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visible" name="Chewy P&amp;L" sheetId="16" r:id="rId20"/>
    <sheet state="hidden" name="COSTCO - P&amp;L" sheetId="17" r:id="rId21"/>
    <sheet state="visible" name="Digital Marketplaces - P&amp;L" sheetId="18" r:id="rId22"/>
    <sheet state="visible" name="App - P&amp;L" sheetId="19" r:id="rId23"/>
    <sheet state="hidden" name="Data - P&amp;L" sheetId="20" r:id="rId24"/>
    <sheet state="visible" name="PP - Data" sheetId="21" r:id="rId25"/>
    <sheet state="visible" name="PP - Results"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1"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<sst xmlns="http://schemas.openxmlformats.org/spreadsheetml/2006/main" count="4779" uniqueCount="2245">
  <si>
    <t>Quantities</t>
  </si>
  <si>
    <t>Sales</t>
  </si>
  <si>
    <t>US</t>
  </si>
  <si>
    <t>UK</t>
  </si>
  <si>
    <t>FR</t>
  </si>
  <si>
    <t>GR</t>
  </si>
  <si>
    <t>Spent US</t>
  </si>
  <si>
    <t>Spent UK</t>
  </si>
  <si>
    <t>Spent FR</t>
  </si>
  <si>
    <t>Spent GR</t>
  </si>
  <si>
    <t>DTC US</t>
  </si>
  <si>
    <t>DTC EU</t>
  </si>
  <si>
    <t>Spent EU</t>
  </si>
  <si>
    <t>Sales w/o renewals</t>
  </si>
  <si>
    <t>Sales with renewals</t>
  </si>
  <si>
    <t>FRI</t>
  </si>
  <si>
    <t>SAT</t>
  </si>
  <si>
    <t>SUN</t>
  </si>
  <si>
    <t>MON</t>
  </si>
  <si>
    <t>TUE</t>
  </si>
  <si>
    <t>WED</t>
  </si>
  <si>
    <t>THU</t>
  </si>
  <si>
    <t>Notes</t>
  </si>
  <si>
    <t>MOTHER'S DAY SALE</t>
  </si>
  <si>
    <t>SPRING SALE</t>
  </si>
  <si>
    <t>SPECIAL OFFER (FATHER'S DAY)</t>
  </si>
  <si>
    <r>
      <rPr>
        <rFont val="Arial"/>
        <b/>
        <color theme="1"/>
      </rPr>
      <t>Price Change HBF PRO Solar</t>
    </r>
    <r>
      <rPr>
        <rFont val="Arial"/>
        <color theme="1"/>
      </rPr>
      <t xml:space="preserve"> (DTC/Storefront US at 09:25am CET)
Old Price:  RRP $339 → LP $239 → 28% OFF
New Price:  RRP $339 → LP $259 → 24% OFF</t>
    </r>
  </si>
  <si>
    <r>
      <rPr>
        <rFont val="Arial"/>
        <b/>
        <color theme="1"/>
      </rPr>
      <t>Price Change SBF PRO Solar</t>
    </r>
    <r>
      <rPr>
        <rFont val="Arial"/>
        <color theme="1"/>
      </rPr>
      <t xml:space="preserve"> (DTC/Storefront </t>
    </r>
    <r>
      <rPr>
        <rFont val="Arial"/>
        <b/>
        <color theme="1"/>
      </rPr>
      <t xml:space="preserve">EU </t>
    </r>
    <r>
      <rPr>
        <rFont val="Arial"/>
        <color theme="1"/>
      </rPr>
      <t>at 12:11pm CET)
Old Price:  RRP $299 → LP $199 → 34% OFF
New Price:  RRP $299 → LP $219 → 27% OFF</t>
    </r>
  </si>
  <si>
    <r>
      <rPr>
        <rFont val="Arial"/>
        <b/>
        <color theme="1"/>
      </rPr>
      <t>Renamed BB Solar back to to BB PRO Solar due to Amazon</t>
    </r>
    <r>
      <rPr>
        <rFont val="Arial"/>
        <color theme="1"/>
      </rPr>
      <t xml:space="preserve"> (DTC/SHOP/PDP US at 08:29am CEST)</t>
    </r>
  </si>
  <si>
    <t>Renamed from BB PRO Solar to BB Solar due to Amazon constraints (DTC/SHOP/PDP US at 15:55pm CEST)</t>
  </si>
  <si>
    <r>
      <rPr>
        <rFont val="Arial"/>
        <b/>
        <color theme="1"/>
      </rPr>
      <t>SBF PRO Solar card HIDDEN on the Storefront</t>
    </r>
    <r>
      <rPr>
        <rFont val="Arial"/>
        <color theme="1"/>
      </rPr>
      <t xml:space="preserve"> (DTC/Storefront US 10:10am CEST)
</t>
    </r>
  </si>
  <si>
    <r>
      <rPr>
        <rFont val="Arial"/>
        <b/>
        <color theme="1"/>
      </rPr>
      <t xml:space="preserve">Retail Availability Banner Hidden </t>
    </r>
    <r>
      <rPr>
        <rFont val="Arial"/>
        <b val="0"/>
        <color theme="1"/>
      </rPr>
      <t>(DTC/Storefront US 12:17am CEST)</t>
    </r>
  </si>
  <si>
    <r>
      <rPr>
        <rFont val="Arial"/>
        <b/>
        <color theme="1"/>
      </rPr>
      <t>Mother’s Day Bundle (HBF PRO Retail) renamed to Hummingbird Bundle</t>
    </r>
    <r>
      <rPr>
        <rFont val="Arial"/>
        <color theme="1"/>
      </rPr>
      <t xml:space="preserve"> (DTC US 16:20pm CEST)</t>
    </r>
  </si>
  <si>
    <r>
      <rPr>
        <rFont val="Arial"/>
        <b/>
        <color theme="1"/>
      </rPr>
      <t xml:space="preserve">FPM M1 Retention test turned ON </t>
    </r>
    <r>
      <rPr>
        <rFont val="Arial"/>
        <color theme="1"/>
      </rPr>
      <t>(DTC US at 13.01pm UTC)</t>
    </r>
  </si>
  <si>
    <r>
      <rPr>
        <rFont val="Arial"/>
        <b/>
        <color theme="1"/>
      </rPr>
      <t>Price Change</t>
    </r>
    <r>
      <rPr>
        <rFont val="Arial"/>
        <color theme="1"/>
      </rPr>
      <t xml:space="preserve"> </t>
    </r>
    <r>
      <rPr>
        <rFont val="Arial"/>
        <b/>
        <color theme="1"/>
      </rPr>
      <t>HBF Bundle</t>
    </r>
    <r>
      <rPr>
        <rFont val="Arial"/>
        <color theme="1"/>
      </rPr>
      <t xml:space="preserve"> (HBF PRO Solar Retail) (DTC/Storefront US at 14:51pm CET)
Old Price:  RRP $339 → LP $259 → 24% OFF
New Price:  RRP $339 → LP $219 → 35% OFF</t>
    </r>
  </si>
  <si>
    <r>
      <rPr>
        <rFont val="Arial"/>
        <b/>
        <color theme="1"/>
      </rPr>
      <t>Trustpilot Widget Shown</t>
    </r>
    <r>
      <rPr>
        <rFont val="Arial"/>
        <color theme="1"/>
      </rPr>
      <t xml:space="preserve"> (DTC/Footer US at 10:25am CEST)</t>
    </r>
  </si>
  <si>
    <r>
      <rPr>
        <rFont val="Arial"/>
        <b/>
        <color theme="1"/>
      </rPr>
      <t>SKU3 V2 Price change</t>
    </r>
    <r>
      <rPr>
        <rFont val="Arial"/>
        <color theme="1"/>
      </rPr>
      <t xml:space="preserve"> (DTC US 09:00am CEST)
    - OLD:MSRP $359 LP $179 Discount 50% OFF
    - NEW: MSRP $349 LP $169 Discount 50% OFF</t>
    </r>
  </si>
  <si>
    <r>
      <rPr>
        <rFont val="Arial"/>
        <b/>
        <color theme="1"/>
      </rPr>
      <t xml:space="preserve">Gift Bag opted out </t>
    </r>
    <r>
      <rPr>
        <rFont val="Arial"/>
        <color theme="1"/>
      </rPr>
      <t>(DTC US at 10:15AM CEST)</t>
    </r>
  </si>
  <si>
    <r>
      <rPr>
        <rFont val="Arial"/>
        <b/>
        <color theme="1"/>
      </rPr>
      <t>SKU3 V2 Price change</t>
    </r>
    <r>
      <rPr>
        <rFont val="Arial"/>
        <color theme="1"/>
      </rPr>
      <t xml:space="preserve"> (DTC US 09:00am CEST)
    - OLD: MSRP $349 LP $169 Discount 50% OFF
    - NEW: MSRP $339 LP $219 Discount 35% OFF</t>
    </r>
  </si>
  <si>
    <r>
      <rPr>
        <rFont val="Arial"/>
        <b/>
        <color theme="1"/>
      </rPr>
      <t>FPM M2 Retention test turned ON</t>
    </r>
    <r>
      <rPr>
        <rFont val="Arial"/>
        <color theme="1"/>
      </rPr>
      <t xml:space="preserve"> (DTC US at 14.11pm CEST)</t>
    </r>
  </si>
  <si>
    <r>
      <rPr>
        <rFont val="Arial"/>
        <b/>
        <color theme="1"/>
      </rPr>
      <t>Show retailer banner</t>
    </r>
    <r>
      <rPr>
        <rFont val="Arial"/>
        <color theme="1"/>
      </rPr>
      <t xml:space="preserve"> (DTC/hp US 12:19pm CEST)</t>
    </r>
  </si>
  <si>
    <r>
      <rPr>
        <rFont val="Arial"/>
        <b/>
        <color theme="1"/>
      </rPr>
      <t>SKU3 V2 Price Change</t>
    </r>
    <r>
      <rPr>
        <rFont val="Arial"/>
        <color theme="1"/>
      </rPr>
      <t xml:space="preserve"> (DTC US 09:20am CEST)
OLD: MSRP $339 LP $169 Discount 50% OFF
NEW: MSRP $378 LP $189 Discount 50% OFF</t>
    </r>
  </si>
  <si>
    <r>
      <rPr>
        <rFont val="Arial"/>
        <b/>
        <color theme="1"/>
      </rPr>
      <t>Added New storefront card: Smart Bird Feeder Bundle</t>
    </r>
    <r>
      <rPr>
        <rFont val="Arial"/>
        <color theme="1"/>
      </rPr>
      <t xml:space="preserve"> (DTC/Storefront US 10:10am CEST)
SKU: BBS4082AAA (same as GOTY Bundle bc. it has same items)
ID: 833048
Price: MSRP $389 LP $199 Discount 50% OFF
The PDP is turned off for this storefront card</t>
    </r>
  </si>
  <si>
    <r>
      <rPr>
        <rFont val="Arial"/>
        <b/>
        <color theme="1"/>
      </rPr>
      <t>AfterPurchase Upsell Turned ON</t>
    </r>
    <r>
      <rPr>
        <rFont val="Arial"/>
        <color theme="1"/>
      </rPr>
      <t xml:space="preserve"> (DTC/Storefront US 13:04am CEST)</t>
    </r>
  </si>
  <si>
    <r>
      <rPr>
        <rFont val="Arial"/>
        <b/>
        <color theme="1"/>
      </rPr>
      <t xml:space="preserve">SKU3 V2 card Renamed and shown on storefront  </t>
    </r>
    <r>
      <rPr>
        <rFont val="Arial"/>
        <color theme="1"/>
      </rPr>
      <t>(DTC US 16:20pm CEST)
    - OLD: Birdbuddy PRO Solar
    - NEW: Smart Bird Feeder</t>
    </r>
  </si>
  <si>
    <r>
      <rPr>
        <rFont val="Arial"/>
        <b/>
        <color theme="1"/>
      </rPr>
      <t xml:space="preserve">After Purchase turned ON </t>
    </r>
    <r>
      <rPr>
        <rFont val="Arial"/>
        <color theme="1"/>
      </rPr>
      <t>(DTC US 09:00am CEST)</t>
    </r>
  </si>
  <si>
    <r>
      <rPr>
        <rFont val="Arial"/>
        <b/>
        <color theme="1"/>
      </rPr>
      <t>Birdbuddy PRO Solar + Family premium price</t>
    </r>
    <r>
      <rPr>
        <rFont val="Arial"/>
        <color theme="1"/>
      </rPr>
      <t>:
    - OLD: MSRP $448 LP $218.5 Discount 51% OFF
    - NEW: MSRP $438 LP $268.50 Discount 39% OFF</t>
    </r>
  </si>
  <si>
    <t>Renamed BB PRO Solar to BB Solar due to Amazon (DTC/SHOP/PDP US at 19:36pm CEST)</t>
  </si>
  <si>
    <r>
      <rPr>
        <rFont val="Arial"/>
        <b/>
        <color theme="1"/>
      </rPr>
      <t>SKU3 V2 Price change</t>
    </r>
    <r>
      <rPr>
        <rFont val="Arial"/>
        <color theme="1"/>
      </rPr>
      <t xml:space="preserve"> (DTC US 16:20pm CEST)
    - OLD: MSRP $378 LP $189 Discount 50% OFF
    - NEW: MSRP $359 LP $179 Discount 50% OFF</t>
    </r>
  </si>
  <si>
    <t>DTC Revenue</t>
  </si>
  <si>
    <t>- DTC Revenue US&amp;CA (w/o Subscriptions)</t>
  </si>
  <si>
    <t xml:space="preserve">   - Hardware</t>
  </si>
  <si>
    <t xml:space="preserve">   - Add-ons</t>
  </si>
  <si>
    <t xml:space="preserve">   - Merch</t>
  </si>
  <si>
    <t xml:space="preserve">   - Taxes</t>
  </si>
  <si>
    <t xml:space="preserve">   - Shipping</t>
  </si>
  <si>
    <t xml:space="preserve">   - Gift Bag</t>
  </si>
  <si>
    <t>- DTC Revenue EU (w/o Subscriptions)</t>
  </si>
  <si>
    <t>- Yearly Premium Subscription US&amp;CA</t>
  </si>
  <si>
    <t xml:space="preserve">   - Line Item Total</t>
  </si>
  <si>
    <t>-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</si>
  <si>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</si>
  <si>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</si>
  <si>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</si>
  <si>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</si>
  <si>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</si>
  <si>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</si>
  <si>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</si>
  <si>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</si>
  <si>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</si>
  <si>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</si>
  <si>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</si>
  <si>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</si>
  <si>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</si>
  <si>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</si>
  <si>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</si>
  <si>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</si>
  <si>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</si>
  <si>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</si>
  <si>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</si>
  <si>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</si>
  <si>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</si>
  <si>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</si>
  <si>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</si>
  <si>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</si>
  <si>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</si>
  <si>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</si>
  <si>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</si>
  <si>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</si>
  <si>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</si>
  <si>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</si>
  <si>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</si>
  <si>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</si>
  <si>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</si>
  <si>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</si>
  <si>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</si>
  <si>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</si>
  <si>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</si>
  <si>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</si>
  <si>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</si>
  <si>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</si>
  <si>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</si>
  <si>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</si>
  <si>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</si>
  <si>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</si>
  <si>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</si>
  <si>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</si>
  <si>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</si>
  <si>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</si>
  <si>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</si>
  <si>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</si>
  <si>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</si>
  <si>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</si>
  <si>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</si>
  <si>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</si>
  <si>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</si>
  <si>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</si>
  <si>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</si>
  <si>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</si>
  <si>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</si>
  <si>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</si>
  <si>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</si>
  <si>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Snapchat Spend</t>
  </si>
  <si>
    <t>Amazon Spend</t>
  </si>
  <si>
    <t>- Amazon Spend US</t>
  </si>
  <si>
    <t>- Amazon Spend UK</t>
  </si>
  <si>
    <t>- Amazon Spend FR</t>
  </si>
  <si>
    <t>- Amazon Spend GER</t>
  </si>
  <si>
    <t>BestBuy Spend</t>
  </si>
  <si>
    <t>Target Spend</t>
  </si>
  <si>
    <t>Chewy Spend</t>
  </si>
  <si>
    <t>Walmart Spend</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</si>
  <si>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</si>
  <si>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</si>
  <si>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</si>
  <si>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</si>
  <si>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</si>
  <si>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</si>
  <si>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</si>
  <si>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</si>
  <si>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</si>
  <si>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</si>
  <si>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</si>
  <si>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</si>
  <si>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</si>
  <si>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</si>
  <si>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</si>
  <si>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</si>
  <si>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</si>
  <si>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</si>
  <si>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</si>
  <si>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</si>
  <si>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</si>
  <si>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</si>
  <si>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</si>
  <si>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</si>
  <si>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</si>
  <si>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</si>
  <si>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</si>
  <si>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</si>
  <si>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</si>
  <si>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</si>
  <si>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</si>
  <si>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</si>
  <si>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</si>
  <si>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</si>
  <si>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</si>
  <si>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</si>
  <si>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</si>
  <si>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</si>
  <si>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</si>
  <si>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</si>
  <si>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</si>
  <si>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</si>
  <si>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</si>
  <si>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</si>
  <si>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</si>
  <si>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</si>
  <si>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</si>
  <si>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</si>
  <si>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</si>
  <si>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</si>
  <si>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</si>
  <si>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</si>
  <si>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</si>
  <si>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</si>
  <si>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</si>
  <si>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</si>
  <si>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</si>
  <si>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</si>
  <si>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</si>
  <si>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</si>
  <si>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</si>
  <si>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</si>
  <si>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</si>
  <si>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</si>
  <si>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</si>
  <si>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</si>
  <si>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</si>
  <si>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</si>
  <si>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</si>
  <si>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</si>
  <si>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</si>
  <si>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</si>
  <si>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</si>
  <si>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</si>
  <si>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</si>
  <si>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</si>
  <si>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</si>
  <si>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</si>
  <si>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</si>
  <si>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</si>
  <si>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</si>
  <si>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</si>
  <si>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</si>
  <si>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</si>
  <si>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</si>
  <si>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</si>
  <si>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</si>
  <si>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</si>
  <si>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</si>
  <si>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</si>
  <si>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</si>
  <si>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</si>
  <si>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</si>
  <si>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</si>
  <si>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</si>
  <si>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</si>
  <si>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</si>
  <si>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Units Sold (Gross)</t>
  </si>
  <si>
    <t>BB1</t>
  </si>
  <si>
    <t>Smart Bird Feeder PRO</t>
  </si>
  <si>
    <t>Smart Bird Feeder PRO Solar</t>
  </si>
  <si>
    <t>Smart Bird Feeder PRO Solar with PEX (Retail SKU)</t>
  </si>
  <si>
    <t>SUM (BB1 SBF)</t>
  </si>
  <si>
    <t>Smart Hummingbird Feeder PRO</t>
  </si>
  <si>
    <t>Smart Hummingbird Feeder PRO Solar</t>
  </si>
  <si>
    <t>Smart Hummingbird Feeder PRO Solar (Retail SKU)</t>
  </si>
  <si>
    <t>SUM (BB1 HBF)</t>
  </si>
  <si>
    <t>BB2</t>
  </si>
  <si>
    <t>Birdbuddy 2</t>
  </si>
  <si>
    <t>Birdbuddy 2 PRO</t>
  </si>
  <si>
    <t>Birdbuddy 2 Retail SKU</t>
  </si>
  <si>
    <t>SUM (BB2 SBF)</t>
  </si>
  <si>
    <t>Birdbuddy 2 Nectar</t>
  </si>
  <si>
    <t>Birdbuddy 2 Nectar PRO</t>
  </si>
  <si>
    <t>SUM (BB2 HBF)</t>
  </si>
  <si>
    <t>Birdbuddy 2 Mini non Solar</t>
  </si>
  <si>
    <t>Birdbuddy 2 Mini Solar</t>
  </si>
  <si>
    <t>BB2 Mini Retail SKU</t>
  </si>
  <si>
    <t>SUM (BB2 MINI)</t>
  </si>
  <si>
    <t>MAY</t>
  </si>
  <si>
    <t>DAY</t>
  </si>
  <si>
    <t>COMMENT</t>
  </si>
  <si>
    <t>Meta</t>
  </si>
  <si>
    <t>Google</t>
  </si>
  <si>
    <t>TikTok</t>
  </si>
  <si>
    <t>Bing</t>
  </si>
  <si>
    <t>Email</t>
  </si>
  <si>
    <t>All</t>
  </si>
  <si>
    <t>Media Cost</t>
  </si>
  <si>
    <t>Revenue Woocommerce (Platform)</t>
  </si>
  <si>
    <t>Revenue w/o renewals</t>
  </si>
  <si>
    <t>Orders Woocommerce (Platform)</t>
  </si>
  <si>
    <t>Orders w/o renewals</t>
  </si>
  <si>
    <t>Breakdown</t>
  </si>
  <si>
    <t xml:space="preserve">   - Yearly Pro Subscription</t>
  </si>
  <si>
    <t>SUM</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</si>
  <si>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</si>
  <si>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</si>
  <si>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</si>
  <si>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</si>
  <si>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</si>
  <si>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</si>
  <si>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</si>
  <si>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</si>
  <si>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</si>
  <si>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</si>
  <si>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</si>
  <si>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</si>
  <si>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</si>
  <si>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</si>
  <si>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</si>
  <si>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</si>
  <si>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</si>
  <si>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</si>
  <si>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</si>
  <si>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</si>
  <si>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</si>
  <si>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</si>
  <si>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</si>
  <si>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</si>
  <si>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</si>
  <si>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</si>
  <si>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</si>
  <si>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</si>
  <si>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</si>
  <si>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</si>
  <si>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</si>
  <si>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</si>
  <si>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</si>
  <si>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</si>
  <si>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</si>
  <si>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</si>
  <si>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</si>
  <si>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</si>
  <si>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</si>
  <si>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</si>
  <si>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</si>
  <si>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</si>
  <si>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</si>
  <si>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</si>
  <si>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</si>
  <si>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</si>
  <si>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Returning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</si>
  <si>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</si>
  <si>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</si>
  <si>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</si>
  <si>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</si>
  <si>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</si>
  <si>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</si>
  <si>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</si>
  <si>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</si>
  <si>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</si>
  <si>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</si>
  <si>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</si>
  <si>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</si>
  <si>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</si>
  <si>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</si>
  <si>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</si>
  <si>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</si>
  <si>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</si>
  <si>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</si>
  <si>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</si>
  <si>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</si>
  <si>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Sold (Net)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</si>
  <si>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</si>
  <si>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</si>
  <si>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</si>
  <si>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</si>
  <si>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</si>
  <si>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</si>
  <si>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</si>
  <si>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</si>
  <si>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</si>
  <si>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</si>
  <si>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</si>
  <si>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</si>
  <si>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</si>
  <si>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</si>
  <si>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</si>
  <si>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</si>
  <si>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</si>
  <si>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</si>
  <si>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</si>
  <si>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</si>
  <si>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with Tax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</si>
  <si>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</si>
  <si>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</si>
  <si>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</si>
  <si>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</si>
  <si>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</si>
  <si>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</si>
  <si>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</si>
  <si>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</si>
  <si>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</si>
  <si>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</si>
  <si>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</si>
  <si>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</si>
  <si>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</si>
  <si>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</si>
  <si>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</si>
  <si>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</si>
  <si>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</si>
  <si>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</si>
  <si>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</si>
  <si>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</si>
  <si>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Merch</t>
  </si>
  <si>
    <t>Units - Cancelled (Gross)</t>
  </si>
  <si>
    <t>Smart Bird Feeder Blue</t>
  </si>
  <si>
    <t>Smart Bird Feeder Yellow</t>
  </si>
  <si>
    <t>Smart Bird Feeder Blue w/ Solar</t>
  </si>
  <si>
    <t>Smart Bird Feeder Yellow w/ Solar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</si>
  <si>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</si>
  <si>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</si>
  <si>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</si>
  <si>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</si>
  <si>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</si>
  <si>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</si>
  <si>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</si>
  <si>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</si>
  <si>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</si>
  <si>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</si>
  <si>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</si>
  <si>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</si>
  <si>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</si>
  <si>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</si>
  <si>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</si>
  <si>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</si>
  <si>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</si>
  <si>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</si>
  <si>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</si>
  <si>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</si>
  <si>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</si>
  <si>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</si>
  <si>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</si>
  <si>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t>TOF (BB pro)</t>
  </si>
  <si>
    <t>SUM (Subscriptions)</t>
  </si>
  <si>
    <t>Revenue - Cancelled (Gross)</t>
  </si>
  <si>
    <t>Total</t>
  </si>
  <si>
    <t>Units - Return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</si>
  <si>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</si>
  <si>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</si>
  <si>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</si>
  <si>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</si>
  <si>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</si>
  <si>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</si>
  <si>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</si>
  <si>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</si>
  <si>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</si>
  <si>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</si>
  <si>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</si>
  <si>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</si>
  <si>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</si>
  <si>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</si>
  <si>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</si>
  <si>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</si>
  <si>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</si>
  <si>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</si>
  <si>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</si>
  <si>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</si>
  <si>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Refund</t>
  </si>
  <si>
    <t>Revenue - Returned for Refund by country (Gross)</t>
  </si>
  <si>
    <t>Units - Return for Replacement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</si>
  <si>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</si>
  <si>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</si>
  <si>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</si>
  <si>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</si>
  <si>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</si>
  <si>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</si>
  <si>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</si>
  <si>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</si>
  <si>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</si>
  <si>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</si>
  <si>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</si>
  <si>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</si>
  <si>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</si>
  <si>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</si>
  <si>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</si>
  <si>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</si>
  <si>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</si>
  <si>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</si>
  <si>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</si>
  <si>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</si>
  <si>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Replacement</t>
  </si>
  <si>
    <t>Undeliverables</t>
  </si>
  <si>
    <t>Orders - Undelivered</t>
  </si>
  <si>
    <t>Chargebacks</t>
  </si>
  <si>
    <t xml:space="preserve">Number of Chargebacks </t>
  </si>
  <si>
    <t>Returning Orders w/o renewals</t>
  </si>
  <si>
    <t>Returning Revenue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</si>
  <si>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</si>
  <si>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</si>
  <si>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</si>
  <si>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</si>
  <si>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</si>
  <si>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</si>
  <si>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</si>
  <si>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</si>
  <si>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</si>
  <si>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</si>
  <si>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</si>
  <si>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</si>
  <si>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</si>
  <si>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</si>
  <si>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</si>
  <si>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</si>
  <si>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</si>
  <si>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</si>
  <si>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</si>
  <si>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</si>
  <si>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</si>
  <si>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</si>
  <si>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</si>
  <si>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</si>
  <si>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</si>
  <si>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</si>
  <si>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</si>
  <si>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</si>
  <si>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</si>
  <si>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</si>
  <si>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</si>
  <si>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</si>
  <si>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</si>
  <si>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</si>
  <si>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</si>
  <si>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</si>
  <si>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</si>
  <si>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</si>
  <si>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</si>
  <si>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</si>
  <si>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</si>
  <si>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</si>
  <si>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</si>
  <si>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</si>
  <si>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</si>
  <si>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</si>
  <si>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</si>
  <si>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</si>
  <si>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</si>
  <si>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</si>
  <si>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</si>
  <si>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</si>
  <si>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</si>
  <si>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</si>
  <si>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</si>
  <si>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</si>
  <si>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</si>
  <si>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</si>
  <si>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</si>
  <si>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</si>
  <si>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</si>
  <si>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</si>
  <si>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</si>
  <si>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</si>
  <si>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</si>
  <si>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</si>
  <si>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</si>
  <si>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</si>
  <si>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</si>
  <si>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</si>
  <si>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</si>
  <si>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</si>
  <si>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</si>
  <si>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</si>
  <si>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</si>
  <si>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</si>
  <si>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</si>
  <si>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</si>
  <si>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</si>
  <si>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</si>
  <si>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</si>
  <si>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</si>
  <si>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</si>
  <si>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</si>
  <si>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</si>
  <si>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</si>
  <si>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</si>
  <si>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</si>
  <si>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</si>
  <si>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</si>
  <si>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</si>
  <si>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</si>
  <si>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</si>
  <si>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</si>
  <si>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</si>
  <si>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</si>
  <si>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</si>
  <si>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</si>
  <si>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</si>
  <si>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</si>
  <si>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</si>
  <si>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</si>
  <si>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</si>
  <si>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</si>
  <si>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</si>
  <si>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</si>
  <si>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</si>
  <si>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</si>
  <si>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</si>
  <si>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</si>
  <si>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</si>
  <si>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</si>
  <si>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</si>
  <si>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</si>
  <si>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</si>
  <si>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</si>
  <si>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</si>
  <si>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</si>
  <si>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</si>
  <si>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</si>
  <si>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</si>
  <si>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 US &amp; CA</t>
  </si>
  <si>
    <t>SUM - US &amp; CA</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</si>
  <si>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</si>
  <si>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</si>
  <si>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</si>
  <si>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</si>
  <si>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</si>
  <si>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</si>
  <si>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</si>
  <si>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</si>
  <si>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</si>
  <si>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</si>
  <si>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</si>
  <si>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</si>
  <si>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</si>
  <si>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</si>
  <si>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</si>
  <si>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</si>
  <si>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</si>
  <si>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</si>
  <si>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</si>
  <si>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</si>
  <si>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</si>
  <si>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</si>
  <si>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</si>
  <si>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</si>
  <si>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</si>
  <si>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</si>
  <si>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</si>
  <si>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</si>
  <si>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</si>
  <si>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</si>
  <si>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</si>
  <si>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</si>
  <si>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</si>
  <si>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</si>
  <si>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</si>
  <si>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</si>
  <si>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</si>
  <si>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</si>
  <si>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</si>
  <si>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</si>
  <si>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COMPENSATIONS</t>
  </si>
  <si>
    <t>Revenue w/o renewals EURO</t>
  </si>
  <si>
    <t xml:space="preserve">     - Taxes (w/o Subscriptions)</t>
  </si>
  <si>
    <t xml:space="preserve">     - Taxes (Subscriptions)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</si>
  <si>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</si>
  <si>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</si>
  <si>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</si>
  <si>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</si>
  <si>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</si>
  <si>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</si>
  <si>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</si>
  <si>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</si>
  <si>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</si>
  <si>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</si>
  <si>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</si>
  <si>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</si>
  <si>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</si>
  <si>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</si>
  <si>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</si>
  <si>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</si>
  <si>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</si>
  <si>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</si>
  <si>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</si>
  <si>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</si>
  <si>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</si>
  <si>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</si>
  <si>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</si>
  <si>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</si>
  <si>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</si>
  <si>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</si>
  <si>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</si>
  <si>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</si>
  <si>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</si>
  <si>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</si>
  <si>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</si>
  <si>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</si>
  <si>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</si>
  <si>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</si>
  <si>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</si>
  <si>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</si>
  <si>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</si>
  <si>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</si>
  <si>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</si>
  <si>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</si>
  <si>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</si>
  <si>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</si>
  <si>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</si>
  <si>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</si>
  <si>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</si>
  <si>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</si>
  <si>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</si>
  <si>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</si>
  <si>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</si>
  <si>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</si>
  <si>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</si>
  <si>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</si>
  <si>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</si>
  <si>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</si>
  <si>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</si>
  <si>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</si>
  <si>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</si>
  <si>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</si>
  <si>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</si>
  <si>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</si>
  <si>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</si>
  <si>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</si>
  <si>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</si>
  <si>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</si>
  <si>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</si>
  <si>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</si>
  <si>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</si>
  <si>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</si>
  <si>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</si>
  <si>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</si>
  <si>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</si>
  <si>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</si>
  <si>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</si>
  <si>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</si>
  <si>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</si>
  <si>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</si>
  <si>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</si>
  <si>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</si>
  <si>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</si>
  <si>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</si>
  <si>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</si>
  <si>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</si>
  <si>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</si>
  <si>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</si>
  <si>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</si>
  <si>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</si>
  <si>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</si>
  <si>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</si>
  <si>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</si>
  <si>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</si>
  <si>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</si>
  <si>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</si>
  <si>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</si>
  <si>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</si>
  <si>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</si>
  <si>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</si>
  <si>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</si>
  <si>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</si>
  <si>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</si>
  <si>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</si>
  <si>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</si>
  <si>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</si>
  <si>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</si>
  <si>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</si>
  <si>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</si>
  <si>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</si>
  <si>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</si>
  <si>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</si>
  <si>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</si>
  <si>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</si>
  <si>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</si>
  <si>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</si>
  <si>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</si>
  <si>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</si>
  <si>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</si>
  <si>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</si>
  <si>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</si>
  <si>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</si>
  <si>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</si>
  <si>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</si>
  <si>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Hardware - Europe</t>
  </si>
  <si>
    <t>Shipping - Europe</t>
  </si>
  <si>
    <t xml:space="preserve">VAT - Europe </t>
  </si>
  <si>
    <t>SUM - Europe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</si>
  <si>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</si>
  <si>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</si>
  <si>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</si>
  <si>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</si>
  <si>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</si>
  <si>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</si>
  <si>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</si>
  <si>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</si>
  <si>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</si>
  <si>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</si>
  <si>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</si>
  <si>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</si>
  <si>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</si>
  <si>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</si>
  <si>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</si>
  <si>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</si>
  <si>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</si>
  <si>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</si>
  <si>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</si>
  <si>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</si>
  <si>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</si>
  <si>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</si>
  <si>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</si>
  <si>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</si>
  <si>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</si>
  <si>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</si>
  <si>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</si>
  <si>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</si>
  <si>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</si>
  <si>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</si>
  <si>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</si>
  <si>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</si>
  <si>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</si>
  <si>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</si>
  <si>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</si>
  <si>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</si>
  <si>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</si>
  <si>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</si>
  <si>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</si>
  <si>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</si>
  <si>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</si>
  <si>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</si>
  <si>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</si>
  <si>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</si>
  <si>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</si>
  <si>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</si>
  <si>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</si>
  <si>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</si>
  <si>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</si>
  <si>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</si>
  <si>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</si>
  <si>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</si>
  <si>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</si>
  <si>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</si>
  <si>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</si>
  <si>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</si>
  <si>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</si>
  <si>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</si>
  <si>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</si>
  <si>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</si>
  <si>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</si>
  <si>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</si>
  <si>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</si>
  <si>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</si>
  <si>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</si>
  <si>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</si>
  <si>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</si>
  <si>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</si>
  <si>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</si>
  <si>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</si>
  <si>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</si>
  <si>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</si>
  <si>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</si>
  <si>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</si>
  <si>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</si>
  <si>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</si>
  <si>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</si>
  <si>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</si>
  <si>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</si>
  <si>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</si>
  <si>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</si>
  <si>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</si>
  <si>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</si>
  <si>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</si>
  <si>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</si>
  <si>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</si>
  <si>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</si>
  <si>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</si>
  <si>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</si>
  <si>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</si>
  <si>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</si>
  <si>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</si>
  <si>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</si>
  <si>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</si>
  <si>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</si>
  <si>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</si>
  <si>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</si>
  <si>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</si>
  <si>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</si>
  <si>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</si>
  <si>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</si>
  <si>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</si>
  <si>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</si>
  <si>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</si>
  <si>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</si>
  <si>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</si>
  <si>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</si>
  <si>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</si>
  <si>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</si>
  <si>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</si>
  <si>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</si>
  <si>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Returned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</si>
  <si>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</si>
  <si>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</si>
  <si>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</si>
  <si>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</si>
  <si>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</si>
  <si>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</si>
  <si>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</si>
  <si>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</si>
  <si>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</si>
  <si>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</si>
  <si>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</si>
  <si>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</si>
  <si>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</si>
  <si>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</si>
  <si>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</si>
  <si>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</si>
  <si>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</si>
  <si>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</si>
  <si>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</si>
  <si>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</si>
  <si>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</si>
  <si>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</si>
  <si>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</si>
  <si>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</si>
  <si>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</si>
  <si>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</si>
  <si>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</si>
  <si>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</si>
  <si>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</si>
  <si>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</si>
  <si>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</si>
  <si>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</si>
  <si>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</si>
  <si>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</si>
  <si>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</si>
  <si>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</si>
  <si>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</si>
  <si>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</si>
  <si>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</si>
  <si>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</si>
  <si>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</si>
  <si>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</si>
  <si>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</si>
  <si>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</si>
  <si>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</si>
  <si>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</si>
  <si>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</si>
  <si>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</si>
  <si>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</si>
  <si>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</si>
  <si>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</si>
  <si>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</si>
  <si>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</si>
  <si>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</si>
  <si>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</si>
  <si>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</si>
  <si>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t>TOTAL</t>
  </si>
  <si>
    <t>IndieGoGo Revenue</t>
  </si>
  <si>
    <t xml:space="preserve">   - Seeds</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</si>
  <si>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</si>
  <si>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</si>
  <si>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</si>
  <si>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</si>
  <si>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</si>
  <si>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</si>
  <si>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</si>
  <si>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</si>
  <si>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</si>
  <si>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</si>
  <si>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</si>
  <si>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</si>
  <si>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</si>
  <si>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</si>
  <si>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</si>
  <si>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</si>
  <si>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</si>
  <si>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</si>
  <si>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</si>
  <si>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</si>
  <si>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</si>
  <si>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</si>
  <si>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</si>
  <si>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</si>
  <si>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</si>
  <si>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</si>
  <si>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</si>
  <si>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</si>
  <si>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</si>
  <si>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</si>
  <si>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</si>
  <si>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</si>
  <si>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</si>
  <si>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</si>
  <si>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</si>
  <si>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</si>
  <si>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</si>
  <si>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</si>
  <si>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</si>
  <si>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</si>
  <si>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</si>
  <si>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</si>
  <si>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</si>
  <si>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</si>
  <si>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</si>
  <si>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</si>
  <si>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</si>
  <si>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</si>
  <si>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</si>
  <si>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</si>
  <si>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</si>
  <si>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</si>
  <si>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</si>
  <si>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</si>
  <si>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</si>
  <si>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</si>
  <si>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</si>
  <si>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</si>
  <si>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</si>
  <si>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</si>
  <si>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</si>
  <si>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</si>
  <si>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</si>
  <si>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</si>
  <si>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</si>
  <si>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</si>
  <si>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</si>
  <si>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</si>
  <si>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</si>
  <si>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</si>
  <si>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</si>
  <si>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</si>
  <si>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</si>
  <si>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</si>
  <si>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</si>
  <si>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</si>
  <si>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</si>
  <si>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</si>
  <si>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</si>
  <si>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</si>
  <si>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</si>
  <si>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</si>
  <si>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</si>
  <si>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</si>
  <si>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</si>
  <si>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</si>
  <si>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</si>
  <si>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</si>
  <si>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</si>
  <si>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</si>
  <si>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</si>
  <si>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</si>
  <si>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</si>
  <si>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</si>
  <si>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</si>
  <si>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</si>
  <si>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</si>
  <si>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</si>
  <si>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</si>
  <si>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</si>
  <si>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</si>
  <si>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</si>
  <si>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</si>
  <si>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</si>
  <si>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</si>
  <si>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</si>
  <si>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</si>
  <si>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</si>
  <si>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</si>
  <si>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</si>
  <si>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</si>
  <si>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</si>
  <si>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</si>
  <si>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</si>
  <si>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Shipping - AMAZON.EU</t>
  </si>
  <si>
    <t>Taxes - AMAZON.EU</t>
  </si>
  <si>
    <t>Gift Wrap Price - AMAZON.EU</t>
  </si>
  <si>
    <t>All AMAZON.EU</t>
  </si>
  <si>
    <t>Hardware - AMAZON.EU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</si>
  <si>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</si>
  <si>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</si>
  <si>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</si>
  <si>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</si>
  <si>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</si>
  <si>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</si>
  <si>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</si>
  <si>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</si>
  <si>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</si>
  <si>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</si>
  <si>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</si>
  <si>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</si>
  <si>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</si>
  <si>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</si>
  <si>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</si>
  <si>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</si>
  <si>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</si>
  <si>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</si>
  <si>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</si>
  <si>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</si>
  <si>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UNITED KINGDOM</t>
  </si>
  <si>
    <t>Amazon UK Spend</t>
  </si>
  <si>
    <t>Amazon UK Platform Fee (? %)</t>
  </si>
  <si>
    <t>Amazon UK Orders</t>
  </si>
  <si>
    <t>All Amazon UK</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</si>
  <si>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</si>
  <si>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</si>
  <si>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</si>
  <si>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</si>
  <si>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</si>
  <si>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</si>
  <si>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</si>
  <si>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</si>
  <si>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</si>
  <si>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</si>
  <si>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</si>
  <si>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</si>
  <si>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</si>
  <si>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</si>
  <si>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</si>
  <si>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</si>
  <si>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</si>
  <si>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</si>
  <si>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</si>
  <si>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</si>
  <si>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</si>
  <si>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</si>
  <si>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</si>
  <si>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</si>
  <si>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</si>
  <si>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</si>
  <si>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</si>
  <si>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</si>
  <si>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</si>
  <si>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</si>
  <si>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</si>
  <si>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</si>
  <si>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</si>
  <si>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</si>
  <si>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</si>
  <si>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</si>
  <si>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</si>
  <si>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</si>
  <si>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</si>
  <si>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</si>
  <si>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</si>
  <si>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</si>
  <si>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</si>
  <si>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</si>
  <si>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</si>
  <si>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</si>
  <si>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</si>
  <si>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</si>
  <si>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</si>
  <si>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</si>
  <si>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</si>
  <si>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</si>
  <si>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</si>
  <si>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</si>
  <si>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</si>
  <si>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</si>
  <si>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</si>
  <si>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</si>
  <si>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</si>
  <si>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</si>
  <si>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</si>
  <si>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</si>
  <si>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</si>
  <si>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</si>
  <si>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</si>
  <si>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</si>
  <si>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</si>
  <si>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</si>
  <si>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</si>
  <si>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</si>
  <si>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</si>
  <si>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</si>
  <si>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</si>
  <si>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</si>
  <si>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</si>
  <si>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</si>
  <si>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</si>
  <si>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</si>
  <si>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</si>
  <si>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</si>
  <si>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</si>
  <si>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</si>
  <si>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</si>
  <si>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</si>
  <si>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</si>
  <si>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</si>
  <si>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</si>
  <si>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</si>
  <si>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</si>
  <si>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</si>
  <si>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</si>
  <si>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</si>
  <si>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</si>
  <si>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</si>
  <si>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</si>
  <si>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</si>
  <si>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</si>
  <si>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</si>
  <si>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</si>
  <si>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</si>
  <si>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</si>
  <si>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</si>
  <si>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</si>
  <si>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</si>
  <si>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</si>
  <si>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</si>
  <si>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FRANCE</t>
  </si>
  <si>
    <t>Amazon FR Spend</t>
  </si>
  <si>
    <t>Amazon FR Platform Fee (? %)</t>
  </si>
  <si>
    <t>Amazon FR Orders</t>
  </si>
  <si>
    <t>All Amazon FR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</si>
  <si>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</si>
  <si>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</si>
  <si>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</si>
  <si>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</si>
  <si>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</si>
  <si>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</si>
  <si>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</si>
  <si>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</si>
  <si>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</si>
  <si>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</si>
  <si>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</si>
  <si>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</si>
  <si>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</si>
  <si>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</si>
  <si>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</si>
  <si>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</si>
  <si>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</si>
  <si>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</si>
  <si>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</si>
  <si>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</si>
  <si>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</si>
  <si>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</si>
  <si>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</si>
  <si>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</si>
  <si>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</si>
  <si>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</si>
  <si>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</si>
  <si>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</si>
  <si>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</si>
  <si>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</si>
  <si>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</si>
  <si>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</si>
  <si>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</si>
  <si>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</si>
  <si>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</si>
  <si>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</si>
  <si>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</si>
  <si>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</si>
  <si>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</si>
  <si>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</si>
  <si>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</si>
  <si>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</si>
  <si>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</si>
  <si>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</si>
  <si>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</si>
  <si>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</si>
  <si>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</si>
  <si>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</si>
  <si>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</si>
  <si>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</si>
  <si>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</si>
  <si>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</si>
  <si>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</si>
  <si>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</si>
  <si>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</si>
  <si>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</si>
  <si>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</si>
  <si>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</si>
  <si>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</si>
  <si>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</si>
  <si>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</si>
  <si>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</si>
  <si>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</si>
  <si>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</si>
  <si>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</si>
  <si>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</si>
  <si>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</si>
  <si>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</si>
  <si>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</si>
  <si>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</si>
  <si>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</si>
  <si>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</si>
  <si>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</si>
  <si>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</si>
  <si>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</si>
  <si>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</si>
  <si>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</si>
  <si>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</si>
  <si>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</si>
  <si>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</si>
  <si>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</si>
  <si>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</si>
  <si>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</si>
  <si>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</si>
  <si>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</si>
  <si>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</si>
  <si>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</si>
  <si>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</si>
  <si>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</si>
  <si>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</si>
  <si>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</si>
  <si>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</si>
  <si>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</si>
  <si>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</si>
  <si>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</si>
  <si>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</si>
  <si>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</si>
  <si>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</si>
  <si>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</si>
  <si>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</si>
  <si>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</si>
  <si>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</si>
  <si>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</si>
  <si>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</si>
  <si>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</si>
  <si>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GERMANY</t>
  </si>
  <si>
    <t>Amazon GER Spend</t>
  </si>
  <si>
    <t>Amazon GER Platform Fee (? %)</t>
  </si>
  <si>
    <t>Amazon GER Orders</t>
  </si>
  <si>
    <t>All Amazon GER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</si>
  <si>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</si>
  <si>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</si>
  <si>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</si>
  <si>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</si>
  <si>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</si>
  <si>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</si>
  <si>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</si>
  <si>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</si>
  <si>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</si>
  <si>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</si>
  <si>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</si>
  <si>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</si>
  <si>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</si>
  <si>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</si>
  <si>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</si>
  <si>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</si>
  <si>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</si>
  <si>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</si>
  <si>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</si>
  <si>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</si>
  <si>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</si>
  <si>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</si>
  <si>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</si>
  <si>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</si>
  <si>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</si>
  <si>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</si>
  <si>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</si>
  <si>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</si>
  <si>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</si>
  <si>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</si>
  <si>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</si>
  <si>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</si>
  <si>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</si>
  <si>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</si>
  <si>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</si>
  <si>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</si>
  <si>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</si>
  <si>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</si>
  <si>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</si>
  <si>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</si>
  <si>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</si>
  <si>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</si>
  <si>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</si>
  <si>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</si>
  <si>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</si>
  <si>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</si>
  <si>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</si>
  <si>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</si>
  <si>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</si>
  <si>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</si>
  <si>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</si>
  <si>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</si>
  <si>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</si>
  <si>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</si>
  <si>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</si>
  <si>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</si>
  <si>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</si>
  <si>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</si>
  <si>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</si>
  <si>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</si>
  <si>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</si>
  <si>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</si>
  <si>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</si>
  <si>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</si>
  <si>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</si>
  <si>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</si>
  <si>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</si>
  <si>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</si>
  <si>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</si>
  <si>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</si>
  <si>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</si>
  <si>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</si>
  <si>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</si>
  <si>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</si>
  <si>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</si>
  <si>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</si>
  <si>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</si>
  <si>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</si>
  <si>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</si>
  <si>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</si>
  <si>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</si>
  <si>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</si>
  <si>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</si>
  <si>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</si>
  <si>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</si>
  <si>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</si>
  <si>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</si>
  <si>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</si>
  <si>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</si>
  <si>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</si>
  <si>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</si>
  <si>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</si>
  <si>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</si>
  <si>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</si>
  <si>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</si>
  <si>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</si>
  <si>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</si>
  <si>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</si>
  <si>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</si>
  <si>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</si>
  <si>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</si>
  <si>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</si>
  <si>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</si>
  <si>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</si>
  <si>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</si>
  <si>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  - Shipping</t>
  </si>
  <si>
    <t>Walmart Fees (15%)</t>
  </si>
  <si>
    <t>Units Sold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</si>
  <si>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</si>
  <si>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</si>
  <si>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</si>
  <si>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</si>
  <si>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</si>
  <si>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</si>
  <si>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</si>
  <si>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</si>
  <si>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</si>
  <si>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</si>
  <si>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</si>
  <si>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</si>
  <si>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</si>
  <si>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</si>
  <si>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</si>
  <si>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</si>
  <si>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</si>
  <si>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</si>
  <si>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</si>
  <si>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</si>
  <si>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</si>
  <si>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</si>
  <si>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</si>
  <si>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</si>
  <si>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</si>
  <si>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</si>
  <si>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</si>
  <si>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</si>
  <si>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</si>
  <si>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</si>
  <si>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</si>
  <si>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</si>
  <si>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</si>
  <si>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</si>
  <si>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</si>
  <si>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</si>
  <si>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</si>
  <si>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</si>
  <si>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</si>
  <si>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</si>
  <si>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</si>
  <si>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Walmart</t>
  </si>
  <si>
    <t xml:space="preserve">Hardware </t>
  </si>
  <si>
    <t xml:space="preserve">Taxes </t>
  </si>
  <si>
    <t>All NA</t>
  </si>
  <si>
    <t>FROM ADS MANAGER</t>
  </si>
  <si>
    <t xml:space="preserve">   - Sales</t>
  </si>
  <si>
    <t xml:space="preserve">   - Orders</t>
  </si>
  <si>
    <t xml:space="preserve">   - Spend</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</si>
  <si>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</si>
  <si>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</si>
  <si>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</si>
  <si>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</si>
  <si>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</si>
  <si>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</si>
  <si>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</si>
  <si>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</si>
  <si>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</si>
  <si>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</si>
  <si>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</si>
  <si>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</si>
  <si>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</si>
  <si>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</si>
  <si>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</si>
  <si>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</si>
  <si>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</si>
  <si>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</si>
  <si>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</si>
  <si>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</si>
  <si>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FEBRUARY</t>
  </si>
  <si>
    <t>Costco Spend</t>
  </si>
  <si>
    <t>Costco Fees (15%)</t>
  </si>
  <si>
    <t>Units Sold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</si>
  <si>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</si>
  <si>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</si>
  <si>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</si>
  <si>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</si>
  <si>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</si>
  <si>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</si>
  <si>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</si>
  <si>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</si>
  <si>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</si>
  <si>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</si>
  <si>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</si>
  <si>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</si>
  <si>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</si>
  <si>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</si>
  <si>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</si>
  <si>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</si>
  <si>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</si>
  <si>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</si>
  <si>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</si>
  <si>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</si>
  <si>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</si>
  <si>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</si>
  <si>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</si>
  <si>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</si>
  <si>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</si>
  <si>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</si>
  <si>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</si>
  <si>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</si>
  <si>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</si>
  <si>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</si>
  <si>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</si>
  <si>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</si>
  <si>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</si>
  <si>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</si>
  <si>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</si>
  <si>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</si>
  <si>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</si>
  <si>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</si>
  <si>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</si>
  <si>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</si>
  <si>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</si>
  <si>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Costco</t>
  </si>
  <si>
    <t>Huckberry Fees (15%)</t>
  </si>
  <si>
    <t>Units Sold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</si>
  <si>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</si>
  <si>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</si>
  <si>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</si>
  <si>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</si>
  <si>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</si>
  <si>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</si>
  <si>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</si>
  <si>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</si>
  <si>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</si>
  <si>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</si>
  <si>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</si>
  <si>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</si>
  <si>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</si>
  <si>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</si>
  <si>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</si>
  <si>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</si>
  <si>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</si>
  <si>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</si>
  <si>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</si>
  <si>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</si>
  <si>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</si>
  <si>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</si>
  <si>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</si>
  <si>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</si>
  <si>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</si>
  <si>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</si>
  <si>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</si>
  <si>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</si>
  <si>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</si>
  <si>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</si>
  <si>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</si>
  <si>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</si>
  <si>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</si>
  <si>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</si>
  <si>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</si>
  <si>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</si>
  <si>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</si>
  <si>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</si>
  <si>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</si>
  <si>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</si>
  <si>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</si>
  <si>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Huckberry</t>
  </si>
  <si>
    <t>Gross Revenue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</si>
  <si>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</si>
  <si>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</si>
  <si>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</si>
  <si>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</si>
  <si>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</si>
  <si>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</si>
  <si>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</si>
  <si>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</si>
  <si>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</si>
  <si>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</si>
  <si>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</si>
  <si>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</si>
  <si>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</si>
  <si>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</si>
  <si>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</si>
  <si>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</si>
  <si>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</si>
  <si>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</si>
  <si>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</si>
  <si>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</si>
  <si>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</si>
  <si>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</si>
  <si>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</si>
  <si>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</si>
  <si>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</si>
  <si>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</si>
  <si>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</si>
  <si>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Gross Sales Profit</t>
  </si>
  <si>
    <t>Gross Sales Margin</t>
  </si>
  <si>
    <t>For summary</t>
  </si>
  <si>
    <t>Apple</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</si>
  <si>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</si>
  <si>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</si>
  <si>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</si>
  <si>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</si>
  <si>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</si>
  <si>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</si>
  <si>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</si>
  <si>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</si>
  <si>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</si>
  <si>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</si>
  <si>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</si>
  <si>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</si>
  <si>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</si>
  <si>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</si>
  <si>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</si>
  <si>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</si>
  <si>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</si>
  <si>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</si>
  <si>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</si>
  <si>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</si>
  <si>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</si>
  <si>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</si>
  <si>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</si>
  <si>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</si>
  <si>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</si>
  <si>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</si>
  <si>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</si>
  <si>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</si>
  <si>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</si>
  <si>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</si>
  <si>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</si>
  <si>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</si>
  <si>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</si>
  <si>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</si>
  <si>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</si>
  <si>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</si>
  <si>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</si>
  <si>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</si>
  <si>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</si>
  <si>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</si>
  <si>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</si>
  <si>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</si>
  <si>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</si>
  <si>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</si>
  <si>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</si>
  <si>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</si>
  <si>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</si>
  <si>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</si>
  <si>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</si>
  <si>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</si>
  <si>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</si>
  <si>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</si>
  <si>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</si>
  <si>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</si>
  <si>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</si>
  <si>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</si>
  <si>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</si>
  <si>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</si>
  <si>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</si>
  <si>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</si>
  <si>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</si>
  <si>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</si>
  <si>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</si>
  <si>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</si>
  <si>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</si>
  <si>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</si>
  <si>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</si>
  <si>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</si>
  <si>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</si>
  <si>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</si>
  <si>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</si>
  <si>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</si>
  <si>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</si>
  <si>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</si>
  <si>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</si>
  <si>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</si>
  <si>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</si>
  <si>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</si>
  <si>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</si>
  <si>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</si>
  <si>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</si>
  <si>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</si>
  <si>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</si>
  <si>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</si>
  <si>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</si>
  <si>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</si>
  <si>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</si>
  <si>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</si>
  <si>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</si>
  <si>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</si>
  <si>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</si>
  <si>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</si>
  <si>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</si>
  <si>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</si>
  <si>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</si>
  <si>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</si>
  <si>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</si>
  <si>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</si>
  <si>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</si>
  <si>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</si>
  <si>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</si>
  <si>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</si>
  <si>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</si>
  <si>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</si>
  <si>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</si>
  <si>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</si>
  <si>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</si>
  <si>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</si>
  <si>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</si>
  <si>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</si>
  <si>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</si>
  <si>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</si>
  <si>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</si>
  <si>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</si>
  <si>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</si>
  <si>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</si>
  <si>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</si>
  <si>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</si>
  <si>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</si>
  <si>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</si>
  <si>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</si>
  <si>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</si>
  <si>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</si>
  <si>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</si>
  <si>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</si>
  <si>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</si>
  <si>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</si>
  <si>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</si>
  <si>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</si>
  <si>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</si>
  <si>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</si>
  <si>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Will Bird Buddy be the first bird feeder in your yard?</t>
  </si>
  <si>
    <t>% 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</si>
  <si>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</si>
  <si>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</si>
  <si>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</si>
  <si>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</si>
  <si>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</si>
  <si>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</si>
  <si>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</si>
  <si>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</si>
  <si>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</si>
  <si>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</si>
  <si>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</si>
  <si>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</si>
  <si>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</si>
  <si>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</si>
  <si>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</si>
  <si>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</si>
  <si>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</si>
  <si>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</si>
  <si>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</si>
  <si>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</si>
  <si>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</si>
  <si>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</si>
  <si>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</si>
  <si>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</si>
  <si>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</si>
  <si>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</si>
  <si>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</si>
  <si>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</si>
  <si>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</si>
  <si>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</si>
  <si>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</si>
  <si>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</si>
  <si>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Number of participants</t>
  </si>
  <si>
    <t>Engagement Rate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</si>
  <si>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</si>
  <si>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</si>
  <si>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</si>
  <si>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</si>
  <si>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</si>
  <si>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</si>
  <si>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</si>
  <si>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</si>
  <si>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</si>
  <si>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</si>
  <si>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</si>
  <si>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</si>
  <si>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</si>
  <si>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</si>
  <si>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</si>
  <si>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</si>
  <si>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</si>
  <si>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</si>
  <si>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</si>
  <si>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</si>
  <si>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</si>
  <si>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</si>
  <si>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</si>
  <si>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</si>
  <si>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</si>
  <si>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</si>
  <si>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</si>
  <si>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</si>
  <si>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</si>
  <si>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</si>
  <si>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</si>
  <si>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</si>
  <si>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</si>
  <si>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</si>
  <si>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</si>
  <si>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</si>
  <si>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</si>
  <si>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</si>
  <si>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</si>
  <si>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</si>
  <si>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</si>
  <si>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</si>
  <si>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</si>
  <si>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</si>
  <si>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</si>
  <si>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</si>
  <si>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</si>
  <si>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</si>
  <si>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</si>
  <si>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</si>
  <si>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</si>
  <si>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</si>
  <si>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</si>
  <si>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</si>
  <si>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</si>
  <si>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</si>
  <si>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</si>
  <si>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</si>
  <si>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</si>
  <si>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</si>
  <si>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</si>
  <si>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</si>
  <si>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</si>
  <si>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</si>
  <si>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</si>
  <si>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</si>
  <si>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</si>
  <si>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</si>
  <si>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</si>
  <si>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</si>
  <si>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</si>
  <si>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</si>
  <si>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</si>
  <si>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</si>
  <si>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</si>
  <si>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</si>
  <si>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</si>
  <si>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</si>
  <si>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</si>
  <si>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</si>
  <si>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</si>
  <si>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</si>
  <si>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</si>
  <si>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</si>
  <si>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</si>
  <si>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</si>
  <si>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</si>
  <si>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</si>
  <si>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</si>
  <si>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</si>
  <si>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</si>
  <si>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</si>
  <si>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</si>
  <si>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</si>
  <si>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</si>
  <si>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</si>
  <si>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</si>
  <si>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</si>
  <si>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</si>
  <si>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</si>
  <si>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</si>
  <si>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</si>
  <si>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</si>
  <si>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</si>
  <si>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</si>
  <si>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</si>
  <si>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</si>
  <si>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</si>
  <si>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</si>
  <si>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</si>
  <si>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</si>
  <si>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</si>
  <si>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</si>
  <si>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</si>
  <si>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</si>
  <si>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</si>
  <si>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</si>
  <si>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</si>
  <si>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</si>
  <si>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</si>
  <si>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</si>
  <si>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</si>
  <si>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</si>
  <si>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</si>
  <si>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</si>
  <si>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</si>
  <si>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</si>
  <si>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</si>
  <si>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</si>
  <si>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</si>
  <si>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</si>
  <si>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</si>
  <si>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</si>
  <si>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</si>
  <si>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</si>
  <si>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</si>
  <si>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</si>
  <si>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</si>
  <si>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</si>
  <si>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</si>
  <si>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</si>
  <si>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</si>
  <si>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</si>
  <si>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</si>
  <si>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</si>
  <si>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</si>
  <si>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</si>
  <si>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</si>
  <si>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</si>
  <si>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</si>
  <si>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</si>
  <si>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</si>
  <si>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</si>
  <si>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</si>
  <si>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</si>
  <si>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</si>
  <si>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</si>
  <si>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</si>
  <si>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</si>
  <si>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</si>
  <si>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</si>
  <si>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</si>
  <si>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</si>
  <si>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</si>
  <si>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</si>
  <si>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</si>
  <si>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</si>
  <si>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</si>
  <si>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</si>
  <si>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</si>
  <si>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</si>
  <si>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</si>
  <si>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</si>
  <si>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</si>
  <si>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</si>
  <si>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</si>
  <si>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</si>
  <si>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</si>
  <si>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</si>
  <si>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</si>
  <si>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</si>
  <si>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</si>
  <si>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</si>
  <si>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</si>
  <si>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</si>
  <si>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</si>
  <si>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</si>
  <si>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</si>
  <si>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</si>
  <si>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</si>
  <si>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</si>
  <si>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</si>
  <si>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</si>
  <si>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</si>
  <si>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</si>
  <si>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</si>
  <si>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</si>
  <si>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</si>
  <si>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</si>
  <si>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</si>
  <si>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</si>
  <si>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</si>
  <si>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</si>
  <si>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</si>
  <si>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</si>
  <si>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</si>
  <si>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</si>
  <si>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</si>
  <si>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</si>
  <si>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</si>
  <si>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</si>
  <si>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</si>
  <si>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</si>
  <si>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</si>
  <si>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</si>
  <si>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</si>
  <si>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</si>
  <si>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</si>
  <si>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</si>
  <si>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</si>
  <si>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</si>
  <si>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</si>
  <si>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</si>
  <si>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</si>
  <si>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</si>
  <si>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</si>
  <si>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</si>
  <si>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</si>
  <si>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</si>
  <si>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</si>
  <si>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</si>
  <si>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</si>
  <si>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</si>
  <si>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Gross Cost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</si>
  <si>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</si>
  <si>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</si>
  <si>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</si>
  <si>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</si>
  <si>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</si>
  <si>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</si>
  <si>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</si>
  <si>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</si>
  <si>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</si>
  <si>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</si>
  <si>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</si>
  <si>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</si>
  <si>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</si>
  <si>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</si>
  <si>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</si>
  <si>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</si>
  <si>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</si>
  <si>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</si>
  <si>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</si>
  <si>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</si>
  <si>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</si>
  <si>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</si>
  <si>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</si>
  <si>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</si>
  <si>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</si>
  <si>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</si>
  <si>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</si>
  <si>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</si>
  <si>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</si>
  <si>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</si>
  <si>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t>Units Sold (Gross) - Rachio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</si>
  <si>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</si>
  <si>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</si>
  <si>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</si>
  <si>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</si>
  <si>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All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</si>
  <si>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</si>
  <si>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</si>
  <si>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</si>
  <si>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</si>
  <si>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</si>
  <si>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</si>
  <si>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</si>
  <si>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</si>
  <si>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</si>
  <si>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</si>
  <si>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</si>
  <si>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</si>
  <si>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</si>
  <si>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</si>
  <si>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</si>
  <si>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</si>
  <si>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</si>
  <si>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</si>
  <si>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</si>
  <si>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</si>
  <si>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</si>
  <si>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</si>
  <si>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</si>
  <si>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</si>
  <si>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</si>
  <si>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</si>
  <si>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</si>
  <si>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</si>
  <si>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</si>
  <si>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</si>
  <si>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</si>
  <si>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</si>
  <si>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</si>
  <si>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</si>
  <si>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</si>
  <si>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</si>
  <si>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</si>
  <si>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</si>
  <si>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</si>
  <si>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</si>
  <si>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</si>
  <si>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</si>
  <si>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</si>
  <si>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</si>
  <si>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</si>
  <si>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</si>
  <si>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</si>
  <si>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</si>
  <si>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</si>
  <si>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</si>
  <si>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</si>
  <si>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</si>
  <si>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</si>
  <si>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</si>
  <si>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</si>
  <si>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</si>
  <si>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</si>
  <si>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</si>
  <si>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</si>
  <si>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</si>
  <si>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</si>
  <si>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</si>
  <si>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</si>
  <si>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</si>
  <si>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</si>
  <si>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</si>
  <si>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</si>
  <si>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</si>
  <si>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</si>
  <si>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</si>
  <si>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</si>
  <si>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</si>
  <si>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</si>
  <si>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</si>
  <si>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</si>
  <si>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</si>
  <si>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</si>
  <si>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</si>
  <si>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</si>
  <si>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</si>
  <si>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</si>
  <si>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</si>
  <si>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</si>
  <si>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</si>
  <si>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</si>
  <si>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</si>
  <si>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</si>
  <si>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</si>
  <si>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</si>
  <si>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</si>
  <si>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</si>
  <si>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</si>
  <si>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</si>
  <si>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</si>
  <si>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</si>
  <si>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</si>
  <si>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</si>
  <si>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t>Cost</t>
  </si>
  <si>
    <t>Media Fees</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</si>
  <si>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</si>
  <si>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</si>
  <si>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</si>
  <si>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</si>
  <si>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</si>
  <si>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</si>
  <si>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</si>
  <si>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</si>
  <si>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</si>
  <si>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</si>
  <si>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</si>
  <si>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</si>
  <si>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</si>
  <si>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</si>
  <si>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</si>
  <si>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</si>
  <si>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</si>
  <si>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</si>
  <si>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</si>
  <si>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</si>
  <si>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</si>
  <si>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</si>
  <si>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</si>
  <si>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</si>
  <si>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</si>
  <si>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</si>
  <si>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</si>
  <si>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</si>
  <si>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Compensations</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</si>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</sst>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0.00&quot;€&quot;"/>
    <numFmt numFmtId="171" formatCode="mmm yyyy"/>
    <numFmt numFmtId="172" formatCode="&quot;$&quot;#,##0"/>
    <numFmt numFmtId="173" formatCode="_-[$€-2]\ * #,##0.00_-;\-[$€-2]\ * #,##0.00_-;_-[$€-2]\ * &quot;-&quot;??_-;_-@"/>
    <numFmt numFmtId="174" formatCode="mmmm yyyy"/>
    <numFmt numFmtId="175" formatCode="m/d/yyyy"/>
    <numFmt numFmtId="176" formatCode="0.000%"/>
    <numFmt numFmtId="177" formatCode="0.0000%"/>
    <numFmt numFmtId="178" formatCode="0.0%"/>
    <numFmt numFmtId="179" formatCode="yyyy-mm-dd"/>
    <numFmt numFmtId="180" formatCode="#,##0&quot;$&quot;"/>
    <numFmt numFmtId="181" formatCode="0.0"/>
    <numFmt numFmtId="182" formatCode="yyyy-mm-dd h:mm:ss"/>
    <numFmt numFmtId="183" formatCode="mm/dd/yyyy"/>
  </numFmts>
  <fonts count="96">
    <font>
      <sz val="10.0"/>
      <color rgb="FF000000"/>
      <name val="Arial"/>
      <scheme val="minor"/>
    </font>
    <font>
      <sz val="12.0"/>
      <color rgb="FFFFFFFF"/>
      <name val="Arial"/>
    </font>
    <font>
      <color theme="1"/>
      <name val="Arial"/>
      <scheme val="minor"/>
    </font>
    <font>
      <b/>
      <color theme="1"/>
      <name val="Arial"/>
      <scheme val="minor"/>
    </font>
    <font>
      <color theme="1"/>
      <name val="Arial"/>
    </font>
    <font>
      <b/>
      <color rgb="FFFFFFFF"/>
      <name val="Arial"/>
      <scheme val="minor"/>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11.0"/>
      <color theme="1"/>
      <name val="Aptos Narrow"/>
    </font>
    <font>
      <sz val="9.0"/>
      <color rgb="FFEFEFEF"/>
      <name val="Arial"/>
    </font>
    <font>
      <color rgb="FFFFFFFF"/>
      <name val="Arial"/>
      <scheme val="minor"/>
    </font>
    <font>
      <sz val="9.0"/>
      <color rgb="FFB7B7B7"/>
      <name val="Arial"/>
    </font>
    <font>
      <sz val="10.0"/>
      <color theme="1"/>
      <name val="Arial"/>
      <scheme val="minor"/>
    </font>
    <font>
      <sz val="11.0"/>
      <color rgb="FF202124"/>
      <name val="Roboto"/>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sz val="10.0"/>
      <color theme="1"/>
      <name val="Arial"/>
    </font>
    <font>
      <b/>
      <sz val="10.0"/>
      <color theme="1"/>
      <name val="Arial"/>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sz val="12.0"/>
      <color theme="1"/>
      <name val="Arial"/>
      <scheme val="minor"/>
    </font>
    <font>
      <i/>
      <sz val="12.0"/>
      <color theme="1"/>
      <name val="Arial"/>
    </font>
    <font>
      <color rgb="FFEFEFEF"/>
      <name val="Arial"/>
    </font>
    <font>
      <b/>
      <i/>
      <sz val="10.0"/>
      <color theme="1"/>
      <name val="Arial"/>
    </font>
    <font>
      <b/>
      <sz val="12.0"/>
      <color rgb="FFFFFFFF"/>
      <name val="Arial"/>
      <scheme val="minor"/>
    </font>
    <font>
      <b/>
      <color theme="1"/>
      <name val="Arial"/>
    </font>
    <font>
      <b/>
      <color rgb="FF202223"/>
      <name val="Arial"/>
    </font>
    <font>
      <i/>
      <sz val="9.0"/>
      <color theme="1"/>
      <name val="Arial"/>
    </font>
    <font>
      <b/>
      <i/>
      <color rgb="FF202223"/>
      <name val="Arial"/>
    </font>
    <font>
      <b/>
      <sz val="14.0"/>
      <color rgb="FFFFFFFF"/>
      <name val="Unbounded"/>
    </font>
    <font>
      <i/>
      <sz val="11.0"/>
      <color theme="1"/>
      <name val="Arial"/>
    </font>
    <font>
      <b/>
      <i/>
      <sz val="11.0"/>
      <color theme="1"/>
      <name val="Arial"/>
    </font>
    <font>
      <sz val="12.0"/>
      <color rgb="FF0000FF"/>
      <name val="Arial"/>
    </font>
    <font>
      <i/>
      <sz val="10.0"/>
      <color rgb="FFB7B7B7"/>
      <name val="Arial"/>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14.0"/>
      <color rgb="FF434343"/>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2.0"/>
      <color rgb="FF202223"/>
      <name val="Arial"/>
    </font>
    <font>
      <sz val="11.0"/>
      <color rgb="FF202223"/>
      <name val="Arial"/>
    </font>
    <font>
      <b/>
      <sz val="12.0"/>
      <color rgb="FF000000"/>
      <name val="Arial"/>
    </font>
    <font>
      <sz val="13.0"/>
      <color theme="1"/>
      <name val="Arial"/>
    </font>
    <font>
      <b/>
      <sz val="8.0"/>
      <color theme="1"/>
      <name val="Arial"/>
    </font>
    <font>
      <sz val="8.0"/>
      <color rgb="FF000000"/>
      <name val="Calibri"/>
    </font>
  </fonts>
  <fills count="57">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EAD1DC"/>
        <bgColor rgb="FFEAD1DC"/>
      </patternFill>
    </fill>
    <fill>
      <patternFill patternType="solid">
        <fgColor rgb="FF00FF00"/>
        <bgColor rgb="FF00FF00"/>
      </patternFill>
    </fill>
    <fill>
      <patternFill patternType="solid">
        <fgColor rgb="FF93C47D"/>
        <bgColor rgb="FF93C47D"/>
      </patternFill>
    </fill>
    <fill>
      <patternFill patternType="solid">
        <fgColor rgb="FFEFEFEF"/>
        <bgColor rgb="FFEFEFEF"/>
      </patternFill>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1F3F4"/>
        <bgColor rgb="FFF1F3F4"/>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3F3F3F"/>
        <bgColor rgb="FF3F3F3F"/>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9FC5E8"/>
        <bgColor rgb="FF9FC5E8"/>
      </patternFill>
    </fill>
    <fill>
      <patternFill patternType="solid">
        <fgColor rgb="FF999999"/>
        <bgColor rgb="FF999999"/>
      </patternFill>
    </fill>
    <fill>
      <patternFill patternType="solid">
        <fgColor rgb="FFB7B7B7"/>
        <bgColor rgb="FFB7B7B7"/>
      </patternFill>
    </fill>
    <fill>
      <patternFill patternType="solid">
        <fgColor rgb="FF4C1130"/>
        <bgColor rgb="FF4C1130"/>
      </patternFill>
    </fill>
    <fill>
      <patternFill patternType="solid">
        <fgColor rgb="FFDADADA"/>
        <bgColor rgb="FFDADADA"/>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FFF3CC"/>
        <bgColor rgb="FFFFF3CC"/>
      </patternFill>
    </fill>
    <fill>
      <patternFill patternType="solid">
        <fgColor rgb="FFFCE5CD"/>
        <bgColor rgb="FFFCE5CD"/>
      </patternFill>
    </fill>
    <fill>
      <patternFill patternType="solid">
        <fgColor rgb="FFDBDBDB"/>
        <bgColor rgb="FFDBDBDB"/>
      </patternFill>
    </fill>
  </fills>
  <borders count="57">
    <border/>
    <border>
      <left style="thin">
        <color rgb="FF000000"/>
      </left>
    </border>
    <border>
      <top style="medium">
        <color rgb="FF666666"/>
      </top>
    </border>
    <border>
      <bottom style="thin">
        <color rgb="FFB7B7B7"/>
      </bottom>
    </border>
    <border>
      <right style="medium">
        <color rgb="FF000000"/>
      </right>
    </border>
    <border>
      <right style="medium">
        <color rgb="FF000000"/>
      </right>
      <bottom style="medium">
        <color rgb="FF000000"/>
      </bottom>
    </border>
    <border>
      <bottom style="medium">
        <color rgb="FF000000"/>
      </bottom>
    </border>
    <border>
      <right style="medium">
        <color rgb="FF000000"/>
      </right>
      <top style="medium">
        <color rgb="FF000000"/>
      </top>
    </border>
    <border>
      <top style="medium">
        <color rgb="FF000000"/>
      </top>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medium">
        <color rgb="FF000000"/>
      </bottom>
    </border>
    <border>
      <left style="thick">
        <color rgb="FF000000"/>
      </left>
      <top style="medium">
        <color rgb="FF000000"/>
      </top>
    </border>
    <border>
      <left style="medium">
        <color rgb="FF434343"/>
      </left>
    </border>
    <border>
      <left style="medium">
        <color rgb="FF434343"/>
      </left>
      <bottom style="thin">
        <color rgb="FF000000"/>
      </bottom>
    </border>
    <border>
      <top style="thin">
        <color rgb="FFB7B7B7"/>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top style="thin">
        <color rgb="FFEFEFEF"/>
      </top>
    </border>
    <border>
      <top style="thin">
        <color rgb="FF000000"/>
      </top>
      <bottom style="thin">
        <color rgb="FF000000"/>
      </bottom>
    </border>
    <border>
      <bottom style="thick">
        <color rgb="FFB7B7B7"/>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9">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2" numFmtId="1" xfId="0" applyAlignment="1" applyFont="1" applyNumberFormat="1">
      <alignment horizontal="center"/>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3" numFmtId="0" xfId="0" applyAlignment="1" applyFill="1" applyFont="1">
      <alignment horizontal="left" readingOrder="0"/>
    </xf>
    <xf borderId="0" fillId="7" fontId="5" numFmtId="0" xfId="0" applyAlignment="1" applyFill="1" applyFont="1">
      <alignment horizontal="left" readingOrder="0"/>
    </xf>
    <xf borderId="0" fillId="8" fontId="5" numFmtId="0" xfId="0" applyAlignment="1" applyFill="1" applyFont="1">
      <alignment horizontal="left" readingOrder="0"/>
    </xf>
    <xf borderId="0" fillId="0" fontId="2" numFmtId="0" xfId="0" applyAlignment="1" applyFont="1">
      <alignment horizontal="left" readingOrder="0"/>
    </xf>
    <xf borderId="0" fillId="9" fontId="2" numFmtId="0" xfId="0" applyAlignment="1" applyFill="1" applyFont="1">
      <alignment horizontal="left" readingOrder="0"/>
    </xf>
    <xf borderId="0" fillId="9" fontId="3" numFmtId="0" xfId="0" applyAlignment="1" applyFont="1">
      <alignment horizontal="left" readingOrder="0"/>
    </xf>
    <xf borderId="0" fillId="9" fontId="2" numFmtId="0" xfId="0" applyAlignment="1" applyFont="1">
      <alignment readingOrder="0"/>
    </xf>
    <xf borderId="0" fillId="10" fontId="2" numFmtId="0" xfId="0" applyAlignment="1" applyFill="1" applyFont="1">
      <alignment readingOrder="0"/>
    </xf>
    <xf borderId="0" fillId="0" fontId="6" numFmtId="165" xfId="0" applyAlignment="1" applyFont="1" applyNumberFormat="1">
      <alignment horizontal="right" readingOrder="0"/>
    </xf>
    <xf borderId="0" fillId="4" fontId="7"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6" numFmtId="165" xfId="0" applyAlignment="1" applyFont="1" applyNumberFormat="1">
      <alignment horizontal="right" readingOrder="0"/>
    </xf>
    <xf borderId="0" fillId="4" fontId="8" numFmtId="165" xfId="0" applyAlignment="1" applyFont="1" applyNumberFormat="1">
      <alignment horizontal="right" vertical="bottom"/>
    </xf>
    <xf borderId="0" fillId="11" fontId="7" numFmtId="0" xfId="0" applyAlignment="1" applyFill="1" applyFont="1">
      <alignment readingOrder="0"/>
    </xf>
    <xf borderId="0" fillId="11" fontId="2" numFmtId="0" xfId="0" applyAlignment="1" applyFont="1">
      <alignment readingOrder="0"/>
    </xf>
    <xf borderId="0" fillId="4" fontId="8" numFmtId="165" xfId="0" applyAlignment="1" applyFont="1" applyNumberFormat="1">
      <alignment horizontal="right" readingOrder="0" vertical="bottom"/>
    </xf>
    <xf borderId="0" fillId="5" fontId="6" numFmtId="165" xfId="0" applyAlignment="1" applyFont="1" applyNumberFormat="1">
      <alignment horizontal="right" readingOrder="0"/>
    </xf>
    <xf borderId="0" fillId="12" fontId="9" numFmtId="0" xfId="0" applyAlignment="1" applyFill="1" applyFont="1">
      <alignment readingOrder="0"/>
    </xf>
    <xf borderId="0" fillId="13" fontId="10" numFmtId="165" xfId="0" applyAlignment="1" applyFill="1" applyFont="1" applyNumberFormat="1">
      <alignment horizontal="right" readingOrder="0"/>
    </xf>
    <xf borderId="0" fillId="14" fontId="2" numFmtId="0" xfId="0" applyAlignment="1" applyFill="1" applyFont="1">
      <alignment horizontal="left" readingOrder="0"/>
    </xf>
    <xf borderId="0" fillId="14" fontId="2" numFmtId="165" xfId="0" applyAlignment="1" applyFont="1" applyNumberFormat="1">
      <alignment horizontal="right"/>
    </xf>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9" fontId="6" numFmtId="165" xfId="0" applyAlignment="1" applyFont="1" applyNumberFormat="1">
      <alignment horizontal="right" readingOrder="0"/>
    </xf>
    <xf borderId="0" fillId="4" fontId="6" numFmtId="166" xfId="0" applyAlignment="1" applyFont="1" applyNumberFormat="1">
      <alignment horizontal="right" readingOrder="0"/>
    </xf>
    <xf borderId="0" fillId="15" fontId="2" numFmtId="0" xfId="0" applyAlignment="1" applyFill="1" applyFont="1">
      <alignment readingOrder="0"/>
    </xf>
    <xf borderId="0" fillId="15" fontId="2" numFmtId="165" xfId="0" applyFont="1" applyNumberFormat="1"/>
    <xf borderId="0" fillId="14" fontId="2" numFmtId="0" xfId="0" applyAlignment="1" applyFont="1">
      <alignment readingOrder="0"/>
    </xf>
    <xf borderId="0" fillId="14" fontId="2" numFmtId="165" xfId="0" applyFont="1" applyNumberFormat="1"/>
    <xf borderId="0" fillId="0" fontId="2" numFmtId="167" xfId="0" applyFont="1" applyNumberFormat="1"/>
    <xf borderId="0" fillId="14" fontId="2" numFmtId="167" xfId="0" applyFont="1" applyNumberFormat="1"/>
    <xf borderId="2" fillId="0" fontId="11" numFmtId="0" xfId="0" applyAlignment="1" applyBorder="1" applyFont="1">
      <alignment readingOrder="0"/>
    </xf>
    <xf borderId="2" fillId="0" fontId="11"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3" fontId="10" numFmtId="0" xfId="0" applyAlignment="1" applyFont="1">
      <alignment horizontal="right" readingOrder="0"/>
    </xf>
    <xf borderId="0" fillId="14" fontId="2" numFmtId="3" xfId="0" applyAlignment="1" applyFont="1" applyNumberFormat="1">
      <alignment readingOrder="0"/>
    </xf>
    <xf borderId="0" fillId="0" fontId="2" numFmtId="0" xfId="0" applyFont="1"/>
    <xf borderId="0" fillId="3" fontId="2" numFmtId="0" xfId="0" applyAlignment="1" applyFont="1">
      <alignment readingOrder="0"/>
    </xf>
    <xf borderId="0" fillId="0" fontId="12" numFmtId="0" xfId="0" applyAlignment="1" applyFont="1">
      <alignment horizontal="right" readingOrder="0" vertical="bottom"/>
    </xf>
    <xf borderId="0" fillId="15" fontId="2" numFmtId="3" xfId="0" applyFont="1" applyNumberFormat="1"/>
    <xf borderId="0" fillId="14" fontId="2" numFmtId="3" xfId="0" applyFont="1" applyNumberFormat="1"/>
    <xf borderId="0" fillId="0" fontId="2" numFmtId="3" xfId="0" applyFont="1" applyNumberFormat="1"/>
    <xf borderId="0" fillId="0" fontId="13" numFmtId="0" xfId="0" applyAlignment="1" applyFont="1">
      <alignment readingOrder="0" vertical="bottom"/>
    </xf>
    <xf borderId="0" fillId="0" fontId="14" numFmtId="168" xfId="0" applyFont="1" applyNumberFormat="1"/>
    <xf borderId="3" fillId="0" fontId="15" numFmtId="0" xfId="0" applyAlignment="1" applyBorder="1" applyFont="1">
      <alignment vertical="bottom"/>
    </xf>
    <xf borderId="3" fillId="0" fontId="15" numFmtId="169" xfId="0" applyAlignment="1" applyBorder="1" applyFont="1" applyNumberFormat="1">
      <alignment horizontal="right" readingOrder="0" vertical="bottom"/>
    </xf>
    <xf borderId="0" fillId="0" fontId="2" numFmtId="165" xfId="0" applyFont="1" applyNumberFormat="1"/>
    <xf borderId="0" fillId="5" fontId="16" numFmtId="165" xfId="0" applyAlignment="1" applyFont="1" applyNumberFormat="1">
      <alignment readingOrder="0"/>
    </xf>
    <xf borderId="0" fillId="16" fontId="17" numFmtId="165" xfId="0" applyAlignment="1" applyFill="1" applyFont="1" applyNumberFormat="1">
      <alignment horizontal="right" readingOrder="0" shrinkToFit="0" wrapText="0"/>
    </xf>
    <xf borderId="0" fillId="17" fontId="2" numFmtId="0" xfId="0" applyAlignment="1" applyFill="1" applyFont="1">
      <alignment readingOrder="0"/>
    </xf>
    <xf borderId="0" fillId="17" fontId="2" numFmtId="165" xfId="0" applyFont="1" applyNumberFormat="1"/>
    <xf borderId="0" fillId="6" fontId="2" numFmtId="0" xfId="0" applyAlignment="1" applyFont="1">
      <alignment readingOrder="0"/>
    </xf>
    <xf borderId="0" fillId="6" fontId="2" numFmtId="165" xfId="0" applyFont="1" applyNumberFormat="1"/>
    <xf borderId="0" fillId="18" fontId="2" numFmtId="0" xfId="0" applyAlignment="1" applyFill="1" applyFont="1">
      <alignment readingOrder="0"/>
    </xf>
    <xf borderId="0" fillId="18" fontId="2" numFmtId="165" xfId="0" applyFont="1" applyNumberFormat="1"/>
    <xf borderId="0" fillId="0" fontId="18" numFmtId="168" xfId="0" applyFont="1" applyNumberFormat="1"/>
    <xf borderId="0" fillId="18" fontId="4" numFmtId="0" xfId="0" applyAlignment="1" applyFont="1">
      <alignment vertical="bottom"/>
    </xf>
    <xf borderId="0" fillId="18" fontId="4" numFmtId="165" xfId="0" applyAlignment="1" applyFont="1" applyNumberFormat="1">
      <alignment vertical="bottom"/>
    </xf>
    <xf borderId="0" fillId="19" fontId="2" numFmtId="0" xfId="0" applyAlignment="1" applyFill="1" applyFont="1">
      <alignment readingOrder="0"/>
    </xf>
    <xf borderId="0" fillId="0" fontId="2" numFmtId="2" xfId="0" applyFont="1" applyNumberFormat="1"/>
    <xf borderId="0" fillId="20"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2" numFmtId="0" xfId="0" applyFon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0" fontId="2" numFmtId="165" xfId="0" applyAlignment="1" applyFont="1" applyNumberFormat="1">
      <alignment horizontal="right" readingOrder="0"/>
    </xf>
    <xf borderId="0" fillId="5" fontId="19" numFmtId="0" xfId="0" applyAlignment="1" applyFont="1">
      <alignment readingOrder="0"/>
    </xf>
    <xf borderId="0" fillId="0" fontId="19" numFmtId="165" xfId="0" applyAlignment="1" applyFont="1" applyNumberFormat="1">
      <alignment horizontal="right" readingOrder="0"/>
    </xf>
    <xf borderId="0" fillId="0" fontId="19" numFmtId="165" xfId="0" applyAlignment="1" applyFont="1" applyNumberFormat="1">
      <alignment readingOrder="0"/>
    </xf>
    <xf borderId="0" fillId="0" fontId="16" numFmtId="165" xfId="0" applyAlignment="1" applyFont="1" applyNumberFormat="1">
      <alignment readingOrder="0"/>
    </xf>
    <xf borderId="0" fillId="0" fontId="20" numFmtId="0" xfId="0" applyAlignment="1" applyFont="1">
      <alignment readingOrder="0"/>
    </xf>
    <xf borderId="0" fillId="0" fontId="14" numFmtId="0" xfId="0" applyAlignment="1" applyFont="1">
      <alignment readingOrder="0"/>
    </xf>
    <xf borderId="0" fillId="0" fontId="14" numFmtId="165" xfId="0" applyAlignment="1" applyFont="1" applyNumberFormat="1">
      <alignment readingOrder="0"/>
    </xf>
    <xf borderId="0" fillId="0" fontId="14" numFmtId="170" xfId="0" applyAlignment="1" applyFont="1" applyNumberFormat="1">
      <alignment readingOrder="0"/>
    </xf>
    <xf borderId="0" fillId="0" fontId="7" numFmtId="3" xfId="0" applyAlignment="1" applyFont="1" applyNumberFormat="1">
      <alignment readingOrder="0"/>
    </xf>
    <xf borderId="0" fillId="0" fontId="0" numFmtId="0" xfId="0" applyAlignment="1" applyFont="1">
      <alignment readingOrder="0"/>
    </xf>
    <xf borderId="0" fillId="0" fontId="19" numFmtId="0" xfId="0" applyAlignment="1" applyFont="1">
      <alignment readingOrder="0"/>
    </xf>
    <xf borderId="0" fillId="0" fontId="19" numFmtId="10" xfId="0" applyAlignment="1" applyFont="1" applyNumberFormat="1">
      <alignment readingOrder="0"/>
    </xf>
    <xf borderId="0" fillId="4" fontId="2" numFmtId="171" xfId="0" applyAlignment="1" applyFont="1" applyNumberFormat="1">
      <alignment readingOrder="0"/>
    </xf>
    <xf borderId="0" fillId="4" fontId="2" numFmtId="0" xfId="0" applyAlignment="1" applyFont="1">
      <alignment horizontal="right" readingOrder="0"/>
    </xf>
    <xf borderId="0" fillId="0" fontId="21" numFmtId="172" xfId="0" applyAlignment="1" applyFont="1" applyNumberFormat="1">
      <alignment readingOrder="0"/>
    </xf>
    <xf borderId="0" fillId="0" fontId="21" numFmtId="10" xfId="0" applyFont="1" applyNumberFormat="1"/>
    <xf borderId="0" fillId="0" fontId="2" numFmtId="10" xfId="0" applyFont="1" applyNumberFormat="1"/>
    <xf borderId="0" fillId="0" fontId="2" numFmtId="2" xfId="0" applyAlignment="1" applyFont="1" applyNumberFormat="1">
      <alignment readingOrder="0"/>
    </xf>
    <xf borderId="0" fillId="0" fontId="21" numFmtId="2" xfId="0" applyAlignment="1" applyFont="1" applyNumberFormat="1">
      <alignment readingOrder="0"/>
    </xf>
    <xf borderId="0" fillId="0" fontId="21" numFmtId="165" xfId="0" applyAlignment="1" applyFont="1" applyNumberFormat="1">
      <alignment readingOrder="0"/>
    </xf>
    <xf borderId="0" fillId="0" fontId="21" numFmtId="10" xfId="0" applyAlignment="1" applyFont="1" applyNumberFormat="1">
      <alignment readingOrder="0"/>
    </xf>
    <xf borderId="0" fillId="0" fontId="21" numFmtId="0" xfId="0" applyAlignment="1" applyFont="1">
      <alignment readingOrder="0"/>
    </xf>
    <xf borderId="0" fillId="0" fontId="21" numFmtId="3" xfId="0" applyAlignment="1" applyFont="1" applyNumberFormat="1">
      <alignment readingOrder="0"/>
    </xf>
    <xf borderId="0" fillId="0" fontId="9" numFmtId="0" xfId="0" applyAlignment="1" applyFont="1">
      <alignment horizontal="center" readingOrder="0"/>
    </xf>
    <xf borderId="0" fillId="0" fontId="22" numFmtId="0" xfId="0" applyAlignment="1" applyFont="1">
      <alignment readingOrder="0"/>
    </xf>
    <xf borderId="0" fillId="0" fontId="22" numFmtId="3" xfId="0" applyFont="1" applyNumberFormat="1"/>
    <xf borderId="0" fillId="0" fontId="9" numFmtId="0" xfId="0" applyAlignment="1" applyFont="1">
      <alignment horizontal="center"/>
    </xf>
    <xf borderId="0" fillId="0" fontId="9" numFmtId="3" xfId="0" applyAlignment="1" applyFont="1" applyNumberFormat="1">
      <alignment horizontal="center"/>
    </xf>
    <xf borderId="0" fillId="0" fontId="2" numFmtId="165" xfId="0" applyAlignment="1" applyFont="1" applyNumberFormat="1">
      <alignment horizontal="right"/>
    </xf>
    <xf borderId="0" fillId="0" fontId="23" numFmtId="165" xfId="0" applyAlignment="1" applyFont="1" applyNumberFormat="1">
      <alignment horizontal="left" readingOrder="0"/>
    </xf>
    <xf borderId="0" fillId="4" fontId="4" numFmtId="164" xfId="0" applyAlignment="1" applyFont="1" applyNumberFormat="1">
      <alignment horizontal="center" readingOrder="0" vertical="bottom"/>
    </xf>
    <xf borderId="4" fillId="21" fontId="24" numFmtId="0" xfId="0" applyAlignment="1" applyBorder="1" applyFill="1" applyFont="1">
      <alignment vertical="bottom"/>
    </xf>
    <xf borderId="0" fillId="21" fontId="24" numFmtId="1" xfId="0" applyAlignment="1" applyFont="1" applyNumberFormat="1">
      <alignment vertical="bottom"/>
    </xf>
    <xf borderId="4" fillId="22" fontId="24" numFmtId="0" xfId="0" applyAlignment="1" applyBorder="1" applyFill="1" applyFont="1">
      <alignment readingOrder="0" vertical="bottom"/>
    </xf>
    <xf borderId="0" fillId="22" fontId="24" numFmtId="1" xfId="0" applyAlignment="1" applyFont="1" applyNumberFormat="1">
      <alignment horizontal="right" readingOrder="0" vertical="bottom"/>
    </xf>
    <xf borderId="4" fillId="23" fontId="25" numFmtId="0" xfId="0" applyAlignment="1" applyBorder="1" applyFill="1" applyFont="1">
      <alignment readingOrder="0" vertical="bottom"/>
    </xf>
    <xf borderId="0" fillId="0" fontId="25" numFmtId="0" xfId="0" applyAlignment="1" applyFont="1">
      <alignment horizontal="right" readingOrder="0" vertical="bottom"/>
    </xf>
    <xf borderId="4" fillId="24" fontId="26" numFmtId="0" xfId="0" applyAlignment="1" applyBorder="1" applyFill="1" applyFont="1">
      <alignment readingOrder="0" vertical="bottom"/>
    </xf>
    <xf borderId="0" fillId="24" fontId="26" numFmtId="1" xfId="0" applyAlignment="1" applyFont="1" applyNumberFormat="1">
      <alignment horizontal="right" vertical="bottom"/>
    </xf>
    <xf borderId="4" fillId="0" fontId="25" numFmtId="0" xfId="0" applyAlignment="1" applyBorder="1" applyFont="1">
      <alignment vertical="bottom"/>
    </xf>
    <xf borderId="0" fillId="0" fontId="25" numFmtId="0" xfId="0" applyAlignment="1" applyFont="1">
      <alignment vertical="bottom"/>
    </xf>
    <xf borderId="0" fillId="5" fontId="25" numFmtId="0" xfId="0" applyAlignment="1" applyFont="1">
      <alignment horizontal="right" readingOrder="0" vertical="bottom"/>
    </xf>
    <xf borderId="5" fillId="24" fontId="26" numFmtId="0" xfId="0" applyAlignment="1" applyBorder="1" applyFont="1">
      <alignment readingOrder="0" vertical="bottom"/>
    </xf>
    <xf borderId="6" fillId="24" fontId="26" numFmtId="1" xfId="0" applyAlignment="1" applyBorder="1" applyFont="1" applyNumberFormat="1">
      <alignment horizontal="right" vertical="bottom"/>
    </xf>
    <xf borderId="7" fillId="22" fontId="24" numFmtId="0" xfId="0" applyAlignment="1" applyBorder="1" applyFont="1">
      <alignment readingOrder="0" vertical="bottom"/>
    </xf>
    <xf borderId="8" fillId="22" fontId="24" numFmtId="1" xfId="0" applyAlignment="1" applyBorder="1" applyFont="1" applyNumberFormat="1">
      <alignment horizontal="right" readingOrder="0" vertical="bottom"/>
    </xf>
    <xf borderId="0" fillId="3" fontId="25" numFmtId="0" xfId="0" applyAlignment="1" applyFont="1">
      <alignment readingOrder="0" vertical="bottom"/>
    </xf>
    <xf borderId="0" fillId="9" fontId="25" numFmtId="0" xfId="0" applyAlignment="1" applyFont="1">
      <alignment readingOrder="0" vertical="bottom"/>
    </xf>
    <xf borderId="0" fillId="9" fontId="25" numFmtId="1" xfId="0" applyAlignment="1" applyFont="1" applyNumberFormat="1">
      <alignment readingOrder="0" vertical="bottom"/>
    </xf>
    <xf borderId="0" fillId="3" fontId="27" numFmtId="0" xfId="0" applyFont="1"/>
    <xf borderId="9" fillId="2" fontId="1" numFmtId="0" xfId="0" applyAlignment="1" applyBorder="1" applyFont="1">
      <alignment horizontal="left" readingOrder="0" vertical="bottom"/>
    </xf>
    <xf borderId="9" fillId="25" fontId="1" numFmtId="0" xfId="0" applyAlignment="1" applyBorder="1" applyFill="1" applyFont="1">
      <alignment vertical="bottom"/>
    </xf>
    <xf borderId="0" fillId="25" fontId="1" numFmtId="0" xfId="0" applyAlignment="1" applyFont="1">
      <alignment horizontal="center" readingOrder="0" vertical="bottom"/>
    </xf>
    <xf borderId="10" fillId="9" fontId="28" numFmtId="0" xfId="0" applyAlignment="1" applyBorder="1" applyFont="1">
      <alignment vertical="bottom"/>
    </xf>
    <xf borderId="0" fillId="9" fontId="28" numFmtId="0" xfId="0" applyAlignment="1" applyFont="1">
      <alignment vertical="bottom"/>
    </xf>
    <xf borderId="9" fillId="26" fontId="1" numFmtId="0" xfId="0" applyAlignment="1" applyBorder="1" applyFill="1" applyFont="1">
      <alignment vertical="bottom"/>
    </xf>
    <xf borderId="0" fillId="0" fontId="28" numFmtId="0" xfId="0" applyAlignment="1" applyFont="1">
      <alignment vertical="bottom"/>
    </xf>
    <xf borderId="9" fillId="27" fontId="28" numFmtId="0" xfId="0" applyAlignment="1" applyBorder="1" applyFill="1" applyFont="1">
      <alignment vertical="bottom"/>
    </xf>
    <xf borderId="9" fillId="0" fontId="28" numFmtId="0" xfId="0" applyAlignment="1" applyBorder="1" applyFont="1">
      <alignment vertical="bottom"/>
    </xf>
    <xf borderId="0" fillId="28" fontId="28" numFmtId="0" xfId="0" applyAlignment="1" applyFill="1" applyFont="1">
      <alignment readingOrder="0" vertical="bottom"/>
    </xf>
    <xf borderId="10" fillId="9" fontId="29" numFmtId="167" xfId="0" applyAlignment="1" applyBorder="1" applyFont="1" applyNumberFormat="1">
      <alignment horizontal="right" vertical="bottom"/>
    </xf>
    <xf borderId="0" fillId="9" fontId="29" numFmtId="167" xfId="0" applyAlignment="1" applyFont="1" applyNumberFormat="1">
      <alignment horizontal="right" vertical="bottom"/>
    </xf>
    <xf borderId="0" fillId="28" fontId="28" numFmtId="1" xfId="0" applyAlignment="1" applyFont="1" applyNumberFormat="1">
      <alignment readingOrder="0" vertical="bottom"/>
    </xf>
    <xf borderId="9" fillId="0" fontId="28" numFmtId="0" xfId="0" applyAlignment="1" applyBorder="1" applyFont="1">
      <alignment vertical="bottom"/>
    </xf>
    <xf borderId="0" fillId="28" fontId="28" numFmtId="0" xfId="0" applyAlignment="1" applyFont="1">
      <alignment horizontal="right" readingOrder="0" vertical="bottom"/>
    </xf>
    <xf borderId="11" fillId="0" fontId="28" numFmtId="0" xfId="0" applyAlignment="1" applyBorder="1" applyFont="1">
      <alignment vertical="bottom"/>
    </xf>
    <xf borderId="12" fillId="28" fontId="28" numFmtId="0" xfId="0" applyAlignment="1" applyBorder="1" applyFont="1">
      <alignment horizontal="right" readingOrder="0" vertical="bottom"/>
    </xf>
    <xf borderId="9" fillId="0" fontId="30" numFmtId="0" xfId="0" applyAlignment="1" applyBorder="1" applyFont="1">
      <alignment vertical="bottom"/>
    </xf>
    <xf borderId="0" fillId="0" fontId="30" numFmtId="1" xfId="0" applyAlignment="1" applyFont="1" applyNumberFormat="1">
      <alignment horizontal="right" vertical="bottom"/>
    </xf>
    <xf borderId="9" fillId="0" fontId="4" numFmtId="0" xfId="0" applyAlignment="1" applyBorder="1" applyFont="1">
      <alignment vertical="bottom"/>
    </xf>
    <xf borderId="10" fillId="9" fontId="31" numFmtId="168" xfId="0" applyAlignment="1" applyBorder="1" applyFont="1" applyNumberFormat="1">
      <alignment horizontal="right" vertical="bottom"/>
    </xf>
    <xf borderId="0" fillId="9" fontId="31" numFmtId="168" xfId="0" applyAlignment="1" applyFont="1" applyNumberFormat="1">
      <alignment horizontal="right" vertical="bottom"/>
    </xf>
    <xf borderId="9" fillId="29" fontId="28" numFmtId="0" xfId="0" applyAlignment="1" applyBorder="1" applyFill="1" applyFont="1">
      <alignment vertical="bottom"/>
    </xf>
    <xf borderId="0" fillId="3" fontId="32" numFmtId="168" xfId="0" applyAlignment="1" applyFont="1" applyNumberFormat="1">
      <alignment readingOrder="0" vertical="bottom"/>
    </xf>
    <xf borderId="0" fillId="28" fontId="28" numFmtId="165" xfId="0" applyAlignment="1" applyFont="1" applyNumberFormat="1">
      <alignment horizontal="right" readingOrder="0" vertical="bottom"/>
    </xf>
    <xf borderId="0" fillId="28" fontId="28" numFmtId="165" xfId="0" applyAlignment="1" applyFont="1" applyNumberFormat="1">
      <alignment readingOrder="0" vertical="bottom"/>
    </xf>
    <xf borderId="13" fillId="0" fontId="28" numFmtId="0" xfId="0" applyAlignment="1" applyBorder="1" applyFont="1">
      <alignment vertical="bottom"/>
    </xf>
    <xf borderId="12" fillId="28" fontId="28" numFmtId="165" xfId="0" applyAlignment="1" applyBorder="1" applyFont="1" applyNumberFormat="1">
      <alignment horizontal="right" readingOrder="0" vertical="bottom"/>
    </xf>
    <xf borderId="0" fillId="0" fontId="30" numFmtId="167" xfId="0" applyAlignment="1" applyFont="1" applyNumberFormat="1">
      <alignment horizontal="right" vertical="bottom"/>
    </xf>
    <xf borderId="10" fillId="9" fontId="29" numFmtId="0" xfId="0" applyAlignment="1" applyBorder="1" applyFont="1">
      <alignment horizontal="right" vertical="bottom"/>
    </xf>
    <xf borderId="0" fillId="9" fontId="29" numFmtId="0" xfId="0" applyAlignment="1" applyFont="1">
      <alignment horizontal="right" vertical="bottom"/>
    </xf>
    <xf borderId="9" fillId="30" fontId="28" numFmtId="0" xfId="0" applyAlignment="1" applyBorder="1" applyFill="1" applyFont="1">
      <alignment vertical="bottom"/>
    </xf>
    <xf borderId="0" fillId="28" fontId="28" numFmtId="167" xfId="0" applyAlignment="1" applyFont="1" applyNumberFormat="1">
      <alignment horizontal="right" readingOrder="0" vertical="bottom"/>
    </xf>
    <xf borderId="14" fillId="0" fontId="30" numFmtId="0" xfId="0" applyAlignment="1" applyBorder="1" applyFont="1">
      <alignment vertical="bottom"/>
    </xf>
    <xf borderId="15" fillId="0" fontId="30" numFmtId="167" xfId="0" applyAlignment="1" applyBorder="1" applyFont="1" applyNumberFormat="1">
      <alignment horizontal="right" vertical="bottom"/>
    </xf>
    <xf borderId="16" fillId="9" fontId="29" numFmtId="167" xfId="0" applyAlignment="1" applyBorder="1" applyFont="1" applyNumberFormat="1">
      <alignment horizontal="right" vertical="bottom"/>
    </xf>
    <xf borderId="15" fillId="9" fontId="29" numFmtId="167" xfId="0" applyAlignment="1" applyBorder="1" applyFont="1" applyNumberFormat="1">
      <alignment horizontal="right" vertical="bottom"/>
    </xf>
    <xf borderId="9" fillId="31" fontId="4" numFmtId="0" xfId="0" applyAlignment="1" applyBorder="1" applyFill="1" applyFont="1">
      <alignment vertical="bottom"/>
    </xf>
    <xf borderId="0" fillId="31" fontId="28" numFmtId="0" xfId="0" applyAlignment="1" applyFont="1">
      <alignment vertical="bottom"/>
    </xf>
    <xf borderId="0" fillId="0" fontId="28" numFmtId="173" xfId="0" applyAlignment="1" applyFont="1" applyNumberFormat="1">
      <alignment vertical="bottom"/>
    </xf>
    <xf borderId="9" fillId="21" fontId="1" numFmtId="0" xfId="0" applyAlignment="1" applyBorder="1" applyFont="1">
      <alignment vertical="bottom"/>
    </xf>
    <xf borderId="9" fillId="28" fontId="28" numFmtId="0" xfId="0" applyAlignment="1" applyBorder="1" applyFont="1">
      <alignment vertical="bottom"/>
    </xf>
    <xf borderId="0" fillId="0" fontId="28" numFmtId="167" xfId="0" applyAlignment="1" applyFont="1" applyNumberFormat="1">
      <alignment horizontal="right" vertical="bottom"/>
    </xf>
    <xf borderId="9" fillId="32" fontId="33" numFmtId="0" xfId="0" applyAlignment="1" applyBorder="1" applyFill="1" applyFont="1">
      <alignment vertical="bottom"/>
    </xf>
    <xf borderId="0" fillId="0" fontId="34" numFmtId="167" xfId="0" applyAlignment="1" applyFont="1" applyNumberFormat="1">
      <alignment horizontal="right" readingOrder="0" vertical="bottom"/>
    </xf>
    <xf borderId="10" fillId="9" fontId="33" numFmtId="0" xfId="0" applyBorder="1" applyFont="1"/>
    <xf borderId="0" fillId="9" fontId="33" numFmtId="0" xfId="0" applyFont="1"/>
    <xf borderId="9" fillId="21" fontId="1" numFmtId="0" xfId="0" applyAlignment="1" applyBorder="1" applyFont="1">
      <alignment vertical="bottom"/>
    </xf>
    <xf borderId="9" fillId="32" fontId="28" numFmtId="0" xfId="0" applyAlignment="1" applyBorder="1" applyFont="1">
      <alignment vertical="bottom"/>
    </xf>
    <xf borderId="0" fillId="0" fontId="28" numFmtId="3" xfId="0" applyAlignment="1" applyFont="1" applyNumberFormat="1">
      <alignment horizontal="right" readingOrder="0" vertical="bottom"/>
    </xf>
    <xf borderId="10" fillId="9" fontId="29" numFmtId="3" xfId="0" applyAlignment="1" applyBorder="1" applyFont="1" applyNumberFormat="1">
      <alignment horizontal="right" vertical="bottom"/>
    </xf>
    <xf borderId="0" fillId="0" fontId="34" numFmtId="0" xfId="0" applyAlignment="1" applyFont="1">
      <alignment horizontal="right" readingOrder="0" vertical="bottom"/>
    </xf>
    <xf borderId="10" fillId="9" fontId="29" numFmtId="0" xfId="0" applyAlignment="1" applyBorder="1" applyFont="1">
      <alignment horizontal="right" vertical="bottom"/>
    </xf>
    <xf borderId="9" fillId="21" fontId="35" numFmtId="0" xfId="0" applyAlignment="1" applyBorder="1" applyFont="1">
      <alignment vertical="bottom"/>
    </xf>
    <xf borderId="0" fillId="21" fontId="28" numFmtId="0" xfId="0" applyAlignment="1" applyFont="1">
      <alignment vertical="bottom"/>
    </xf>
    <xf borderId="9" fillId="33" fontId="28" numFmtId="0" xfId="0" applyAlignment="1" applyBorder="1" applyFill="1" applyFont="1">
      <alignment vertical="bottom"/>
    </xf>
    <xf borderId="0" fillId="0" fontId="28" numFmtId="165" xfId="0" applyAlignment="1" applyFont="1" applyNumberFormat="1">
      <alignment horizontal="right" readingOrder="0" vertical="bottom"/>
    </xf>
    <xf borderId="9" fillId="33" fontId="28" numFmtId="0" xfId="0" applyAlignment="1" applyBorder="1" applyFont="1">
      <alignment readingOrder="0" vertical="bottom"/>
    </xf>
    <xf borderId="9" fillId="34" fontId="30" numFmtId="0" xfId="0" applyAlignment="1" applyBorder="1" applyFill="1" applyFont="1">
      <alignment vertical="bottom"/>
    </xf>
    <xf borderId="0" fillId="34" fontId="30" numFmtId="165" xfId="0" applyAlignment="1" applyFont="1" applyNumberFormat="1">
      <alignment horizontal="right" vertical="bottom"/>
    </xf>
    <xf borderId="4" fillId="21" fontId="35" numFmtId="0" xfId="0" applyAlignment="1" applyBorder="1" applyFont="1">
      <alignment vertical="bottom"/>
    </xf>
    <xf borderId="0" fillId="21" fontId="35" numFmtId="1" xfId="0" applyAlignment="1" applyFont="1" applyNumberFormat="1">
      <alignment vertical="bottom"/>
    </xf>
    <xf borderId="0" fillId="9" fontId="29" numFmtId="3" xfId="0" applyAlignment="1" applyFont="1" applyNumberFormat="1">
      <alignment horizontal="right" vertical="bottom"/>
    </xf>
    <xf borderId="4" fillId="22" fontId="35" numFmtId="0" xfId="0" applyAlignment="1" applyBorder="1" applyFont="1">
      <alignment readingOrder="0" vertical="bottom"/>
    </xf>
    <xf borderId="0" fillId="22" fontId="35" numFmtId="1" xfId="0" applyAlignment="1" applyFont="1" applyNumberFormat="1">
      <alignment horizontal="right" readingOrder="0" vertical="bottom"/>
    </xf>
    <xf borderId="0" fillId="22" fontId="36" numFmtId="3" xfId="0" applyAlignment="1" applyFont="1" applyNumberFormat="1">
      <alignment horizontal="right" vertical="bottom"/>
    </xf>
    <xf borderId="0" fillId="22" fontId="36" numFmtId="10" xfId="0" applyAlignment="1" applyFont="1" applyNumberFormat="1">
      <alignment horizontal="right" vertical="bottom"/>
    </xf>
    <xf borderId="4" fillId="23" fontId="28" numFmtId="0" xfId="0" applyAlignment="1" applyBorder="1" applyFont="1">
      <alignment readingOrder="0" vertical="bottom"/>
    </xf>
    <xf borderId="0" fillId="0" fontId="28" numFmtId="0" xfId="0" applyAlignment="1" applyFont="1">
      <alignment horizontal="right" readingOrder="0" vertical="bottom"/>
    </xf>
    <xf borderId="0" fillId="9" fontId="29" numFmtId="10" xfId="0" applyAlignment="1" applyFont="1" applyNumberFormat="1">
      <alignment horizontal="right" vertical="bottom"/>
    </xf>
    <xf borderId="4" fillId="24" fontId="30" numFmtId="0" xfId="0" applyAlignment="1" applyBorder="1" applyFont="1">
      <alignment readingOrder="0" vertical="bottom"/>
    </xf>
    <xf borderId="0" fillId="24" fontId="30" numFmtId="1" xfId="0" applyAlignment="1" applyFont="1" applyNumberFormat="1">
      <alignment horizontal="right" vertical="bottom"/>
    </xf>
    <xf borderId="4" fillId="0" fontId="4" numFmtId="0" xfId="0" applyAlignment="1" applyBorder="1" applyFont="1">
      <alignment vertical="bottom"/>
    </xf>
    <xf borderId="5" fillId="24" fontId="30" numFmtId="0" xfId="0" applyAlignment="1" applyBorder="1" applyFont="1">
      <alignment readingOrder="0" vertical="bottom"/>
    </xf>
    <xf borderId="6" fillId="24" fontId="30" numFmtId="1" xfId="0" applyAlignment="1" applyBorder="1" applyFont="1" applyNumberFormat="1">
      <alignment horizontal="right" vertical="bottom"/>
    </xf>
    <xf borderId="17" fillId="9" fontId="29" numFmtId="3" xfId="0" applyAlignment="1" applyBorder="1" applyFont="1" applyNumberFormat="1">
      <alignment horizontal="right" vertical="bottom"/>
    </xf>
    <xf borderId="6" fillId="9" fontId="29" numFmtId="3" xfId="0" applyAlignment="1" applyBorder="1" applyFont="1" applyNumberFormat="1">
      <alignment horizontal="right" vertical="bottom"/>
    </xf>
    <xf borderId="10" fillId="9" fontId="28" numFmtId="3" xfId="0" applyAlignment="1" applyBorder="1" applyFont="1" applyNumberFormat="1">
      <alignment readingOrder="0" vertical="bottom"/>
    </xf>
    <xf borderId="0" fillId="9" fontId="28" numFmtId="3" xfId="0" applyAlignment="1" applyFont="1" applyNumberFormat="1">
      <alignment readingOrder="0" vertical="bottom"/>
    </xf>
    <xf borderId="7" fillId="22" fontId="35" numFmtId="0" xfId="0" applyAlignment="1" applyBorder="1" applyFont="1">
      <alignment readingOrder="0" vertical="bottom"/>
    </xf>
    <xf borderId="8" fillId="22" fontId="35" numFmtId="1" xfId="0" applyAlignment="1" applyBorder="1" applyFont="1" applyNumberFormat="1">
      <alignment horizontal="right" readingOrder="0" vertical="bottom"/>
    </xf>
    <xf borderId="8" fillId="22" fontId="36" numFmtId="10" xfId="0" applyAlignment="1" applyBorder="1" applyFont="1" applyNumberFormat="1">
      <alignment horizontal="right" vertical="bottom"/>
    </xf>
    <xf borderId="0" fillId="9" fontId="28" numFmtId="0" xfId="0" applyAlignment="1" applyFont="1">
      <alignment readingOrder="0" vertical="bottom"/>
    </xf>
    <xf borderId="0" fillId="9" fontId="28" numFmtId="1" xfId="0" applyAlignment="1" applyFont="1" applyNumberFormat="1">
      <alignment readingOrder="0" vertical="bottom"/>
    </xf>
    <xf borderId="7" fillId="23" fontId="28" numFmtId="0" xfId="0" applyAlignment="1" applyBorder="1" applyFont="1">
      <alignment vertical="bottom"/>
    </xf>
    <xf borderId="8" fillId="0" fontId="28" numFmtId="0" xfId="0" applyAlignment="1" applyBorder="1" applyFont="1">
      <alignment horizontal="right" readingOrder="0" vertical="bottom"/>
    </xf>
    <xf borderId="18" fillId="9" fontId="29" numFmtId="3" xfId="0" applyAlignment="1" applyBorder="1" applyFont="1" applyNumberFormat="1">
      <alignment horizontal="right" vertical="bottom"/>
    </xf>
    <xf borderId="8" fillId="9" fontId="29" numFmtId="3" xfId="0" applyAlignment="1" applyBorder="1" applyFont="1" applyNumberFormat="1">
      <alignment horizontal="right" vertical="bottom"/>
    </xf>
    <xf borderId="4" fillId="23" fontId="28" numFmtId="0" xfId="0" applyAlignment="1" applyBorder="1" applyFont="1">
      <alignment vertical="bottom"/>
    </xf>
    <xf borderId="5" fillId="22" fontId="35" numFmtId="0" xfId="0" applyAlignment="1" applyBorder="1" applyFont="1">
      <alignment readingOrder="0" vertical="bottom"/>
    </xf>
    <xf borderId="6" fillId="22" fontId="35" numFmtId="0" xfId="0" applyAlignment="1" applyBorder="1" applyFont="1">
      <alignment horizontal="right" readingOrder="0" vertical="bottom"/>
    </xf>
    <xf borderId="6" fillId="22" fontId="36" numFmtId="3" xfId="0" applyAlignment="1" applyBorder="1" applyFont="1" applyNumberFormat="1">
      <alignment horizontal="right" vertical="bottom"/>
    </xf>
    <xf borderId="6" fillId="22" fontId="36" numFmtId="10" xfId="0" applyAlignment="1" applyBorder="1" applyFont="1" applyNumberFormat="1">
      <alignment horizontal="right" vertical="bottom"/>
    </xf>
    <xf borderId="4" fillId="35" fontId="30" numFmtId="0" xfId="0" applyAlignment="1" applyBorder="1" applyFill="1" applyFont="1">
      <alignment vertical="bottom"/>
    </xf>
    <xf borderId="0" fillId="35" fontId="37" numFmtId="0" xfId="0" applyAlignment="1" applyFont="1">
      <alignment readingOrder="0"/>
    </xf>
    <xf borderId="4" fillId="5" fontId="28" numFmtId="0" xfId="0" applyAlignment="1" applyBorder="1" applyFont="1">
      <alignment readingOrder="0" vertical="bottom"/>
    </xf>
    <xf borderId="0" fillId="0" fontId="28" numFmtId="1" xfId="0" applyAlignment="1" applyFont="1" applyNumberFormat="1">
      <alignment horizontal="right" readingOrder="0" vertical="bottom"/>
    </xf>
    <xf borderId="4" fillId="4" fontId="30" numFmtId="0" xfId="0" applyAlignment="1" applyBorder="1" applyFont="1">
      <alignment readingOrder="0" vertical="bottom"/>
    </xf>
    <xf borderId="0" fillId="4" fontId="30" numFmtId="1" xfId="0" applyAlignment="1" applyFont="1" applyNumberFormat="1">
      <alignment horizontal="right" vertical="bottom"/>
    </xf>
    <xf borderId="10" fillId="4" fontId="29" numFmtId="3" xfId="0" applyAlignment="1" applyBorder="1" applyFont="1" applyNumberFormat="1">
      <alignment horizontal="right" vertical="bottom"/>
    </xf>
    <xf borderId="0" fillId="4" fontId="29" numFmtId="10" xfId="0" applyAlignment="1" applyFont="1" applyNumberFormat="1">
      <alignment horizontal="right" vertical="bottom"/>
    </xf>
    <xf borderId="5" fillId="4" fontId="30" numFmtId="0" xfId="0" applyAlignment="1" applyBorder="1" applyFont="1">
      <alignment readingOrder="0" vertical="bottom"/>
    </xf>
    <xf borderId="6" fillId="4" fontId="30" numFmtId="1" xfId="0" applyAlignment="1" applyBorder="1" applyFont="1" applyNumberFormat="1">
      <alignment horizontal="right" vertical="bottom"/>
    </xf>
    <xf borderId="6" fillId="4" fontId="29" numFmtId="3" xfId="0" applyAlignment="1" applyBorder="1" applyFont="1" applyNumberFormat="1">
      <alignment horizontal="right" vertical="bottom"/>
    </xf>
    <xf borderId="0" fillId="4" fontId="29" numFmtId="3" xfId="0" applyAlignment="1" applyFont="1" applyNumberFormat="1">
      <alignment horizontal="right" vertical="bottom"/>
    </xf>
    <xf borderId="7" fillId="5" fontId="28" numFmtId="0" xfId="0" applyAlignment="1" applyBorder="1" applyFont="1">
      <alignment vertical="bottom"/>
    </xf>
    <xf borderId="8" fillId="0" fontId="28" numFmtId="1" xfId="0" applyAlignment="1" applyBorder="1" applyFont="1" applyNumberFormat="1">
      <alignment horizontal="right" readingOrder="0" vertical="bottom"/>
    </xf>
    <xf borderId="4" fillId="5" fontId="28" numFmtId="0" xfId="0" applyAlignment="1" applyBorder="1" applyFont="1">
      <alignment vertical="bottom"/>
    </xf>
    <xf borderId="6" fillId="22" fontId="35" numFmtId="1" xfId="0" applyAlignment="1" applyBorder="1" applyFont="1" applyNumberFormat="1">
      <alignment horizontal="right" readingOrder="0" vertical="bottom"/>
    </xf>
    <xf borderId="4" fillId="21" fontId="35" numFmtId="165" xfId="0" applyAlignment="1" applyBorder="1" applyFont="1" applyNumberFormat="1">
      <alignment vertical="bottom"/>
    </xf>
    <xf borderId="0" fillId="21" fontId="35" numFmtId="165" xfId="0" applyAlignment="1" applyFont="1" applyNumberFormat="1">
      <alignment vertical="bottom"/>
    </xf>
    <xf borderId="10" fillId="9" fontId="29" numFmtId="165" xfId="0" applyAlignment="1" applyBorder="1" applyFont="1" applyNumberFormat="1">
      <alignment horizontal="right" vertical="bottom"/>
    </xf>
    <xf borderId="0" fillId="9" fontId="29" numFmtId="165" xfId="0" applyAlignment="1" applyFont="1" applyNumberFormat="1">
      <alignment horizontal="right" vertical="bottom"/>
    </xf>
    <xf borderId="4" fillId="22" fontId="35" numFmtId="165" xfId="0" applyAlignment="1" applyBorder="1" applyFont="1" applyNumberFormat="1">
      <alignment readingOrder="0" vertical="bottom"/>
    </xf>
    <xf borderId="0" fillId="22" fontId="35" numFmtId="165" xfId="0" applyAlignment="1" applyFont="1" applyNumberFormat="1">
      <alignment horizontal="right" readingOrder="0" vertical="bottom"/>
    </xf>
    <xf borderId="0" fillId="22" fontId="36" numFmtId="165" xfId="0" applyAlignment="1" applyFont="1" applyNumberFormat="1">
      <alignment horizontal="right" vertical="bottom"/>
    </xf>
    <xf borderId="4" fillId="12" fontId="28" numFmtId="165" xfId="0" applyAlignment="1" applyBorder="1" applyFont="1" applyNumberFormat="1">
      <alignment readingOrder="0" vertical="bottom"/>
    </xf>
    <xf borderId="0" fillId="0" fontId="28" numFmtId="165" xfId="0" applyAlignment="1" applyFont="1" applyNumberFormat="1">
      <alignment horizontal="right" readingOrder="0" vertical="bottom"/>
    </xf>
    <xf borderId="4" fillId="36" fontId="30" numFmtId="165" xfId="0" applyAlignment="1" applyBorder="1" applyFill="1" applyFont="1" applyNumberFormat="1">
      <alignment readingOrder="0" vertical="bottom"/>
    </xf>
    <xf borderId="0" fillId="36" fontId="30" numFmtId="165" xfId="0" applyAlignment="1" applyFont="1" applyNumberFormat="1">
      <alignment horizontal="right" vertical="bottom"/>
    </xf>
    <xf borderId="10" fillId="36" fontId="29" numFmtId="165" xfId="0" applyAlignment="1" applyBorder="1" applyFont="1" applyNumberFormat="1">
      <alignment horizontal="right" vertical="bottom"/>
    </xf>
    <xf borderId="0" fillId="36" fontId="29" numFmtId="165" xfId="0" applyAlignment="1" applyFont="1" applyNumberFormat="1">
      <alignment horizontal="right" vertical="bottom"/>
    </xf>
    <xf borderId="4" fillId="0" fontId="4" numFmtId="165" xfId="0" applyAlignment="1" applyBorder="1" applyFont="1" applyNumberFormat="1">
      <alignment vertical="bottom"/>
    </xf>
    <xf borderId="0" fillId="0" fontId="28" numFmtId="165" xfId="0" applyAlignment="1" applyFont="1" applyNumberFormat="1">
      <alignment vertical="bottom"/>
    </xf>
    <xf borderId="10" fillId="9" fontId="33" numFmtId="165" xfId="0" applyBorder="1" applyFont="1" applyNumberFormat="1"/>
    <xf borderId="0" fillId="9" fontId="33" numFmtId="165" xfId="0" applyFont="1" applyNumberFormat="1"/>
    <xf borderId="5" fillId="36" fontId="30" numFmtId="165" xfId="0" applyAlignment="1" applyBorder="1" applyFont="1" applyNumberFormat="1">
      <alignment readingOrder="0" vertical="bottom"/>
    </xf>
    <xf borderId="6" fillId="36" fontId="30" numFmtId="165" xfId="0" applyAlignment="1" applyBorder="1" applyFont="1" applyNumberFormat="1">
      <alignment horizontal="right" vertical="bottom"/>
    </xf>
    <xf borderId="17" fillId="36" fontId="29" numFmtId="165" xfId="0" applyAlignment="1" applyBorder="1" applyFont="1" applyNumberFormat="1">
      <alignment horizontal="right" vertical="bottom"/>
    </xf>
    <xf borderId="6" fillId="36" fontId="29" numFmtId="165" xfId="0" applyAlignment="1" applyBorder="1" applyFont="1" applyNumberFormat="1">
      <alignment horizontal="right" vertical="bottom"/>
    </xf>
    <xf borderId="10" fillId="9" fontId="28" numFmtId="165" xfId="0" applyAlignment="1" applyBorder="1" applyFont="1" applyNumberFormat="1">
      <alignment readingOrder="0" vertical="bottom"/>
    </xf>
    <xf borderId="0" fillId="9" fontId="28" numFmtId="165" xfId="0" applyAlignment="1" applyFont="1" applyNumberFormat="1">
      <alignment readingOrder="0" vertical="bottom"/>
    </xf>
    <xf borderId="7" fillId="22" fontId="35" numFmtId="165" xfId="0" applyAlignment="1" applyBorder="1" applyFont="1" applyNumberFormat="1">
      <alignment readingOrder="0" vertical="bottom"/>
    </xf>
    <xf borderId="8" fillId="22" fontId="35" numFmtId="165" xfId="0" applyAlignment="1" applyBorder="1" applyFont="1" applyNumberFormat="1">
      <alignment horizontal="right" readingOrder="0" vertical="bottom"/>
    </xf>
    <xf borderId="8" fillId="22" fontId="36" numFmtId="165" xfId="0" applyAlignment="1" applyBorder="1" applyFont="1" applyNumberFormat="1">
      <alignment horizontal="right" vertical="bottom"/>
    </xf>
    <xf borderId="7" fillId="12" fontId="28" numFmtId="165" xfId="0" applyAlignment="1" applyBorder="1" applyFont="1" applyNumberFormat="1">
      <alignment vertical="bottom"/>
    </xf>
    <xf borderId="8" fillId="0" fontId="28" numFmtId="165" xfId="0" applyAlignment="1" applyBorder="1" applyFont="1" applyNumberFormat="1">
      <alignment horizontal="right" readingOrder="0" vertical="bottom"/>
    </xf>
    <xf borderId="8" fillId="9" fontId="29" numFmtId="165" xfId="0" applyAlignment="1" applyBorder="1" applyFont="1" applyNumberFormat="1">
      <alignment horizontal="right" vertical="bottom"/>
    </xf>
    <xf borderId="4" fillId="12" fontId="28" numFmtId="165" xfId="0" applyAlignment="1" applyBorder="1" applyFont="1" applyNumberFormat="1">
      <alignment vertical="bottom"/>
    </xf>
    <xf borderId="5" fillId="22" fontId="35" numFmtId="165" xfId="0" applyAlignment="1" applyBorder="1" applyFont="1" applyNumberFormat="1">
      <alignment readingOrder="0" vertical="bottom"/>
    </xf>
    <xf borderId="6" fillId="22" fontId="35" numFmtId="165" xfId="0" applyAlignment="1" applyBorder="1" applyFont="1" applyNumberFormat="1">
      <alignment horizontal="right" readingOrder="0" vertical="bottom"/>
    </xf>
    <xf borderId="6" fillId="22" fontId="36" numFmtId="165" xfId="0" applyAlignment="1" applyBorder="1" applyFont="1" applyNumberFormat="1">
      <alignment horizontal="right" vertical="bottom"/>
    </xf>
    <xf borderId="0" fillId="0" fontId="38" numFmtId="0" xfId="0" applyFont="1"/>
    <xf borderId="10" fillId="9" fontId="4" numFmtId="0" xfId="0" applyAlignment="1" applyBorder="1" applyFont="1">
      <alignment vertical="bottom"/>
    </xf>
    <xf borderId="0" fillId="9" fontId="4" numFmtId="0" xfId="0" applyAlignment="1" applyFont="1">
      <alignment vertical="bottom"/>
    </xf>
    <xf borderId="4" fillId="35" fontId="35" numFmtId="0" xfId="0" applyAlignment="1" applyBorder="1" applyFont="1">
      <alignment vertical="bottom"/>
    </xf>
    <xf borderId="0" fillId="35" fontId="37" numFmtId="165" xfId="0" applyAlignment="1" applyFont="1" applyNumberFormat="1">
      <alignment readingOrder="0"/>
    </xf>
    <xf borderId="4" fillId="21" fontId="35" numFmtId="0" xfId="0" applyAlignment="1" applyBorder="1" applyFont="1">
      <alignment readingOrder="0" vertical="bottom"/>
    </xf>
    <xf borderId="4" fillId="17" fontId="39" numFmtId="0" xfId="0" applyAlignment="1" applyBorder="1" applyFont="1">
      <alignment vertical="bottom"/>
    </xf>
    <xf borderId="4" fillId="17" fontId="28" numFmtId="0" xfId="0" applyAlignment="1" applyBorder="1" applyFont="1">
      <alignment readingOrder="0" vertical="bottom"/>
    </xf>
    <xf borderId="4" fillId="18" fontId="30" numFmtId="0" xfId="0" applyAlignment="1" applyBorder="1" applyFont="1">
      <alignment readingOrder="0" vertical="bottom"/>
    </xf>
    <xf borderId="0" fillId="18" fontId="30" numFmtId="1" xfId="0" applyAlignment="1" applyFont="1" applyNumberFormat="1">
      <alignment horizontal="right" vertical="bottom"/>
    </xf>
    <xf borderId="10" fillId="18" fontId="29" numFmtId="3" xfId="0" applyAlignment="1" applyBorder="1" applyFont="1" applyNumberFormat="1">
      <alignment horizontal="right" vertical="bottom"/>
    </xf>
    <xf borderId="0" fillId="18" fontId="29" numFmtId="10" xfId="0" applyAlignment="1" applyFont="1" applyNumberFormat="1">
      <alignment horizontal="right" vertical="bottom"/>
    </xf>
    <xf borderId="0" fillId="0" fontId="28" numFmtId="0" xfId="0" applyAlignment="1" applyFont="1">
      <alignment readingOrder="0" vertical="bottom"/>
    </xf>
    <xf borderId="0" fillId="3" fontId="28" numFmtId="1" xfId="0" applyAlignment="1" applyFont="1" applyNumberFormat="1">
      <alignment readingOrder="0" vertical="bottom"/>
    </xf>
    <xf borderId="0" fillId="9" fontId="28" numFmtId="1" xfId="0" applyAlignment="1" applyFont="1" applyNumberFormat="1">
      <alignment horizontal="right" readingOrder="0" vertical="bottom"/>
    </xf>
    <xf borderId="5" fillId="18" fontId="30" numFmtId="0" xfId="0" applyAlignment="1" applyBorder="1" applyFont="1">
      <alignment readingOrder="0" vertical="bottom"/>
    </xf>
    <xf borderId="6" fillId="18" fontId="30" numFmtId="1" xfId="0" applyAlignment="1" applyBorder="1" applyFont="1" applyNumberFormat="1">
      <alignment horizontal="right" vertical="bottom"/>
    </xf>
    <xf borderId="6" fillId="9" fontId="29" numFmtId="167" xfId="0" applyAlignment="1" applyBorder="1" applyFont="1" applyNumberFormat="1">
      <alignment horizontal="right" vertical="bottom"/>
    </xf>
    <xf borderId="7" fillId="17" fontId="28" numFmtId="0" xfId="0" applyAlignment="1" applyBorder="1" applyFont="1">
      <alignment vertical="bottom"/>
    </xf>
    <xf borderId="4" fillId="17" fontId="28" numFmtId="0" xfId="0" applyAlignment="1" applyBorder="1" applyFont="1">
      <alignment vertical="bottom"/>
    </xf>
    <xf borderId="4" fillId="0" fontId="4" numFmtId="0" xfId="0" applyAlignment="1" applyBorder="1" applyFont="1">
      <alignment readingOrder="0" vertical="bottom"/>
    </xf>
    <xf borderId="0" fillId="0" fontId="28" numFmtId="165" xfId="0" applyAlignment="1" applyFont="1" applyNumberFormat="1">
      <alignment readingOrder="0" vertical="bottom"/>
    </xf>
    <xf borderId="4" fillId="18" fontId="30" numFmtId="1" xfId="0" applyAlignment="1" applyBorder="1" applyFont="1" applyNumberFormat="1">
      <alignment readingOrder="0" vertical="bottom"/>
    </xf>
    <xf borderId="0" fillId="18" fontId="30" numFmtId="165" xfId="0" applyAlignment="1" applyFont="1" applyNumberFormat="1">
      <alignment horizontal="right" vertical="bottom"/>
    </xf>
    <xf borderId="4" fillId="0" fontId="4" numFmtId="0" xfId="0" applyAlignment="1" applyBorder="1" applyFont="1">
      <alignment vertical="bottom"/>
    </xf>
    <xf borderId="4" fillId="17" fontId="39" numFmtId="0" xfId="0" applyAlignment="1" applyBorder="1" applyFont="1">
      <alignment readingOrder="0" vertical="bottom"/>
    </xf>
    <xf borderId="0" fillId="0" fontId="28" numFmtId="1" xfId="0" applyAlignment="1" applyFont="1" applyNumberFormat="1">
      <alignment readingOrder="0" vertical="bottom"/>
    </xf>
    <xf borderId="0" fillId="18" fontId="30" numFmtId="165" xfId="0" applyAlignment="1" applyFont="1" applyNumberFormat="1">
      <alignment horizontal="right" readingOrder="0" vertical="bottom"/>
    </xf>
    <xf borderId="4" fillId="0" fontId="4" numFmtId="1" xfId="0" applyAlignment="1" applyBorder="1" applyFont="1" applyNumberFormat="1">
      <alignment vertical="bottom"/>
    </xf>
    <xf borderId="4" fillId="17" fontId="30" numFmtId="0" xfId="0" applyAlignment="1" applyBorder="1" applyFont="1">
      <alignment readingOrder="0" vertical="bottom"/>
    </xf>
    <xf borderId="0" fillId="18" fontId="30" numFmtId="1" xfId="0" applyAlignment="1" applyFont="1" applyNumberFormat="1">
      <alignment readingOrder="0" vertical="bottom"/>
    </xf>
    <xf borderId="4" fillId="21" fontId="1" numFmtId="0" xfId="0" applyAlignment="1" applyBorder="1" applyFont="1">
      <alignment vertical="bottom"/>
    </xf>
    <xf borderId="4" fillId="18" fontId="30" numFmtId="0" xfId="0" applyAlignment="1" applyBorder="1" applyFont="1">
      <alignment vertical="bottom"/>
    </xf>
    <xf borderId="0" fillId="4" fontId="30" numFmtId="1" xfId="0" applyAlignment="1" applyFont="1" applyNumberFormat="1">
      <alignment horizontal="right" readingOrder="0" vertical="bottom"/>
    </xf>
    <xf borderId="0" fillId="0" fontId="4" numFmtId="0" xfId="0" applyAlignment="1" applyFont="1">
      <alignment vertical="bottom"/>
    </xf>
    <xf borderId="4" fillId="4" fontId="30" numFmtId="165" xfId="0" applyAlignment="1" applyBorder="1" applyFont="1" applyNumberFormat="1">
      <alignment readingOrder="0" vertical="bottom"/>
    </xf>
    <xf borderId="0" fillId="4" fontId="30" numFmtId="165" xfId="0" applyAlignment="1" applyFont="1" applyNumberFormat="1">
      <alignment horizontal="right" readingOrder="0" vertical="bottom"/>
    </xf>
    <xf borderId="0" fillId="4" fontId="29" numFmtId="165" xfId="0" applyAlignment="1" applyFont="1" applyNumberFormat="1">
      <alignment horizontal="right" vertical="bottom"/>
    </xf>
    <xf borderId="0" fillId="9" fontId="2" numFmtId="0" xfId="0" applyFont="1"/>
    <xf borderId="10" fillId="9" fontId="2" numFmtId="0" xfId="0" applyBorder="1" applyFont="1"/>
    <xf borderId="4" fillId="2" fontId="1" numFmtId="0" xfId="0" applyAlignment="1" applyBorder="1" applyFont="1">
      <alignment horizontal="left" readingOrder="0" vertical="bottom"/>
    </xf>
    <xf borderId="4" fillId="25" fontId="1" numFmtId="0" xfId="0" applyAlignment="1" applyBorder="1" applyFont="1">
      <alignment vertical="bottom"/>
    </xf>
    <xf borderId="4" fillId="21" fontId="1" numFmtId="0" xfId="0" applyAlignment="1" applyBorder="1" applyFont="1">
      <alignment vertical="bottom"/>
    </xf>
    <xf borderId="4" fillId="28" fontId="28" numFmtId="0" xfId="0" applyAlignment="1" applyBorder="1" applyFont="1">
      <alignment vertical="bottom"/>
    </xf>
    <xf borderId="4" fillId="5" fontId="33" numFmtId="0" xfId="0" applyAlignment="1" applyBorder="1" applyFont="1">
      <alignment vertical="bottom"/>
    </xf>
    <xf borderId="0" fillId="5" fontId="34" numFmtId="167" xfId="0" applyAlignment="1" applyFont="1" applyNumberFormat="1">
      <alignment horizontal="right" readingOrder="0" vertical="bottom"/>
    </xf>
    <xf borderId="10" fillId="5" fontId="29" numFmtId="167" xfId="0" applyAlignment="1" applyBorder="1" applyFont="1" applyNumberFormat="1">
      <alignment horizontal="right" vertical="bottom"/>
    </xf>
    <xf borderId="0" fillId="5" fontId="29" numFmtId="167" xfId="0" applyAlignment="1" applyFont="1" applyNumberFormat="1">
      <alignment horizontal="right" vertical="bottom"/>
    </xf>
    <xf borderId="4" fillId="32" fontId="28" numFmtId="0" xfId="0" applyAlignment="1" applyBorder="1" applyFont="1">
      <alignment vertical="bottom"/>
    </xf>
    <xf borderId="0" fillId="5" fontId="34" numFmtId="0" xfId="0" applyAlignment="1" applyFont="1">
      <alignment horizontal="right" readingOrder="0" vertical="bottom"/>
    </xf>
    <xf borderId="4" fillId="33" fontId="28" numFmtId="0" xfId="0" applyAlignment="1" applyBorder="1" applyFont="1">
      <alignment vertical="bottom"/>
    </xf>
    <xf borderId="4" fillId="33" fontId="28" numFmtId="0" xfId="0" applyAlignment="1" applyBorder="1" applyFont="1">
      <alignment readingOrder="0" vertical="bottom"/>
    </xf>
    <xf borderId="4" fillId="34" fontId="30" numFmtId="0" xfId="0" applyAlignment="1" applyBorder="1" applyFont="1">
      <alignment vertical="bottom"/>
    </xf>
    <xf borderId="0" fillId="3" fontId="28" numFmtId="0" xfId="0" applyAlignment="1" applyFont="1">
      <alignment readingOrder="0" vertical="bottom"/>
    </xf>
    <xf borderId="0" fillId="3" fontId="28" numFmtId="165" xfId="0" applyAlignment="1" applyFont="1" applyNumberFormat="1">
      <alignment readingOrder="0" vertical="bottom"/>
    </xf>
    <xf borderId="4" fillId="18" fontId="30" numFmtId="1" xfId="0" applyAlignment="1" applyBorder="1" applyFont="1" applyNumberFormat="1">
      <alignment vertical="bottom"/>
    </xf>
    <xf borderId="0" fillId="18" fontId="30" numFmtId="1" xfId="0" applyAlignment="1" applyFont="1" applyNumberFormat="1">
      <alignment horizontal="left" readingOrder="0" vertical="bottom"/>
    </xf>
    <xf borderId="4" fillId="33" fontId="28" numFmtId="0" xfId="0" applyAlignment="1" applyBorder="1" applyFont="1">
      <alignment vertical="bottom"/>
    </xf>
    <xf borderId="0" fillId="0" fontId="4" numFmtId="0" xfId="0" applyAlignment="1" applyFont="1">
      <alignment horizontal="right" vertical="bottom"/>
    </xf>
    <xf borderId="9" fillId="5" fontId="33" numFmtId="0" xfId="0" applyAlignment="1" applyBorder="1" applyFont="1">
      <alignment vertical="bottom"/>
    </xf>
    <xf borderId="9" fillId="0" fontId="40"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0" fontId="28" numFmtId="168" xfId="0" applyAlignment="1" applyFont="1" applyNumberFormat="1">
      <alignment horizontal="right" readingOrder="0" vertical="bottom"/>
    </xf>
    <xf borderId="9" fillId="5" fontId="34" numFmtId="0" xfId="0" applyAlignment="1" applyBorder="1" applyFont="1">
      <alignment readingOrder="0" vertical="bottom"/>
    </xf>
    <xf borderId="0" fillId="5" fontId="34" numFmtId="168" xfId="0" applyAlignment="1" applyFont="1" applyNumberFormat="1">
      <alignment horizontal="right" readingOrder="0" vertical="bottom"/>
    </xf>
    <xf borderId="0" fillId="5" fontId="41" numFmtId="167" xfId="0" applyAlignment="1" applyFont="1" applyNumberFormat="1">
      <alignment horizontal="right" vertical="bottom"/>
    </xf>
    <xf borderId="0" fillId="34" fontId="30" numFmtId="168" xfId="0" applyAlignment="1" applyFont="1" applyNumberFormat="1">
      <alignment horizontal="right" vertical="bottom"/>
    </xf>
    <xf borderId="0" fillId="9" fontId="28" numFmtId="0" xfId="0" applyAlignment="1" applyFont="1">
      <alignment horizontal="right" readingOrder="0" vertical="bottom"/>
    </xf>
    <xf borderId="9" fillId="35" fontId="30" numFmtId="0" xfId="0" applyAlignment="1" applyBorder="1" applyFont="1">
      <alignment vertical="bottom"/>
    </xf>
    <xf borderId="0" fillId="35" fontId="30" numFmtId="0" xfId="0" applyAlignment="1" applyFont="1">
      <alignment readingOrder="0"/>
    </xf>
    <xf borderId="0" fillId="0" fontId="28" numFmtId="1" xfId="0" applyAlignment="1" applyFont="1" applyNumberFormat="1">
      <alignment vertical="bottom"/>
    </xf>
    <xf borderId="0" fillId="9" fontId="28" numFmtId="165" xfId="0" applyAlignment="1" applyFont="1" applyNumberFormat="1">
      <alignment horizontal="right" readingOrder="0" vertical="bottom"/>
    </xf>
    <xf borderId="9" fillId="35" fontId="35" numFmtId="165" xfId="0" applyAlignment="1" applyBorder="1" applyFont="1" applyNumberFormat="1">
      <alignment readingOrder="0" vertical="bottom"/>
    </xf>
    <xf borderId="9" fillId="21" fontId="35" numFmtId="0" xfId="0" applyAlignment="1" applyBorder="1" applyFont="1">
      <alignment readingOrder="0" vertical="bottom"/>
    </xf>
    <xf borderId="9" fillId="17" fontId="28" numFmtId="0" xfId="0" applyAlignment="1" applyBorder="1" applyFont="1">
      <alignment vertical="bottom"/>
    </xf>
    <xf borderId="9" fillId="18" fontId="30" numFmtId="1" xfId="0" applyAlignment="1" applyBorder="1" applyFont="1" applyNumberFormat="1">
      <alignment vertical="bottom"/>
    </xf>
    <xf borderId="9" fillId="0" fontId="4" numFmtId="0" xfId="0" applyAlignment="1" applyBorder="1" applyFont="1">
      <alignment vertical="bottom"/>
    </xf>
    <xf borderId="0" fillId="0" fontId="4" numFmtId="0" xfId="0" applyAlignment="1" applyFont="1">
      <alignment vertical="bottom"/>
    </xf>
    <xf borderId="9" fillId="17" fontId="28" numFmtId="0" xfId="0" applyAlignment="1" applyBorder="1" applyFont="1">
      <alignment readingOrder="0" vertical="bottom"/>
    </xf>
    <xf borderId="0" fillId="0" fontId="38" numFmtId="165" xfId="0" applyAlignment="1" applyFont="1" applyNumberFormat="1">
      <alignment horizontal="right" readingOrder="0"/>
    </xf>
    <xf borderId="9" fillId="0" fontId="4" numFmtId="1" xfId="0" applyAlignment="1" applyBorder="1" applyFont="1" applyNumberFormat="1">
      <alignment vertical="bottom"/>
    </xf>
    <xf borderId="9" fillId="17" fontId="30" numFmtId="0" xfId="0" applyAlignment="1" applyBorder="1" applyFont="1">
      <alignment readingOrder="0" vertical="bottom"/>
    </xf>
    <xf borderId="9" fillId="18" fontId="30" numFmtId="1" xfId="0" applyAlignment="1" applyBorder="1" applyFont="1" applyNumberFormat="1">
      <alignment readingOrder="0" vertical="bottom"/>
    </xf>
    <xf borderId="9" fillId="18" fontId="30" numFmtId="0" xfId="0" applyAlignment="1" applyBorder="1" applyFont="1">
      <alignment vertical="bottom"/>
    </xf>
    <xf borderId="9" fillId="37" fontId="35" numFmtId="168" xfId="0" applyAlignment="1" applyBorder="1" applyFill="1" applyFont="1" applyNumberFormat="1">
      <alignment vertical="bottom"/>
    </xf>
    <xf borderId="0" fillId="37" fontId="42" numFmtId="168" xfId="0" applyAlignment="1" applyFont="1" applyNumberFormat="1">
      <alignment readingOrder="0"/>
    </xf>
    <xf borderId="0" fillId="37" fontId="42" numFmtId="168" xfId="0" applyFont="1" applyNumberFormat="1"/>
    <xf borderId="9" fillId="37" fontId="35" numFmtId="0" xfId="0" applyAlignment="1" applyBorder="1" applyFont="1">
      <alignment vertical="bottom"/>
    </xf>
    <xf borderId="0" fillId="37" fontId="42" numFmtId="0" xfId="0" applyAlignment="1" applyFont="1">
      <alignment readingOrder="0"/>
    </xf>
    <xf borderId="0" fillId="37" fontId="42" numFmtId="0" xfId="0" applyFont="1"/>
    <xf borderId="9" fillId="37" fontId="35" numFmtId="165" xfId="0" applyAlignment="1" applyBorder="1" applyFont="1" applyNumberFormat="1">
      <alignment vertical="bottom"/>
    </xf>
    <xf borderId="0" fillId="37" fontId="42" numFmtId="165" xfId="0" applyFont="1" applyNumberFormat="1"/>
    <xf borderId="10" fillId="9" fontId="28" numFmtId="0" xfId="0" applyAlignment="1" applyBorder="1" applyFont="1">
      <alignment readingOrder="0" vertical="bottom"/>
    </xf>
    <xf borderId="9" fillId="25" fontId="1" numFmtId="0" xfId="0" applyAlignment="1" applyBorder="1" applyFont="1">
      <alignment readingOrder="0" vertical="bottom"/>
    </xf>
    <xf borderId="9" fillId="26" fontId="1" numFmtId="0" xfId="0" applyAlignment="1" applyBorder="1" applyFont="1">
      <alignment readingOrder="0" vertical="bottom"/>
    </xf>
    <xf borderId="19" fillId="9" fontId="28" numFmtId="0" xfId="0" applyAlignment="1" applyBorder="1" applyFont="1">
      <alignment vertical="bottom"/>
    </xf>
    <xf borderId="9" fillId="27" fontId="28" numFmtId="0" xfId="0" applyAlignment="1" applyBorder="1" applyFont="1">
      <alignment readingOrder="0" vertical="bottom"/>
    </xf>
    <xf borderId="13" fillId="0" fontId="28" numFmtId="0" xfId="0" applyAlignment="1" applyBorder="1" applyFont="1">
      <alignment readingOrder="0" vertical="bottom"/>
    </xf>
    <xf borderId="12" fillId="0" fontId="28" numFmtId="1" xfId="0" applyAlignment="1" applyBorder="1" applyFont="1" applyNumberFormat="1">
      <alignment readingOrder="0" vertical="bottom"/>
    </xf>
    <xf borderId="20" fillId="9" fontId="29" numFmtId="0" xfId="0" applyAlignment="1" applyBorder="1" applyFont="1">
      <alignment horizontal="right" vertical="bottom"/>
    </xf>
    <xf borderId="9" fillId="0" fontId="30" numFmtId="0" xfId="0" applyAlignment="1" applyBorder="1" applyFont="1">
      <alignment readingOrder="0" vertical="bottom"/>
    </xf>
    <xf borderId="19" fillId="9" fontId="29" numFmtId="167" xfId="0" applyAlignment="1" applyBorder="1" applyFont="1" applyNumberFormat="1">
      <alignment horizontal="right" vertical="bottom"/>
    </xf>
    <xf borderId="19" fillId="9" fontId="29" numFmtId="0" xfId="0" applyAlignment="1" applyBorder="1" applyFont="1">
      <alignment horizontal="right" vertical="bottom"/>
    </xf>
    <xf borderId="9" fillId="29" fontId="28" numFmtId="0" xfId="0" applyAlignment="1" applyBorder="1" applyFont="1">
      <alignment readingOrder="0" vertical="bottom"/>
    </xf>
    <xf borderId="12" fillId="0" fontId="28" numFmtId="165" xfId="0" applyAlignment="1" applyBorder="1" applyFont="1" applyNumberFormat="1">
      <alignment vertical="bottom"/>
    </xf>
    <xf borderId="9" fillId="30" fontId="28" numFmtId="0" xfId="0" applyAlignment="1" applyBorder="1" applyFont="1">
      <alignment readingOrder="0" vertical="bottom"/>
    </xf>
    <xf borderId="9" fillId="0" fontId="28" numFmtId="0" xfId="0" applyAlignment="1" applyBorder="1" applyFont="1">
      <alignment readingOrder="0" vertical="bottom"/>
    </xf>
    <xf borderId="12" fillId="0" fontId="28" numFmtId="167" xfId="0" applyAlignment="1" applyBorder="1" applyFont="1" applyNumberFormat="1">
      <alignment vertical="bottom"/>
    </xf>
    <xf borderId="9" fillId="31" fontId="28" numFmtId="0" xfId="0" applyAlignment="1" applyBorder="1" applyFont="1">
      <alignment readingOrder="0" vertical="bottom"/>
    </xf>
    <xf borderId="19" fillId="9" fontId="33" numFmtId="0" xfId="0" applyBorder="1" applyFont="1"/>
    <xf borderId="19" fillId="21" fontId="33" numFmtId="0" xfId="0" applyBorder="1" applyFont="1"/>
    <xf borderId="0" fillId="21" fontId="33" numFmtId="0" xfId="0" applyFont="1"/>
    <xf borderId="19" fillId="9" fontId="29" numFmtId="165" xfId="0" applyAlignment="1" applyBorder="1" applyFont="1" applyNumberFormat="1">
      <alignment horizontal="right" vertical="bottom"/>
    </xf>
    <xf borderId="9" fillId="34" fontId="28" numFmtId="0" xfId="0" applyAlignment="1" applyBorder="1" applyFont="1">
      <alignment readingOrder="0" vertical="bottom"/>
    </xf>
    <xf borderId="0" fillId="34" fontId="28" numFmtId="165" xfId="0" applyAlignment="1" applyFont="1" applyNumberFormat="1">
      <alignment horizontal="right" vertical="bottom"/>
    </xf>
    <xf borderId="19" fillId="9" fontId="29" numFmtId="3" xfId="0" applyAlignment="1" applyBorder="1" applyFont="1" applyNumberFormat="1">
      <alignment horizontal="right" vertical="bottom"/>
    </xf>
    <xf borderId="0" fillId="0" fontId="28" numFmtId="1" xfId="0" applyAlignment="1" applyFont="1" applyNumberFormat="1">
      <alignment horizontal="right" vertical="bottom"/>
    </xf>
    <xf borderId="0" fillId="0" fontId="29" numFmtId="3" xfId="0" applyAlignment="1" applyFont="1" applyNumberFormat="1">
      <alignment horizontal="right" vertical="bottom"/>
    </xf>
    <xf borderId="0" fillId="0" fontId="30" numFmtId="0" xfId="0" applyAlignment="1" applyFont="1">
      <alignment readingOrder="0" vertical="bottom"/>
    </xf>
    <xf borderId="4" fillId="23" fontId="28" numFmtId="165" xfId="0" applyAlignment="1" applyBorder="1" applyFont="1" applyNumberFormat="1">
      <alignment readingOrder="0" vertical="bottom"/>
    </xf>
    <xf borderId="4" fillId="24" fontId="30" numFmtId="165" xfId="0" applyAlignment="1" applyBorder="1" applyFont="1" applyNumberFormat="1">
      <alignment readingOrder="0" vertical="bottom"/>
    </xf>
    <xf borderId="0" fillId="24" fontId="30" numFmtId="165" xfId="0" applyAlignment="1" applyFont="1" applyNumberFormat="1">
      <alignment horizontal="right" vertical="bottom"/>
    </xf>
    <xf borderId="5" fillId="24" fontId="30" numFmtId="165" xfId="0" applyAlignment="1" applyBorder="1" applyFont="1" applyNumberFormat="1">
      <alignment readingOrder="0" vertical="bottom"/>
    </xf>
    <xf borderId="6" fillId="24" fontId="30" numFmtId="165" xfId="0" applyAlignment="1" applyBorder="1" applyFont="1" applyNumberFormat="1">
      <alignment horizontal="right" vertical="bottom"/>
    </xf>
    <xf borderId="6" fillId="9" fontId="29" numFmtId="165" xfId="0" applyAlignment="1" applyBorder="1" applyFont="1" applyNumberFormat="1">
      <alignment horizontal="right" vertical="bottom"/>
    </xf>
    <xf borderId="7" fillId="23" fontId="28" numFmtId="165" xfId="0" applyAlignment="1" applyBorder="1" applyFont="1" applyNumberFormat="1">
      <alignment vertical="bottom"/>
    </xf>
    <xf borderId="4" fillId="23" fontId="28" numFmtId="165" xfId="0" applyAlignment="1" applyBorder="1" applyFont="1" applyNumberFormat="1">
      <alignment vertical="bottom"/>
    </xf>
    <xf borderId="9" fillId="0" fontId="2" numFmtId="0" xfId="0" applyBorder="1" applyFont="1"/>
    <xf borderId="0" fillId="21" fontId="4" numFmtId="0" xfId="0" applyAlignment="1" applyFont="1">
      <alignment vertical="bottom"/>
    </xf>
    <xf borderId="9" fillId="17" fontId="28" numFmtId="0" xfId="0" applyAlignment="1" applyBorder="1" applyFont="1">
      <alignment readingOrder="0" vertical="bottom"/>
    </xf>
    <xf borderId="21" fillId="0" fontId="28" numFmtId="165" xfId="0" applyAlignment="1" applyBorder="1" applyFont="1" applyNumberFormat="1">
      <alignment readingOrder="0" vertical="bottom"/>
    </xf>
    <xf borderId="9" fillId="18" fontId="28" numFmtId="1" xfId="0" applyAlignment="1" applyBorder="1" applyFont="1" applyNumberFormat="1">
      <alignment horizontal="left" readingOrder="0" vertical="bottom"/>
    </xf>
    <xf borderId="0" fillId="18" fontId="28" numFmtId="165" xfId="0" applyAlignment="1" applyFont="1" applyNumberFormat="1">
      <alignment horizontal="right" vertical="bottom"/>
    </xf>
    <xf borderId="0" fillId="21" fontId="38" numFmtId="0" xfId="0" applyFont="1"/>
    <xf borderId="0" fillId="18" fontId="28" numFmtId="165" xfId="0" applyAlignment="1" applyFont="1" applyNumberFormat="1">
      <alignment horizontal="right" readingOrder="0" vertical="bottom"/>
    </xf>
    <xf borderId="9" fillId="0" fontId="30" numFmtId="0" xfId="0" applyAlignment="1" applyBorder="1" applyFont="1">
      <alignment horizontal="left" readingOrder="0" vertical="bottom"/>
    </xf>
    <xf borderId="9" fillId="18" fontId="30" numFmtId="0" xfId="0" applyAlignment="1" applyBorder="1" applyFont="1">
      <alignment horizontal="left" readingOrder="0" vertical="bottom"/>
    </xf>
    <xf borderId="0" fillId="18" fontId="28" numFmtId="1" xfId="0" applyAlignment="1" applyFont="1" applyNumberFormat="1">
      <alignment readingOrder="0" vertical="bottom"/>
    </xf>
    <xf borderId="9" fillId="0" fontId="28" numFmtId="0" xfId="0" applyAlignment="1" applyBorder="1" applyFont="1">
      <alignment horizontal="left" readingOrder="0" vertical="bottom"/>
    </xf>
    <xf borderId="9" fillId="18" fontId="28" numFmtId="1" xfId="0" applyAlignment="1" applyBorder="1" applyFont="1" applyNumberFormat="1">
      <alignment horizontal="left" readingOrder="0" vertical="bottom"/>
    </xf>
    <xf borderId="0" fillId="9" fontId="4" numFmtId="3" xfId="0" applyAlignment="1" applyFont="1" applyNumberFormat="1">
      <alignment vertical="bottom"/>
    </xf>
    <xf borderId="9" fillId="21" fontId="1" numFmtId="0" xfId="0" applyAlignment="1" applyBorder="1" applyFont="1">
      <alignment readingOrder="0" vertical="bottom"/>
    </xf>
    <xf borderId="19" fillId="9" fontId="2" numFmtId="0" xfId="0" applyBorder="1" applyFont="1"/>
    <xf borderId="0" fillId="4" fontId="4" numFmtId="174" xfId="0" applyAlignment="1" applyFont="1" applyNumberFormat="1">
      <alignment readingOrder="0" vertical="bottom"/>
    </xf>
    <xf borderId="0" fillId="4" fontId="4" numFmtId="164" xfId="0" applyAlignment="1" applyFont="1" applyNumberFormat="1">
      <alignment readingOrder="0" vertical="bottom"/>
    </xf>
    <xf borderId="22" fillId="38" fontId="4" numFmtId="164" xfId="0" applyAlignment="1" applyBorder="1" applyFill="1" applyFont="1" applyNumberFormat="1">
      <alignment vertical="bottom"/>
    </xf>
    <xf borderId="0" fillId="9" fontId="4" numFmtId="0" xfId="0" applyAlignment="1" applyFont="1">
      <alignment readingOrder="0" vertical="bottom"/>
    </xf>
    <xf borderId="23" fillId="38" fontId="43" numFmtId="0" xfId="0" applyAlignment="1" applyBorder="1" applyFont="1">
      <alignment horizontal="center" vertical="bottom"/>
    </xf>
    <xf borderId="23" fillId="38" fontId="4" numFmtId="0" xfId="0" applyAlignment="1" applyBorder="1" applyFont="1">
      <alignment vertical="bottom"/>
    </xf>
    <xf borderId="0" fillId="10" fontId="4" numFmtId="0" xfId="0" applyAlignment="1" applyFont="1">
      <alignment vertical="bottom"/>
    </xf>
    <xf borderId="0" fillId="0" fontId="8" numFmtId="165" xfId="0" applyAlignment="1" applyFont="1" applyNumberFormat="1">
      <alignment horizontal="right" vertical="bottom"/>
    </xf>
    <xf borderId="23" fillId="38" fontId="44" numFmtId="165" xfId="0" applyAlignment="1" applyBorder="1" applyFont="1" applyNumberFormat="1">
      <alignment horizontal="right" vertical="bottom"/>
    </xf>
    <xf borderId="0" fillId="5" fontId="4" numFmtId="0" xfId="0" applyAlignment="1" applyFont="1">
      <alignment vertical="bottom"/>
    </xf>
    <xf borderId="0" fillId="5" fontId="8" numFmtId="165" xfId="0" applyAlignment="1" applyFont="1" applyNumberFormat="1">
      <alignment horizontal="right" vertical="bottom"/>
    </xf>
    <xf borderId="23" fillId="38" fontId="8" numFmtId="165" xfId="0" applyAlignment="1" applyBorder="1" applyFont="1" applyNumberFormat="1">
      <alignment horizontal="right" vertical="bottom"/>
    </xf>
    <xf borderId="0" fillId="5" fontId="4" numFmtId="165" xfId="0" applyAlignment="1" applyFont="1" applyNumberFormat="1">
      <alignment vertical="bottom"/>
    </xf>
    <xf borderId="23" fillId="38" fontId="4" numFmtId="165" xfId="0" applyAlignment="1" applyBorder="1" applyFont="1" applyNumberFormat="1">
      <alignment vertical="bottom"/>
    </xf>
    <xf borderId="0" fillId="5" fontId="45" numFmtId="0" xfId="0" applyAlignment="1" applyFont="1">
      <alignment vertical="bottom"/>
    </xf>
    <xf borderId="0" fillId="5" fontId="45" numFmtId="165" xfId="0" applyAlignment="1" applyFont="1" applyNumberFormat="1">
      <alignment horizontal="right" readingOrder="0" vertical="bottom"/>
    </xf>
    <xf borderId="23" fillId="38" fontId="46" numFmtId="165" xfId="0" applyAlignment="1" applyBorder="1" applyFont="1" applyNumberFormat="1">
      <alignment horizontal="right" vertical="bottom"/>
    </xf>
    <xf borderId="0" fillId="0" fontId="4" numFmtId="165" xfId="0" applyAlignment="1" applyFont="1" applyNumberFormat="1">
      <alignment horizontal="right" vertical="bottom"/>
    </xf>
    <xf borderId="23" fillId="38" fontId="4" numFmtId="165" xfId="0" applyAlignment="1" applyBorder="1" applyFont="1" applyNumberFormat="1">
      <alignment horizontal="right" vertical="bottom"/>
    </xf>
    <xf borderId="0" fillId="0" fontId="4" numFmtId="165" xfId="0" applyAlignment="1" applyFont="1" applyNumberFormat="1">
      <alignment vertical="bottom"/>
    </xf>
    <xf borderId="0" fillId="0" fontId="43" numFmtId="0" xfId="0" applyAlignment="1" applyFont="1">
      <alignment horizontal="right" readingOrder="0" vertical="bottom"/>
    </xf>
    <xf borderId="23" fillId="38" fontId="43" numFmtId="0" xfId="0" applyAlignment="1" applyBorder="1" applyFont="1">
      <alignment horizontal="right" vertical="bottom"/>
    </xf>
    <xf borderId="0" fillId="5" fontId="4" numFmtId="0" xfId="0" applyAlignment="1" applyFont="1">
      <alignment horizontal="right" readingOrder="0" vertical="bottom"/>
    </xf>
    <xf borderId="23" fillId="38" fontId="4" numFmtId="0" xfId="0" applyAlignment="1" applyBorder="1" applyFont="1">
      <alignment horizontal="right" vertical="bottom"/>
    </xf>
    <xf borderId="0" fillId="5" fontId="4" numFmtId="0" xfId="0" applyAlignment="1" applyFont="1">
      <alignment horizontal="right" vertical="bottom"/>
    </xf>
    <xf borderId="0" fillId="10" fontId="45" numFmtId="0" xfId="0" applyAlignment="1" applyFont="1">
      <alignment vertical="bottom"/>
    </xf>
    <xf borderId="0" fillId="0" fontId="4" numFmtId="0" xfId="0" applyAlignment="1" applyFont="1">
      <alignment horizontal="right" readingOrder="0" vertical="bottom"/>
    </xf>
    <xf borderId="24" fillId="38" fontId="4" numFmtId="0" xfId="0" applyAlignment="1" applyBorder="1" applyFont="1">
      <alignment horizontal="right" vertical="bottom"/>
    </xf>
    <xf borderId="15" fillId="0" fontId="30" numFmtId="1" xfId="0" applyAlignment="1" applyBorder="1" applyFont="1" applyNumberFormat="1">
      <alignment horizontal="right" vertical="bottom"/>
    </xf>
    <xf borderId="9" fillId="0" fontId="25" numFmtId="0" xfId="0" applyAlignment="1" applyBorder="1" applyFont="1">
      <alignment readingOrder="0" vertical="bottom"/>
    </xf>
    <xf borderId="0" fillId="5" fontId="25" numFmtId="165" xfId="0" applyAlignment="1" applyFont="1" applyNumberFormat="1">
      <alignment vertical="bottom"/>
    </xf>
    <xf borderId="19" fillId="9" fontId="41" numFmtId="0" xfId="0" applyAlignment="1" applyBorder="1" applyFont="1">
      <alignment horizontal="right" vertical="bottom"/>
    </xf>
    <xf borderId="0" fillId="9" fontId="41" numFmtId="0" xfId="0" applyAlignment="1" applyFont="1">
      <alignment horizontal="right" vertical="bottom"/>
    </xf>
    <xf borderId="0" fillId="0" fontId="25" numFmtId="165" xfId="0" applyAlignment="1" applyFont="1" applyNumberFormat="1">
      <alignment vertical="bottom"/>
    </xf>
    <xf borderId="13" fillId="0" fontId="25" numFmtId="0" xfId="0" applyAlignment="1" applyBorder="1" applyFont="1">
      <alignment readingOrder="0" vertical="bottom"/>
    </xf>
    <xf borderId="25" fillId="23" fontId="28" numFmtId="0" xfId="0" applyAlignment="1" applyBorder="1" applyFont="1">
      <alignment vertical="bottom"/>
    </xf>
    <xf borderId="15" fillId="0" fontId="28" numFmtId="0" xfId="0" applyAlignment="1" applyBorder="1" applyFont="1">
      <alignment horizontal="right" readingOrder="0" vertical="bottom"/>
    </xf>
    <xf borderId="16" fillId="9" fontId="29" numFmtId="3" xfId="0" applyAlignment="1" applyBorder="1" applyFont="1" applyNumberFormat="1">
      <alignment horizontal="right" vertical="bottom"/>
    </xf>
    <xf borderId="15" fillId="9" fontId="29" numFmtId="3" xfId="0" applyAlignment="1" applyBorder="1" applyFont="1" applyNumberFormat="1">
      <alignment horizontal="right" vertical="bottom"/>
    </xf>
    <xf borderId="15" fillId="0" fontId="28" numFmtId="165" xfId="0" applyAlignment="1" applyBorder="1" applyFont="1" applyNumberFormat="1">
      <alignment horizontal="right" readingOrder="0" vertical="bottom"/>
    </xf>
    <xf borderId="15" fillId="0" fontId="28" numFmtId="1" xfId="0" applyAlignment="1" applyBorder="1" applyFont="1" applyNumberFormat="1">
      <alignment horizontal="right" readingOrder="0" vertical="bottom"/>
    </xf>
    <xf borderId="9" fillId="39" fontId="47" numFmtId="0" xfId="0" applyAlignment="1" applyBorder="1" applyFill="1" applyFont="1">
      <alignment horizontal="center" readingOrder="0" vertical="center"/>
    </xf>
    <xf borderId="0" fillId="39" fontId="28" numFmtId="0" xfId="0" applyAlignment="1" applyFont="1">
      <alignment vertical="bottom"/>
    </xf>
    <xf borderId="1" fillId="39" fontId="29" numFmtId="3" xfId="0" applyAlignment="1" applyBorder="1" applyFont="1" applyNumberFormat="1">
      <alignment horizontal="right" vertical="bottom"/>
    </xf>
    <xf borderId="9" fillId="0" fontId="1" numFmtId="0" xfId="0" applyAlignment="1" applyBorder="1" applyFont="1">
      <alignment vertical="bottom"/>
    </xf>
    <xf borderId="0" fillId="0" fontId="1" numFmtId="0" xfId="0" applyAlignment="1" applyFont="1">
      <alignment vertical="bottom"/>
    </xf>
    <xf borderId="19" fillId="9" fontId="36" numFmtId="0" xfId="0" applyAlignment="1" applyBorder="1" applyFont="1">
      <alignment horizontal="right" vertical="bottom"/>
    </xf>
    <xf borderId="0" fillId="0" fontId="48" numFmtId="0" xfId="0" applyAlignment="1" applyFont="1">
      <alignment vertical="bottom"/>
    </xf>
    <xf borderId="19" fillId="9" fontId="49" numFmtId="0" xfId="0" applyAlignment="1" applyBorder="1" applyFont="1">
      <alignment horizontal="right" vertical="bottom"/>
    </xf>
    <xf borderId="9" fillId="0" fontId="28" numFmtId="165" xfId="0" applyAlignment="1" applyBorder="1" applyFont="1" applyNumberFormat="1">
      <alignment readingOrder="0" vertical="bottom"/>
    </xf>
    <xf borderId="9" fillId="0" fontId="2" numFmtId="165" xfId="0" applyBorder="1" applyFont="1" applyNumberFormat="1"/>
    <xf borderId="9" fillId="17" fontId="50" numFmtId="0" xfId="0" applyAlignment="1" applyBorder="1" applyFont="1">
      <alignment readingOrder="0" vertical="bottom"/>
    </xf>
    <xf borderId="9" fillId="18" fontId="50" numFmtId="1" xfId="0" applyAlignment="1" applyBorder="1" applyFont="1" applyNumberFormat="1">
      <alignment horizontal="left" readingOrder="0" vertical="bottom"/>
    </xf>
    <xf borderId="9" fillId="3" fontId="47" numFmtId="0" xfId="0" applyAlignment="1" applyBorder="1" applyFont="1">
      <alignment horizontal="center" readingOrder="0" vertical="center"/>
    </xf>
    <xf borderId="0" fillId="3" fontId="1" numFmtId="0" xfId="0" applyAlignment="1" applyFont="1">
      <alignment vertical="bottom"/>
    </xf>
    <xf borderId="10" fillId="39" fontId="29" numFmtId="3" xfId="0" applyAlignment="1" applyBorder="1" applyFont="1" applyNumberFormat="1">
      <alignment horizontal="right" vertical="bottom"/>
    </xf>
    <xf borderId="0" fillId="0" fontId="51" numFmtId="168" xfId="0" applyAlignment="1" applyFont="1" applyNumberFormat="1">
      <alignment vertical="bottom"/>
    </xf>
    <xf borderId="9" fillId="3" fontId="30" numFmtId="0" xfId="0" applyAlignment="1" applyBorder="1" applyFont="1">
      <alignment horizontal="left" readingOrder="0" vertical="bottom"/>
    </xf>
    <xf borderId="9" fillId="21" fontId="47" numFmtId="0" xfId="0" applyAlignment="1" applyBorder="1" applyFont="1">
      <alignment horizontal="center"/>
    </xf>
    <xf borderId="1" fillId="9" fontId="29" numFmtId="3" xfId="0" applyAlignment="1" applyBorder="1" applyFont="1" applyNumberFormat="1">
      <alignment horizontal="right" vertical="bottom"/>
    </xf>
    <xf borderId="14" fillId="4" fontId="28" numFmtId="0" xfId="0" applyAlignment="1" applyBorder="1" applyFont="1">
      <alignment vertical="bottom"/>
    </xf>
    <xf borderId="0" fillId="4" fontId="28" numFmtId="167" xfId="0" applyAlignment="1" applyFont="1" applyNumberFormat="1">
      <alignment horizontal="right" vertical="bottom"/>
    </xf>
    <xf borderId="9" fillId="5" fontId="28" numFmtId="0" xfId="0" applyAlignment="1" applyBorder="1" applyFont="1">
      <alignment vertical="bottom"/>
    </xf>
    <xf borderId="1" fillId="9" fontId="33" numFmtId="0" xfId="0" applyBorder="1" applyFont="1"/>
    <xf borderId="0" fillId="4" fontId="28" numFmtId="165" xfId="0" applyAlignment="1" applyFont="1" applyNumberFormat="1">
      <alignment readingOrder="0" vertical="bottom"/>
    </xf>
    <xf borderId="9" fillId="18" fontId="28" numFmtId="1" xfId="0" applyAlignment="1" applyBorder="1" applyFont="1" applyNumberFormat="1">
      <alignment vertical="bottom"/>
    </xf>
    <xf borderId="0" fillId="0" fontId="28" numFmtId="167" xfId="0" applyAlignment="1" applyFont="1" applyNumberFormat="1">
      <alignment horizontal="right" readingOrder="0" vertical="bottom"/>
    </xf>
    <xf borderId="1" fillId="9" fontId="29" numFmtId="167" xfId="0" applyAlignment="1" applyBorder="1" applyFont="1" applyNumberFormat="1">
      <alignment horizontal="right" vertical="bottom"/>
    </xf>
    <xf borderId="9" fillId="2" fontId="1" numFmtId="0" xfId="0" applyAlignment="1" applyBorder="1" applyFont="1">
      <alignment readingOrder="0" vertical="bottom"/>
    </xf>
    <xf borderId="1" fillId="2" fontId="4" numFmtId="164" xfId="0" applyAlignment="1" applyBorder="1" applyFont="1" applyNumberFormat="1">
      <alignment vertical="bottom"/>
    </xf>
    <xf borderId="0" fillId="2" fontId="4" numFmtId="164" xfId="0" applyAlignment="1" applyFont="1" applyNumberFormat="1">
      <alignment vertical="bottom"/>
    </xf>
    <xf borderId="9" fillId="25" fontId="1" numFmtId="0" xfId="0" applyAlignment="1" applyBorder="1" applyFont="1">
      <alignment vertical="bottom"/>
    </xf>
    <xf borderId="1" fillId="9" fontId="28" numFmtId="0" xfId="0" applyAlignment="1" applyBorder="1" applyFont="1">
      <alignment vertical="bottom"/>
    </xf>
    <xf borderId="0" fillId="5" fontId="43" numFmtId="0" xfId="0" applyAlignment="1" applyFont="1">
      <alignment vertical="bottom"/>
    </xf>
    <xf borderId="1" fillId="6" fontId="43" numFmtId="0" xfId="0" applyAlignment="1" applyBorder="1" applyFont="1">
      <alignment horizontal="right" vertical="bottom"/>
    </xf>
    <xf borderId="0" fillId="6" fontId="43" numFmtId="0" xfId="0" applyAlignment="1" applyFont="1">
      <alignment horizontal="right" vertical="bottom"/>
    </xf>
    <xf borderId="0" fillId="5" fontId="4" numFmtId="165" xfId="0" applyAlignment="1" applyFont="1" applyNumberFormat="1">
      <alignment horizontal="right" vertical="bottom"/>
    </xf>
    <xf borderId="1" fillId="6" fontId="43" numFmtId="165" xfId="0" applyAlignment="1" applyBorder="1" applyFont="1" applyNumberFormat="1">
      <alignment horizontal="right" vertical="bottom"/>
    </xf>
    <xf borderId="0" fillId="6" fontId="43" numFmtId="165" xfId="0" applyAlignment="1" applyFont="1" applyNumberFormat="1">
      <alignment horizontal="right" vertical="bottom"/>
    </xf>
    <xf borderId="1" fillId="6" fontId="43" numFmtId="166" xfId="0" applyAlignment="1" applyBorder="1" applyFont="1" applyNumberFormat="1">
      <alignment horizontal="right" vertical="bottom"/>
    </xf>
    <xf borderId="0" fillId="6" fontId="43" numFmtId="166" xfId="0" applyAlignment="1" applyFont="1" applyNumberFormat="1">
      <alignment horizontal="right" vertical="bottom"/>
    </xf>
    <xf borderId="1" fillId="6" fontId="4" numFmtId="0" xfId="0" applyAlignment="1" applyBorder="1" applyFont="1">
      <alignment vertical="bottom"/>
    </xf>
    <xf borderId="0" fillId="6" fontId="4" numFmtId="0" xfId="0" applyAlignment="1" applyFont="1">
      <alignment vertical="bottom"/>
    </xf>
    <xf borderId="0" fillId="4" fontId="43"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6" fontId="43" numFmtId="165" xfId="0" applyAlignment="1" applyBorder="1" applyFont="1" applyNumberFormat="1">
      <alignment horizontal="right" vertical="bottom"/>
    </xf>
    <xf borderId="0" fillId="6" fontId="43" numFmtId="165" xfId="0" applyAlignment="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9" fillId="21" fontId="47" numFmtId="0" xfId="0" applyAlignment="1" applyBorder="1" applyFont="1">
      <alignment horizontal="center" readingOrder="0"/>
    </xf>
    <xf borderId="0" fillId="2" fontId="1" numFmtId="175" xfId="0" applyAlignment="1" applyFont="1" applyNumberFormat="1">
      <alignment horizontal="center" readingOrder="0" vertical="bottom"/>
    </xf>
    <xf borderId="9" fillId="21" fontId="47" numFmtId="0" xfId="0" applyAlignment="1" applyBorder="1" applyFont="1">
      <alignment horizontal="center" readingOrder="0" vertical="center"/>
    </xf>
    <xf borderId="9" fillId="28" fontId="28" numFmtId="0" xfId="0" applyAlignment="1" applyBorder="1" applyFont="1">
      <alignment readingOrder="0" vertical="bottom"/>
    </xf>
    <xf borderId="14" fillId="4" fontId="28" numFmtId="0" xfId="0" applyAlignment="1" applyBorder="1" applyFont="1">
      <alignment readingOrder="0"/>
    </xf>
    <xf borderId="9" fillId="5" fontId="28" numFmtId="0" xfId="0" applyAlignment="1" applyBorder="1" applyFont="1">
      <alignment readingOrder="0"/>
    </xf>
    <xf borderId="8" fillId="9" fontId="28" numFmtId="1" xfId="0" applyAlignment="1" applyBorder="1" applyFont="1" applyNumberFormat="1">
      <alignment horizontal="right" readingOrder="0" vertical="bottom"/>
    </xf>
    <xf borderId="0" fillId="28" fontId="4" numFmtId="165" xfId="0" applyAlignment="1" applyFont="1" applyNumberFormat="1">
      <alignment vertical="bottom"/>
    </xf>
    <xf borderId="9" fillId="0" fontId="52" numFmtId="0" xfId="0" applyAlignment="1" applyBorder="1" applyFont="1">
      <alignment readingOrder="0" vertical="bottom"/>
    </xf>
    <xf borderId="9" fillId="23" fontId="28" numFmtId="0" xfId="0" applyAlignment="1" applyBorder="1" applyFont="1">
      <alignment readingOrder="0" vertical="bottom"/>
    </xf>
    <xf borderId="0" fillId="3" fontId="28" numFmtId="167" xfId="0" applyAlignment="1" applyFont="1" applyNumberFormat="1">
      <alignment horizontal="right" readingOrder="0" vertical="bottom"/>
    </xf>
    <xf borderId="0" fillId="5" fontId="28" numFmtId="167" xfId="0" applyAlignment="1" applyFont="1" applyNumberFormat="1">
      <alignment horizontal="right" readingOrder="0" vertical="bottom"/>
    </xf>
    <xf borderId="0" fillId="5" fontId="28" numFmtId="167" xfId="0" applyAlignment="1" applyFont="1" applyNumberFormat="1">
      <alignment horizontal="right" readingOrder="0" shrinkToFit="0" vertical="bottom" wrapText="1"/>
    </xf>
    <xf borderId="9" fillId="24" fontId="30" numFmtId="0" xfId="0" applyAlignment="1" applyBorder="1" applyFont="1">
      <alignment readingOrder="0" vertical="bottom"/>
    </xf>
    <xf borderId="0" fillId="24" fontId="30" numFmtId="167" xfId="0" applyAlignment="1" applyFont="1" applyNumberFormat="1">
      <alignment horizontal="right" shrinkToFit="0" vertical="bottom" wrapText="1"/>
    </xf>
    <xf borderId="0" fillId="5" fontId="28" numFmtId="0" xfId="0" applyAlignment="1" applyFont="1">
      <alignment horizontal="right" readingOrder="0" vertical="bottom"/>
    </xf>
    <xf borderId="0" fillId="3" fontId="28" numFmtId="0" xfId="0" applyAlignment="1" applyFont="1">
      <alignment horizontal="right" readingOrder="0" vertical="bottom"/>
    </xf>
    <xf borderId="0" fillId="24" fontId="30" numFmtId="0" xfId="0" applyAlignment="1" applyFont="1">
      <alignment readingOrder="0" vertical="bottom"/>
    </xf>
    <xf borderId="9" fillId="5" fontId="28" numFmtId="0" xfId="0" applyAlignment="1" applyBorder="1" applyFont="1">
      <alignment readingOrder="0" vertical="bottom"/>
    </xf>
    <xf borderId="0" fillId="5" fontId="28" numFmtId="165" xfId="0" applyAlignment="1" applyFont="1" applyNumberFormat="1">
      <alignment readingOrder="0" vertical="bottom"/>
    </xf>
    <xf borderId="9" fillId="18" fontId="30" numFmtId="1" xfId="0" applyAlignment="1" applyBorder="1" applyFont="1" applyNumberFormat="1">
      <alignment horizontal="left" readingOrder="0" vertical="bottom"/>
    </xf>
    <xf borderId="0" fillId="18" fontId="30" numFmtId="165" xfId="0" applyAlignment="1" applyFont="1" applyNumberFormat="1">
      <alignment vertical="bottom"/>
    </xf>
    <xf borderId="0" fillId="5" fontId="28" numFmtId="0" xfId="0" applyAlignment="1" applyFont="1">
      <alignment readingOrder="0" vertical="bottom"/>
    </xf>
    <xf borderId="0" fillId="18" fontId="30" numFmtId="0" xfId="0" applyAlignment="1" applyFont="1">
      <alignment vertical="bottom"/>
    </xf>
    <xf borderId="9" fillId="15" fontId="28" numFmtId="0" xfId="0" applyAlignment="1" applyBorder="1" applyFont="1">
      <alignment readingOrder="0" vertical="bottom"/>
    </xf>
    <xf borderId="9" fillId="8" fontId="30" numFmtId="0" xfId="0" applyAlignment="1" applyBorder="1" applyFont="1">
      <alignment readingOrder="0" vertical="bottom"/>
    </xf>
    <xf borderId="0" fillId="8" fontId="30" numFmtId="167" xfId="0" applyAlignment="1" applyFont="1" applyNumberFormat="1">
      <alignment horizontal="right" readingOrder="0" vertical="bottom"/>
    </xf>
    <xf borderId="0" fillId="8" fontId="30" numFmtId="0" xfId="0" applyAlignment="1" applyFont="1">
      <alignment vertical="bottom"/>
    </xf>
    <xf borderId="9" fillId="37" fontId="2" numFmtId="0" xfId="0" applyBorder="1" applyFont="1"/>
    <xf borderId="0" fillId="37" fontId="2" numFmtId="0" xfId="0" applyFont="1"/>
    <xf borderId="9" fillId="18" fontId="30" numFmtId="0" xfId="0" applyAlignment="1" applyBorder="1" applyFont="1">
      <alignment readingOrder="0" vertical="bottom"/>
    </xf>
    <xf borderId="0" fillId="18" fontId="30" numFmtId="165" xfId="0" applyAlignment="1" applyFont="1" applyNumberFormat="1">
      <alignment horizontal="right" vertical="bottom"/>
    </xf>
    <xf borderId="0" fillId="18" fontId="30" numFmtId="165" xfId="0" applyAlignment="1" applyFont="1" applyNumberFormat="1">
      <alignment readingOrder="0" vertical="bottom"/>
    </xf>
    <xf borderId="9" fillId="14" fontId="30" numFmtId="0" xfId="0" applyAlignment="1" applyBorder="1" applyFont="1">
      <alignment readingOrder="0" vertical="bottom"/>
    </xf>
    <xf borderId="0" fillId="14" fontId="30" numFmtId="165" xfId="0" applyAlignment="1" applyFont="1" applyNumberFormat="1">
      <alignment horizontal="right" vertical="bottom"/>
    </xf>
    <xf borderId="19" fillId="9" fontId="28" numFmtId="0" xfId="0" applyAlignment="1" applyBorder="1" applyFont="1">
      <alignment readingOrder="0" vertical="bottom"/>
    </xf>
    <xf borderId="9" fillId="40" fontId="28" numFmtId="0" xfId="0" applyAlignment="1" applyBorder="1" applyFill="1" applyFont="1">
      <alignment readingOrder="0" vertical="bottom"/>
    </xf>
    <xf borderId="9" fillId="40" fontId="28" numFmtId="0" xfId="0" applyAlignment="1" applyBorder="1" applyFont="1">
      <alignment vertical="bottom"/>
    </xf>
    <xf borderId="9" fillId="0" fontId="28" numFmtId="10" xfId="0" applyAlignment="1" applyBorder="1" applyFont="1" applyNumberFormat="1">
      <alignment readingOrder="0" vertical="bottom"/>
    </xf>
    <xf borderId="9" fillId="4" fontId="25" numFmtId="165" xfId="0" applyAlignment="1" applyBorder="1" applyFont="1" applyNumberFormat="1">
      <alignment horizontal="left" readingOrder="0" vertical="bottom"/>
    </xf>
    <xf borderId="0" fillId="0" fontId="25" numFmtId="165" xfId="0" applyAlignment="1" applyFont="1" applyNumberFormat="1">
      <alignment horizontal="left" readingOrder="0" vertical="bottom"/>
    </xf>
    <xf borderId="19" fillId="9" fontId="25" numFmtId="165" xfId="0" applyAlignment="1" applyBorder="1" applyFont="1" applyNumberFormat="1">
      <alignment horizontal="left" readingOrder="0" vertical="bottom"/>
    </xf>
    <xf borderId="1" fillId="0" fontId="2" numFmtId="0" xfId="0" applyBorder="1" applyFont="1"/>
    <xf borderId="0" fillId="41" fontId="2" numFmtId="0" xfId="0" applyAlignment="1" applyFill="1" applyFont="1">
      <alignment horizontal="center" readingOrder="0"/>
    </xf>
    <xf borderId="0" fillId="3" fontId="53" numFmtId="0" xfId="0" applyAlignment="1" applyFont="1">
      <alignment horizontal="left" readingOrder="0"/>
    </xf>
    <xf borderId="26" fillId="42" fontId="54" numFmtId="0" xfId="0" applyAlignment="1" applyBorder="1" applyFill="1" applyFont="1">
      <alignment horizontal="center" readingOrder="0"/>
    </xf>
    <xf borderId="27" fillId="0" fontId="55" numFmtId="0" xfId="0" applyBorder="1" applyFont="1"/>
    <xf borderId="26" fillId="42" fontId="14" numFmtId="0" xfId="0" applyAlignment="1" applyBorder="1" applyFont="1">
      <alignment horizontal="center" readingOrder="0"/>
    </xf>
    <xf borderId="0" fillId="43" fontId="14" numFmtId="0" xfId="0" applyAlignment="1" applyFill="1" applyFont="1">
      <alignment horizontal="center" readingOrder="0"/>
    </xf>
    <xf borderId="0" fillId="43" fontId="3" numFmtId="0" xfId="0" applyAlignment="1" applyFont="1">
      <alignment horizontal="center" readingOrder="0"/>
    </xf>
    <xf borderId="0" fillId="3" fontId="14" numFmtId="0" xfId="0" applyAlignment="1" applyFont="1">
      <alignment horizontal="center" readingOrder="0"/>
    </xf>
    <xf borderId="26" fillId="42" fontId="56" numFmtId="0" xfId="0" applyAlignment="1" applyBorder="1" applyFont="1">
      <alignment horizontal="center" vertical="bottom"/>
    </xf>
    <xf borderId="0" fillId="3" fontId="56" numFmtId="0" xfId="0" applyAlignment="1" applyFont="1">
      <alignment horizontal="center" vertical="bottom"/>
    </xf>
    <xf borderId="0" fillId="3" fontId="57" numFmtId="165" xfId="0" applyAlignment="1" applyFont="1" applyNumberFormat="1">
      <alignment readingOrder="0"/>
    </xf>
    <xf borderId="28" fillId="3" fontId="7" numFmtId="0" xfId="0" applyAlignment="1" applyBorder="1" applyFont="1">
      <alignment readingOrder="0"/>
    </xf>
    <xf borderId="28" fillId="15" fontId="7" numFmtId="165" xfId="0" applyAlignment="1" applyBorder="1" applyFont="1" applyNumberFormat="1">
      <alignment horizontal="center" readingOrder="0"/>
    </xf>
    <xf borderId="0" fillId="0" fontId="58" numFmtId="165" xfId="0" applyAlignment="1" applyFont="1" applyNumberFormat="1">
      <alignment horizontal="center" readingOrder="0"/>
    </xf>
    <xf borderId="28" fillId="0" fontId="2" numFmtId="0" xfId="0" applyAlignment="1" applyBorder="1" applyFont="1">
      <alignment readingOrder="0"/>
    </xf>
    <xf borderId="28" fillId="15" fontId="2" numFmtId="10" xfId="0" applyAlignment="1" applyBorder="1" applyFont="1" applyNumberFormat="1">
      <alignment horizontal="center"/>
    </xf>
    <xf borderId="0" fillId="43" fontId="2" numFmtId="165" xfId="0" applyAlignment="1" applyFont="1" applyNumberFormat="1">
      <alignment readingOrder="0"/>
    </xf>
    <xf borderId="28" fillId="0" fontId="7" numFmtId="0" xfId="0" applyAlignment="1" applyBorder="1" applyFont="1">
      <alignment readingOrder="0"/>
    </xf>
    <xf borderId="28" fillId="15" fontId="2" numFmtId="165" xfId="0" applyAlignment="1" applyBorder="1" applyFont="1" applyNumberFormat="1">
      <alignment horizontal="center" readingOrder="0"/>
    </xf>
    <xf borderId="0" fillId="43" fontId="58" numFmtId="0" xfId="0" applyAlignment="1" applyFont="1">
      <alignment horizontal="center" readingOrder="0"/>
    </xf>
    <xf borderId="28" fillId="43" fontId="7" numFmtId="0" xfId="0" applyAlignment="1" applyBorder="1" applyFont="1">
      <alignment readingOrder="0"/>
    </xf>
    <xf borderId="28" fillId="44" fontId="2" numFmtId="10" xfId="0" applyAlignment="1" applyBorder="1" applyFill="1" applyFont="1" applyNumberFormat="1">
      <alignment horizontal="center" readingOrder="0"/>
    </xf>
    <xf borderId="28" fillId="15" fontId="7" numFmtId="10" xfId="0" applyAlignment="1" applyBorder="1" applyFont="1" applyNumberFormat="1">
      <alignment horizontal="center" readingOrder="0"/>
    </xf>
    <xf borderId="28" fillId="15" fontId="2" numFmtId="172" xfId="0" applyAlignment="1" applyBorder="1" applyFont="1" applyNumberFormat="1">
      <alignment horizontal="center" readingOrder="0"/>
    </xf>
    <xf borderId="0" fillId="3" fontId="2" numFmtId="172" xfId="0" applyAlignment="1" applyFont="1" applyNumberFormat="1">
      <alignment horizontal="center" readingOrder="0"/>
    </xf>
    <xf borderId="11" fillId="0" fontId="4" numFmtId="172" xfId="0" applyAlignment="1" applyBorder="1" applyFont="1" applyNumberFormat="1">
      <alignment vertical="bottom"/>
    </xf>
    <xf borderId="13" fillId="15" fontId="4" numFmtId="10" xfId="0" applyAlignment="1" applyBorder="1" applyFont="1" applyNumberFormat="1">
      <alignment horizontal="center" vertical="bottom"/>
    </xf>
    <xf borderId="0" fillId="3" fontId="59" numFmtId="0" xfId="0" applyAlignment="1" applyFont="1">
      <alignment horizontal="center" readingOrder="0" vertical="bottom"/>
    </xf>
    <xf borderId="0" fillId="3" fontId="7" numFmtId="165" xfId="0" applyAlignment="1" applyFont="1" applyNumberFormat="1">
      <alignment readingOrder="0"/>
    </xf>
    <xf borderId="0" fillId="43" fontId="3" numFmtId="0" xfId="0" applyAlignment="1" applyFont="1">
      <alignment horizontal="right" readingOrder="0"/>
    </xf>
    <xf borderId="28" fillId="15" fontId="2" numFmtId="10" xfId="0" applyAlignment="1" applyBorder="1" applyFont="1" applyNumberFormat="1">
      <alignment horizontal="center" readingOrder="0"/>
    </xf>
    <xf borderId="28" fillId="38" fontId="2" numFmtId="0" xfId="0" applyAlignment="1" applyBorder="1" applyFont="1">
      <alignment readingOrder="0"/>
    </xf>
    <xf borderId="28" fillId="38" fontId="2" numFmtId="10" xfId="0" applyAlignment="1" applyBorder="1" applyFont="1" applyNumberFormat="1">
      <alignment horizontal="center" readingOrder="0"/>
    </xf>
    <xf borderId="28" fillId="9" fontId="2" numFmtId="165" xfId="0" applyAlignment="1" applyBorder="1" applyFont="1" applyNumberFormat="1">
      <alignment horizontal="center" readingOrder="0"/>
    </xf>
    <xf borderId="28" fillId="15" fontId="2" numFmtId="176" xfId="0" applyAlignment="1" applyBorder="1" applyFont="1" applyNumberFormat="1">
      <alignment horizontal="center" readingOrder="0"/>
    </xf>
    <xf borderId="28" fillId="15" fontId="2" numFmtId="9" xfId="0" applyAlignment="1" applyBorder="1" applyFont="1" applyNumberFormat="1">
      <alignment horizontal="center" readingOrder="0"/>
    </xf>
    <xf borderId="0" fillId="3" fontId="2" numFmtId="9" xfId="0" applyAlignment="1" applyFont="1" applyNumberFormat="1">
      <alignment horizontal="center" readingOrder="0"/>
    </xf>
    <xf borderId="28" fillId="38" fontId="7" numFmtId="0" xfId="0" applyAlignment="1" applyBorder="1" applyFont="1">
      <alignment readingOrder="0"/>
    </xf>
    <xf borderId="28" fillId="38" fontId="2" numFmtId="165" xfId="0" applyAlignment="1" applyBorder="1" applyFont="1" applyNumberFormat="1">
      <alignment horizontal="center" readingOrder="0"/>
    </xf>
    <xf borderId="0" fillId="0" fontId="58" numFmtId="0" xfId="0" applyAlignment="1" applyFont="1">
      <alignment horizontal="center"/>
    </xf>
    <xf borderId="28" fillId="15" fontId="2" numFmtId="177" xfId="0" applyAlignment="1" applyBorder="1" applyFont="1" applyNumberFormat="1">
      <alignment horizontal="center" readingOrder="0"/>
    </xf>
    <xf borderId="0" fillId="0" fontId="2" numFmtId="178" xfId="0" applyAlignment="1" applyFont="1" applyNumberFormat="1">
      <alignment horizontal="center" readingOrder="0"/>
    </xf>
    <xf borderId="0" fillId="0" fontId="9" numFmtId="0" xfId="0" applyAlignment="1" applyFont="1">
      <alignment readingOrder="0"/>
    </xf>
    <xf borderId="28" fillId="3" fontId="2" numFmtId="0" xfId="0" applyAlignment="1" applyBorder="1" applyFont="1">
      <alignment horizontal="left" readingOrder="0"/>
    </xf>
    <xf borderId="28" fillId="43" fontId="2" numFmtId="0" xfId="0" applyAlignment="1" applyBorder="1" applyFont="1">
      <alignment readingOrder="0"/>
    </xf>
    <xf borderId="0" fillId="3" fontId="7" numFmtId="179" xfId="0" applyAlignment="1" applyFont="1" applyNumberFormat="1">
      <alignment readingOrder="0"/>
    </xf>
    <xf borderId="28" fillId="15"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3" fontId="2" numFmtId="165" xfId="0" applyAlignment="1" applyFont="1" applyNumberFormat="1">
      <alignment horizontal="center" readingOrder="0"/>
    </xf>
    <xf borderId="0" fillId="3" fontId="3" numFmtId="165" xfId="0" applyAlignment="1" applyFont="1" applyNumberFormat="1">
      <alignment horizontal="center"/>
    </xf>
    <xf borderId="0" fillId="0" fontId="2" numFmtId="180" xfId="0" applyAlignment="1" applyFont="1" applyNumberFormat="1">
      <alignment readingOrder="0"/>
    </xf>
    <xf borderId="28" fillId="9" fontId="2" numFmtId="165" xfId="0" applyAlignment="1" applyBorder="1" applyFont="1" applyNumberFormat="1">
      <alignment readingOrder="0"/>
    </xf>
    <xf borderId="0" fillId="0" fontId="2" numFmtId="0" xfId="0" applyAlignment="1" applyFont="1">
      <alignment horizontal="center" readingOrder="0"/>
    </xf>
    <xf borderId="28" fillId="44" fontId="2" numFmtId="0" xfId="0" applyAlignment="1" applyBorder="1" applyFont="1">
      <alignment readingOrder="0"/>
    </xf>
    <xf borderId="28" fillId="44" fontId="7" numFmtId="165" xfId="0" applyAlignment="1" applyBorder="1" applyFont="1" applyNumberFormat="1">
      <alignment horizontal="center" readingOrder="0"/>
    </xf>
    <xf borderId="0" fillId="43" fontId="2" numFmtId="0" xfId="0" applyFont="1"/>
    <xf borderId="0" fillId="43" fontId="7" numFmtId="165" xfId="0" applyAlignment="1" applyFont="1" applyNumberFormat="1">
      <alignment readingOrder="0"/>
    </xf>
    <xf borderId="28" fillId="0" fontId="2" numFmtId="0" xfId="0" applyAlignment="1" applyBorder="1" applyFont="1">
      <alignment horizontal="center"/>
    </xf>
    <xf borderId="0" fillId="43" fontId="14" numFmtId="0" xfId="0" applyAlignment="1" applyFont="1">
      <alignment readingOrder="0"/>
    </xf>
    <xf borderId="28" fillId="42" fontId="14" numFmtId="0" xfId="0" applyAlignment="1" applyBorder="1" applyFont="1">
      <alignment readingOrder="0"/>
    </xf>
    <xf borderId="28" fillId="42" fontId="14" numFmtId="0" xfId="0" applyAlignment="1" applyBorder="1" applyFont="1">
      <alignment horizontal="center" readingOrder="0"/>
    </xf>
    <xf borderId="0" fillId="0" fontId="3" numFmtId="165" xfId="0" applyAlignment="1" applyFont="1" applyNumberFormat="1">
      <alignment horizontal="center" readingOrder="0"/>
    </xf>
    <xf borderId="28" fillId="3" fontId="7" numFmtId="10" xfId="0" applyAlignment="1" applyBorder="1" applyFont="1" applyNumberFormat="1">
      <alignment readingOrder="0"/>
    </xf>
    <xf borderId="0" fillId="0" fontId="2" numFmtId="181" xfId="0" applyFont="1" applyNumberFormat="1"/>
    <xf borderId="28" fillId="43" fontId="7" numFmtId="10" xfId="0" applyAlignment="1" applyBorder="1" applyFont="1" applyNumberFormat="1">
      <alignment readingOrder="0"/>
    </xf>
    <xf borderId="28" fillId="15" fontId="2" numFmtId="0" xfId="0" applyAlignment="1" applyBorder="1" applyFont="1">
      <alignment horizontal="center" readingOrder="0"/>
    </xf>
    <xf borderId="28" fillId="0" fontId="2" numFmtId="0" xfId="0" applyAlignment="1" applyBorder="1" applyFont="1">
      <alignment readingOrder="0"/>
    </xf>
    <xf borderId="28" fillId="44" fontId="2" numFmtId="165" xfId="0" applyAlignment="1" applyBorder="1" applyFont="1" applyNumberFormat="1">
      <alignment horizontal="center" readingOrder="0"/>
    </xf>
    <xf borderId="28" fillId="0" fontId="3" numFmtId="0" xfId="0" applyAlignment="1" applyBorder="1" applyFont="1">
      <alignment readingOrder="0"/>
    </xf>
    <xf borderId="28" fillId="15" fontId="3" numFmtId="165" xfId="0" applyAlignment="1" applyBorder="1" applyFont="1" applyNumberFormat="1">
      <alignment horizontal="center"/>
    </xf>
    <xf borderId="28" fillId="38" fontId="3" numFmtId="0" xfId="0" applyAlignment="1" applyBorder="1" applyFont="1">
      <alignment readingOrder="0"/>
    </xf>
    <xf borderId="0" fillId="0" fontId="60" numFmtId="0" xfId="0" applyAlignment="1" applyFont="1">
      <alignment readingOrder="0"/>
    </xf>
    <xf borderId="0" fillId="43" fontId="2" numFmtId="172" xfId="0" applyAlignment="1" applyFont="1" applyNumberFormat="1">
      <alignment readingOrder="0"/>
    </xf>
    <xf borderId="0" fillId="43" fontId="7" numFmtId="0" xfId="0" applyFont="1"/>
    <xf borderId="0" fillId="43" fontId="7" numFmtId="10" xfId="0" applyAlignment="1" applyFont="1" applyNumberFormat="1">
      <alignment readingOrder="0"/>
    </xf>
    <xf borderId="0" fillId="43" fontId="2" numFmtId="0" xfId="0" applyAlignment="1" applyFont="1">
      <alignment readingOrder="0"/>
    </xf>
    <xf borderId="28" fillId="43" fontId="7" numFmtId="165" xfId="0" applyAlignment="1" applyBorder="1" applyFont="1" applyNumberFormat="1">
      <alignment horizontal="center" readingOrder="0"/>
    </xf>
    <xf borderId="0" fillId="0" fontId="2" numFmtId="165" xfId="0" applyAlignment="1" applyFont="1" applyNumberFormat="1">
      <alignment horizontal="center" readingOrder="0"/>
    </xf>
    <xf borderId="0" fillId="43" fontId="2" numFmtId="165" xfId="0" applyAlignment="1" applyFont="1" applyNumberFormat="1">
      <alignment horizontal="center" readingOrder="0"/>
    </xf>
    <xf borderId="0" fillId="0" fontId="58" numFmtId="165" xfId="0" applyAlignment="1" applyFont="1" applyNumberFormat="1">
      <alignment horizontal="center"/>
    </xf>
    <xf borderId="26" fillId="43" fontId="7" numFmtId="165" xfId="0" applyAlignment="1" applyBorder="1" applyFont="1" applyNumberFormat="1">
      <alignment horizontal="center" readingOrder="0"/>
    </xf>
    <xf borderId="0" fillId="43" fontId="61" numFmtId="165" xfId="0" applyAlignment="1" applyFont="1" applyNumberFormat="1">
      <alignment horizontal="center" readingOrder="0"/>
    </xf>
    <xf borderId="0" fillId="0" fontId="62" numFmtId="0" xfId="0" applyAlignment="1" applyFont="1">
      <alignment readingOrder="0"/>
    </xf>
    <xf borderId="28" fillId="43" fontId="7" numFmtId="165" xfId="0" applyAlignment="1" applyBorder="1" applyFont="1" applyNumberFormat="1">
      <alignment horizontal="center" readingOrder="0"/>
    </xf>
    <xf borderId="0" fillId="43" fontId="63" numFmtId="0" xfId="0" applyAlignment="1" applyFont="1">
      <alignment horizontal="center" readingOrder="0" vertical="center"/>
    </xf>
    <xf borderId="0" fillId="0" fontId="2" numFmtId="165" xfId="0" applyAlignment="1" applyFont="1" applyNumberFormat="1">
      <alignment readingOrder="0"/>
    </xf>
    <xf borderId="0" fillId="0" fontId="2" numFmtId="172" xfId="0" applyAlignment="1" applyFont="1" applyNumberFormat="1">
      <alignment readingOrder="0"/>
    </xf>
    <xf borderId="0" fillId="0" fontId="58" numFmtId="165" xfId="0" applyAlignment="1" applyFont="1" applyNumberFormat="1">
      <alignment horizontal="center"/>
    </xf>
    <xf borderId="28" fillId="43" fontId="7" numFmtId="10" xfId="0" applyAlignment="1" applyBorder="1" applyFont="1" applyNumberFormat="1">
      <alignment horizontal="center" readingOrder="0"/>
    </xf>
    <xf borderId="0" fillId="0" fontId="58" numFmtId="0" xfId="0" applyFont="1"/>
    <xf borderId="28" fillId="0" fontId="2" numFmtId="165" xfId="0" applyAlignment="1" applyBorder="1" applyFont="1" applyNumberFormat="1">
      <alignment readingOrder="0"/>
    </xf>
    <xf borderId="28" fillId="0" fontId="2" numFmtId="165" xfId="0" applyBorder="1" applyFont="1" applyNumberFormat="1"/>
    <xf borderId="28" fillId="42" fontId="14" numFmtId="0" xfId="0" applyAlignment="1" applyBorder="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4" numFmtId="0" xfId="0" applyAlignment="1" applyFont="1">
      <alignment readingOrder="0"/>
    </xf>
    <xf borderId="29" fillId="45" fontId="62" numFmtId="0" xfId="0" applyAlignment="1" applyBorder="1" applyFill="1" applyFont="1">
      <alignment readingOrder="0" shrinkToFit="0" wrapText="1"/>
    </xf>
    <xf borderId="14" fillId="0" fontId="55" numFmtId="0" xfId="0" applyBorder="1" applyFont="1"/>
    <xf borderId="29" fillId="5" fontId="3" numFmtId="165" xfId="0" applyAlignment="1" applyBorder="1" applyFont="1" applyNumberFormat="1">
      <alignment horizontal="center" readingOrder="0"/>
    </xf>
    <xf borderId="15" fillId="0" fontId="55" numFmtId="0" xfId="0" applyBorder="1" applyFont="1"/>
    <xf borderId="1" fillId="9" fontId="2" numFmtId="0" xfId="0" applyAlignment="1" applyBorder="1" applyFont="1">
      <alignment readingOrder="0"/>
    </xf>
    <xf borderId="9" fillId="0" fontId="55" numFmtId="0" xfId="0" applyBorder="1" applyFont="1"/>
    <xf borderId="30" fillId="3" fontId="2" numFmtId="165" xfId="0" applyAlignment="1" applyBorder="1" applyFont="1" applyNumberFormat="1">
      <alignment readingOrder="0"/>
    </xf>
    <xf borderId="12" fillId="3" fontId="2" numFmtId="165" xfId="0" applyAlignment="1" applyBorder="1" applyFont="1" applyNumberFormat="1">
      <alignment readingOrder="0"/>
    </xf>
    <xf borderId="13" fillId="3" fontId="2" numFmtId="165" xfId="0" applyAlignment="1" applyBorder="1" applyFont="1" applyNumberFormat="1">
      <alignment readingOrder="0"/>
    </xf>
    <xf borderId="1" fillId="0" fontId="2" numFmtId="0" xfId="0" applyAlignment="1" applyBorder="1" applyFont="1">
      <alignment readingOrder="0"/>
    </xf>
    <xf borderId="9" fillId="5" fontId="2" numFmtId="165" xfId="0" applyAlignment="1" applyBorder="1" applyFont="1" applyNumberFormat="1">
      <alignment readingOrder="0"/>
    </xf>
    <xf borderId="30" fillId="0" fontId="2" numFmtId="165" xfId="0" applyAlignment="1" applyBorder="1" applyFont="1" applyNumberFormat="1">
      <alignment readingOrder="0"/>
    </xf>
    <xf borderId="12" fillId="0" fontId="2" numFmtId="165" xfId="0" applyAlignment="1" applyBorder="1" applyFont="1" applyNumberFormat="1">
      <alignment readingOrder="0"/>
    </xf>
    <xf borderId="13"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13" fillId="5" fontId="2" numFmtId="165" xfId="0" applyAlignment="1" applyBorder="1" applyFont="1" applyNumberFormat="1">
      <alignment readingOrder="0"/>
    </xf>
    <xf borderId="0" fillId="0" fontId="2" numFmtId="9" xfId="0" applyAlignment="1" applyFont="1" applyNumberFormat="1">
      <alignment readingOrder="0"/>
    </xf>
    <xf borderId="0" fillId="42" fontId="5" numFmtId="0" xfId="0" applyAlignment="1" applyFont="1">
      <alignment horizontal="center" readingOrder="0"/>
    </xf>
    <xf borderId="12" fillId="42" fontId="65" numFmtId="164" xfId="0" applyAlignment="1" applyBorder="1" applyFont="1" applyNumberFormat="1">
      <alignment horizontal="right" readingOrder="0" vertical="bottom"/>
    </xf>
    <xf borderId="28" fillId="4" fontId="66" numFmtId="0" xfId="0" applyAlignment="1" applyBorder="1" applyFont="1">
      <alignment horizontal="center" readingOrder="0" vertical="bottom"/>
    </xf>
    <xf borderId="30" fillId="4" fontId="66" numFmtId="0" xfId="0" applyAlignment="1" applyBorder="1" applyFont="1">
      <alignment horizontal="center" readingOrder="0" vertical="bottom"/>
    </xf>
    <xf borderId="0" fillId="19" fontId="5" numFmtId="0" xfId="0" applyAlignment="1" applyFont="1">
      <alignment horizontal="center" readingOrder="0"/>
    </xf>
    <xf borderId="0" fillId="19" fontId="65" numFmtId="164" xfId="0" applyAlignment="1" applyFont="1" applyNumberFormat="1">
      <alignment horizontal="right" readingOrder="0" vertical="bottom"/>
    </xf>
    <xf borderId="31"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7" numFmtId="0" xfId="0" applyAlignment="1" applyBorder="1" applyFont="1">
      <alignment readingOrder="0"/>
    </xf>
    <xf borderId="0" fillId="0" fontId="67" numFmtId="0" xfId="0" applyAlignment="1" applyFont="1">
      <alignment horizontal="center" readingOrder="0" vertical="bottom"/>
    </xf>
    <xf borderId="31" fillId="4" fontId="7"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3" fontId="7" numFmtId="0" xfId="0" applyAlignment="1" applyBorder="1" applyFont="1">
      <alignment readingOrder="0"/>
    </xf>
    <xf borderId="0" fillId="9" fontId="68" numFmtId="0" xfId="0" applyAlignment="1" applyFont="1">
      <alignment horizontal="center" readingOrder="0"/>
    </xf>
    <xf borderId="0" fillId="9" fontId="68" numFmtId="3" xfId="0" applyAlignment="1" applyFont="1" applyNumberFormat="1">
      <alignment horizontal="center" readingOrder="0"/>
    </xf>
    <xf borderId="26" fillId="9" fontId="68" numFmtId="3" xfId="0" applyAlignment="1" applyBorder="1" applyFont="1" applyNumberFormat="1">
      <alignment horizontal="center" readingOrder="0"/>
    </xf>
    <xf borderId="28" fillId="9" fontId="68" numFmtId="10" xfId="0" applyAlignment="1" applyBorder="1" applyFont="1" applyNumberFormat="1">
      <alignment horizontal="center" readingOrder="0"/>
    </xf>
    <xf borderId="0" fillId="10" fontId="5" numFmtId="0" xfId="0" applyAlignment="1" applyFont="1">
      <alignment horizontal="center" readingOrder="0"/>
    </xf>
    <xf borderId="0" fillId="10" fontId="65" numFmtId="164" xfId="0" applyAlignment="1" applyFont="1" applyNumberFormat="1">
      <alignment horizontal="right" readingOrder="0" vertical="bottom"/>
    </xf>
    <xf borderId="29" fillId="4" fontId="2" numFmtId="0" xfId="0" applyAlignment="1" applyBorder="1" applyFont="1">
      <alignment horizontal="center"/>
    </xf>
    <xf borderId="29" fillId="4" fontId="3" numFmtId="10" xfId="0" applyAlignment="1" applyBorder="1" applyFont="1" applyNumberFormat="1">
      <alignment horizontal="center"/>
    </xf>
    <xf borderId="1" fillId="12" fontId="2" numFmtId="0" xfId="0" applyAlignment="1" applyBorder="1" applyFont="1">
      <alignment readingOrder="0"/>
    </xf>
    <xf borderId="0" fillId="12" fontId="3" numFmtId="10" xfId="0" applyAlignment="1" applyFont="1" applyNumberFormat="1">
      <alignment horizontal="center"/>
    </xf>
    <xf borderId="1" fillId="4" fontId="2" numFmtId="0" xfId="0" applyAlignment="1" applyBorder="1" applyFont="1">
      <alignment horizontal="center"/>
    </xf>
    <xf borderId="0" fillId="0" fontId="5" numFmtId="0" xfId="0" applyAlignment="1" applyFont="1">
      <alignment horizontal="center" readingOrder="0"/>
    </xf>
    <xf borderId="0" fillId="0" fontId="3" numFmtId="3" xfId="0" applyAlignment="1" applyFont="1" applyNumberFormat="1">
      <alignment horizontal="center" readingOrder="0"/>
    </xf>
    <xf borderId="0" fillId="19" fontId="3" numFmtId="3" xfId="0" applyAlignment="1" applyFont="1" applyNumberFormat="1">
      <alignment horizontal="center" readingOrder="0"/>
    </xf>
    <xf borderId="28" fillId="9" fontId="68" numFmtId="3" xfId="0" applyAlignment="1" applyBorder="1" applyFont="1" applyNumberFormat="1">
      <alignment horizontal="center" readingOrder="0"/>
    </xf>
    <xf borderId="0" fillId="0" fontId="5" numFmtId="3" xfId="0" applyAlignment="1" applyFont="1" applyNumberFormat="1">
      <alignment horizontal="center" readingOrder="0"/>
    </xf>
    <xf borderId="0" fillId="0" fontId="2" numFmtId="3" xfId="0" applyAlignment="1" applyFont="1" applyNumberFormat="1">
      <alignment horizontal="center" readingOrder="0"/>
    </xf>
    <xf borderId="31" fillId="4" fontId="2" numFmtId="3" xfId="0" applyAlignment="1" applyBorder="1" applyFont="1" applyNumberFormat="1">
      <alignment horizontal="center" readingOrder="0"/>
    </xf>
    <xf borderId="1" fillId="43" fontId="2" numFmtId="0" xfId="0" applyAlignment="1" applyBorder="1" applyFont="1">
      <alignment readingOrder="0"/>
    </xf>
    <xf borderId="32" fillId="9" fontId="68" numFmtId="0" xfId="0" applyAlignment="1" applyBorder="1" applyFont="1">
      <alignment horizontal="center" readingOrder="0"/>
    </xf>
    <xf borderId="32" fillId="9" fontId="68" numFmtId="3" xfId="0" applyAlignment="1" applyBorder="1" applyFont="1" applyNumberFormat="1">
      <alignment horizontal="center" readingOrder="0"/>
    </xf>
    <xf borderId="0" fillId="0" fontId="65" numFmtId="164" xfId="0" applyAlignment="1" applyFont="1" applyNumberFormat="1">
      <alignment horizontal="right" readingOrder="0" vertical="bottom"/>
    </xf>
    <xf borderId="31" fillId="0" fontId="66" numFmtId="0" xfId="0" applyAlignment="1" applyBorder="1" applyFont="1">
      <alignment horizontal="center" readingOrder="0" vertical="bottom"/>
    </xf>
    <xf borderId="1" fillId="0" fontId="66" numFmtId="0" xfId="0" applyAlignment="1" applyBorder="1" applyFont="1">
      <alignment horizontal="center" readingOrder="0" vertical="bottom"/>
    </xf>
    <xf borderId="0" fillId="12" fontId="2" numFmtId="0" xfId="0" applyAlignment="1" applyFont="1">
      <alignment readingOrder="0"/>
    </xf>
    <xf borderId="0" fillId="10" fontId="69" numFmtId="0" xfId="0" applyAlignment="1" applyFont="1">
      <alignment horizontal="center" readingOrder="0" vertical="center"/>
    </xf>
    <xf borderId="0" fillId="10" fontId="2" numFmtId="0" xfId="0" applyAlignment="1" applyFont="1">
      <alignment horizontal="center"/>
    </xf>
    <xf borderId="11" fillId="4" fontId="3" numFmtId="10" xfId="0" applyAlignment="1" applyBorder="1" applyFont="1" applyNumberFormat="1">
      <alignment horizontal="center"/>
    </xf>
    <xf borderId="30" fillId="4" fontId="3" numFmtId="10" xfId="0" applyAlignment="1" applyBorder="1" applyFont="1" applyNumberFormat="1">
      <alignment horizontal="center"/>
    </xf>
    <xf borderId="0" fillId="20" fontId="3" numFmtId="0" xfId="0" applyAlignment="1" applyFont="1">
      <alignment horizontal="center" readingOrder="0"/>
    </xf>
    <xf borderId="0" fillId="20" fontId="3" numFmtId="3" xfId="0" applyAlignment="1" applyFont="1" applyNumberFormat="1">
      <alignment horizontal="center" readingOrder="0"/>
    </xf>
    <xf borderId="28" fillId="38" fontId="3" numFmtId="3" xfId="0" applyAlignment="1" applyBorder="1" applyFont="1" applyNumberFormat="1">
      <alignment horizontal="center" readingOrder="0"/>
    </xf>
    <xf borderId="28" fillId="38" fontId="3" numFmtId="10" xfId="0" applyAlignment="1" applyBorder="1" applyFont="1" applyNumberFormat="1">
      <alignment horizontal="center" readingOrder="0"/>
    </xf>
    <xf borderId="15" fillId="19" fontId="5" numFmtId="0" xfId="0" applyAlignment="1" applyBorder="1" applyFont="1">
      <alignment horizontal="center" readingOrder="0"/>
    </xf>
    <xf borderId="15" fillId="19" fontId="65" numFmtId="164" xfId="0" applyAlignment="1" applyBorder="1" applyFont="1" applyNumberFormat="1">
      <alignment horizontal="right" readingOrder="0" vertical="bottom"/>
    </xf>
    <xf borderId="28" fillId="4" fontId="3" numFmtId="10" xfId="0" applyAlignment="1" applyBorder="1" applyFont="1" applyNumberFormat="1">
      <alignment horizontal="center"/>
    </xf>
    <xf borderId="26" fillId="4" fontId="3" numFmtId="10" xfId="0" applyAlignment="1" applyBorder="1" applyFont="1" applyNumberFormat="1">
      <alignment horizontal="center"/>
    </xf>
    <xf borderId="1" fillId="0" fontId="2" numFmtId="0" xfId="0" applyAlignment="1" applyBorder="1" applyFont="1">
      <alignment readingOrder="0"/>
    </xf>
    <xf borderId="1" fillId="12" fontId="2" numFmtId="0" xfId="0" applyAlignment="1" applyBorder="1" applyFont="1">
      <alignment readingOrder="0"/>
    </xf>
    <xf borderId="12" fillId="12" fontId="2" numFmtId="0" xfId="0" applyAlignment="1" applyBorder="1" applyFont="1">
      <alignment readingOrder="0"/>
    </xf>
    <xf borderId="12" fillId="12" fontId="3" numFmtId="10" xfId="0" applyAlignment="1" applyBorder="1" applyFont="1" applyNumberFormat="1">
      <alignment horizontal="center"/>
    </xf>
    <xf borderId="12" fillId="4" fontId="3" numFmtId="10" xfId="0" applyAlignment="1" applyBorder="1" applyFont="1" applyNumberFormat="1">
      <alignment horizontal="center"/>
    </xf>
    <xf borderId="0" fillId="19" fontId="3" numFmtId="0" xfId="0" applyAlignment="1" applyFont="1">
      <alignment horizontal="center" readingOrder="0"/>
    </xf>
    <xf borderId="29" fillId="19" fontId="3" numFmtId="3" xfId="0" applyAlignment="1" applyBorder="1" applyFont="1" applyNumberFormat="1">
      <alignment horizontal="center" readingOrder="0"/>
    </xf>
    <xf borderId="29" fillId="19" fontId="3" numFmtId="10" xfId="0" applyAlignment="1" applyBorder="1" applyFont="1" applyNumberFormat="1">
      <alignment horizontal="center" readingOrder="0"/>
    </xf>
    <xf borderId="33" fillId="0" fontId="70" numFmtId="0" xfId="0" applyAlignment="1" applyBorder="1" applyFont="1">
      <alignment horizontal="center" readingOrder="0" vertical="center"/>
    </xf>
    <xf borderId="33" fillId="0" fontId="2" numFmtId="0" xfId="0" applyAlignment="1" applyBorder="1" applyFont="1">
      <alignment horizontal="center"/>
    </xf>
    <xf borderId="26" fillId="0" fontId="3" numFmtId="10" xfId="0" applyAlignment="1" applyBorder="1" applyFont="1" applyNumberFormat="1">
      <alignment horizontal="center"/>
    </xf>
    <xf borderId="0" fillId="12" fontId="2" numFmtId="0" xfId="0" applyAlignment="1" applyFont="1">
      <alignment readingOrder="0"/>
    </xf>
    <xf borderId="0" fillId="4" fontId="3" numFmtId="10" xfId="0" applyAlignment="1" applyFont="1" applyNumberFormat="1">
      <alignment horizontal="center"/>
    </xf>
    <xf borderId="31" fillId="4" fontId="2" numFmtId="0" xfId="0" applyAlignment="1" applyBorder="1" applyFont="1">
      <alignment horizontal="center"/>
    </xf>
    <xf borderId="0" fillId="4" fontId="4" numFmtId="174" xfId="0" applyAlignment="1" applyFont="1" applyNumberFormat="1">
      <alignment horizontal="left" readingOrder="0" vertical="bottom"/>
    </xf>
    <xf borderId="15" fillId="5" fontId="3" numFmtId="0" xfId="0" applyAlignment="1" applyBorder="1" applyFont="1">
      <alignment readingOrder="0"/>
    </xf>
    <xf borderId="15" fillId="9" fontId="2" numFmtId="3" xfId="0" applyBorder="1" applyFont="1" applyNumberFormat="1"/>
    <xf borderId="0" fillId="9" fontId="2" numFmtId="10" xfId="0" applyFont="1" applyNumberFormat="1"/>
    <xf borderId="0" fillId="9" fontId="2" numFmtId="10" xfId="0" applyAlignment="1" applyFont="1" applyNumberFormat="1">
      <alignment readingOrder="0"/>
    </xf>
    <xf borderId="0" fillId="5" fontId="43" numFmtId="0" xfId="0" applyAlignment="1" applyFont="1">
      <alignment readingOrder="0" vertical="bottom"/>
    </xf>
    <xf borderId="0" fillId="9" fontId="4" numFmtId="10" xfId="0" applyAlignment="1" applyFont="1" applyNumberFormat="1">
      <alignment vertical="bottom"/>
    </xf>
    <xf borderId="0" fillId="3" fontId="2" numFmtId="10" xfId="0" applyFont="1" applyNumberFormat="1"/>
    <xf borderId="0" fillId="9" fontId="71" numFmtId="0" xfId="0" applyAlignment="1" applyFont="1">
      <alignment horizontal="center" readingOrder="0" vertical="center"/>
    </xf>
    <xf borderId="0" fillId="5" fontId="3" numFmtId="0" xfId="0" applyAlignment="1" applyFont="1">
      <alignment readingOrder="0" shrinkToFit="0" wrapText="1"/>
    </xf>
    <xf borderId="15" fillId="12" fontId="2" numFmtId="0" xfId="0" applyAlignment="1" applyBorder="1" applyFont="1">
      <alignment readingOrder="0"/>
    </xf>
    <xf borderId="15" fillId="0" fontId="2" numFmtId="10" xfId="0" applyBorder="1" applyFont="1" applyNumberFormat="1"/>
    <xf borderId="0" fillId="12" fontId="2" numFmtId="0" xfId="0" applyAlignment="1" applyFont="1">
      <alignment readingOrder="0" shrinkToFit="0" wrapText="1"/>
    </xf>
    <xf borderId="12" fillId="12" fontId="2" numFmtId="0" xfId="0" applyAlignment="1" applyBorder="1" applyFont="1">
      <alignment readingOrder="0" shrinkToFit="0" wrapText="1"/>
    </xf>
    <xf borderId="12"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12" fillId="0" fontId="2" numFmtId="0" xfId="0" applyAlignment="1" applyBorder="1" applyFont="1">
      <alignment readingOrder="0"/>
    </xf>
    <xf borderId="35" fillId="0" fontId="72" numFmtId="0" xfId="0" applyAlignment="1" applyBorder="1" applyFont="1">
      <alignment readingOrder="0"/>
    </xf>
    <xf borderId="35" fillId="0" fontId="2" numFmtId="0" xfId="0" applyBorder="1" applyFont="1"/>
    <xf borderId="35" fillId="0" fontId="2" numFmtId="0" xfId="0" applyAlignment="1" applyBorder="1" applyFont="1">
      <alignment readingOrder="0" vertical="top"/>
    </xf>
    <xf borderId="35" fillId="0" fontId="14" numFmtId="0" xfId="0" applyAlignment="1" applyBorder="1" applyFont="1">
      <alignment readingOrder="0"/>
    </xf>
    <xf borderId="35" fillId="0" fontId="2" numFmtId="0" xfId="0" applyAlignment="1" applyBorder="1" applyFont="1">
      <alignment readingOrder="0"/>
    </xf>
    <xf borderId="35" fillId="0" fontId="73" numFmtId="0" xfId="0" applyBorder="1" applyFont="1"/>
    <xf borderId="36" fillId="0" fontId="2" numFmtId="0" xfId="0" applyAlignment="1" applyBorder="1" applyFont="1">
      <alignment readingOrder="0" shrinkToFit="0" vertical="top" wrapText="1"/>
    </xf>
    <xf borderId="37" fillId="0" fontId="55" numFmtId="0" xfId="0" applyBorder="1" applyFont="1"/>
    <xf borderId="38" fillId="0" fontId="55" numFmtId="0" xfId="0" applyBorder="1" applyFont="1"/>
    <xf borderId="39" fillId="0" fontId="55" numFmtId="0" xfId="0" applyBorder="1" applyFont="1"/>
    <xf borderId="40" fillId="0" fontId="55" numFmtId="0" xfId="0" applyBorder="1" applyFont="1"/>
    <xf borderId="41" fillId="0" fontId="55" numFmtId="0" xfId="0" applyBorder="1" applyFont="1"/>
    <xf borderId="35" fillId="0" fontId="14" numFmtId="0" xfId="0" applyAlignment="1" applyBorder="1" applyFont="1">
      <alignment readingOrder="0"/>
    </xf>
    <xf borderId="42" fillId="0" fontId="55" numFmtId="0" xfId="0" applyBorder="1" applyFont="1"/>
    <xf borderId="43" fillId="0" fontId="55" numFmtId="0" xfId="0" applyBorder="1" applyFont="1"/>
    <xf borderId="35" fillId="20" fontId="3" numFmtId="0" xfId="0" applyAlignment="1" applyBorder="1" applyFont="1">
      <alignment readingOrder="0"/>
    </xf>
    <xf borderId="35" fillId="20" fontId="3" numFmtId="0" xfId="0" applyBorder="1" applyFont="1"/>
    <xf borderId="0" fillId="0" fontId="7" numFmtId="0" xfId="0" applyAlignment="1" applyFont="1">
      <alignment readingOrder="0"/>
    </xf>
    <xf borderId="0" fillId="0" fontId="7" numFmtId="0" xfId="0" applyFont="1"/>
    <xf borderId="0" fillId="0" fontId="7" numFmtId="182" xfId="0" applyAlignment="1" applyFont="1" applyNumberFormat="1">
      <alignment readingOrder="0"/>
    </xf>
    <xf borderId="0" fillId="0" fontId="74" numFmtId="0" xfId="0" applyAlignment="1" applyFont="1">
      <alignment readingOrder="0"/>
    </xf>
    <xf borderId="0" fillId="0" fontId="7" numFmtId="0" xfId="0" applyAlignment="1" applyFont="1">
      <alignment readingOrder="0"/>
    </xf>
    <xf quotePrefix="1" borderId="0" fillId="0" fontId="7" numFmtId="0" xfId="0" applyAlignment="1" applyFont="1">
      <alignment readingOrder="0"/>
    </xf>
    <xf borderId="0" fillId="43" fontId="75" numFmtId="0" xfId="0" applyAlignment="1" applyFont="1">
      <alignment horizontal="center" readingOrder="0" shrinkToFit="0" vertical="bottom" wrapText="0"/>
    </xf>
    <xf borderId="0" fillId="43" fontId="75" numFmtId="183" xfId="0" applyAlignment="1" applyFont="1" applyNumberFormat="1">
      <alignment horizontal="center" readingOrder="0" shrinkToFit="0" vertical="bottom" wrapText="0"/>
    </xf>
    <xf borderId="0" fillId="43" fontId="75" numFmtId="0" xfId="0" applyAlignment="1" applyFont="1">
      <alignment horizontal="center" shrinkToFit="0" vertical="bottom" wrapText="0"/>
    </xf>
    <xf borderId="0" fillId="43" fontId="76" numFmtId="0" xfId="0" applyAlignment="1" applyFont="1">
      <alignment horizontal="center" readingOrder="0" shrinkToFit="0" vertical="bottom" wrapText="0"/>
    </xf>
    <xf borderId="28" fillId="46" fontId="75" numFmtId="0" xfId="0" applyAlignment="1" applyBorder="1" applyFill="1" applyFont="1">
      <alignment horizontal="center" readingOrder="0" shrinkToFit="0" vertical="bottom" wrapText="0"/>
    </xf>
    <xf borderId="28" fillId="46" fontId="75" numFmtId="183" xfId="0" applyAlignment="1" applyBorder="1" applyFont="1" applyNumberFormat="1">
      <alignment horizontal="center" readingOrder="0" shrinkToFit="0" vertical="bottom" wrapText="0"/>
    </xf>
    <xf borderId="28" fillId="46" fontId="75" numFmtId="0" xfId="0" applyAlignment="1" applyBorder="1" applyFont="1">
      <alignment horizontal="center" shrinkToFit="0" vertical="bottom" wrapText="0"/>
    </xf>
    <xf borderId="26" fillId="47" fontId="76" numFmtId="0" xfId="0" applyAlignment="1" applyBorder="1" applyFill="1" applyFont="1">
      <alignment horizontal="center" readingOrder="0" shrinkToFit="0" vertical="bottom" wrapText="0"/>
    </xf>
    <xf borderId="33" fillId="48" fontId="76" numFmtId="0" xfId="0" applyAlignment="1" applyBorder="1" applyFill="1" applyFont="1">
      <alignment horizontal="center" readingOrder="0" shrinkToFit="0" vertical="bottom" wrapText="0"/>
    </xf>
    <xf borderId="28" fillId="46" fontId="77" numFmtId="0" xfId="0" applyAlignment="1" applyBorder="1" applyFont="1">
      <alignment readingOrder="0" shrinkToFit="0" vertical="bottom" wrapText="0"/>
    </xf>
    <xf borderId="28" fillId="46" fontId="78" numFmtId="0" xfId="0" applyAlignment="1" applyBorder="1" applyFont="1">
      <alignment horizontal="center" readingOrder="0" shrinkToFit="0" vertical="bottom" wrapText="0"/>
    </xf>
    <xf borderId="29" fillId="46" fontId="79" numFmtId="0" xfId="0" applyAlignment="1" applyBorder="1" applyFont="1">
      <alignment horizontal="center" readingOrder="0" shrinkToFit="0" vertical="bottom" wrapText="0"/>
    </xf>
    <xf borderId="11" fillId="47" fontId="80" numFmtId="0" xfId="0" applyAlignment="1" applyBorder="1" applyFont="1">
      <alignment readingOrder="0" shrinkToFit="0" vertical="bottom" wrapText="0"/>
    </xf>
    <xf borderId="13" fillId="47" fontId="76" numFmtId="172" xfId="0" applyAlignment="1" applyBorder="1" applyFont="1" applyNumberFormat="1">
      <alignment horizontal="center" readingOrder="0" shrinkToFit="0" vertical="bottom" wrapText="0"/>
    </xf>
    <xf borderId="13" fillId="48" fontId="80" numFmtId="0" xfId="0" applyAlignment="1" applyBorder="1" applyFont="1">
      <alignment horizontal="left" readingOrder="0" shrinkToFit="0" vertical="bottom" wrapText="0"/>
    </xf>
    <xf borderId="13" fillId="48" fontId="76" numFmtId="172" xfId="0" applyAlignment="1" applyBorder="1" applyFont="1" applyNumberFormat="1">
      <alignment horizontal="center" readingOrder="0" shrinkToFit="0" vertical="bottom" wrapText="0"/>
    </xf>
    <xf borderId="28" fillId="44" fontId="78" numFmtId="0" xfId="0" applyAlignment="1" applyBorder="1" applyFont="1">
      <alignment horizontal="center" readingOrder="0" shrinkToFit="0" vertical="bottom" wrapText="0"/>
    </xf>
    <xf borderId="30" fillId="0" fontId="55" numFmtId="0" xfId="0" applyBorder="1" applyFont="1"/>
    <xf borderId="12" fillId="0" fontId="55" numFmtId="0" xfId="0" applyBorder="1" applyFont="1"/>
    <xf borderId="13" fillId="0" fontId="55" numFmtId="0" xfId="0" applyBorder="1" applyFont="1"/>
    <xf borderId="13" fillId="47" fontId="76" numFmtId="0" xfId="0" applyAlignment="1" applyBorder="1" applyFont="1">
      <alignment horizontal="center" readingOrder="0" shrinkToFit="0" vertical="bottom" wrapText="0"/>
    </xf>
    <xf borderId="13" fillId="48" fontId="76" numFmtId="0" xfId="0" applyAlignment="1" applyBorder="1" applyFont="1">
      <alignment horizontal="center" readingOrder="0" shrinkToFit="0" vertical="bottom" wrapText="0"/>
    </xf>
    <xf borderId="28" fillId="15" fontId="81" numFmtId="0" xfId="0" applyAlignment="1" applyBorder="1" applyFont="1">
      <alignment shrinkToFit="0" vertical="bottom" wrapText="0"/>
    </xf>
    <xf borderId="26" fillId="15" fontId="82" numFmtId="0" xfId="0" applyAlignment="1" applyBorder="1" applyFont="1">
      <alignment horizontal="center" readingOrder="0"/>
    </xf>
    <xf borderId="33" fillId="0" fontId="55" numFmtId="0" xfId="0" applyBorder="1" applyFont="1"/>
    <xf borderId="28" fillId="15" fontId="83" numFmtId="0" xfId="0" applyAlignment="1" applyBorder="1" applyFont="1">
      <alignment horizontal="center" readingOrder="0"/>
    </xf>
    <xf borderId="28" fillId="44" fontId="83" numFmtId="0" xfId="0" applyAlignment="1" applyBorder="1" applyFont="1">
      <alignment horizontal="center" readingOrder="0"/>
    </xf>
    <xf borderId="13" fillId="47" fontId="76" numFmtId="3" xfId="0" applyAlignment="1" applyBorder="1" applyFont="1" applyNumberFormat="1">
      <alignment horizontal="center" readingOrder="0" shrinkToFit="0" vertical="bottom" wrapText="0"/>
    </xf>
    <xf borderId="13" fillId="48" fontId="76" numFmtId="3" xfId="0" applyAlignment="1" applyBorder="1" applyFont="1" applyNumberFormat="1">
      <alignment horizontal="center" readingOrder="0" shrinkToFit="0" vertical="bottom" wrapText="0"/>
    </xf>
    <xf borderId="44" fillId="3" fontId="84" numFmtId="0" xfId="0" applyAlignment="1" applyBorder="1" applyFont="1">
      <alignment horizontal="center" readingOrder="0" shrinkToFit="0" vertical="bottom" wrapText="0"/>
    </xf>
    <xf borderId="45" fillId="3" fontId="85" numFmtId="172" xfId="0" applyAlignment="1" applyBorder="1" applyFont="1" applyNumberFormat="1">
      <alignment horizontal="center" readingOrder="0" shrinkToFit="0" vertical="bottom" wrapText="0"/>
    </xf>
    <xf borderId="45" fillId="3" fontId="85" numFmtId="172" xfId="0" applyAlignment="1" applyBorder="1" applyFont="1" applyNumberFormat="1">
      <alignment horizontal="center" shrinkToFit="0" vertical="bottom" wrapText="0"/>
    </xf>
    <xf borderId="46" fillId="3" fontId="85" numFmtId="172" xfId="0" applyAlignment="1" applyBorder="1" applyFont="1" applyNumberFormat="1">
      <alignment horizontal="center" readingOrder="0" shrinkToFit="0" vertical="bottom" wrapText="0"/>
    </xf>
    <xf borderId="46" fillId="3" fontId="86" numFmtId="9" xfId="0" applyAlignment="1" applyBorder="1" applyFont="1" applyNumberFormat="1">
      <alignment horizontal="center" readingOrder="0" shrinkToFit="0" vertical="bottom" wrapText="0"/>
    </xf>
    <xf borderId="45" fillId="3" fontId="84" numFmtId="172" xfId="0" applyAlignment="1" applyBorder="1" applyFont="1" applyNumberFormat="1">
      <alignment horizontal="center" readingOrder="0" shrinkToFit="0" vertical="bottom" wrapText="0"/>
    </xf>
    <xf borderId="13" fillId="48" fontId="80" numFmtId="0" xfId="0" applyAlignment="1" applyBorder="1" applyFont="1">
      <alignment horizontal="center" shrinkToFit="0" vertical="bottom" wrapText="0"/>
    </xf>
    <xf borderId="47" fillId="3" fontId="84" numFmtId="0" xfId="0" applyAlignment="1" applyBorder="1" applyFont="1">
      <alignment horizontal="center" readingOrder="0" shrinkToFit="0" vertical="bottom" wrapText="0"/>
    </xf>
    <xf borderId="48" fillId="4" fontId="85" numFmtId="172" xfId="0" applyAlignment="1" applyBorder="1" applyFont="1" applyNumberFormat="1">
      <alignment horizontal="center" readingOrder="0" shrinkToFit="0" vertical="bottom" wrapText="0"/>
    </xf>
    <xf borderId="48" fillId="4" fontId="85" numFmtId="172" xfId="0" applyAlignment="1" applyBorder="1" applyFont="1" applyNumberFormat="1">
      <alignment horizontal="center" shrinkToFit="0" vertical="bottom" wrapText="0"/>
    </xf>
    <xf borderId="49" fillId="3" fontId="86" numFmtId="9" xfId="0" applyAlignment="1" applyBorder="1" applyFont="1" applyNumberFormat="1">
      <alignment horizontal="center" readingOrder="0" shrinkToFit="0" vertical="bottom" wrapText="0"/>
    </xf>
    <xf borderId="48" fillId="3" fontId="84" numFmtId="172" xfId="0" applyAlignment="1" applyBorder="1" applyFont="1" applyNumberFormat="1">
      <alignment horizontal="center" readingOrder="0" shrinkToFit="0" vertical="bottom" wrapText="0"/>
    </xf>
    <xf borderId="13" fillId="47" fontId="76" numFmtId="9" xfId="0" applyAlignment="1" applyBorder="1" applyFont="1" applyNumberFormat="1">
      <alignment horizontal="center" readingOrder="0" shrinkToFit="0" vertical="bottom" wrapText="0"/>
    </xf>
    <xf borderId="13" fillId="48" fontId="87" numFmtId="0" xfId="0" applyAlignment="1" applyBorder="1" applyFont="1">
      <alignment horizontal="center" shrinkToFit="0" vertical="bottom" wrapText="0"/>
    </xf>
    <xf borderId="48" fillId="3" fontId="85" numFmtId="172" xfId="0" applyAlignment="1" applyBorder="1" applyFont="1" applyNumberFormat="1">
      <alignment horizontal="center" shrinkToFit="0" vertical="bottom" wrapText="0"/>
    </xf>
    <xf borderId="11" fillId="47" fontId="87" numFmtId="0" xfId="0" applyAlignment="1" applyBorder="1" applyFont="1">
      <alignment readingOrder="0" shrinkToFit="0" vertical="bottom" wrapText="0"/>
    </xf>
    <xf borderId="13" fillId="47" fontId="76" numFmtId="165" xfId="0" applyAlignment="1" applyBorder="1" applyFont="1" applyNumberFormat="1">
      <alignment horizontal="center" readingOrder="0" shrinkToFit="0" vertical="bottom" wrapText="0"/>
    </xf>
    <xf borderId="28" fillId="46" fontId="76" numFmtId="0" xfId="0" applyAlignment="1" applyBorder="1" applyFont="1">
      <alignment horizontal="left" readingOrder="0" shrinkToFit="0" vertical="bottom" wrapText="0"/>
    </xf>
    <xf borderId="28" fillId="46" fontId="76" numFmtId="0" xfId="0" applyAlignment="1" applyBorder="1" applyFont="1">
      <alignment horizontal="center" readingOrder="0" shrinkToFit="0" vertical="bottom" wrapText="0"/>
    </xf>
    <xf borderId="28" fillId="49" fontId="76" numFmtId="0" xfId="0" applyAlignment="1" applyBorder="1" applyFill="1" applyFont="1">
      <alignment horizontal="center" readingOrder="0" shrinkToFit="0" vertical="bottom" wrapText="0"/>
    </xf>
    <xf borderId="11" fillId="0" fontId="80" numFmtId="0" xfId="0" applyAlignment="1" applyBorder="1" applyFont="1">
      <alignment readingOrder="0" shrinkToFit="0" vertical="bottom" wrapText="0"/>
    </xf>
    <xf borderId="13" fillId="50" fontId="80" numFmtId="172" xfId="0" applyAlignment="1" applyBorder="1" applyFill="1" applyFont="1" applyNumberFormat="1">
      <alignment horizontal="center" readingOrder="0" shrinkToFit="0" vertical="bottom" wrapText="0"/>
    </xf>
    <xf borderId="13" fillId="0" fontId="80" numFmtId="165" xfId="0" applyAlignment="1" applyBorder="1" applyFont="1" applyNumberFormat="1">
      <alignment horizontal="center" shrinkToFit="0" vertical="bottom" wrapText="0"/>
    </xf>
    <xf borderId="28" fillId="43" fontId="80" numFmtId="9" xfId="0" applyAlignment="1" applyBorder="1" applyFont="1" applyNumberFormat="1">
      <alignment horizontal="center" readingOrder="0" shrinkToFit="0" vertical="bottom" wrapText="0"/>
    </xf>
    <xf borderId="13" fillId="15" fontId="80" numFmtId="3" xfId="0" applyAlignment="1" applyBorder="1" applyFont="1" applyNumberFormat="1">
      <alignment horizontal="center" readingOrder="0" shrinkToFit="0" vertical="bottom" wrapText="0"/>
    </xf>
    <xf borderId="13" fillId="0" fontId="80" numFmtId="3" xfId="0" applyAlignment="1" applyBorder="1" applyFont="1" applyNumberFormat="1">
      <alignment horizontal="center" shrinkToFit="0" vertical="bottom" wrapText="0"/>
    </xf>
    <xf borderId="13" fillId="0" fontId="80" numFmtId="2" xfId="0" applyAlignment="1" applyBorder="1" applyFont="1" applyNumberFormat="1">
      <alignment horizontal="center" readingOrder="0" shrinkToFit="0" vertical="bottom" wrapText="0"/>
    </xf>
    <xf borderId="13" fillId="0" fontId="80" numFmtId="2" xfId="0" applyAlignment="1" applyBorder="1" applyFont="1" applyNumberFormat="1">
      <alignment horizontal="center" shrinkToFit="0" vertical="bottom" wrapText="0"/>
    </xf>
    <xf borderId="13" fillId="0" fontId="80" numFmtId="10" xfId="0" applyAlignment="1" applyBorder="1" applyFont="1" applyNumberFormat="1">
      <alignment horizontal="center" readingOrder="0" shrinkToFit="0" vertical="bottom" wrapText="0"/>
    </xf>
    <xf borderId="13" fillId="0" fontId="80" numFmtId="10" xfId="0" applyAlignment="1" applyBorder="1" applyFont="1" applyNumberFormat="1">
      <alignment horizontal="center" shrinkToFit="0" vertical="bottom" wrapText="0"/>
    </xf>
    <xf borderId="13" fillId="15" fontId="80" numFmtId="10" xfId="0" applyAlignment="1" applyBorder="1" applyFont="1" applyNumberFormat="1">
      <alignment horizontal="center" readingOrder="0" shrinkToFit="0" vertical="bottom" wrapText="0"/>
    </xf>
    <xf borderId="48" fillId="3" fontId="85" numFmtId="172" xfId="0" applyAlignment="1" applyBorder="1" applyFont="1" applyNumberFormat="1">
      <alignment horizontal="center" readingOrder="0" shrinkToFit="0" vertical="bottom" wrapText="0"/>
    </xf>
    <xf borderId="13" fillId="3" fontId="80" numFmtId="165" xfId="0" applyAlignment="1" applyBorder="1" applyFont="1" applyNumberFormat="1">
      <alignment horizontal="center" readingOrder="0" shrinkToFit="0" vertical="bottom" wrapText="0"/>
    </xf>
    <xf borderId="13" fillId="3" fontId="80" numFmtId="3" xfId="0" applyAlignment="1" applyBorder="1" applyFont="1" applyNumberFormat="1">
      <alignment horizontal="center" readingOrder="0" shrinkToFit="0" vertical="bottom" wrapText="0"/>
    </xf>
    <xf borderId="0" fillId="43" fontId="80" numFmtId="0" xfId="0" applyAlignment="1" applyFont="1">
      <alignment shrinkToFit="0" vertical="bottom" wrapText="0"/>
    </xf>
    <xf borderId="0" fillId="43" fontId="80" numFmtId="0" xfId="0" applyAlignment="1" applyFont="1">
      <alignment readingOrder="0" shrinkToFit="0" vertical="bottom" wrapText="0"/>
    </xf>
    <xf borderId="0" fillId="15" fontId="80" numFmtId="172" xfId="0" applyAlignment="1" applyFont="1" applyNumberFormat="1">
      <alignment horizontal="center" readingOrder="0" shrinkToFit="0" vertical="bottom" wrapText="0"/>
    </xf>
    <xf borderId="0" fillId="43" fontId="80" numFmtId="0" xfId="0" applyAlignment="1" applyFont="1">
      <alignment horizontal="center" readingOrder="0" shrinkToFit="0" vertical="bottom" wrapText="0"/>
    </xf>
    <xf borderId="0" fillId="43" fontId="80" numFmtId="3" xfId="0" applyAlignment="1" applyFont="1" applyNumberFormat="1">
      <alignment horizontal="center" readingOrder="0" shrinkToFit="0" vertical="bottom" wrapText="0"/>
    </xf>
    <xf borderId="0" fillId="43" fontId="80" numFmtId="9" xfId="0" applyAlignment="1" applyFont="1" applyNumberFormat="1">
      <alignment horizontal="center" readingOrder="0" shrinkToFit="0" vertical="bottom" wrapText="0"/>
    </xf>
    <xf borderId="0" fillId="43" fontId="80" numFmtId="10" xfId="0" applyAlignment="1" applyFont="1" applyNumberFormat="1">
      <alignment horizontal="center" readingOrder="0" shrinkToFit="0" vertical="bottom" wrapText="0"/>
    </xf>
    <xf borderId="0" fillId="43" fontId="80" numFmtId="2" xfId="0" applyAlignment="1" applyFont="1" applyNumberFormat="1">
      <alignment horizontal="center" readingOrder="0" shrinkToFit="0" vertical="bottom" wrapText="0"/>
    </xf>
    <xf borderId="0" fillId="43" fontId="87" numFmtId="0" xfId="0" applyAlignment="1" applyFont="1">
      <alignment readingOrder="0" shrinkToFit="0" vertical="bottom" wrapText="0"/>
    </xf>
    <xf borderId="0" fillId="43" fontId="80" numFmtId="165" xfId="0" applyAlignment="1" applyFont="1" applyNumberFormat="1">
      <alignment horizontal="center" readingOrder="0" shrinkToFit="0" vertical="bottom" wrapText="0"/>
    </xf>
    <xf borderId="1" fillId="3" fontId="84" numFmtId="0" xfId="0" applyAlignment="1" applyBorder="1" applyFont="1">
      <alignment horizontal="center" readingOrder="0" shrinkToFit="0" vertical="bottom" wrapText="0"/>
    </xf>
    <xf borderId="26" fillId="51" fontId="88" numFmtId="0" xfId="0" applyAlignment="1" applyBorder="1" applyFill="1" applyFont="1">
      <alignment readingOrder="0" shrinkToFit="0" vertical="bottom" wrapText="0"/>
    </xf>
    <xf borderId="27" fillId="51" fontId="88" numFmtId="165" xfId="0" applyAlignment="1" applyBorder="1" applyFont="1" applyNumberFormat="1">
      <alignment horizontal="center" readingOrder="0" shrinkToFit="0" vertical="bottom" wrapText="0"/>
    </xf>
    <xf borderId="33" fillId="51" fontId="88" numFmtId="165" xfId="0" applyAlignment="1" applyBorder="1" applyFont="1" applyNumberFormat="1">
      <alignment horizontal="center" readingOrder="0" shrinkToFit="0" vertical="bottom" wrapText="0"/>
    </xf>
    <xf borderId="33" fillId="51" fontId="88" numFmtId="10" xfId="0" applyAlignment="1" applyBorder="1" applyFont="1" applyNumberFormat="1">
      <alignment horizontal="center" readingOrder="0" shrinkToFit="0" vertical="bottom" wrapText="0"/>
    </xf>
    <xf borderId="33" fillId="9" fontId="89" numFmtId="10" xfId="0" applyAlignment="1" applyBorder="1" applyFont="1" applyNumberFormat="1">
      <alignment horizontal="center"/>
    </xf>
    <xf borderId="27" fillId="9" fontId="89" numFmtId="165" xfId="0" applyAlignment="1" applyBorder="1" applyFont="1" applyNumberFormat="1">
      <alignment horizontal="center"/>
    </xf>
    <xf borderId="0" fillId="3" fontId="14" numFmtId="0" xfId="0" applyFont="1"/>
    <xf borderId="45" fillId="3" fontId="85" numFmtId="3" xfId="0" applyAlignment="1" applyBorder="1" applyFont="1" applyNumberFormat="1">
      <alignment horizontal="center" shrinkToFit="0" vertical="bottom" wrapText="0"/>
    </xf>
    <xf borderId="45" fillId="3" fontId="85" numFmtId="0" xfId="0" applyAlignment="1" applyBorder="1" applyFont="1">
      <alignment horizontal="center" readingOrder="0" shrinkToFit="0" vertical="bottom" wrapText="0"/>
    </xf>
    <xf borderId="46" fillId="3" fontId="85" numFmtId="3" xfId="0" applyAlignment="1" applyBorder="1" applyFont="1" applyNumberFormat="1">
      <alignment horizontal="center" readingOrder="0" shrinkToFit="0" vertical="bottom" wrapText="0"/>
    </xf>
    <xf borderId="45" fillId="3" fontId="84" numFmtId="3" xfId="0" applyAlignment="1" applyBorder="1" applyFont="1" applyNumberFormat="1">
      <alignment horizontal="center" readingOrder="0" shrinkToFit="0" vertical="bottom" wrapText="0"/>
    </xf>
    <xf borderId="48" fillId="4" fontId="85" numFmtId="3" xfId="0" applyAlignment="1" applyBorder="1" applyFont="1" applyNumberFormat="1">
      <alignment horizontal="center" shrinkToFit="0" vertical="bottom" wrapText="0"/>
    </xf>
    <xf borderId="48" fillId="3" fontId="84" numFmtId="3" xfId="0" applyAlignment="1" applyBorder="1" applyFont="1" applyNumberFormat="1">
      <alignment horizontal="center" readingOrder="0" shrinkToFit="0" vertical="bottom" wrapText="0"/>
    </xf>
    <xf borderId="0" fillId="3" fontId="7" numFmtId="10" xfId="0" applyFont="1" applyNumberFormat="1"/>
    <xf borderId="0" fillId="3" fontId="14" numFmtId="1" xfId="0" applyFont="1" applyNumberFormat="1"/>
    <xf borderId="0" fillId="0" fontId="2" numFmtId="1" xfId="0" applyFont="1" applyNumberFormat="1"/>
    <xf borderId="45" fillId="3" fontId="85" numFmtId="3" xfId="0" applyAlignment="1" applyBorder="1" applyFont="1" applyNumberFormat="1">
      <alignment horizontal="center" readingOrder="0" shrinkToFit="0" vertical="bottom" wrapText="0"/>
    </xf>
    <xf borderId="9" fillId="3" fontId="85" numFmtId="3" xfId="0" applyAlignment="1" applyBorder="1" applyFont="1" applyNumberFormat="1">
      <alignment horizontal="center" readingOrder="0" shrinkToFit="0" vertical="bottom" wrapText="0"/>
    </xf>
    <xf borderId="27" fillId="51" fontId="88" numFmtId="3" xfId="0" applyAlignment="1" applyBorder="1" applyFont="1" applyNumberFormat="1">
      <alignment horizontal="center" readingOrder="0" shrinkToFit="0" vertical="bottom" wrapText="0"/>
    </xf>
    <xf borderId="0" fillId="0" fontId="2" numFmtId="179" xfId="0" applyAlignment="1" applyFont="1" applyNumberFormat="1">
      <alignment readingOrder="0"/>
    </xf>
    <xf borderId="0" fillId="0" fontId="2" numFmtId="0" xfId="0" applyAlignment="1" applyFont="1">
      <alignment readingOrder="0"/>
    </xf>
    <xf borderId="9" fillId="2" fontId="32" numFmtId="0" xfId="0" applyAlignment="1" applyBorder="1" applyFont="1">
      <alignment readingOrder="0" vertical="bottom"/>
    </xf>
    <xf borderId="15" fillId="4" fontId="28" numFmtId="0" xfId="0" applyAlignment="1" applyBorder="1" applyFont="1">
      <alignment readingOrder="0"/>
    </xf>
    <xf borderId="19" fillId="9" fontId="28" numFmtId="167" xfId="0" applyAlignment="1" applyBorder="1" applyFont="1" applyNumberFormat="1">
      <alignment horizontal="right" vertical="bottom"/>
    </xf>
    <xf borderId="0" fillId="5" fontId="28" numFmtId="0" xfId="0" applyAlignment="1" applyFont="1">
      <alignment readingOrder="0"/>
    </xf>
    <xf borderId="0" fillId="4" fontId="28" numFmtId="0" xfId="0" applyAlignment="1" applyFont="1">
      <alignment horizontal="right" readingOrder="0" vertical="bottom"/>
    </xf>
    <xf borderId="9" fillId="52" fontId="28" numFmtId="0" xfId="0" applyAlignment="1" applyBorder="1" applyFill="1" applyFont="1">
      <alignment readingOrder="0" vertical="bottom"/>
    </xf>
    <xf borderId="0" fillId="24" fontId="28" numFmtId="1" xfId="0" applyAlignment="1" applyFont="1" applyNumberFormat="1">
      <alignment horizontal="right" vertical="bottom"/>
    </xf>
    <xf borderId="0" fillId="4" fontId="28" numFmtId="1" xfId="0" applyAlignment="1" applyFont="1" applyNumberFormat="1">
      <alignment horizontal="right" readingOrder="0" vertical="bottom"/>
    </xf>
    <xf borderId="0" fillId="4" fontId="38" numFmtId="0" xfId="0" applyAlignment="1" applyFont="1">
      <alignment readingOrder="0"/>
    </xf>
    <xf borderId="0" fillId="53" fontId="30" numFmtId="0" xfId="0" applyAlignment="1" applyFill="1" applyFont="1">
      <alignment readingOrder="0"/>
    </xf>
    <xf borderId="0" fillId="53" fontId="2" numFmtId="0" xfId="0" applyFont="1"/>
    <xf borderId="0" fillId="0" fontId="30" numFmtId="0" xfId="0" applyAlignment="1" applyFont="1">
      <alignment readingOrder="0"/>
    </xf>
    <xf borderId="14" fillId="21" fontId="1" numFmtId="0" xfId="0" applyAlignment="1" applyBorder="1" applyFont="1">
      <alignment readingOrder="0" vertical="bottom"/>
    </xf>
    <xf borderId="15" fillId="21" fontId="28" numFmtId="2" xfId="0" applyAlignment="1" applyBorder="1" applyFont="1" applyNumberFormat="1">
      <alignment vertical="bottom"/>
    </xf>
    <xf borderId="15" fillId="21" fontId="28" numFmtId="0" xfId="0" applyAlignment="1" applyBorder="1" applyFont="1">
      <alignment vertical="bottom"/>
    </xf>
    <xf borderId="50" fillId="9" fontId="4" numFmtId="0" xfId="0" applyAlignment="1" applyBorder="1" applyFont="1">
      <alignment vertical="bottom"/>
    </xf>
    <xf borderId="0" fillId="4" fontId="28" numFmtId="1" xfId="0" applyAlignment="1" applyFont="1" applyNumberFormat="1">
      <alignment readingOrder="0" vertical="bottom"/>
    </xf>
    <xf borderId="0" fillId="18" fontId="28" numFmtId="1" xfId="0" applyAlignment="1" applyFont="1" applyNumberFormat="1">
      <alignment horizontal="right" vertical="bottom"/>
    </xf>
    <xf borderId="0" fillId="0" fontId="28" numFmtId="2" xfId="0" applyAlignment="1" applyFont="1" applyNumberFormat="1">
      <alignment vertical="bottom"/>
    </xf>
    <xf borderId="19" fillId="9" fontId="4" numFmtId="0" xfId="0" applyAlignment="1" applyBorder="1" applyFont="1">
      <alignment vertical="bottom"/>
    </xf>
    <xf borderId="15" fillId="21" fontId="2" numFmtId="0" xfId="0" applyBorder="1" applyFont="1"/>
    <xf borderId="15" fillId="21" fontId="38" numFmtId="0" xfId="0" applyBorder="1" applyFont="1"/>
    <xf borderId="0" fillId="28" fontId="28" numFmtId="1" xfId="0" applyAlignment="1" applyFont="1" applyNumberFormat="1">
      <alignment vertical="bottom"/>
    </xf>
    <xf borderId="13" fillId="18" fontId="28" numFmtId="1" xfId="0" applyAlignment="1" applyBorder="1" applyFont="1" applyNumberFormat="1">
      <alignment horizontal="left" readingOrder="0" vertical="bottom"/>
    </xf>
    <xf borderId="12" fillId="18" fontId="28" numFmtId="165" xfId="0" applyAlignment="1" applyBorder="1" applyFont="1" applyNumberFormat="1">
      <alignment horizontal="right" readingOrder="0" vertical="bottom"/>
    </xf>
    <xf borderId="20" fillId="9" fontId="29" numFmtId="165" xfId="0" applyAlignment="1" applyBorder="1" applyFont="1" applyNumberFormat="1">
      <alignment horizontal="right" vertical="bottom"/>
    </xf>
    <xf borderId="0" fillId="0" fontId="28" numFmtId="10" xfId="0" applyAlignment="1" applyFont="1" applyNumberFormat="1">
      <alignment vertical="bottom"/>
    </xf>
    <xf borderId="0" fillId="4" fontId="28" numFmtId="3" xfId="0" applyAlignment="1" applyFont="1" applyNumberFormat="1">
      <alignment horizontal="right" readingOrder="0" vertical="bottom"/>
    </xf>
    <xf borderId="0" fillId="4" fontId="28" numFmtId="0" xfId="0" applyAlignment="1" applyFont="1">
      <alignment readingOrder="0" vertical="bottom"/>
    </xf>
    <xf borderId="0" fillId="4" fontId="90" numFmtId="3" xfId="0" applyAlignment="1" applyFont="1" applyNumberFormat="1">
      <alignment horizontal="right" readingOrder="0" shrinkToFit="0" wrapText="0"/>
    </xf>
    <xf borderId="0" fillId="4" fontId="91" numFmtId="0" xfId="0" applyAlignment="1" applyFont="1">
      <alignment horizontal="right" readingOrder="0" shrinkToFit="0" wrapText="0"/>
    </xf>
    <xf borderId="0" fillId="4" fontId="90" numFmtId="0" xfId="0" applyAlignment="1" applyFont="1">
      <alignment horizontal="right" readingOrder="0" shrinkToFit="0" wrapText="0"/>
    </xf>
    <xf borderId="0" fillId="4" fontId="28" numFmtId="3" xfId="0" applyAlignment="1" applyFont="1" applyNumberFormat="1">
      <alignment readingOrder="0" vertical="bottom"/>
    </xf>
    <xf borderId="0" fillId="4" fontId="90" numFmtId="1" xfId="0" applyAlignment="1" applyFont="1" applyNumberFormat="1">
      <alignment horizontal="right" readingOrder="0" shrinkToFit="0" wrapText="0"/>
    </xf>
    <xf borderId="13" fillId="24" fontId="30" numFmtId="0" xfId="0" applyAlignment="1" applyBorder="1" applyFont="1">
      <alignment readingOrder="0" vertical="bottom"/>
    </xf>
    <xf borderId="12" fillId="24" fontId="28" numFmtId="1" xfId="0" applyAlignment="1" applyBorder="1" applyFont="1" applyNumberFormat="1">
      <alignment horizontal="right" vertical="bottom"/>
    </xf>
    <xf borderId="20" fillId="9" fontId="29" numFmtId="3" xfId="0" applyAlignment="1" applyBorder="1" applyFont="1" applyNumberFormat="1">
      <alignment horizontal="right" vertical="bottom"/>
    </xf>
    <xf borderId="0" fillId="4" fontId="2" numFmtId="0" xfId="0" applyFont="1"/>
    <xf borderId="0" fillId="4" fontId="38" numFmtId="0" xfId="0" applyAlignment="1" applyFont="1">
      <alignment horizontal="right"/>
    </xf>
    <xf borderId="14" fillId="49" fontId="30" numFmtId="0" xfId="0" applyAlignment="1" applyBorder="1" applyFont="1">
      <alignment readingOrder="0" vertical="bottom"/>
    </xf>
    <xf borderId="13" fillId="54" fontId="30" numFmtId="0" xfId="0" applyAlignment="1" applyBorder="1" applyFill="1" applyFont="1">
      <alignment readingOrder="0" vertical="bottom"/>
    </xf>
    <xf borderId="12" fillId="0" fontId="28" numFmtId="167" xfId="0" applyAlignment="1" applyBorder="1" applyFont="1" applyNumberFormat="1">
      <alignment horizontal="right" vertical="bottom"/>
    </xf>
    <xf borderId="20" fillId="9" fontId="29" numFmtId="167" xfId="0" applyAlignment="1" applyBorder="1" applyFont="1" applyNumberFormat="1">
      <alignment horizontal="right" vertical="bottom"/>
    </xf>
    <xf borderId="14" fillId="33" fontId="30" numFmtId="0" xfId="0" applyAlignment="1" applyBorder="1" applyFont="1">
      <alignment readingOrder="0" vertical="bottom"/>
    </xf>
    <xf borderId="9" fillId="33" fontId="30" numFmtId="0" xfId="0" applyAlignment="1" applyBorder="1" applyFont="1">
      <alignment readingOrder="0" vertical="bottom"/>
    </xf>
    <xf borderId="14" fillId="33" fontId="92" numFmtId="0" xfId="0" applyAlignment="1" applyBorder="1" applyFont="1">
      <alignment readingOrder="0" vertical="bottom"/>
    </xf>
    <xf borderId="15" fillId="0" fontId="28" numFmtId="167" xfId="0" applyAlignment="1" applyBorder="1" applyFont="1" applyNumberFormat="1">
      <alignment horizontal="right" vertical="bottom"/>
    </xf>
    <xf borderId="50" fillId="9" fontId="29" numFmtId="167" xfId="0" applyAlignment="1" applyBorder="1" applyFont="1" applyNumberFormat="1">
      <alignment horizontal="right" vertical="bottom"/>
    </xf>
    <xf borderId="13" fillId="33" fontId="30" numFmtId="0" xfId="0" applyAlignment="1" applyBorder="1" applyFont="1">
      <alignment readingOrder="0" vertical="bottom"/>
    </xf>
    <xf borderId="51" fillId="40" fontId="30" numFmtId="0" xfId="0" applyAlignment="1" applyBorder="1" applyFont="1">
      <alignment readingOrder="0" vertical="bottom"/>
    </xf>
    <xf borderId="52" fillId="0" fontId="28" numFmtId="167" xfId="0" applyAlignment="1" applyBorder="1" applyFont="1" applyNumberFormat="1">
      <alignment horizontal="right" readingOrder="0" vertical="bottom"/>
    </xf>
    <xf borderId="53" fillId="9" fontId="29" numFmtId="167" xfId="0" applyAlignment="1" applyBorder="1" applyFont="1" applyNumberFormat="1">
      <alignment horizontal="right" vertical="bottom"/>
    </xf>
    <xf borderId="9" fillId="0" fontId="28" numFmtId="165" xfId="0" applyAlignment="1" applyBorder="1" applyFont="1" applyNumberFormat="1">
      <alignment horizontal="right" vertical="bottom"/>
    </xf>
    <xf borderId="9" fillId="40" fontId="30" numFmtId="0" xfId="0" applyAlignment="1" applyBorder="1" applyFont="1">
      <alignment readingOrder="0" vertical="bottom"/>
    </xf>
    <xf borderId="9" fillId="0" fontId="28" numFmtId="165" xfId="0" applyAlignment="1" applyBorder="1" applyFont="1" applyNumberFormat="1">
      <alignment horizontal="right" readingOrder="0" vertical="bottom"/>
    </xf>
    <xf borderId="0" fillId="0" fontId="28" numFmtId="10" xfId="0" applyAlignment="1" applyFont="1" applyNumberFormat="1">
      <alignment horizontal="right" readingOrder="0" vertical="bottom"/>
    </xf>
    <xf borderId="54" fillId="0" fontId="28" numFmtId="165" xfId="0" applyAlignment="1" applyBorder="1" applyFont="1" applyNumberFormat="1">
      <alignment horizontal="right" readingOrder="0" vertical="bottom"/>
    </xf>
    <xf borderId="55" fillId="0" fontId="28" numFmtId="10" xfId="0" applyAlignment="1" applyBorder="1" applyFont="1" applyNumberFormat="1">
      <alignment horizontal="right" readingOrder="0" vertical="bottom"/>
    </xf>
    <xf borderId="56" fillId="9" fontId="29" numFmtId="167" xfId="0" applyAlignment="1" applyBorder="1" applyFont="1" applyNumberFormat="1">
      <alignment horizontal="right" vertical="bottom"/>
    </xf>
    <xf borderId="1" fillId="0" fontId="28" numFmtId="0" xfId="0" applyAlignment="1" applyBorder="1" applyFont="1">
      <alignment vertical="bottom"/>
    </xf>
    <xf borderId="1" fillId="0" fontId="29" numFmtId="3" xfId="0" applyAlignment="1" applyBorder="1" applyFont="1" applyNumberFormat="1">
      <alignment horizontal="right" vertical="bottom"/>
    </xf>
    <xf borderId="0" fillId="5" fontId="28" numFmtId="167" xfId="0" applyAlignment="1" applyFont="1" applyNumberFormat="1">
      <alignment horizontal="right" vertical="bottom"/>
    </xf>
    <xf borderId="0" fillId="0" fontId="28" numFmtId="167" xfId="0" applyAlignment="1" applyFont="1" applyNumberFormat="1">
      <alignment horizontal="right" shrinkToFit="0" vertical="bottom" wrapText="1"/>
    </xf>
    <xf borderId="9" fillId="28" fontId="28" numFmtId="0" xfId="0" applyAlignment="1" applyBorder="1" applyFont="1">
      <alignment vertical="bottom"/>
    </xf>
    <xf borderId="1" fillId="0" fontId="33" numFmtId="0" xfId="0" applyBorder="1" applyFont="1"/>
    <xf borderId="9" fillId="32" fontId="28" numFmtId="0" xfId="0" applyAlignment="1" applyBorder="1" applyFont="1">
      <alignment readingOrder="0" vertical="bottom"/>
    </xf>
    <xf borderId="0" fillId="0" fontId="28" numFmtId="0" xfId="0" applyAlignment="1" applyFont="1">
      <alignment horizontal="right" vertical="bottom"/>
    </xf>
    <xf borderId="1" fillId="0" fontId="29" numFmtId="167" xfId="0" applyAlignment="1" applyBorder="1" applyFont="1" applyNumberFormat="1">
      <alignment horizontal="right" vertical="bottom"/>
    </xf>
    <xf borderId="0" fillId="3" fontId="90" numFmtId="165" xfId="0" applyAlignment="1" applyFont="1" applyNumberFormat="1">
      <alignment horizontal="right" readingOrder="0" shrinkToFit="0" wrapText="0"/>
    </xf>
    <xf borderId="9" fillId="24" fontId="28" numFmtId="0" xfId="0" applyAlignment="1" applyBorder="1" applyFont="1">
      <alignment readingOrder="0" vertical="bottom"/>
    </xf>
    <xf borderId="1" fillId="0" fontId="28" numFmtId="0" xfId="0" applyAlignment="1" applyBorder="1" applyFont="1">
      <alignment readingOrder="0" vertical="bottom"/>
    </xf>
    <xf borderId="9" fillId="0" fontId="1" numFmtId="0" xfId="0" applyAlignment="1" applyBorder="1" applyFont="1">
      <alignment readingOrder="0" vertical="bottom"/>
    </xf>
    <xf borderId="1" fillId="4" fontId="29" numFmtId="3" xfId="0" applyAlignment="1" applyBorder="1" applyFont="1" applyNumberFormat="1">
      <alignment horizontal="right" vertical="bottom"/>
    </xf>
    <xf borderId="0" fillId="0" fontId="38" numFmtId="0" xfId="0" applyAlignment="1" applyFont="1">
      <alignment readingOrder="0"/>
    </xf>
    <xf borderId="0" fillId="0" fontId="28" numFmtId="3" xfId="0" applyAlignment="1" applyFont="1" applyNumberFormat="1">
      <alignment horizontal="right" vertical="bottom"/>
    </xf>
    <xf borderId="0" fillId="0" fontId="28" numFmtId="0" xfId="0" applyAlignment="1" applyFont="1">
      <alignment horizontal="right" vertical="bottom"/>
    </xf>
    <xf borderId="0" fillId="0" fontId="90" numFmtId="3" xfId="0" applyAlignment="1" applyFont="1" applyNumberFormat="1">
      <alignment horizontal="right" readingOrder="0" shrinkToFit="0" wrapText="0"/>
    </xf>
    <xf borderId="9" fillId="14" fontId="28" numFmtId="0" xfId="0" applyAlignment="1" applyBorder="1" applyFont="1">
      <alignment readingOrder="0" vertical="bottom"/>
    </xf>
    <xf borderId="0" fillId="14" fontId="28" numFmtId="1" xfId="0" applyAlignment="1" applyFont="1" applyNumberFormat="1">
      <alignment horizontal="right" vertical="bottom"/>
    </xf>
    <xf borderId="1" fillId="14" fontId="29" numFmtId="3" xfId="0" applyAlignment="1" applyBorder="1" applyFont="1" applyNumberFormat="1">
      <alignment horizontal="right" vertical="bottom"/>
    </xf>
    <xf borderId="0" fillId="0" fontId="90" numFmtId="0" xfId="0" applyAlignment="1" applyFont="1">
      <alignment horizontal="right" readingOrder="0" shrinkToFit="0" wrapText="0"/>
    </xf>
    <xf borderId="0" fillId="0" fontId="28" numFmtId="3" xfId="0" applyAlignment="1" applyFont="1" applyNumberFormat="1">
      <alignment readingOrder="0" vertical="bottom"/>
    </xf>
    <xf borderId="0" fillId="0" fontId="90" numFmtId="1" xfId="0" applyAlignment="1" applyFont="1" applyNumberFormat="1">
      <alignment horizontal="right" readingOrder="0" shrinkToFit="0" wrapText="0"/>
    </xf>
    <xf borderId="0" fillId="0" fontId="38" numFmtId="1" xfId="0" applyFont="1" applyNumberFormat="1"/>
    <xf borderId="0" fillId="0" fontId="38" numFmtId="3" xfId="0" applyFont="1" applyNumberFormat="1"/>
    <xf borderId="1" fillId="0" fontId="4" numFmtId="0" xfId="0" applyAlignment="1" applyBorder="1" applyFont="1">
      <alignment vertical="bottom"/>
    </xf>
    <xf borderId="9" fillId="18" fontId="28" numFmtId="0" xfId="0" applyAlignment="1" applyBorder="1" applyFont="1">
      <alignment readingOrder="0" vertical="bottom"/>
    </xf>
    <xf borderId="9" fillId="18" fontId="28" numFmtId="1" xfId="0" applyAlignment="1" applyBorder="1" applyFont="1" applyNumberFormat="1">
      <alignment horizontal="left" vertical="bottom"/>
    </xf>
    <xf borderId="1" fillId="0" fontId="38" numFmtId="0" xfId="0" applyBorder="1" applyFont="1"/>
    <xf borderId="1" fillId="0" fontId="29" numFmtId="165" xfId="0" applyAlignment="1" applyBorder="1" applyFont="1" applyNumberFormat="1">
      <alignment horizontal="right" vertical="bottom"/>
    </xf>
    <xf borderId="0" fillId="0" fontId="38" numFmtId="0" xfId="0" applyAlignment="1" applyFont="1">
      <alignment horizontal="right"/>
    </xf>
    <xf borderId="9" fillId="12" fontId="30" numFmtId="0" xfId="0" applyAlignment="1" applyBorder="1" applyFont="1">
      <alignment readingOrder="0" vertical="bottom"/>
    </xf>
    <xf borderId="9" fillId="12" fontId="28" numFmtId="0" xfId="0" applyAlignment="1" applyBorder="1" applyFont="1">
      <alignment readingOrder="0" vertical="bottom"/>
    </xf>
    <xf borderId="0" fillId="0" fontId="28" numFmtId="166" xfId="0" applyAlignment="1" applyFont="1" applyNumberFormat="1">
      <alignment vertical="bottom"/>
    </xf>
    <xf borderId="1" fillId="0" fontId="29" numFmtId="167" xfId="0" applyAlignment="1" applyBorder="1" applyFont="1" applyNumberFormat="1">
      <alignment horizontal="right" readingOrder="0" vertical="bottom"/>
    </xf>
    <xf borderId="9" fillId="11" fontId="52" numFmtId="0" xfId="0" applyAlignment="1" applyBorder="1" applyFont="1">
      <alignment readingOrder="0" vertical="bottom"/>
    </xf>
    <xf borderId="9" fillId="11" fontId="28" numFmtId="0" xfId="0" applyAlignment="1" applyBorder="1" applyFont="1">
      <alignment readingOrder="0" vertical="bottom"/>
    </xf>
    <xf borderId="0" fillId="0" fontId="28" numFmtId="167" xfId="0" applyAlignment="1" applyFont="1" applyNumberFormat="1">
      <alignment vertical="bottom"/>
    </xf>
    <xf borderId="9" fillId="55" fontId="28" numFmtId="0" xfId="0" applyAlignment="1" applyBorder="1" applyFill="1" applyFont="1">
      <alignment readingOrder="0" vertical="bottom"/>
    </xf>
    <xf borderId="13" fillId="17" fontId="28" numFmtId="0" xfId="0" applyAlignment="1" applyBorder="1" applyFont="1">
      <alignment readingOrder="0" vertical="bottom"/>
    </xf>
    <xf borderId="12" fillId="0" fontId="28" numFmtId="167" xfId="0" applyAlignment="1" applyBorder="1" applyFont="1" applyNumberFormat="1">
      <alignment horizontal="right" readingOrder="0" vertical="bottom"/>
    </xf>
    <xf borderId="9" fillId="44" fontId="28" numFmtId="0" xfId="0" applyAlignment="1" applyBorder="1" applyFont="1">
      <alignment readingOrder="0" vertical="bottom"/>
    </xf>
    <xf borderId="0" fillId="0" fontId="28" numFmtId="166" xfId="0" applyAlignment="1" applyFont="1" applyNumberFormat="1">
      <alignment readingOrder="0" vertical="bottom"/>
    </xf>
    <xf borderId="0" fillId="0" fontId="93" numFmtId="166" xfId="0" applyAlignment="1" applyFont="1" applyNumberFormat="1">
      <alignment readingOrder="0" vertical="bottom"/>
    </xf>
    <xf borderId="13" fillId="5" fontId="28" numFmtId="0" xfId="0" applyAlignment="1" applyBorder="1" applyFont="1">
      <alignment readingOrder="0" vertical="bottom"/>
    </xf>
    <xf borderId="0" fillId="0" fontId="28" numFmtId="167" xfId="0" applyAlignment="1" applyFont="1" applyNumberFormat="1">
      <alignment readingOrder="0" vertical="bottom"/>
    </xf>
    <xf borderId="12" fillId="0" fontId="28" numFmtId="0" xfId="0" applyAlignment="1" applyBorder="1" applyFont="1">
      <alignment vertical="bottom"/>
    </xf>
    <xf borderId="0" fillId="0" fontId="19"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7" numFmtId="0" xfId="0" applyAlignment="1" applyFont="1">
      <alignment horizontal="center" readingOrder="0"/>
    </xf>
    <xf borderId="0" fillId="0" fontId="3" numFmtId="0" xfId="0" applyAlignment="1" applyFont="1">
      <alignment horizontal="center" readingOrder="0"/>
    </xf>
    <xf borderId="15" fillId="0" fontId="37" numFmtId="0" xfId="0" applyAlignment="1" applyBorder="1" applyFont="1">
      <alignment horizontal="center" readingOrder="0"/>
    </xf>
    <xf borderId="15" fillId="0" fontId="2" numFmtId="0" xfId="0" applyAlignment="1" applyBorder="1" applyFont="1">
      <alignment readingOrder="0"/>
    </xf>
    <xf borderId="33" fillId="0" fontId="3" numFmtId="0" xfId="0" applyAlignment="1" applyBorder="1" applyFont="1">
      <alignment horizontal="center" readingOrder="0"/>
    </xf>
    <xf borderId="0" fillId="48" fontId="94" numFmtId="0" xfId="0" applyAlignment="1" applyFont="1">
      <alignment horizontal="center" readingOrder="0" vertical="center"/>
    </xf>
    <xf borderId="28" fillId="0" fontId="95" numFmtId="0" xfId="0" applyAlignment="1" applyBorder="1" applyFont="1">
      <alignment readingOrder="0" shrinkToFit="0" vertical="bottom" wrapText="0"/>
    </xf>
    <xf borderId="11" fillId="0" fontId="95"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11" fillId="56" fontId="82"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12" fillId="0" fontId="2" numFmtId="0" xfId="0" applyAlignment="1" applyBorder="1" applyFont="1">
      <alignment horizontal="center" readingOrder="0"/>
    </xf>
    <xf borderId="12" fillId="0" fontId="2" numFmtId="0" xfId="0" applyAlignment="1" applyBorder="1" applyFont="1">
      <alignment horizontal="center"/>
    </xf>
    <xf borderId="12" fillId="0" fontId="2" numFmtId="0" xfId="0" applyBorder="1" applyFont="1"/>
    <xf borderId="0" fillId="48" fontId="94" numFmtId="0" xfId="0" applyAlignment="1" applyFont="1">
      <alignment horizontal="center" vertical="center"/>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1464993976"/>
        <c:axId val="1633081831"/>
      </c:areaChart>
      <c:catAx>
        <c:axId val="14649939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33081831"/>
      </c:catAx>
      <c:valAx>
        <c:axId val="1633081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49939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cat>
            <c:strRef>
              <c:f>Summary!$B$1:$AC$1</c:f>
            </c:strRef>
          </c:cat>
          <c:val>
            <c:numRef>
              <c:f>Summary!$B$224:$AF$224</c:f>
              <c:numCache/>
            </c:numRef>
          </c:val>
        </c:ser>
        <c:ser>
          <c:idx val="1"/>
          <c:order val="1"/>
          <c:tx>
            <c:strRef>
              <c:f>Summary!$A$227</c:f>
            </c:strRef>
          </c:tx>
          <c:spPr>
            <a:solidFill>
              <a:schemeClr val="accent2"/>
            </a:solidFill>
            <a:ln cmpd="sng">
              <a:noFill/>
            </a:ln>
          </c:spPr>
          <c:dPt>
            <c:idx val="3"/>
          </c:dPt>
          <c:dPt>
            <c:idx val="13"/>
          </c:dPt>
          <c:dPt>
            <c:idx val="19"/>
          </c:dPt>
          <c:cat>
            <c:strRef>
              <c:f>Summary!$B$1:$AC$1</c:f>
            </c:strRef>
          </c:cat>
          <c:val>
            <c:numRef>
              <c:f>Summary!$B$227:$AF$227</c:f>
              <c:numCache/>
            </c:numRef>
          </c:val>
        </c:ser>
        <c:overlap val="100"/>
        <c:axId val="1038291255"/>
        <c:axId val="1909479505"/>
      </c:barChart>
      <c:catAx>
        <c:axId val="10382912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09479505"/>
      </c:catAx>
      <c:valAx>
        <c:axId val="1909479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829125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1596872732"/>
        <c:axId val="1901958065"/>
      </c:lineChart>
      <c:catAx>
        <c:axId val="15968727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01958065"/>
      </c:catAx>
      <c:valAx>
        <c:axId val="190195806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687273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1934543541"/>
        <c:axId val="49736030"/>
      </c:lineChart>
      <c:catAx>
        <c:axId val="1934543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736030"/>
      </c:catAx>
      <c:valAx>
        <c:axId val="4973603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4543541"/>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7.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4.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4">
        <f>Summary!B48+Summary!B86+Summary!B78+Summary!B60</f>
        <v>146142.1221</v>
      </c>
      <c r="C3" s="4">
        <f>Summary!C48+Summary!C86+Summary!C78+Summary!C60</f>
        <v>258926.6357</v>
      </c>
      <c r="D3" s="4">
        <f>Summary!D48+Summary!D86+Summary!D78+Summary!D60</f>
        <v>311083.3949</v>
      </c>
      <c r="E3" s="4">
        <f>Summary!E48+Summary!E86+Summary!E78+Summary!E60</f>
        <v>290191.2661</v>
      </c>
      <c r="F3" s="4">
        <f>Summary!F48+Summary!F86+Summary!F78+Summary!F60</f>
        <v>246664.6702</v>
      </c>
      <c r="G3" s="4">
        <f>Summary!G48+Summary!G86+Summary!G78+Summary!G60</f>
        <v>195495.8165</v>
      </c>
      <c r="H3" s="4">
        <f>Summary!H48+Summary!H86+Summary!H78+Summary!H60</f>
        <v>156845.3645</v>
      </c>
      <c r="I3" s="4">
        <f>Summary!I48+Summary!I86+Summary!I78+Summary!I60</f>
        <v>132492.5237</v>
      </c>
      <c r="J3" s="4">
        <f>Summary!J48+Summary!J86+Summary!J78+Summary!J60</f>
        <v>129477.2558</v>
      </c>
      <c r="K3" s="4">
        <f>Summary!K48+Summary!K86+Summary!K78+Summary!K60</f>
        <v>130084.2414</v>
      </c>
      <c r="L3" s="4">
        <f>Summary!L48+Summary!L86+Summary!L78+Summary!L60</f>
        <v>99607.23757</v>
      </c>
      <c r="M3" s="4">
        <f>Summary!M48+Summary!M86+Summary!M78+Summary!M60</f>
        <v>96559.40078</v>
      </c>
      <c r="N3" s="4">
        <f>Summary!N48+Summary!N86+Summary!N78+Summary!N60</f>
        <v>95643.03378</v>
      </c>
      <c r="O3" s="4">
        <f>Summary!O48+Summary!O86+Summary!O78+Summary!O60</f>
        <v>522752.2131</v>
      </c>
      <c r="P3" s="4">
        <f>Summary!P48+Summary!P86+Summary!P78+Summary!P60</f>
        <v>133922.597</v>
      </c>
      <c r="Q3" s="4">
        <f>Summary!Q48+Summary!Q86+Summary!Q78+Summary!Q60</f>
        <v>109569.7832</v>
      </c>
      <c r="R3" s="4">
        <f>Summary!R48+Summary!R86+Summary!R78+Summary!R60</f>
        <v>244354.2086</v>
      </c>
      <c r="S3" s="4">
        <f>Summary!S48+Summary!S86+Summary!S78+Summary!S60</f>
        <v>144040.2427</v>
      </c>
      <c r="T3" s="4">
        <f>Summary!T48+Summary!T86+Summary!T78+Summary!T60</f>
        <v>187933.7995</v>
      </c>
      <c r="U3" s="4">
        <f>Summary!U48+Summary!U86+Summary!U78+Summary!U60</f>
        <v>87946.22223</v>
      </c>
      <c r="V3" s="4">
        <f>Summary!V48+Summary!V86+Summary!V78+Summary!V60</f>
        <v>83481.79194</v>
      </c>
      <c r="W3" s="4">
        <f>Summary!W48+Summary!W86+Summary!W78+Summary!W60</f>
        <v>100701.3072</v>
      </c>
      <c r="X3" s="4">
        <f>Summary!X48+Summary!X86+Summary!X78+Summary!X60</f>
        <v>115771.0361</v>
      </c>
      <c r="Y3" s="4">
        <f>Summary!Y48+Summary!Y86+Summary!Y78+Summary!Y60</f>
        <v>138207.4369</v>
      </c>
      <c r="Z3" s="4">
        <f>Summary!Z48+Summary!Z86+Summary!Z78+Summary!Z60</f>
        <v>135678.8729</v>
      </c>
      <c r="AA3" s="4">
        <f>Summary!AA48+Summary!AA86+Summary!AA78+Summary!AA60</f>
        <v>90053.04243</v>
      </c>
      <c r="AB3" s="4">
        <f>Summary!AB48+Summary!AB86+Summary!AB78+Summary!AB60</f>
        <v>82257.69886</v>
      </c>
      <c r="AC3" s="4">
        <f>Summary!AC48+Summary!AC86+Summary!AC78+Summary!AC60</f>
        <v>68278.3601</v>
      </c>
      <c r="AD3" s="4">
        <f>Summary!AD48+Summary!AD86+Summary!AD78+Summary!AD60</f>
        <v>72810.05211</v>
      </c>
      <c r="AE3" s="4">
        <f>Summary!AE48+Summary!AE86+Summary!AE78+Summary!AE60</f>
        <v>67085.20805</v>
      </c>
      <c r="AF3" s="4">
        <f>Summary!AF48+Summary!AF86+Summary!AF78+Summary!AF60</f>
        <v>94639.44261</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6" t="str">
        <f>'WALMART - P&amp;L'!B25</f>
        <v/>
      </c>
      <c r="C2" s="6" t="str">
        <f>'WALMART - P&amp;L'!C25</f>
        <v/>
      </c>
      <c r="D2" s="6" t="str">
        <f>'WALMART - P&amp;L'!D25</f>
        <v/>
      </c>
      <c r="E2" s="6" t="str">
        <f>'WALMART - P&amp;L'!E25</f>
        <v/>
      </c>
      <c r="F2" s="6" t="str">
        <f>'WALMART - P&amp;L'!F25</f>
        <v/>
      </c>
      <c r="G2" s="6" t="str">
        <f>'WALMART - P&amp;L'!G25</f>
        <v/>
      </c>
      <c r="H2" s="6" t="str">
        <f>'WALMART - P&amp;L'!H25</f>
        <v/>
      </c>
      <c r="I2" s="6" t="str">
        <f>'WALMART - P&amp;L'!I25</f>
        <v/>
      </c>
      <c r="J2" s="6" t="str">
        <f>'WALMART - P&amp;L'!J25</f>
        <v/>
      </c>
      <c r="K2" s="6" t="str">
        <f>'WALMART - P&amp;L'!K25</f>
        <v/>
      </c>
      <c r="L2" s="6" t="str">
        <f>'WALMART - P&amp;L'!L25</f>
        <v/>
      </c>
      <c r="M2" s="6" t="str">
        <f>'WALMART - P&amp;L'!M25</f>
        <v/>
      </c>
      <c r="N2" s="6" t="str">
        <f>'WALMART - P&amp;L'!N25</f>
        <v/>
      </c>
      <c r="O2" s="6" t="str">
        <f>'WALMART - P&amp;L'!O25</f>
        <v/>
      </c>
      <c r="P2" s="6" t="str">
        <f>'WALMART - P&amp;L'!P25</f>
        <v/>
      </c>
      <c r="Q2" s="6" t="str">
        <f>'WALMART - P&amp;L'!Q25</f>
        <v/>
      </c>
      <c r="R2" s="6" t="str">
        <f>'WALMART - P&amp;L'!R25</f>
        <v/>
      </c>
      <c r="S2" s="6" t="str">
        <f>'WALMART - P&amp;L'!S25</f>
        <v/>
      </c>
      <c r="T2" s="6" t="str">
        <f>'WALMART - P&amp;L'!T25</f>
        <v/>
      </c>
      <c r="U2" s="6" t="str">
        <f>'WALMART - P&amp;L'!U25</f>
        <v/>
      </c>
      <c r="V2" s="6" t="str">
        <f>'WALMART - P&amp;L'!V25</f>
        <v/>
      </c>
      <c r="W2" s="6" t="str">
        <f>'WALMART - P&amp;L'!W25</f>
        <v/>
      </c>
      <c r="X2" s="6" t="str">
        <f>'WALMART - P&amp;L'!X25</f>
        <v/>
      </c>
      <c r="Y2" s="6" t="str">
        <f>'WALMART - P&amp;L'!Y25</f>
        <v/>
      </c>
      <c r="Z2" s="6" t="str">
        <f>'WALMART - P&amp;L'!Z25</f>
        <v/>
      </c>
      <c r="AA2" s="6" t="str">
        <f>'WALMART - P&amp;L'!AA25</f>
        <v/>
      </c>
      <c r="AB2" s="6" t="str">
        <f>'WALMART - P&amp;L'!AB25</f>
        <v/>
      </c>
      <c r="AC2" s="6" t="str">
        <f>'WALMART - P&amp;L'!AC25</f>
        <v/>
      </c>
      <c r="AD2" s="6" t="str">
        <f>'WALMART - P&amp;L'!AD25</f>
        <v/>
      </c>
      <c r="AE2" s="6" t="str">
        <f>'WALMART - P&amp;L'!AE25</f>
        <v/>
      </c>
      <c r="AF2" s="6" t="str">
        <f>'WALMART - P&amp;L'!AF25</f>
        <v/>
      </c>
    </row>
    <row r="3">
      <c r="A3" s="2" t="s">
        <v>1</v>
      </c>
      <c r="B3" s="4">
        <f>Summary!B68</f>
        <v>1187.59</v>
      </c>
      <c r="C3" s="4">
        <f>Summary!C68</f>
        <v>1218.97</v>
      </c>
      <c r="D3" s="4">
        <f>Summary!D68</f>
        <v>1927.97</v>
      </c>
      <c r="E3" s="4">
        <f>Summary!E68</f>
        <v>2718.28</v>
      </c>
      <c r="F3" s="4">
        <f>Summary!F68</f>
        <v>1100.4</v>
      </c>
      <c r="G3" s="4">
        <f>Summary!G68</f>
        <v>669.03</v>
      </c>
      <c r="H3" s="4">
        <f>Summary!H68</f>
        <v>339.18</v>
      </c>
      <c r="I3" s="4">
        <f>Summary!I68</f>
        <v>0</v>
      </c>
      <c r="J3" s="4">
        <f>Summary!J68</f>
        <v>30.89</v>
      </c>
      <c r="K3" s="4">
        <f>Summary!K68</f>
        <v>30.74</v>
      </c>
      <c r="L3" s="4">
        <f>Summary!L68</f>
        <v>69.91</v>
      </c>
      <c r="M3" s="4">
        <f>Summary!M68</f>
        <v>38.87</v>
      </c>
      <c r="N3" s="4">
        <f>Summary!N68</f>
        <v>61.62</v>
      </c>
      <c r="O3" s="4">
        <f>Summary!O68</f>
        <v>0</v>
      </c>
      <c r="P3" s="4">
        <f>Summary!P68</f>
        <v>287.15</v>
      </c>
      <c r="Q3" s="4">
        <f>Summary!Q68</f>
        <v>31.7</v>
      </c>
      <c r="R3" s="4">
        <f>Summary!R68</f>
        <v>38.51</v>
      </c>
      <c r="S3" s="4">
        <f>Summary!S68</f>
        <v>31.76</v>
      </c>
      <c r="T3" s="4">
        <f>Summary!T68</f>
        <v>69.29</v>
      </c>
      <c r="U3" s="4">
        <f>Summary!U68</f>
        <v>0</v>
      </c>
      <c r="V3" s="4">
        <f>Summary!V68</f>
        <v>0</v>
      </c>
      <c r="W3" s="4">
        <f>Summary!W68</f>
        <v>0</v>
      </c>
      <c r="X3" s="4">
        <f>Summary!X68</f>
        <v>0</v>
      </c>
      <c r="Y3" s="4">
        <f>Summary!Y68</f>
        <v>0</v>
      </c>
      <c r="Z3" s="4">
        <f>Summary!Z68</f>
        <v>0</v>
      </c>
      <c r="AA3" s="4">
        <f>Summary!AA68</f>
        <v>38.37</v>
      </c>
      <c r="AB3" s="4">
        <f>Summary!AB68</f>
        <v>0</v>
      </c>
      <c r="AC3" s="4">
        <f>Summary!AC68</f>
        <v>0</v>
      </c>
      <c r="AD3" s="4">
        <f>Summary!AD68</f>
        <v>0</v>
      </c>
      <c r="AE3" s="4">
        <f>Summary!AE68</f>
        <v>0</v>
      </c>
      <c r="AF3" s="4">
        <f>Summary!AF68</f>
        <v>38.96</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4">
        <f>Summary!B60</f>
        <v>0</v>
      </c>
      <c r="C3" s="4">
        <f>Summary!C60</f>
        <v>0</v>
      </c>
      <c r="D3" s="4">
        <f>Summary!D60</f>
        <v>0</v>
      </c>
      <c r="E3" s="4">
        <f>Summary!E60</f>
        <v>0</v>
      </c>
      <c r="F3" s="4">
        <f>Summary!F60</f>
        <v>0</v>
      </c>
      <c r="G3" s="4">
        <f>Summary!G60</f>
        <v>0</v>
      </c>
      <c r="H3" s="4">
        <f>Summary!H60</f>
        <v>0</v>
      </c>
      <c r="I3" s="4">
        <f>Summary!I60</f>
        <v>0</v>
      </c>
      <c r="J3" s="4">
        <f>Summary!J60</f>
        <v>0</v>
      </c>
      <c r="K3" s="4">
        <f>Summary!K60</f>
        <v>0</v>
      </c>
      <c r="L3" s="4">
        <f>Summary!L60</f>
        <v>0</v>
      </c>
      <c r="M3" s="4">
        <f>Summary!M60</f>
        <v>0</v>
      </c>
      <c r="N3" s="4">
        <f>Summary!N60</f>
        <v>0</v>
      </c>
      <c r="O3" s="4">
        <f>Summary!O60</f>
        <v>0</v>
      </c>
      <c r="P3" s="4">
        <f>Summary!P60</f>
        <v>0</v>
      </c>
      <c r="Q3" s="4">
        <f>Summary!Q60</f>
        <v>0</v>
      </c>
      <c r="R3" s="4">
        <f>Summary!R60</f>
        <v>0</v>
      </c>
      <c r="S3" s="4">
        <f>Summary!S60</f>
        <v>0</v>
      </c>
      <c r="T3" s="4">
        <f>Summary!T60</f>
        <v>0</v>
      </c>
      <c r="U3" s="4">
        <f>Summary!U60</f>
        <v>0</v>
      </c>
      <c r="V3" s="4">
        <f>Summary!V60</f>
        <v>0</v>
      </c>
      <c r="W3" s="4">
        <f>Summary!W60</f>
        <v>0</v>
      </c>
      <c r="X3" s="4">
        <f>Summary!X60</f>
        <v>0</v>
      </c>
      <c r="Y3" s="4">
        <f>Summary!Y60</f>
        <v>0</v>
      </c>
      <c r="Z3" s="4">
        <f>Summary!Z60</f>
        <v>0</v>
      </c>
      <c r="AA3" s="4">
        <f>Summary!AA60</f>
        <v>0</v>
      </c>
      <c r="AB3" s="4">
        <f>Summary!AB60</f>
        <v>0</v>
      </c>
      <c r="AC3" s="4">
        <f>Summary!AC60</f>
        <v>0</v>
      </c>
      <c r="AD3" s="4">
        <f>Summary!AD60</f>
        <v>0</v>
      </c>
      <c r="AE3" s="4">
        <f>Summary!AE60</f>
        <v>0</v>
      </c>
      <c r="AF3" s="4">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4">
        <f>Summary!B78</f>
        <v>0</v>
      </c>
      <c r="C3" s="4">
        <f>Summary!C78</f>
        <v>0</v>
      </c>
      <c r="D3" s="4">
        <f>Summary!D78</f>
        <v>0</v>
      </c>
      <c r="E3" s="4">
        <f>Summary!E78</f>
        <v>0</v>
      </c>
      <c r="F3" s="4">
        <f>Summary!F78</f>
        <v>0</v>
      </c>
      <c r="G3" s="4">
        <f>Summary!G78</f>
        <v>0</v>
      </c>
      <c r="H3" s="4">
        <f>Summary!H78</f>
        <v>0</v>
      </c>
      <c r="I3" s="4">
        <f>Summary!I78</f>
        <v>0</v>
      </c>
      <c r="J3" s="4">
        <f>Summary!J78</f>
        <v>0</v>
      </c>
      <c r="K3" s="4">
        <f>Summary!K78</f>
        <v>0</v>
      </c>
      <c r="L3" s="4">
        <f>Summary!L78</f>
        <v>0</v>
      </c>
      <c r="M3" s="4">
        <f>Summary!M78</f>
        <v>0</v>
      </c>
      <c r="N3" s="4">
        <f>Summary!N78</f>
        <v>0</v>
      </c>
      <c r="O3" s="4">
        <f>Summary!O78</f>
        <v>0</v>
      </c>
      <c r="P3" s="4">
        <f>Summary!P78</f>
        <v>0</v>
      </c>
      <c r="Q3" s="4">
        <f>Summary!Q78</f>
        <v>0</v>
      </c>
      <c r="R3" s="4">
        <f>Summary!R78</f>
        <v>0</v>
      </c>
      <c r="S3" s="4">
        <f>Summary!S78</f>
        <v>0</v>
      </c>
      <c r="T3" s="4">
        <f>Summary!T78</f>
        <v>0</v>
      </c>
      <c r="U3" s="4">
        <f>Summary!U78</f>
        <v>0</v>
      </c>
      <c r="V3" s="4">
        <f>Summary!V78</f>
        <v>0</v>
      </c>
      <c r="W3" s="4">
        <f>Summary!W78</f>
        <v>0</v>
      </c>
      <c r="X3" s="4">
        <f>Summary!X78</f>
        <v>0</v>
      </c>
      <c r="Y3" s="4">
        <f>Summary!Y78</f>
        <v>0</v>
      </c>
      <c r="Z3" s="4">
        <f>Summary!Z78</f>
        <v>0</v>
      </c>
      <c r="AA3" s="4">
        <f>Summary!AA78</f>
        <v>0</v>
      </c>
      <c r="AB3" s="4">
        <f>Summary!AB78</f>
        <v>0</v>
      </c>
      <c r="AC3" s="4">
        <f>Summary!AC78</f>
        <v>0</v>
      </c>
      <c r="AD3" s="4">
        <f>Summary!AD78</f>
        <v>0</v>
      </c>
      <c r="AE3" s="4">
        <f>Summary!AE78</f>
        <v>0</v>
      </c>
      <c r="AF3" s="4">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4">
        <f>Summary!B33</f>
        <v>41264.95</v>
      </c>
      <c r="C3" s="4">
        <f>Summary!C33</f>
        <v>59108.3</v>
      </c>
      <c r="D3" s="4">
        <f>Summary!D33</f>
        <v>106923.09</v>
      </c>
      <c r="E3" s="4">
        <f>Summary!E33</f>
        <v>100980.97</v>
      </c>
      <c r="F3" s="4">
        <f>Summary!F33</f>
        <v>90308.03</v>
      </c>
      <c r="G3" s="4">
        <f>Summary!G33</f>
        <v>64294.29</v>
      </c>
      <c r="H3" s="4">
        <f>Summary!H33</f>
        <v>59341.85</v>
      </c>
      <c r="I3" s="4">
        <f>Summary!I33</f>
        <v>38530.94</v>
      </c>
      <c r="J3" s="4">
        <f>Summary!J33</f>
        <v>35738.92</v>
      </c>
      <c r="K3" s="4">
        <f>Summary!K33</f>
        <v>26399.22</v>
      </c>
      <c r="L3" s="4">
        <f>Summary!L33</f>
        <v>18270.81</v>
      </c>
      <c r="M3" s="4">
        <f>Summary!M33</f>
        <v>18550.85</v>
      </c>
      <c r="N3" s="4">
        <f>Summary!N33</f>
        <v>22156.45</v>
      </c>
      <c r="O3" s="4">
        <f>Summary!O33</f>
        <v>26659.36</v>
      </c>
      <c r="P3" s="4">
        <f>Summary!P33</f>
        <v>22816.39</v>
      </c>
      <c r="Q3" s="4">
        <f>Summary!Q33</f>
        <v>20715.67</v>
      </c>
      <c r="R3" s="4">
        <f>Summary!R33</f>
        <v>26643.73</v>
      </c>
      <c r="S3" s="4">
        <f>Summary!S33</f>
        <v>19414.86</v>
      </c>
      <c r="T3" s="4">
        <f>Summary!T33</f>
        <v>19070.82</v>
      </c>
      <c r="U3" s="4">
        <f>Summary!U33</f>
        <v>14070.9</v>
      </c>
      <c r="V3" s="4">
        <f>Summary!V33</f>
        <v>15210.66</v>
      </c>
      <c r="W3" s="4">
        <f>Summary!W33</f>
        <v>15997.74</v>
      </c>
      <c r="X3" s="4">
        <f>Summary!X33</f>
        <v>19064.48</v>
      </c>
      <c r="Y3" s="4">
        <f>Summary!Y33</f>
        <v>16271.18</v>
      </c>
      <c r="Z3" s="4">
        <f>Summary!Z33</f>
        <v>18147.86</v>
      </c>
      <c r="AA3" s="4">
        <f>Summary!AA33</f>
        <v>12029.13</v>
      </c>
      <c r="AB3" s="4">
        <f>Summary!AB33</f>
        <v>14430.97</v>
      </c>
      <c r="AC3" s="4">
        <f>Summary!AC33</f>
        <v>12806.73</v>
      </c>
      <c r="AD3" s="4">
        <f>Summary!AD33</f>
        <v>10852.83</v>
      </c>
      <c r="AE3" s="4">
        <f>Summary!AE33</f>
        <v>16484.04</v>
      </c>
      <c r="AF3" s="4">
        <f>Summary!AF33</f>
        <v>18005.48</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t="str">
        <f>'AMAZON UK, FR, GER - P&amp;L'!B37</f>
        <v/>
      </c>
      <c r="C6" s="6" t="str">
        <f>'AMAZON UK, FR, GER - P&amp;L'!C37</f>
        <v/>
      </c>
      <c r="D6" s="6" t="str">
        <f>'AMAZON UK, FR, GER - P&amp;L'!D37</f>
        <v/>
      </c>
      <c r="E6" s="6" t="str">
        <f>'AMAZON UK, FR, GER - P&amp;L'!E37</f>
        <v/>
      </c>
      <c r="F6" s="6" t="str">
        <f>'AMAZON UK, FR, GER - P&amp;L'!F37</f>
        <v/>
      </c>
      <c r="G6" s="6" t="str">
        <f>'AMAZON UK, FR, GER - P&amp;L'!G37</f>
        <v/>
      </c>
      <c r="H6" s="6" t="str">
        <f>'AMAZON UK, FR, GER - P&amp;L'!H37</f>
        <v/>
      </c>
      <c r="I6" s="6" t="str">
        <f>'AMAZON UK, FR, GER - P&amp;L'!I37</f>
        <v/>
      </c>
      <c r="J6" s="6" t="str">
        <f>'AMAZON UK, FR, GER - P&amp;L'!J37</f>
        <v/>
      </c>
      <c r="K6" s="6" t="str">
        <f>'AMAZON UK, FR, GER - P&amp;L'!K37</f>
        <v/>
      </c>
      <c r="L6" s="6" t="str">
        <f>'AMAZON UK, FR, GER - P&amp;L'!L37</f>
        <v/>
      </c>
      <c r="M6" s="6" t="str">
        <f>'AMAZON UK, FR, GER - P&amp;L'!M37</f>
        <v/>
      </c>
      <c r="N6" s="6" t="str">
        <f>'AMAZON UK, FR, GER - P&amp;L'!N37</f>
        <v/>
      </c>
      <c r="O6" s="6" t="str">
        <f>'AMAZON UK, FR, GER - P&amp;L'!O37</f>
        <v/>
      </c>
      <c r="P6" s="6" t="str">
        <f>'AMAZON UK, FR, GER - P&amp;L'!P37</f>
        <v/>
      </c>
      <c r="Q6" s="6" t="str">
        <f>'AMAZON UK, FR, GER - P&amp;L'!Q37</f>
        <v/>
      </c>
      <c r="R6" s="6" t="str">
        <f>'AMAZON UK, FR, GER - P&amp;L'!R37</f>
        <v/>
      </c>
      <c r="S6" s="6" t="str">
        <f>'AMAZON UK, FR, GER - P&amp;L'!S37</f>
        <v/>
      </c>
      <c r="T6" s="6" t="str">
        <f>'AMAZON UK, FR, GER - P&amp;L'!T37</f>
        <v/>
      </c>
      <c r="U6" s="6" t="str">
        <f>'AMAZON UK, FR, GER - P&amp;L'!U37</f>
        <v/>
      </c>
      <c r="V6" s="6" t="str">
        <f>'AMAZON UK, FR, GER - P&amp;L'!V37</f>
        <v/>
      </c>
      <c r="W6" s="6" t="str">
        <f>'AMAZON UK, FR, GER - P&amp;L'!W37</f>
        <v/>
      </c>
      <c r="X6" s="6" t="str">
        <f>'AMAZON UK, FR, GER - P&amp;L'!X37</f>
        <v/>
      </c>
      <c r="Y6" s="6" t="str">
        <f>'AMAZON UK, FR, GER - P&amp;L'!Y37</f>
        <v/>
      </c>
      <c r="Z6" s="6" t="str">
        <f>'AMAZON UK, FR, GER - P&amp;L'!Z37</f>
        <v/>
      </c>
      <c r="AA6" s="6" t="str">
        <f>'AMAZON UK, FR, GER - P&amp;L'!AA37</f>
        <v/>
      </c>
      <c r="AB6" s="6" t="str">
        <f>'AMAZON UK, FR, GER - P&amp;L'!AB37</f>
        <v/>
      </c>
      <c r="AC6" s="6" t="str">
        <f>'AMAZON UK, FR, GER - P&amp;L'!AC37</f>
        <v/>
      </c>
      <c r="AD6" s="6" t="str">
        <f>'AMAZON UK, FR, GER - P&amp;L'!AD37</f>
        <v/>
      </c>
      <c r="AE6" s="6" t="str">
        <f>'AMAZON UK, FR, GER - P&amp;L'!AE37</f>
        <v/>
      </c>
      <c r="AF6" s="6" t="str">
        <f>'AMAZON UK, FR, GER - P&amp;L'!AF37</f>
        <v/>
      </c>
    </row>
    <row r="7">
      <c r="A7" s="2" t="s">
        <v>1</v>
      </c>
      <c r="B7" s="4">
        <f>Summary!B40</f>
        <v>45.94</v>
      </c>
      <c r="C7" s="4">
        <f>Summary!C40</f>
        <v>0</v>
      </c>
      <c r="D7" s="4">
        <f>Summary!D40</f>
        <v>45.97</v>
      </c>
      <c r="E7" s="4">
        <f>Summary!E40</f>
        <v>0</v>
      </c>
      <c r="F7" s="4">
        <f>Summary!F40</f>
        <v>0</v>
      </c>
      <c r="G7" s="4">
        <f>Summary!G40</f>
        <v>45.99</v>
      </c>
      <c r="H7" s="4">
        <f>Summary!H40</f>
        <v>0</v>
      </c>
      <c r="I7" s="4">
        <f>Summary!I40</f>
        <v>0</v>
      </c>
      <c r="J7" s="4">
        <f>Summary!J40</f>
        <v>0</v>
      </c>
      <c r="K7" s="4">
        <f>Summary!K40</f>
        <v>45.97</v>
      </c>
      <c r="L7" s="4">
        <f>Summary!L40</f>
        <v>0</v>
      </c>
      <c r="M7" s="4">
        <f>Summary!M40</f>
        <v>45.81</v>
      </c>
      <c r="N7" s="4">
        <f>Summary!N40</f>
        <v>0</v>
      </c>
      <c r="O7" s="4">
        <f>Summary!O40</f>
        <v>229.14</v>
      </c>
      <c r="P7" s="4">
        <f>Summary!P40</f>
        <v>0</v>
      </c>
      <c r="Q7" s="4">
        <f>Summary!Q40</f>
        <v>259.9</v>
      </c>
      <c r="R7" s="4">
        <f>Summary!R40</f>
        <v>229.14</v>
      </c>
      <c r="S7" s="4">
        <f>Summary!S40</f>
        <v>0</v>
      </c>
      <c r="T7" s="4">
        <f>Summary!T40</f>
        <v>229.14</v>
      </c>
      <c r="U7" s="4">
        <f>Summary!U40</f>
        <v>0</v>
      </c>
      <c r="V7" s="4">
        <f>Summary!V40</f>
        <v>45.45</v>
      </c>
      <c r="W7" s="4">
        <f>Summary!W40</f>
        <v>0</v>
      </c>
      <c r="X7" s="4">
        <f>Summary!X40</f>
        <v>0</v>
      </c>
      <c r="Y7" s="4">
        <f>Summary!Y40</f>
        <v>0</v>
      </c>
      <c r="Z7" s="4">
        <f>Summary!Z40</f>
        <v>0</v>
      </c>
      <c r="AA7" s="4">
        <f>Summary!AA40</f>
        <v>0</v>
      </c>
      <c r="AB7" s="4">
        <f>Summary!AB40</f>
        <v>0</v>
      </c>
      <c r="AC7" s="4">
        <f>Summary!AC40</f>
        <v>229.14</v>
      </c>
      <c r="AD7" s="4">
        <f>Summary!AD40</f>
        <v>0</v>
      </c>
      <c r="AE7" s="4">
        <f>Summary!AE40</f>
        <v>0</v>
      </c>
      <c r="AF7" s="4">
        <f>Summary!AF40</f>
        <v>45.51</v>
      </c>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4</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6" t="str">
        <f>'AMAZON UK, FR, GER - P&amp;L'!B313</f>
        <v/>
      </c>
      <c r="C10" s="6" t="str">
        <f>'AMAZON UK, FR, GER - P&amp;L'!C313</f>
        <v/>
      </c>
      <c r="D10" s="6" t="str">
        <f>'AMAZON UK, FR, GER - P&amp;L'!D313</f>
        <v/>
      </c>
      <c r="E10" s="6" t="str">
        <f>'AMAZON UK, FR, GER - P&amp;L'!E313</f>
        <v/>
      </c>
      <c r="F10" s="6" t="str">
        <f>'AMAZON UK, FR, GER - P&amp;L'!F313</f>
        <v/>
      </c>
      <c r="G10" s="6" t="str">
        <f>'AMAZON UK, FR, GER - P&amp;L'!G313</f>
        <v/>
      </c>
      <c r="H10" s="6" t="str">
        <f>'AMAZON UK, FR, GER - P&amp;L'!H313</f>
        <v/>
      </c>
      <c r="I10" s="6" t="str">
        <f>'AMAZON UK, FR, GER - P&amp;L'!I313</f>
        <v/>
      </c>
      <c r="J10" s="6" t="str">
        <f>'AMAZON UK, FR, GER - P&amp;L'!J313</f>
        <v/>
      </c>
      <c r="K10" s="6" t="str">
        <f>'AMAZON UK, FR, GER - P&amp;L'!K313</f>
        <v/>
      </c>
      <c r="L10" s="6" t="str">
        <f>'AMAZON UK, FR, GER - P&amp;L'!L313</f>
        <v/>
      </c>
      <c r="M10" s="6" t="str">
        <f>'AMAZON UK, FR, GER - P&amp;L'!M313</f>
        <v/>
      </c>
      <c r="N10" s="6" t="str">
        <f>'AMAZON UK, FR, GER - P&amp;L'!N313</f>
        <v/>
      </c>
      <c r="O10" s="6" t="str">
        <f>'AMAZON UK, FR, GER - P&amp;L'!O313</f>
        <v/>
      </c>
      <c r="P10" s="6" t="str">
        <f>'AMAZON UK, FR, GER - P&amp;L'!P313</f>
        <v/>
      </c>
      <c r="Q10" s="6" t="str">
        <f>'AMAZON UK, FR, GER - P&amp;L'!Q313</f>
        <v/>
      </c>
      <c r="R10" s="6" t="str">
        <f>'AMAZON UK, FR, GER - P&amp;L'!R313</f>
        <v/>
      </c>
      <c r="S10" s="6" t="str">
        <f>'AMAZON UK, FR, GER - P&amp;L'!S313</f>
        <v/>
      </c>
      <c r="T10" s="6" t="str">
        <f>'AMAZON UK, FR, GER - P&amp;L'!T313</f>
        <v/>
      </c>
      <c r="U10" s="6" t="str">
        <f>'AMAZON UK, FR, GER - P&amp;L'!U313</f>
        <v/>
      </c>
      <c r="V10" s="6" t="str">
        <f>'AMAZON UK, FR, GER - P&amp;L'!V313</f>
        <v/>
      </c>
      <c r="W10" s="6" t="str">
        <f>'AMAZON UK, FR, GER - P&amp;L'!W313</f>
        <v/>
      </c>
      <c r="X10" s="6" t="str">
        <f>'AMAZON UK, FR, GER - P&amp;L'!X313</f>
        <v/>
      </c>
      <c r="Y10" s="6" t="str">
        <f>'AMAZON UK, FR, GER - P&amp;L'!Y313</f>
        <v/>
      </c>
      <c r="Z10" s="6" t="str">
        <f>'AMAZON UK, FR, GER - P&amp;L'!Z313</f>
        <v/>
      </c>
      <c r="AA10" s="6" t="str">
        <f>'AMAZON UK, FR, GER - P&amp;L'!AA313</f>
        <v/>
      </c>
      <c r="AB10" s="6" t="str">
        <f>'AMAZON UK, FR, GER - P&amp;L'!AB313</f>
        <v/>
      </c>
      <c r="AC10" s="6" t="str">
        <f>'AMAZON UK, FR, GER - P&amp;L'!AC313</f>
        <v/>
      </c>
      <c r="AD10" s="6" t="str">
        <f>'AMAZON UK, FR, GER - P&amp;L'!AD313</f>
        <v/>
      </c>
      <c r="AE10" s="6" t="str">
        <f>'AMAZON UK, FR, GER - P&amp;L'!AE313</f>
        <v/>
      </c>
      <c r="AF10" s="6" t="str">
        <f>'AMAZON UK, FR, GER - P&amp;L'!AF313</f>
        <v/>
      </c>
    </row>
    <row r="11">
      <c r="A11" s="2" t="s">
        <v>1</v>
      </c>
      <c r="B11" s="4">
        <f>Summary!B41</f>
        <v>0</v>
      </c>
      <c r="C11" s="4">
        <f>Summary!C41</f>
        <v>0</v>
      </c>
      <c r="D11" s="4">
        <f>Summary!D41</f>
        <v>0</v>
      </c>
      <c r="E11" s="4">
        <f>Summary!E41</f>
        <v>39.55</v>
      </c>
      <c r="F11" s="4">
        <f>Summary!F41</f>
        <v>32.88</v>
      </c>
      <c r="G11" s="4">
        <f>Summary!G41</f>
        <v>0</v>
      </c>
      <c r="H11" s="4">
        <f>Summary!H41</f>
        <v>0</v>
      </c>
      <c r="I11" s="4">
        <f>Summary!I41</f>
        <v>0</v>
      </c>
      <c r="J11" s="4">
        <f>Summary!J41</f>
        <v>0</v>
      </c>
      <c r="K11" s="4">
        <f>Summary!K41</f>
        <v>240.08</v>
      </c>
      <c r="L11" s="4">
        <f>Summary!L41</f>
        <v>215.48</v>
      </c>
      <c r="M11" s="4">
        <f>Summary!M41</f>
        <v>0</v>
      </c>
      <c r="N11" s="4">
        <f>Summary!N41</f>
        <v>0</v>
      </c>
      <c r="O11" s="4">
        <f>Summary!O41</f>
        <v>0</v>
      </c>
      <c r="P11" s="4">
        <f>Summary!P41</f>
        <v>0</v>
      </c>
      <c r="Q11" s="4">
        <f>Summary!Q41</f>
        <v>0</v>
      </c>
      <c r="R11" s="4">
        <f>Summary!R41</f>
        <v>28.09</v>
      </c>
      <c r="S11" s="4">
        <f>Summary!S41</f>
        <v>0</v>
      </c>
      <c r="T11" s="4">
        <f>Summary!T41</f>
        <v>0</v>
      </c>
      <c r="U11" s="4">
        <f>Summary!U41</f>
        <v>0</v>
      </c>
      <c r="V11" s="4">
        <f>Summary!V41</f>
        <v>0</v>
      </c>
      <c r="W11" s="4">
        <f>Summary!W41</f>
        <v>277.38</v>
      </c>
      <c r="X11" s="4">
        <f>Summary!X41</f>
        <v>0</v>
      </c>
      <c r="Y11" s="4">
        <f>Summary!Y41</f>
        <v>271.06</v>
      </c>
      <c r="Z11" s="4">
        <f>Summary!Z41</f>
        <v>0</v>
      </c>
      <c r="AA11" s="4">
        <f>Summary!AA41</f>
        <v>476.81</v>
      </c>
      <c r="AB11" s="4">
        <f>Summary!AB41</f>
        <v>238.41</v>
      </c>
      <c r="AC11" s="4">
        <f>Summary!AC41</f>
        <v>231.84</v>
      </c>
      <c r="AD11" s="4">
        <f>Summary!AD41</f>
        <v>0</v>
      </c>
      <c r="AE11" s="4">
        <f>Summary!AE41</f>
        <v>278.03</v>
      </c>
      <c r="AF11" s="4">
        <f>Summary!AF41</f>
        <v>238.57</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6" t="str">
        <f>'AMAZON UK, FR, GER - P&amp;L'!B589</f>
        <v/>
      </c>
      <c r="C14" s="6" t="str">
        <f>'AMAZON UK, FR, GER - P&amp;L'!C589</f>
        <v/>
      </c>
      <c r="D14" s="6" t="str">
        <f>'AMAZON UK, FR, GER - P&amp;L'!D589</f>
        <v/>
      </c>
      <c r="E14" s="6" t="str">
        <f>'AMAZON UK, FR, GER - P&amp;L'!E589</f>
        <v/>
      </c>
      <c r="F14" s="6" t="str">
        <f>'AMAZON UK, FR, GER - P&amp;L'!F589</f>
        <v/>
      </c>
      <c r="G14" s="6" t="str">
        <f>'AMAZON UK, FR, GER - P&amp;L'!G589</f>
        <v/>
      </c>
      <c r="H14" s="6" t="str">
        <f>'AMAZON UK, FR, GER - P&amp;L'!H589</f>
        <v/>
      </c>
      <c r="I14" s="6" t="str">
        <f>'AMAZON UK, FR, GER - P&amp;L'!I589</f>
        <v/>
      </c>
      <c r="J14" s="6" t="str">
        <f>'AMAZON UK, FR, GER - P&amp;L'!J589</f>
        <v/>
      </c>
      <c r="K14" s="6" t="str">
        <f>'AMAZON UK, FR, GER - P&amp;L'!K589</f>
        <v/>
      </c>
      <c r="L14" s="6" t="str">
        <f>'AMAZON UK, FR, GER - P&amp;L'!L589</f>
        <v/>
      </c>
      <c r="M14" s="6" t="str">
        <f>'AMAZON UK, FR, GER - P&amp;L'!M589</f>
        <v/>
      </c>
      <c r="N14" s="6" t="str">
        <f>'AMAZON UK, FR, GER - P&amp;L'!N589</f>
        <v/>
      </c>
      <c r="O14" s="6" t="str">
        <f>'AMAZON UK, FR, GER - P&amp;L'!O589</f>
        <v/>
      </c>
      <c r="P14" s="6" t="str">
        <f>'AMAZON UK, FR, GER - P&amp;L'!P589</f>
        <v/>
      </c>
      <c r="Q14" s="6" t="str">
        <f>'AMAZON UK, FR, GER - P&amp;L'!Q589</f>
        <v/>
      </c>
      <c r="R14" s="6" t="str">
        <f>'AMAZON UK, FR, GER - P&amp;L'!R589</f>
        <v/>
      </c>
      <c r="S14" s="6" t="str">
        <f>'AMAZON UK, FR, GER - P&amp;L'!S589</f>
        <v/>
      </c>
      <c r="T14" s="6" t="str">
        <f>'AMAZON UK, FR, GER - P&amp;L'!T589</f>
        <v/>
      </c>
      <c r="U14" s="6" t="str">
        <f>'AMAZON UK, FR, GER - P&amp;L'!U589</f>
        <v/>
      </c>
      <c r="V14" s="6" t="str">
        <f>'AMAZON UK, FR, GER - P&amp;L'!V589</f>
        <v/>
      </c>
      <c r="W14" s="6" t="str">
        <f>'AMAZON UK, FR, GER - P&amp;L'!W589</f>
        <v/>
      </c>
      <c r="X14" s="6" t="str">
        <f>'AMAZON UK, FR, GER - P&amp;L'!X589</f>
        <v/>
      </c>
      <c r="Y14" s="6" t="str">
        <f>'AMAZON UK, FR, GER - P&amp;L'!Y589</f>
        <v/>
      </c>
      <c r="Z14" s="6" t="str">
        <f>'AMAZON UK, FR, GER - P&amp;L'!Z589</f>
        <v/>
      </c>
      <c r="AA14" s="6" t="str">
        <f>'AMAZON UK, FR, GER - P&amp;L'!AA589</f>
        <v/>
      </c>
      <c r="AB14" s="6" t="str">
        <f>'AMAZON UK, FR, GER - P&amp;L'!AB589</f>
        <v/>
      </c>
      <c r="AC14" s="6" t="str">
        <f>'AMAZON UK, FR, GER - P&amp;L'!AC589</f>
        <v/>
      </c>
      <c r="AD14" s="6" t="str">
        <f>'AMAZON UK, FR, GER - P&amp;L'!AD589</f>
        <v/>
      </c>
      <c r="AE14" s="6" t="str">
        <f>'AMAZON UK, FR, GER - P&amp;L'!AE589</f>
        <v/>
      </c>
      <c r="AF14" s="6" t="str">
        <f>'AMAZON UK, FR, GER - P&amp;L'!AF589</f>
        <v/>
      </c>
    </row>
    <row r="15">
      <c r="A15" s="2" t="s">
        <v>1</v>
      </c>
      <c r="B15" s="4">
        <f>Summary!B42</f>
        <v>0</v>
      </c>
      <c r="C15" s="4">
        <f>Summary!C42</f>
        <v>0</v>
      </c>
      <c r="D15" s="4">
        <f>Summary!D42</f>
        <v>28.6</v>
      </c>
      <c r="E15" s="4">
        <f>Summary!E42</f>
        <v>0</v>
      </c>
      <c r="F15" s="4">
        <f>Summary!F42</f>
        <v>232.93</v>
      </c>
      <c r="G15" s="4">
        <f>Summary!G42</f>
        <v>0</v>
      </c>
      <c r="H15" s="4">
        <f>Summary!H42</f>
        <v>473.42</v>
      </c>
      <c r="I15" s="4">
        <f>Summary!I42</f>
        <v>240.08</v>
      </c>
      <c r="J15" s="4">
        <f>Summary!J42</f>
        <v>39.65</v>
      </c>
      <c r="K15" s="4">
        <f>Summary!K42</f>
        <v>37.2</v>
      </c>
      <c r="L15" s="4">
        <f>Summary!L42</f>
        <v>480.15</v>
      </c>
      <c r="M15" s="4">
        <f>Summary!M42</f>
        <v>0</v>
      </c>
      <c r="N15" s="4">
        <f>Summary!N42</f>
        <v>0</v>
      </c>
      <c r="O15" s="4">
        <f>Summary!O42</f>
        <v>195.16</v>
      </c>
      <c r="P15" s="4">
        <f>Summary!P42</f>
        <v>0</v>
      </c>
      <c r="Q15" s="4">
        <f>Summary!Q42</f>
        <v>0</v>
      </c>
      <c r="R15" s="4">
        <f>Summary!R42</f>
        <v>37.95</v>
      </c>
      <c r="S15" s="4">
        <f>Summary!S42</f>
        <v>533.25</v>
      </c>
      <c r="T15" s="4">
        <f>Summary!T42</f>
        <v>0</v>
      </c>
      <c r="U15" s="4">
        <f>Summary!U42</f>
        <v>829.06</v>
      </c>
      <c r="V15" s="4">
        <f>Summary!V42</f>
        <v>238.11</v>
      </c>
      <c r="W15" s="4">
        <f>Summary!W42</f>
        <v>0</v>
      </c>
      <c r="X15" s="4">
        <f>Summary!X42</f>
        <v>238.11</v>
      </c>
      <c r="Y15" s="4">
        <f>Summary!Y42</f>
        <v>743.3</v>
      </c>
      <c r="Z15" s="4">
        <f>Summary!Z42</f>
        <v>277.56</v>
      </c>
      <c r="AA15" s="4">
        <f>Summary!AA42</f>
        <v>277.53</v>
      </c>
      <c r="AB15" s="4">
        <f>Summary!AB42</f>
        <v>515.92</v>
      </c>
      <c r="AC15" s="4">
        <f>Summary!AC42</f>
        <v>39.18</v>
      </c>
      <c r="AD15" s="4">
        <f>Summary!AD42</f>
        <v>0</v>
      </c>
      <c r="AE15" s="4">
        <f>Summary!AE42</f>
        <v>45.54</v>
      </c>
      <c r="AF15" s="4">
        <f>Summary!AF42</f>
        <v>271.13</v>
      </c>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6</v>
      </c>
      <c r="B17" s="4">
        <f>Summary!B143</f>
        <v>2300.7</v>
      </c>
      <c r="C17" s="4">
        <f>Summary!C143</f>
        <v>2354.42</v>
      </c>
      <c r="D17" s="4">
        <f>Summary!D143</f>
        <v>2354.52</v>
      </c>
      <c r="E17" s="4">
        <f>Summary!E143</f>
        <v>7873.04</v>
      </c>
      <c r="F17" s="4">
        <f>Summary!F143</f>
        <v>6577.65</v>
      </c>
      <c r="G17" s="4">
        <f>Summary!G143</f>
        <v>2322.01</v>
      </c>
      <c r="H17" s="4">
        <f>Summary!H143</f>
        <v>2339.76</v>
      </c>
      <c r="I17" s="4">
        <f>Summary!I143</f>
        <v>2097.77</v>
      </c>
      <c r="J17" s="4">
        <f>Summary!J143</f>
        <v>2106.43</v>
      </c>
      <c r="K17" s="4">
        <f>Summary!K143</f>
        <v>2099.09</v>
      </c>
      <c r="L17" s="4">
        <f>Summary!L143</f>
        <v>2175.56</v>
      </c>
      <c r="M17" s="4">
        <f>Summary!M143</f>
        <v>3701.64</v>
      </c>
      <c r="N17" s="4">
        <f>Summary!N143</f>
        <v>2864.94</v>
      </c>
      <c r="O17" s="4">
        <f>Summary!O143</f>
        <v>2861.26</v>
      </c>
      <c r="P17" s="4">
        <f>Summary!P143</f>
        <v>2924.33</v>
      </c>
      <c r="Q17" s="4">
        <f>Summary!Q143</f>
        <v>3457.02</v>
      </c>
      <c r="R17" s="4">
        <f>Summary!R143</f>
        <v>3672.72</v>
      </c>
      <c r="S17" s="4">
        <f>Summary!S143</f>
        <v>3148.87</v>
      </c>
      <c r="T17" s="4">
        <f>Summary!T143</f>
        <v>2364.47</v>
      </c>
      <c r="U17" s="4">
        <f>Summary!U143</f>
        <v>1657.04</v>
      </c>
      <c r="V17" s="4">
        <f>Summary!V143</f>
        <v>1485.47</v>
      </c>
      <c r="W17" s="4">
        <f>Summary!W143</f>
        <v>1471.08</v>
      </c>
      <c r="X17" s="4">
        <f>Summary!X143</f>
        <v>1442.32</v>
      </c>
      <c r="Y17" s="4">
        <f>Summary!Y143</f>
        <v>1435.77</v>
      </c>
      <c r="Z17" s="4">
        <f>Summary!Z143</f>
        <v>1433.48</v>
      </c>
      <c r="AA17" s="4">
        <f>Summary!AA143</f>
        <v>864.76</v>
      </c>
      <c r="AB17" s="4">
        <f>Summary!AB143</f>
        <v>1408.21</v>
      </c>
      <c r="AC17" s="4">
        <f>Summary!AC143</f>
        <v>1463</v>
      </c>
      <c r="AD17" s="4">
        <f>Summary!AD143</f>
        <v>1435</v>
      </c>
      <c r="AE17" s="4">
        <f>Summary!AE143</f>
        <v>1373</v>
      </c>
      <c r="AF17" s="4">
        <f>Summary!AF143</f>
        <v>1435</v>
      </c>
    </row>
    <row r="18">
      <c r="A18" s="2" t="s">
        <v>7</v>
      </c>
      <c r="B18" s="4">
        <f>Summary!B145</f>
        <v>0</v>
      </c>
      <c r="C18" s="4">
        <f>Summary!C145</f>
        <v>0</v>
      </c>
      <c r="D18" s="4">
        <f>Summary!D145</f>
        <v>0</v>
      </c>
      <c r="E18" s="4">
        <f>Summary!E145</f>
        <v>0</v>
      </c>
      <c r="F18" s="4">
        <f>Summary!F145</f>
        <v>0</v>
      </c>
      <c r="G18" s="4">
        <f>Summary!G145</f>
        <v>0</v>
      </c>
      <c r="H18" s="4">
        <f>Summary!H145</f>
        <v>0</v>
      </c>
      <c r="I18" s="4">
        <f>Summary!I145</f>
        <v>0</v>
      </c>
      <c r="J18" s="4">
        <f>Summary!J145</f>
        <v>0</v>
      </c>
      <c r="K18" s="4">
        <f>Summary!K145</f>
        <v>0</v>
      </c>
      <c r="L18" s="4">
        <f>Summary!L145</f>
        <v>0</v>
      </c>
      <c r="M18" s="4">
        <f>Summary!M145</f>
        <v>0</v>
      </c>
      <c r="N18" s="4">
        <f>Summary!N145</f>
        <v>0</v>
      </c>
      <c r="O18" s="4">
        <f>Summary!O145</f>
        <v>0</v>
      </c>
      <c r="P18" s="4">
        <f>Summary!P145</f>
        <v>0</v>
      </c>
      <c r="Q18" s="4">
        <f>Summary!Q145</f>
        <v>0</v>
      </c>
      <c r="R18" s="4">
        <f>Summary!R145</f>
        <v>0</v>
      </c>
      <c r="S18" s="4">
        <f>Summary!S145</f>
        <v>0</v>
      </c>
      <c r="T18" s="4">
        <f>Summary!T145</f>
        <v>0</v>
      </c>
      <c r="U18" s="4">
        <f>Summary!U145</f>
        <v>0</v>
      </c>
      <c r="V18" s="4">
        <f>Summary!V145</f>
        <v>0</v>
      </c>
      <c r="W18" s="4">
        <f>Summary!W145</f>
        <v>0</v>
      </c>
      <c r="X18" s="4">
        <f>Summary!X145</f>
        <v>0</v>
      </c>
      <c r="Y18" s="4">
        <f>Summary!Y145</f>
        <v>0</v>
      </c>
      <c r="Z18" s="4">
        <f>Summary!Z145</f>
        <v>0</v>
      </c>
      <c r="AA18" s="4">
        <f>Summary!AA145</f>
        <v>0</v>
      </c>
      <c r="AB18" s="4">
        <f>Summary!AB145</f>
        <v>0</v>
      </c>
      <c r="AC18" s="4">
        <f>Summary!AC145</f>
        <v>0</v>
      </c>
      <c r="AD18" s="4">
        <f>Summary!AD145</f>
        <v>0</v>
      </c>
      <c r="AE18" s="4">
        <f>Summary!AE145</f>
        <v>0</v>
      </c>
      <c r="AF18" s="4">
        <f>Summary!AF145</f>
        <v>0</v>
      </c>
    </row>
    <row r="19">
      <c r="A19" s="2" t="s">
        <v>8</v>
      </c>
      <c r="B19" s="4">
        <f>Summary!B146</f>
        <v>6.25</v>
      </c>
      <c r="C19" s="4">
        <f>Summary!C146</f>
        <v>19.46</v>
      </c>
      <c r="D19" s="4">
        <f>Summary!D146</f>
        <v>16.34</v>
      </c>
      <c r="E19" s="4">
        <f>Summary!E146</f>
        <v>2.74</v>
      </c>
      <c r="F19" s="4">
        <f>Summary!F146</f>
        <v>4.92</v>
      </c>
      <c r="G19" s="4">
        <f>Summary!G146</f>
        <v>10.67</v>
      </c>
      <c r="H19" s="4">
        <f>Summary!H146</f>
        <v>1.53</v>
      </c>
      <c r="I19" s="4">
        <f>Summary!I146</f>
        <v>7.79</v>
      </c>
      <c r="J19" s="4">
        <f>Summary!J146</f>
        <v>9.18</v>
      </c>
      <c r="K19" s="4">
        <f>Summary!K146</f>
        <v>8</v>
      </c>
      <c r="L19" s="4">
        <f>Summary!L146</f>
        <v>11.1</v>
      </c>
      <c r="M19" s="4">
        <f>Summary!M146</f>
        <v>4.2</v>
      </c>
      <c r="N19" s="4">
        <f>Summary!N146</f>
        <v>1.34</v>
      </c>
      <c r="O19" s="4">
        <f>Summary!O146</f>
        <v>2.01</v>
      </c>
      <c r="P19" s="4">
        <f>Summary!P146</f>
        <v>3.97</v>
      </c>
      <c r="Q19" s="4">
        <f>Summary!Q146</f>
        <v>6.02</v>
      </c>
      <c r="R19" s="4">
        <f>Summary!R146</f>
        <v>6.72</v>
      </c>
      <c r="S19" s="4">
        <f>Summary!S146</f>
        <v>2.82</v>
      </c>
      <c r="T19" s="4">
        <f>Summary!T146</f>
        <v>10.98</v>
      </c>
      <c r="U19" s="4">
        <f>Summary!U146</f>
        <v>8.48</v>
      </c>
      <c r="V19" s="4">
        <f>Summary!V146</f>
        <v>6.99</v>
      </c>
      <c r="W19" s="4">
        <f>Summary!W146</f>
        <v>13.12</v>
      </c>
      <c r="X19" s="4">
        <f>Summary!X146</f>
        <v>17.32</v>
      </c>
      <c r="Y19" s="4">
        <f>Summary!Y146</f>
        <v>19.12</v>
      </c>
      <c r="Z19" s="4">
        <f>Summary!Z146</f>
        <v>18.81</v>
      </c>
      <c r="AA19" s="4">
        <f>Summary!AA146</f>
        <v>23.81</v>
      </c>
      <c r="AB19" s="4">
        <f>Summary!AB146</f>
        <v>2.15</v>
      </c>
      <c r="AC19" s="4">
        <f>Summary!AC146</f>
        <v>0</v>
      </c>
      <c r="AD19" s="4">
        <f>Summary!AD146</f>
        <v>0</v>
      </c>
      <c r="AE19" s="4">
        <f>Summary!AE146</f>
        <v>0</v>
      </c>
      <c r="AF19" s="4">
        <f>Summary!AF146</f>
        <v>0</v>
      </c>
    </row>
    <row r="20">
      <c r="A20" s="2" t="s">
        <v>9</v>
      </c>
      <c r="B20" s="4">
        <f>Summary!B147</f>
        <v>31.45</v>
      </c>
      <c r="C20" s="4">
        <f>Summary!C147</f>
        <v>42.96</v>
      </c>
      <c r="D20" s="4">
        <f>Summary!D147</f>
        <v>42.18</v>
      </c>
      <c r="E20" s="4">
        <f>Summary!E147</f>
        <v>26.3</v>
      </c>
      <c r="F20" s="4">
        <f>Summary!F147</f>
        <v>58.73</v>
      </c>
      <c r="G20" s="4">
        <f>Summary!G147</f>
        <v>31.34</v>
      </c>
      <c r="H20" s="4">
        <f>Summary!H147</f>
        <v>38.23</v>
      </c>
      <c r="I20" s="4">
        <f>Summary!I147</f>
        <v>26.98</v>
      </c>
      <c r="J20" s="4">
        <f>Summary!J147</f>
        <v>44.25</v>
      </c>
      <c r="K20" s="4">
        <f>Summary!K147</f>
        <v>39.09</v>
      </c>
      <c r="L20" s="4">
        <f>Summary!L147</f>
        <v>40.46</v>
      </c>
      <c r="M20" s="4">
        <f>Summary!M147</f>
        <v>30.44</v>
      </c>
      <c r="N20" s="4">
        <f>Summary!N147</f>
        <v>33.6</v>
      </c>
      <c r="O20" s="4">
        <f>Summary!O147</f>
        <v>35.25</v>
      </c>
      <c r="P20" s="4">
        <f>Summary!P147</f>
        <v>30.36</v>
      </c>
      <c r="Q20" s="4">
        <f>Summary!Q147</f>
        <v>0</v>
      </c>
      <c r="R20" s="4">
        <f>Summary!R147</f>
        <v>0</v>
      </c>
      <c r="S20" s="4">
        <f>Summary!S147</f>
        <v>44.05</v>
      </c>
      <c r="T20" s="4">
        <f>Summary!T147</f>
        <v>64.49</v>
      </c>
      <c r="U20" s="4">
        <f>Summary!U147</f>
        <v>49.56</v>
      </c>
      <c r="V20" s="4">
        <f>Summary!V147</f>
        <v>43.48</v>
      </c>
      <c r="W20" s="4">
        <f>Summary!W147</f>
        <v>27.96</v>
      </c>
      <c r="X20" s="4">
        <f>Summary!X147</f>
        <v>38</v>
      </c>
      <c r="Y20" s="4">
        <f>Summary!Y147</f>
        <v>38.65</v>
      </c>
      <c r="Z20" s="4">
        <f>Summary!Z147</f>
        <v>19.67</v>
      </c>
      <c r="AA20" s="4">
        <f>Summary!AA147</f>
        <v>41.95</v>
      </c>
      <c r="AB20" s="4">
        <f>Summary!AB147</f>
        <v>16.06</v>
      </c>
      <c r="AC20" s="4">
        <f>Summary!AC147</f>
        <v>0</v>
      </c>
      <c r="AD20" s="4">
        <f>Summary!AD147</f>
        <v>0</v>
      </c>
      <c r="AE20" s="4">
        <f>Summary!AE147</f>
        <v>0</v>
      </c>
      <c r="AF20" s="4">
        <f>Summary!AF147</f>
        <v>0</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0</v>
      </c>
      <c r="C2" s="3">
        <f>'DTC - P&amp;L'!C59</f>
        <v>0</v>
      </c>
      <c r="D2" s="3">
        <f>'DTC - P&amp;L'!D59</f>
        <v>0</v>
      </c>
      <c r="E2" s="3">
        <f>'DTC - P&amp;L'!E59</f>
        <v>0</v>
      </c>
      <c r="F2" s="3">
        <f>'DTC - P&amp;L'!F59</f>
        <v>0</v>
      </c>
      <c r="G2" s="3">
        <f>'DTC - P&amp;L'!G59</f>
        <v>0</v>
      </c>
      <c r="H2" s="3">
        <f>'DTC - P&amp;L'!H59</f>
        <v>0</v>
      </c>
      <c r="I2" s="3">
        <f>'DTC - P&amp;L'!I59</f>
        <v>0</v>
      </c>
      <c r="J2" s="3">
        <f>'DTC - P&amp;L'!J59</f>
        <v>0</v>
      </c>
      <c r="K2" s="3">
        <f>'DTC - P&amp;L'!K59</f>
        <v>0</v>
      </c>
      <c r="L2" s="3">
        <f>'DTC - P&amp;L'!L59</f>
        <v>0</v>
      </c>
      <c r="M2" s="3">
        <f>'DTC - P&amp;L'!M59</f>
        <v>0</v>
      </c>
      <c r="N2" s="3">
        <f>'DTC - P&amp;L'!N59</f>
        <v>0</v>
      </c>
      <c r="O2" s="3">
        <f>'DTC - P&amp;L'!O59</f>
        <v>0</v>
      </c>
      <c r="P2" s="3">
        <f>'DTC - P&amp;L'!P59</f>
        <v>0</v>
      </c>
      <c r="Q2" s="3">
        <f>'DTC - P&amp;L'!Q59</f>
        <v>0</v>
      </c>
      <c r="R2" s="3">
        <f>'DTC - P&amp;L'!R59</f>
        <v>0</v>
      </c>
      <c r="S2" s="3">
        <f>'DTC - P&amp;L'!S59</f>
        <v>0</v>
      </c>
      <c r="T2" s="3">
        <f>'DTC - P&amp;L'!T59</f>
        <v>0</v>
      </c>
      <c r="U2" s="3">
        <f>'DTC - P&amp;L'!U59</f>
        <v>0</v>
      </c>
      <c r="V2" s="3">
        <f>'DTC - P&amp;L'!V59</f>
        <v>0</v>
      </c>
      <c r="W2" s="3">
        <f>'DTC - P&amp;L'!W59</f>
        <v>0</v>
      </c>
      <c r="X2" s="3">
        <f>'DTC - P&amp;L'!X59</f>
        <v>0</v>
      </c>
      <c r="Y2" s="3">
        <f>'DTC - P&amp;L'!Y59</f>
        <v>0</v>
      </c>
      <c r="Z2" s="3">
        <f>'DTC - P&amp;L'!Z59</f>
        <v>0</v>
      </c>
      <c r="AA2" s="3">
        <f>'DTC - P&amp;L'!AA59</f>
        <v>0</v>
      </c>
      <c r="AB2" s="3">
        <f>'DTC - P&amp;L'!AB59</f>
        <v>0</v>
      </c>
      <c r="AC2" s="3">
        <f>'DTC - P&amp;L'!AC59</f>
        <v>0</v>
      </c>
      <c r="AD2" s="3">
        <f>'DTC - P&amp;L'!AD59</f>
        <v>0</v>
      </c>
      <c r="AE2" s="3">
        <f>'DTC - P&amp;L'!AE59</f>
        <v>0</v>
      </c>
      <c r="AF2" s="3">
        <f>'DTC - P&amp;L'!AF59</f>
        <v>0</v>
      </c>
    </row>
    <row r="3">
      <c r="A3" s="7" t="s">
        <v>1</v>
      </c>
      <c r="B3" s="4">
        <f>Summary!B12-Summary!B26</f>
        <v>75206.64591</v>
      </c>
      <c r="C3" s="4">
        <f>Summary!C12-Summary!C26</f>
        <v>117883.7751</v>
      </c>
      <c r="D3" s="4">
        <f>Summary!D12-Summary!D26</f>
        <v>152220.8489</v>
      </c>
      <c r="E3" s="4">
        <f>Summary!E12-Summary!E26</f>
        <v>142321.6811</v>
      </c>
      <c r="F3" s="4">
        <f>Summary!F12-Summary!F26</f>
        <v>98217.24028</v>
      </c>
      <c r="G3" s="4">
        <f>Summary!G12-Summary!G26</f>
        <v>91914.92263</v>
      </c>
      <c r="H3" s="4">
        <f>Summary!H12-Summary!H26</f>
        <v>66930.77677</v>
      </c>
      <c r="I3" s="4">
        <f>Summary!I12-Summary!I26</f>
        <v>60827.03563</v>
      </c>
      <c r="J3" s="4">
        <f>Summary!J12-Summary!J26</f>
        <v>59900.96004</v>
      </c>
      <c r="K3" s="4">
        <f>Summary!K12-Summary!K26</f>
        <v>61191.1936</v>
      </c>
      <c r="L3" s="4">
        <f>Summary!L12-Summary!L26</f>
        <v>36006.10993</v>
      </c>
      <c r="M3" s="4">
        <f>Summary!M12-Summary!M26</f>
        <v>37544.38953</v>
      </c>
      <c r="N3" s="4">
        <f>Summary!N12-Summary!N26</f>
        <v>36720.38786</v>
      </c>
      <c r="O3" s="4">
        <f>Summary!O12-Summary!O26</f>
        <v>462649.8995</v>
      </c>
      <c r="P3" s="4">
        <f>Summary!P12-Summary!P26</f>
        <v>77997.75236</v>
      </c>
      <c r="Q3" s="4">
        <f>Summary!Q12-Summary!Q26</f>
        <v>55054.93565</v>
      </c>
      <c r="R3" s="4">
        <f>Summary!R12-Summary!R26</f>
        <v>162953.0127</v>
      </c>
      <c r="S3" s="4">
        <f>Summary!S12-Summary!S26</f>
        <v>61912.96864</v>
      </c>
      <c r="T3" s="4">
        <f>Summary!T12-Summary!T26</f>
        <v>119829.3123</v>
      </c>
      <c r="U3" s="4">
        <f>Summary!U12-Summary!U26</f>
        <v>29373.16299</v>
      </c>
      <c r="V3" s="4">
        <f>Summary!V12-Summary!V26</f>
        <v>33797.70394</v>
      </c>
      <c r="W3" s="4">
        <f>Summary!W12-Summary!W26</f>
        <v>44896.64251</v>
      </c>
      <c r="X3" s="4">
        <f>Summary!X12-Summary!X26</f>
        <v>59364.81895</v>
      </c>
      <c r="Y3" s="4">
        <f>Summary!Y12-Summary!Y26</f>
        <v>70481.15222</v>
      </c>
      <c r="Z3" s="4">
        <f>Summary!Z12-Summary!Z26</f>
        <v>65918.651</v>
      </c>
      <c r="AA3" s="4">
        <f>Summary!AA12-Summary!AA26</f>
        <v>38586.8283</v>
      </c>
      <c r="AB3" s="4">
        <f>Summary!AB12-Summary!AB26</f>
        <v>30186.61555</v>
      </c>
      <c r="AC3" s="4">
        <f>Summary!AC12-Summary!AC26</f>
        <v>20396.99295</v>
      </c>
      <c r="AD3" s="4">
        <f>Summary!AD12-Summary!AD26</f>
        <v>27146.58191</v>
      </c>
      <c r="AE3" s="4">
        <f>Summary!AE12-Summary!AE26</f>
        <v>27161.73456</v>
      </c>
      <c r="AF3" s="4">
        <f>Summary!AF12-Summary!AF26</f>
        <v>30594.32553</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10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f>'DTC US&amp;CA - P&amp;L'!B31</f>
        <v>223</v>
      </c>
      <c r="C6" s="6">
        <f>'DTC US&amp;CA - P&amp;L'!C31</f>
        <v>354</v>
      </c>
      <c r="D6" s="6">
        <f>'DTC US&amp;CA - P&amp;L'!D31</f>
        <v>471</v>
      </c>
      <c r="E6" s="6">
        <f>'DTC US&amp;CA - P&amp;L'!E31</f>
        <v>442</v>
      </c>
      <c r="F6" s="6">
        <f>'DTC US&amp;CA - P&amp;L'!F31</f>
        <v>307</v>
      </c>
      <c r="G6" s="6">
        <f>'DTC US&amp;CA - P&amp;L'!G31</f>
        <v>235</v>
      </c>
      <c r="H6" s="6">
        <f>'DTC US&amp;CA - P&amp;L'!H31</f>
        <v>172</v>
      </c>
      <c r="I6" s="6">
        <f>'DTC US&amp;CA - P&amp;L'!I31</f>
        <v>151</v>
      </c>
      <c r="J6" s="6">
        <f>'DTC US&amp;CA - P&amp;L'!J31</f>
        <v>155</v>
      </c>
      <c r="K6" s="6">
        <f>'DTC US&amp;CA - P&amp;L'!K31</f>
        <v>152</v>
      </c>
      <c r="L6" s="6">
        <f>'DTC US&amp;CA - P&amp;L'!L31</f>
        <v>79</v>
      </c>
      <c r="M6" s="6">
        <f>'DTC US&amp;CA - P&amp;L'!M31</f>
        <v>101</v>
      </c>
      <c r="N6" s="6">
        <f>'DTC US&amp;CA - P&amp;L'!N31</f>
        <v>88</v>
      </c>
      <c r="O6" s="6">
        <f>'DTC US&amp;CA - P&amp;L'!O31</f>
        <v>117</v>
      </c>
      <c r="P6" s="6">
        <f>'DTC US&amp;CA - P&amp;L'!P31</f>
        <v>91</v>
      </c>
      <c r="Q6" s="6">
        <f>'DTC US&amp;CA - P&amp;L'!Q31</f>
        <v>79</v>
      </c>
      <c r="R6" s="6">
        <f>'DTC US&amp;CA - P&amp;L'!R31</f>
        <v>132</v>
      </c>
      <c r="S6" s="6">
        <f>'DTC US&amp;CA - P&amp;L'!S31</f>
        <v>111</v>
      </c>
      <c r="T6" s="6">
        <f>'DTC US&amp;CA - P&amp;L'!T31</f>
        <v>97</v>
      </c>
      <c r="U6" s="6">
        <f>'DTC US&amp;CA - P&amp;L'!U31</f>
        <v>73</v>
      </c>
      <c r="V6" s="6">
        <f>'DTC US&amp;CA - P&amp;L'!V31</f>
        <v>107</v>
      </c>
      <c r="W6" s="6">
        <f>'DTC US&amp;CA - P&amp;L'!W31</f>
        <v>123</v>
      </c>
      <c r="X6" s="6">
        <f>'DTC US&amp;CA - P&amp;L'!X31</f>
        <v>169</v>
      </c>
      <c r="Y6" s="6">
        <f>'DTC US&amp;CA - P&amp;L'!Y31</f>
        <v>203</v>
      </c>
      <c r="Z6" s="6">
        <f>'DTC US&amp;CA - P&amp;L'!Z31</f>
        <v>203</v>
      </c>
      <c r="AA6" s="6">
        <f>'DTC US&amp;CA - P&amp;L'!AA31</f>
        <v>89</v>
      </c>
      <c r="AB6" s="6">
        <f>'DTC US&amp;CA - P&amp;L'!AB31</f>
        <v>63</v>
      </c>
      <c r="AC6" s="6">
        <f>'DTC US&amp;CA - P&amp;L'!AC31</f>
        <v>45</v>
      </c>
      <c r="AD6" s="6">
        <f>'DTC US&amp;CA - P&amp;L'!AD31</f>
        <v>55</v>
      </c>
      <c r="AE6" s="6">
        <f>'DTC US&amp;CA - P&amp;L'!AE31</f>
        <v>60</v>
      </c>
      <c r="AF6" s="6">
        <f>'DTC US&amp;CA - P&amp;L'!AF31</f>
        <v>66</v>
      </c>
    </row>
    <row r="7">
      <c r="A7" s="2" t="s">
        <v>1</v>
      </c>
      <c r="B7" s="8">
        <f>Summary!B13</f>
        <v>73595.13</v>
      </c>
      <c r="C7" s="8">
        <f>Summary!C13</f>
        <v>117045.27</v>
      </c>
      <c r="D7" s="8">
        <f>Summary!D13</f>
        <v>151596.87</v>
      </c>
      <c r="E7" s="8">
        <f>Summary!E13</f>
        <v>139862.07</v>
      </c>
      <c r="F7" s="8">
        <f>Summary!F13</f>
        <v>97382.03</v>
      </c>
      <c r="G7" s="8">
        <f>Summary!G13</f>
        <v>91094.02</v>
      </c>
      <c r="H7" s="8">
        <f>Summary!H13</f>
        <v>66230.16</v>
      </c>
      <c r="I7" s="8">
        <f>Summary!I13</f>
        <v>59880.27</v>
      </c>
      <c r="J7" s="8">
        <f>Summary!J13</f>
        <v>59147.36</v>
      </c>
      <c r="K7" s="8">
        <f>Summary!K13</f>
        <v>59898.33</v>
      </c>
      <c r="L7" s="8">
        <f>Summary!L13</f>
        <v>35478.71</v>
      </c>
      <c r="M7" s="8">
        <f>Summary!M13</f>
        <v>37228.27</v>
      </c>
      <c r="N7" s="8">
        <f>Summary!N13</f>
        <v>35837.46</v>
      </c>
      <c r="O7" s="8">
        <f>Summary!O13</f>
        <v>461723.92</v>
      </c>
      <c r="P7" s="8">
        <f>Summary!P13</f>
        <v>76439.37</v>
      </c>
      <c r="Q7" s="8">
        <f>Summary!Q13</f>
        <v>54116.66</v>
      </c>
      <c r="R7" s="8">
        <f>Summary!R13</f>
        <v>162182.71</v>
      </c>
      <c r="S7" s="8">
        <f>Summary!S13</f>
        <v>60935.9</v>
      </c>
      <c r="T7" s="8">
        <f>Summary!T13</f>
        <v>118941.4</v>
      </c>
      <c r="U7" s="8">
        <f>Summary!U13</f>
        <v>28669.09</v>
      </c>
      <c r="V7" s="8">
        <f>Summary!V13</f>
        <v>33619.6</v>
      </c>
      <c r="W7" s="8">
        <f>Summary!W13</f>
        <v>44170.98</v>
      </c>
      <c r="X7" s="8">
        <f>Summary!X13</f>
        <v>57682.97</v>
      </c>
      <c r="Y7" s="8">
        <f>Summary!Y13</f>
        <v>68993.91</v>
      </c>
      <c r="Z7" s="8">
        <f>Summary!Z13</f>
        <v>64718.72</v>
      </c>
      <c r="AA7" s="8">
        <f>Summary!AA13</f>
        <v>37953.21</v>
      </c>
      <c r="AB7" s="8">
        <f>Summary!AB13</f>
        <v>29677.42</v>
      </c>
      <c r="AC7" s="8">
        <f>Summary!AC13</f>
        <v>19263.18</v>
      </c>
      <c r="AD7" s="8">
        <f>Summary!AD13</f>
        <v>26776.5</v>
      </c>
      <c r="AE7" s="8">
        <f>Summary!AE13</f>
        <v>26459.97</v>
      </c>
      <c r="AF7" s="8">
        <f>Summary!AF13</f>
        <v>28618.5</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11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4">
        <f>Summary!B20</f>
        <v>1178.87341</v>
      </c>
      <c r="C11" s="4">
        <f>Summary!C20</f>
        <v>405.7888</v>
      </c>
      <c r="D11" s="4">
        <f>Summary!D20</f>
        <v>307.19612</v>
      </c>
      <c r="E11" s="4">
        <f>Summary!E20</f>
        <v>1702.1809</v>
      </c>
      <c r="F11" s="4">
        <f>Summary!F20</f>
        <v>322.5898</v>
      </c>
      <c r="G11" s="4">
        <f>Summary!G20</f>
        <v>292.256375</v>
      </c>
      <c r="H11" s="4">
        <f>Summary!H20</f>
        <v>584.5411</v>
      </c>
      <c r="I11" s="4">
        <f>Summary!I20</f>
        <v>653.155305</v>
      </c>
      <c r="J11" s="4">
        <f>Summary!J20</f>
        <v>647.510825</v>
      </c>
      <c r="K11" s="4">
        <f>Summary!K20</f>
        <v>752.95482</v>
      </c>
      <c r="L11" s="4">
        <f>Summary!L20</f>
        <v>294.0607</v>
      </c>
      <c r="M11" s="4">
        <f>Summary!M20</f>
        <v>210.48027</v>
      </c>
      <c r="N11" s="4">
        <f>Summary!N20</f>
        <v>672.0273</v>
      </c>
      <c r="O11" s="4">
        <f>Summary!O20</f>
        <v>610.9245</v>
      </c>
      <c r="P11" s="4">
        <f>Summary!P20</f>
        <v>1453.79598</v>
      </c>
      <c r="Q11" s="4">
        <f>Summary!Q20</f>
        <v>729.0129</v>
      </c>
      <c r="R11" s="4">
        <f>Summary!R20</f>
        <v>655.246625</v>
      </c>
      <c r="S11" s="4">
        <f>Summary!S20</f>
        <v>546.93507</v>
      </c>
      <c r="T11" s="4">
        <f>Summary!T20</f>
        <v>668.5632</v>
      </c>
      <c r="U11" s="4">
        <f>Summary!U20</f>
        <v>704.072985</v>
      </c>
      <c r="V11" s="4">
        <f>Summary!V20</f>
        <v>178.10394</v>
      </c>
      <c r="W11" s="4">
        <f>Summary!W20</f>
        <v>621.20212</v>
      </c>
      <c r="X11" s="4">
        <f>Summary!X20</f>
        <v>1368.57576</v>
      </c>
      <c r="Y11" s="4">
        <f>Summary!Y20</f>
        <v>1277.7095</v>
      </c>
      <c r="Z11" s="4">
        <f>Summary!Z20</f>
        <v>990.41628</v>
      </c>
      <c r="AA11" s="4">
        <f>Summary!AA20</f>
        <v>319.5892</v>
      </c>
      <c r="AB11" s="4">
        <f>Summary!AB20</f>
        <v>289.4874</v>
      </c>
      <c r="AC11" s="4">
        <f>Summary!AC20</f>
        <v>913.65125</v>
      </c>
      <c r="AD11" s="4">
        <f>Summary!AD20</f>
        <v>265.13557</v>
      </c>
      <c r="AE11" s="4">
        <f>Summary!AE20</f>
        <v>701.76456</v>
      </c>
      <c r="AF11" s="4">
        <f>Summary!AF20</f>
        <v>1545.80265</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6</v>
      </c>
      <c r="B14" s="4">
        <f>Summary!B135+Summary!B138+Summary!B140+Summary!B141</f>
        <v>12872.53</v>
      </c>
      <c r="C14" s="4">
        <f>Summary!C135+Summary!C138+Summary!C140+Summary!C141</f>
        <v>26007.25</v>
      </c>
      <c r="D14" s="4">
        <f>Summary!D135+Summary!D138+Summary!D140+Summary!D141</f>
        <v>33843.71</v>
      </c>
      <c r="E14" s="4">
        <f>Summary!E135+Summary!E138+Summary!E140+Summary!E141</f>
        <v>29660.27</v>
      </c>
      <c r="F14" s="4">
        <f>Summary!F135+Summary!F138+Summary!F140+Summary!F141</f>
        <v>27931.62</v>
      </c>
      <c r="G14" s="4">
        <f>Summary!G135+Summary!G138+Summary!G140+Summary!G141</f>
        <v>26780</v>
      </c>
      <c r="H14" s="4">
        <f>Summary!H135+Summary!H138+Summary!H140+Summary!H141</f>
        <v>23159.38</v>
      </c>
      <c r="I14" s="4">
        <f>Summary!I135+Summary!I138+Summary!I140+Summary!I141</f>
        <v>16753.57</v>
      </c>
      <c r="J14" s="4">
        <f>Summary!J135+Summary!J138+Summary!J140+Summary!J141</f>
        <v>20629.86</v>
      </c>
      <c r="K14" s="4">
        <f>Summary!K135+Summary!K138+Summary!K140+Summary!K141</f>
        <v>20741.31</v>
      </c>
      <c r="L14" s="4">
        <f>Summary!L135+Summary!L138+Summary!L140+Summary!L141</f>
        <v>17291.75</v>
      </c>
      <c r="M14" s="4">
        <f>Summary!M135+Summary!M138+Summary!M140+Summary!M141</f>
        <v>14558.19</v>
      </c>
      <c r="N14" s="4">
        <f>Summary!N135+Summary!N138+Summary!N140+Summary!N141</f>
        <v>14190.34</v>
      </c>
      <c r="O14" s="4">
        <f>Summary!O135+Summary!O138+Summary!O140+Summary!O141</f>
        <v>14439.15</v>
      </c>
      <c r="P14" s="4">
        <f>Summary!P135+Summary!P138+Summary!P140+Summary!P141</f>
        <v>11060.47</v>
      </c>
      <c r="Q14" s="4">
        <f>Summary!Q135+Summary!Q138+Summary!Q140+Summary!Q141</f>
        <v>9221.9</v>
      </c>
      <c r="R14" s="4">
        <f>Summary!R135+Summary!R138+Summary!R140+Summary!R141</f>
        <v>10255.33</v>
      </c>
      <c r="S14" s="4">
        <f>Summary!S135+Summary!S138+Summary!S140+Summary!S141</f>
        <v>9047.7</v>
      </c>
      <c r="T14" s="4">
        <f>Summary!T135+Summary!T138+Summary!T140+Summary!T141</f>
        <v>8412.52</v>
      </c>
      <c r="U14" s="4">
        <f>Summary!U135+Summary!U138+Summary!U140+Summary!U141</f>
        <v>8356.11</v>
      </c>
      <c r="V14" s="4">
        <f>Summary!V135+Summary!V138+Summary!V140+Summary!V141</f>
        <v>11113.5</v>
      </c>
      <c r="W14" s="4">
        <f>Summary!W135+Summary!W138+Summary!W140+Summary!W141</f>
        <v>14303.36</v>
      </c>
      <c r="X14" s="4">
        <f>Summary!X135+Summary!X138+Summary!X140+Summary!X141</f>
        <v>19702.73</v>
      </c>
      <c r="Y14" s="4">
        <f>Summary!Y135+Summary!Y138+Summary!Y140+Summary!Y141</f>
        <v>25633.08</v>
      </c>
      <c r="Z14" s="4">
        <f>Summary!Z135+Summary!Z138+Summary!Z140+Summary!Z141</f>
        <v>24081.84</v>
      </c>
      <c r="AA14" s="4">
        <f>Summary!AA135+Summary!AA138+Summary!AA140+Summary!AA141</f>
        <v>15857.43</v>
      </c>
      <c r="AB14" s="4">
        <f>Summary!AB135+Summary!AB138+Summary!AB140+Summary!AB141</f>
        <v>10270.21</v>
      </c>
      <c r="AC14" s="4">
        <f>Summary!AC135+Summary!AC138+Summary!AC140+Summary!AC141</f>
        <v>11582.01</v>
      </c>
      <c r="AD14" s="4">
        <f>Summary!AD135+Summary!AD138+Summary!AD140+Summary!AD141</f>
        <v>6972.64</v>
      </c>
      <c r="AE14" s="4">
        <f>Summary!AE135+Summary!AE138+Summary!AE140+Summary!AE141</f>
        <v>6646.89</v>
      </c>
      <c r="AF14" s="4">
        <f>Summary!AF135+Summary!AF138+Summary!AF140+Summary!AF141</f>
        <v>4950.28</v>
      </c>
    </row>
    <row r="15">
      <c r="A15" s="2" t="s">
        <v>12</v>
      </c>
      <c r="B15" s="4">
        <f>Summary!B154</f>
        <v>0.47</v>
      </c>
      <c r="C15" s="4">
        <f>Summary!C154</f>
        <v>0</v>
      </c>
      <c r="D15" s="4">
        <f>Summary!D154</f>
        <v>1.14</v>
      </c>
      <c r="E15" s="4">
        <f>Summary!E154</f>
        <v>1</v>
      </c>
      <c r="F15" s="4">
        <f>Summary!F154</f>
        <v>0</v>
      </c>
      <c r="G15" s="4">
        <f>Summary!G154</f>
        <v>0</v>
      </c>
      <c r="H15" s="4">
        <f>Summary!H154</f>
        <v>0</v>
      </c>
      <c r="I15" s="4">
        <f>Summary!I154</f>
        <v>0.91</v>
      </c>
      <c r="J15" s="4">
        <f>Summary!J154</f>
        <v>0.21</v>
      </c>
      <c r="K15" s="4">
        <f>Summary!K154</f>
        <v>2.08</v>
      </c>
      <c r="L15" s="4">
        <f>Summary!L154</f>
        <v>0.62</v>
      </c>
      <c r="M15" s="4">
        <f>Summary!M154</f>
        <v>1.14</v>
      </c>
      <c r="N15" s="4">
        <f>Summary!N154</f>
        <v>3.8</v>
      </c>
      <c r="O15" s="4">
        <f>Summary!O154</f>
        <v>0.62</v>
      </c>
      <c r="P15" s="4">
        <f>Summary!P154</f>
        <v>0</v>
      </c>
      <c r="Q15" s="4">
        <f>Summary!Q154</f>
        <v>2.68</v>
      </c>
      <c r="R15" s="4">
        <f>Summary!R154</f>
        <v>0.41</v>
      </c>
      <c r="S15" s="4">
        <f>Summary!S154</f>
        <v>1.66</v>
      </c>
      <c r="T15" s="4">
        <f>Summary!T154</f>
        <v>2.52</v>
      </c>
      <c r="U15" s="4">
        <f>Summary!U154</f>
        <v>0</v>
      </c>
      <c r="V15" s="4">
        <f>Summary!V154</f>
        <v>1.87</v>
      </c>
      <c r="W15" s="4">
        <f>Summary!W154</f>
        <v>3.61</v>
      </c>
      <c r="X15" s="4">
        <f>Summary!X154</f>
        <v>3.56</v>
      </c>
      <c r="Y15" s="4">
        <f>Summary!Y154</f>
        <v>0.86</v>
      </c>
      <c r="Z15" s="4">
        <f>Summary!Z154</f>
        <v>8.1</v>
      </c>
      <c r="AA15" s="4">
        <f>Summary!AA154</f>
        <v>1.38</v>
      </c>
      <c r="AB15" s="4">
        <f>Summary!AB154</f>
        <v>0</v>
      </c>
      <c r="AC15" s="4">
        <f>Summary!AC154</f>
        <v>0</v>
      </c>
      <c r="AD15" s="4">
        <f>Summary!AD154</f>
        <v>0.86</v>
      </c>
      <c r="AE15" s="4">
        <f>Summary!AE154</f>
        <v>0</v>
      </c>
      <c r="AF15" s="4">
        <f>Summary!AF154</f>
        <v>0</v>
      </c>
    </row>
    <row r="16">
      <c r="A16" s="5"/>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6">
        <f>'DTC US&amp;CA - P&amp;L'!B31+'DTC US&amp;CA - P&amp;L'!B36</f>
        <v>300</v>
      </c>
      <c r="C18" s="6">
        <f>'DTC US&amp;CA - P&amp;L'!C31+'DTC US&amp;CA - P&amp;L'!C36</f>
        <v>478</v>
      </c>
      <c r="D18" s="6">
        <f>'DTC US&amp;CA - P&amp;L'!D31+'DTC US&amp;CA - P&amp;L'!D36</f>
        <v>616</v>
      </c>
      <c r="E18" s="6">
        <f>'DTC US&amp;CA - P&amp;L'!E31+'DTC US&amp;CA - P&amp;L'!E36</f>
        <v>562</v>
      </c>
      <c r="F18" s="6">
        <f>'DTC US&amp;CA - P&amp;L'!F31+'DTC US&amp;CA - P&amp;L'!F36</f>
        <v>389</v>
      </c>
      <c r="G18" s="6">
        <f>'DTC US&amp;CA - P&amp;L'!G31+'DTC US&amp;CA - P&amp;L'!G36</f>
        <v>336</v>
      </c>
      <c r="H18" s="6">
        <f>'DTC US&amp;CA - P&amp;L'!H31+'DTC US&amp;CA - P&amp;L'!H36</f>
        <v>240</v>
      </c>
      <c r="I18" s="6">
        <f>'DTC US&amp;CA - P&amp;L'!I31+'DTC US&amp;CA - P&amp;L'!I36</f>
        <v>217</v>
      </c>
      <c r="J18" s="6">
        <f>'DTC US&amp;CA - P&amp;L'!J31+'DTC US&amp;CA - P&amp;L'!J36</f>
        <v>217</v>
      </c>
      <c r="K18" s="6">
        <f>'DTC US&amp;CA - P&amp;L'!K31+'DTC US&amp;CA - P&amp;L'!K36</f>
        <v>214</v>
      </c>
      <c r="L18" s="6">
        <f>'DTC US&amp;CA - P&amp;L'!L31+'DTC US&amp;CA - P&amp;L'!L36</f>
        <v>125</v>
      </c>
      <c r="M18" s="6">
        <f>'DTC US&amp;CA - P&amp;L'!M31+'DTC US&amp;CA - P&amp;L'!M36</f>
        <v>137</v>
      </c>
      <c r="N18" s="6">
        <f>'DTC US&amp;CA - P&amp;L'!N31+'DTC US&amp;CA - P&amp;L'!N36</f>
        <v>113</v>
      </c>
      <c r="O18" s="6">
        <f>'DTC US&amp;CA - P&amp;L'!O31+'DTC US&amp;CA - P&amp;L'!O36</f>
        <v>170</v>
      </c>
      <c r="P18" s="6">
        <f>'DTC US&amp;CA - P&amp;L'!P31+'DTC US&amp;CA - P&amp;L'!P36</f>
        <v>122</v>
      </c>
      <c r="Q18" s="6">
        <f>'DTC US&amp;CA - P&amp;L'!Q31+'DTC US&amp;CA - P&amp;L'!Q36</f>
        <v>113</v>
      </c>
      <c r="R18" s="6">
        <f>'DTC US&amp;CA - P&amp;L'!R31+'DTC US&amp;CA - P&amp;L'!R36</f>
        <v>181</v>
      </c>
      <c r="S18" s="6">
        <f>'DTC US&amp;CA - P&amp;L'!S31+'DTC US&amp;CA - P&amp;L'!S36</f>
        <v>139</v>
      </c>
      <c r="T18" s="6">
        <f>'DTC US&amp;CA - P&amp;L'!T31+'DTC US&amp;CA - P&amp;L'!T36</f>
        <v>142</v>
      </c>
      <c r="U18" s="6">
        <f>'DTC US&amp;CA - P&amp;L'!U31+'DTC US&amp;CA - P&amp;L'!U36</f>
        <v>110</v>
      </c>
      <c r="V18" s="6">
        <f>'DTC US&amp;CA - P&amp;L'!V31+'DTC US&amp;CA - P&amp;L'!V36</f>
        <v>136</v>
      </c>
      <c r="W18" s="6">
        <f>'DTC US&amp;CA - P&amp;L'!W31+'DTC US&amp;CA - P&amp;L'!W36</f>
        <v>176</v>
      </c>
      <c r="X18" s="6">
        <f>'DTC US&amp;CA - P&amp;L'!X31+'DTC US&amp;CA - P&amp;L'!X36</f>
        <v>234</v>
      </c>
      <c r="Y18" s="6">
        <f>'DTC US&amp;CA - P&amp;L'!Y31+'DTC US&amp;CA - P&amp;L'!Y36</f>
        <v>281</v>
      </c>
      <c r="Z18" s="6">
        <f>'DTC US&amp;CA - P&amp;L'!Z31+'DTC US&amp;CA - P&amp;L'!Z36</f>
        <v>270</v>
      </c>
      <c r="AA18" s="6">
        <f>'DTC US&amp;CA - P&amp;L'!AA31+'DTC US&amp;CA - P&amp;L'!AA36</f>
        <v>138</v>
      </c>
      <c r="AB18" s="6">
        <f>'DTC US&amp;CA - P&amp;L'!AB31+'DTC US&amp;CA - P&amp;L'!AB36</f>
        <v>106</v>
      </c>
      <c r="AC18" s="6">
        <f>'DTC US&amp;CA - P&amp;L'!AC31+'DTC US&amp;CA - P&amp;L'!AC36</f>
        <v>69</v>
      </c>
      <c r="AD18" s="6">
        <f>'DTC US&amp;CA - P&amp;L'!AD31+'DTC US&amp;CA - P&amp;L'!AD36</f>
        <v>101</v>
      </c>
      <c r="AE18" s="6">
        <f>'DTC US&amp;CA - P&amp;L'!AE31+'DTC US&amp;CA - P&amp;L'!AE36</f>
        <v>99</v>
      </c>
      <c r="AF18" s="6">
        <f>'DTC US&amp;CA - P&amp;L'!AF31+'DTC US&amp;CA - P&amp;L'!AF36</f>
        <v>104</v>
      </c>
    </row>
    <row r="19">
      <c r="A19" s="2" t="s">
        <v>13</v>
      </c>
      <c r="B19" s="4">
        <f>Summary!B13</f>
        <v>73595.13</v>
      </c>
      <c r="C19" s="4">
        <f>Summary!C13</f>
        <v>117045.27</v>
      </c>
      <c r="D19" s="4">
        <f>Summary!D13</f>
        <v>151596.87</v>
      </c>
      <c r="E19" s="4">
        <f>Summary!E13</f>
        <v>139862.07</v>
      </c>
      <c r="F19" s="4">
        <f>Summary!F13</f>
        <v>97382.03</v>
      </c>
      <c r="G19" s="4">
        <f>Summary!G13</f>
        <v>91094.02</v>
      </c>
      <c r="H19" s="4">
        <f>Summary!H13</f>
        <v>66230.16</v>
      </c>
      <c r="I19" s="4">
        <f>Summary!I13</f>
        <v>59880.27</v>
      </c>
      <c r="J19" s="4">
        <f>Summary!J13</f>
        <v>59147.36</v>
      </c>
      <c r="K19" s="4">
        <f>Summary!K13</f>
        <v>59898.33</v>
      </c>
      <c r="L19" s="4">
        <f>Summary!L13</f>
        <v>35478.71</v>
      </c>
      <c r="M19" s="4">
        <f>Summary!M13</f>
        <v>37228.27</v>
      </c>
      <c r="N19" s="4">
        <f>Summary!N13</f>
        <v>35837.46</v>
      </c>
      <c r="O19" s="4">
        <f>Summary!O13</f>
        <v>461723.92</v>
      </c>
      <c r="P19" s="4">
        <f>Summary!P13</f>
        <v>76439.37</v>
      </c>
      <c r="Q19" s="4">
        <f>Summary!Q13</f>
        <v>54116.66</v>
      </c>
      <c r="R19" s="4">
        <f>Summary!R13</f>
        <v>162182.71</v>
      </c>
      <c r="S19" s="4">
        <f>Summary!S13</f>
        <v>60935.9</v>
      </c>
      <c r="T19" s="4">
        <f>Summary!T13</f>
        <v>118941.4</v>
      </c>
      <c r="U19" s="4">
        <f>Summary!U13</f>
        <v>28669.09</v>
      </c>
      <c r="V19" s="4">
        <f>Summary!V13</f>
        <v>33619.6</v>
      </c>
      <c r="W19" s="4">
        <f>Summary!W13</f>
        <v>44170.98</v>
      </c>
      <c r="X19" s="4">
        <f>Summary!X13</f>
        <v>57682.97</v>
      </c>
      <c r="Y19" s="4">
        <f>Summary!Y13</f>
        <v>68993.91</v>
      </c>
      <c r="Z19" s="4">
        <f>Summary!Z13</f>
        <v>64718.72</v>
      </c>
      <c r="AA19" s="4">
        <f>Summary!AA13</f>
        <v>37953.21</v>
      </c>
      <c r="AB19" s="4">
        <f>Summary!AB13</f>
        <v>29677.42</v>
      </c>
      <c r="AC19" s="4">
        <f>Summary!AC13</f>
        <v>19263.18</v>
      </c>
      <c r="AD19" s="4">
        <f>Summary!AD13</f>
        <v>26776.5</v>
      </c>
      <c r="AE19" s="4">
        <f>Summary!AE13</f>
        <v>26459.97</v>
      </c>
      <c r="AF19" s="4">
        <f>Summary!AF13</f>
        <v>28618.5</v>
      </c>
    </row>
    <row r="20">
      <c r="A20" s="2" t="s">
        <v>14</v>
      </c>
      <c r="B20" s="4">
        <f>Summary!B13+Summary!B27</f>
        <v>86764.56</v>
      </c>
      <c r="C20" s="4">
        <f>Summary!C13+Summary!C27</f>
        <v>178074.13</v>
      </c>
      <c r="D20" s="4">
        <f>Summary!D13+Summary!D27</f>
        <v>179866.79</v>
      </c>
      <c r="E20" s="4">
        <f>Summary!E13+Summary!E27</f>
        <v>164614.81</v>
      </c>
      <c r="F20" s="4">
        <f>Summary!F13+Summary!F27</f>
        <v>137221.74</v>
      </c>
      <c r="G20" s="4">
        <f>Summary!G13+Summary!G27</f>
        <v>113105.29</v>
      </c>
      <c r="H20" s="4">
        <f>Summary!H13+Summary!H27</f>
        <v>82074.58</v>
      </c>
      <c r="I20" s="4">
        <f>Summary!I13+Summary!I27</f>
        <v>76359.62</v>
      </c>
      <c r="J20" s="4">
        <f>Summary!J13+Summary!J27</f>
        <v>75653.41</v>
      </c>
      <c r="K20" s="4">
        <f>Summary!K13+Summary!K27</f>
        <v>77062.87</v>
      </c>
      <c r="L20" s="4">
        <f>Summary!L13+Summary!L27</f>
        <v>55440.43</v>
      </c>
      <c r="M20" s="4">
        <f>Summary!M13+Summary!M27</f>
        <v>56405.31</v>
      </c>
      <c r="N20" s="4">
        <f>Summary!N13+Summary!N27</f>
        <v>55084.99</v>
      </c>
      <c r="O20" s="4">
        <f>Summary!O13+Summary!O27</f>
        <v>479030.62</v>
      </c>
      <c r="P20" s="4">
        <f>Summary!P13+Summary!P27</f>
        <v>93533.35</v>
      </c>
      <c r="Q20" s="4">
        <f>Summary!Q13+Summary!Q27</f>
        <v>69544.31</v>
      </c>
      <c r="R20" s="4">
        <f>Summary!R13+Summary!R27</f>
        <v>182368.61</v>
      </c>
      <c r="S20" s="4">
        <f>Summary!S13+Summary!S27</f>
        <v>78619.08</v>
      </c>
      <c r="T20" s="4">
        <f>Summary!T13+Summary!T27</f>
        <v>139490.77</v>
      </c>
      <c r="U20" s="4">
        <f>Summary!U13+Summary!U27</f>
        <v>52147.89</v>
      </c>
      <c r="V20" s="4">
        <f>Summary!V13+Summary!V27</f>
        <v>49867.46</v>
      </c>
      <c r="W20" s="4">
        <f>Summary!W13+Summary!W27</f>
        <v>66187.23</v>
      </c>
      <c r="X20" s="4">
        <f>Summary!X13+Summary!X27</f>
        <v>74739</v>
      </c>
      <c r="Y20" s="4">
        <f>Summary!Y13+Summary!Y27</f>
        <v>93710.16</v>
      </c>
      <c r="Z20" s="4">
        <f>Summary!Z13+Summary!Z27</f>
        <v>92519.42</v>
      </c>
      <c r="AA20" s="4">
        <f>Summary!AA13+Summary!AA27</f>
        <v>57637.98</v>
      </c>
      <c r="AB20" s="4">
        <f>Summary!AB13+Summary!AB27</f>
        <v>51331.49</v>
      </c>
      <c r="AC20" s="4">
        <f>Summary!AC13+Summary!AC27</f>
        <v>39597.59</v>
      </c>
      <c r="AD20" s="4">
        <f>Summary!AD13+Summary!AD27</f>
        <v>48774.38</v>
      </c>
      <c r="AE20" s="4">
        <f>Summary!AE13+Summary!AE27</f>
        <v>35426.98</v>
      </c>
      <c r="AF20" s="4">
        <f>Summary!AF13+Summary!AF27</f>
        <v>54215.33</v>
      </c>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c r="B1" s="11">
        <v>46143.0</v>
      </c>
      <c r="C1" s="11">
        <v>46144.0</v>
      </c>
      <c r="D1" s="11">
        <v>46145.0</v>
      </c>
      <c r="E1" s="11">
        <v>46146.0</v>
      </c>
      <c r="F1" s="11">
        <v>46147.0</v>
      </c>
      <c r="G1" s="11">
        <v>46148.0</v>
      </c>
      <c r="H1" s="11">
        <v>46149.0</v>
      </c>
      <c r="I1" s="11">
        <v>46150.0</v>
      </c>
      <c r="J1" s="11">
        <v>46151.0</v>
      </c>
      <c r="K1" s="11">
        <v>46152.0</v>
      </c>
      <c r="L1" s="11">
        <v>46153.0</v>
      </c>
      <c r="M1" s="11">
        <v>46154.0</v>
      </c>
      <c r="N1" s="11">
        <v>46155.0</v>
      </c>
      <c r="O1" s="11">
        <v>46156.0</v>
      </c>
      <c r="P1" s="11">
        <v>46157.0</v>
      </c>
      <c r="Q1" s="11">
        <v>46158.0</v>
      </c>
      <c r="R1" s="11">
        <v>46159.0</v>
      </c>
      <c r="S1" s="11">
        <v>46160.0</v>
      </c>
      <c r="T1" s="11">
        <v>46161.0</v>
      </c>
      <c r="U1" s="11">
        <v>46162.0</v>
      </c>
      <c r="V1" s="11">
        <v>46163.0</v>
      </c>
      <c r="W1" s="11">
        <v>46164.0</v>
      </c>
      <c r="X1" s="11">
        <v>46165.0</v>
      </c>
      <c r="Y1" s="11">
        <v>46166.0</v>
      </c>
      <c r="Z1" s="11">
        <v>46167.0</v>
      </c>
      <c r="AA1" s="11">
        <v>46168.0</v>
      </c>
      <c r="AB1" s="11">
        <v>46169.0</v>
      </c>
      <c r="AC1" s="11">
        <v>46170.0</v>
      </c>
      <c r="AD1" s="11">
        <v>46171.0</v>
      </c>
      <c r="AE1" s="11">
        <v>46172.0</v>
      </c>
      <c r="AF1" s="11">
        <v>46173.0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M3" s="14" t="s">
        <v>24</v>
      </c>
      <c r="W3" s="15" t="s">
        <v>25</v>
      </c>
      <c r="AA3" s="14" t="s">
        <v>24</v>
      </c>
    </row>
    <row r="4" ht="28.5" customHeight="1">
      <c r="B4" s="16"/>
      <c r="C4" s="16"/>
      <c r="D4" s="16"/>
      <c r="E4" s="17" t="s">
        <v>26</v>
      </c>
      <c r="F4" s="17" t="s">
        <v>27</v>
      </c>
      <c r="G4" s="17" t="s">
        <v>28</v>
      </c>
      <c r="H4" s="16" t="s">
        <v>29</v>
      </c>
      <c r="I4" s="16"/>
      <c r="J4" s="16"/>
      <c r="K4" s="17" t="s">
        <v>30</v>
      </c>
      <c r="L4" s="18" t="s">
        <v>31</v>
      </c>
      <c r="M4" s="19" t="s">
        <v>32</v>
      </c>
      <c r="N4" s="16"/>
      <c r="O4" s="16"/>
      <c r="P4" s="17" t="s">
        <v>33</v>
      </c>
      <c r="Q4" s="16"/>
      <c r="R4" s="16"/>
      <c r="S4" s="16"/>
      <c r="T4" s="17" t="s">
        <v>34</v>
      </c>
      <c r="U4" s="16" t="s">
        <v>35</v>
      </c>
      <c r="V4" s="16"/>
      <c r="W4" s="17" t="s">
        <v>36</v>
      </c>
      <c r="X4" s="16"/>
      <c r="Y4" s="16"/>
      <c r="Z4" s="17" t="s">
        <v>37</v>
      </c>
      <c r="AA4" s="16" t="s">
        <v>38</v>
      </c>
      <c r="AB4" s="16"/>
      <c r="AC4" s="16" t="s">
        <v>39</v>
      </c>
      <c r="AD4" s="16"/>
      <c r="AE4" s="16"/>
      <c r="AF4" s="16"/>
    </row>
    <row r="5" ht="27.75" customHeight="1">
      <c r="B5" s="16"/>
      <c r="C5" s="16"/>
      <c r="D5" s="16"/>
      <c r="E5" s="16"/>
      <c r="F5" s="17" t="s">
        <v>40</v>
      </c>
      <c r="G5" s="17" t="s">
        <v>41</v>
      </c>
      <c r="H5" s="16"/>
      <c r="I5" s="16"/>
      <c r="J5" s="16"/>
      <c r="K5" s="17" t="s">
        <v>42</v>
      </c>
      <c r="L5" s="17" t="s">
        <v>43</v>
      </c>
      <c r="M5" s="17" t="s">
        <v>44</v>
      </c>
      <c r="N5" s="16"/>
      <c r="O5" s="16"/>
      <c r="P5" s="16"/>
      <c r="Q5" s="16"/>
      <c r="R5" s="16"/>
      <c r="S5" s="16"/>
      <c r="T5" s="16"/>
      <c r="U5" s="16"/>
      <c r="V5" s="16"/>
      <c r="W5" s="17" t="s">
        <v>45</v>
      </c>
      <c r="X5" s="16"/>
      <c r="Y5" s="16"/>
      <c r="Z5" s="16"/>
      <c r="AA5" s="16" t="s">
        <v>46</v>
      </c>
      <c r="AB5" s="16"/>
      <c r="AC5" s="16"/>
      <c r="AD5" s="16"/>
      <c r="AE5" s="16"/>
      <c r="AF5" s="16"/>
    </row>
    <row r="6" ht="30.75" customHeight="1">
      <c r="B6" s="16"/>
      <c r="C6" s="16"/>
      <c r="D6" s="16"/>
      <c r="E6" s="16"/>
      <c r="F6" s="17" t="s">
        <v>47</v>
      </c>
      <c r="G6" s="16"/>
      <c r="H6" s="16"/>
      <c r="I6" s="16"/>
      <c r="J6" s="16"/>
      <c r="K6" s="16"/>
      <c r="L6" s="16"/>
      <c r="M6" s="17" t="s">
        <v>48</v>
      </c>
      <c r="N6" s="16"/>
      <c r="O6" s="16"/>
      <c r="P6" s="16"/>
      <c r="Q6" s="16"/>
      <c r="R6" s="16"/>
      <c r="S6" s="16"/>
      <c r="T6" s="16"/>
      <c r="U6" s="16"/>
      <c r="V6" s="16"/>
      <c r="W6" s="16"/>
      <c r="X6" s="16"/>
      <c r="Y6" s="16"/>
      <c r="Z6" s="16"/>
      <c r="AA6" s="16"/>
      <c r="AB6" s="16"/>
      <c r="AC6" s="16"/>
      <c r="AD6" s="16"/>
      <c r="AE6" s="16"/>
      <c r="AF6" s="16"/>
    </row>
    <row r="7" ht="33.0" customHeight="1">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row>
    <row r="8" ht="33.0" customHeight="1">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row>
    <row r="9" ht="33.0" customHeight="1">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row>
    <row r="10" ht="33.0" customHeight="1">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row>
    <row r="11" ht="33.0" customHeight="1">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row>
    <row r="12">
      <c r="A12" s="20" t="s">
        <v>49</v>
      </c>
      <c r="B12" s="21">
        <f t="shared" ref="B12:AF12" si="1">SUM(B13,B20,B26,B29)</f>
        <v>88749.97591</v>
      </c>
      <c r="C12" s="21">
        <f t="shared" si="1"/>
        <v>180837.8751</v>
      </c>
      <c r="D12" s="21">
        <f t="shared" si="1"/>
        <v>181335.6689</v>
      </c>
      <c r="E12" s="21">
        <f t="shared" si="1"/>
        <v>167865.3911</v>
      </c>
      <c r="F12" s="21">
        <f t="shared" si="1"/>
        <v>139488.2103</v>
      </c>
      <c r="G12" s="21">
        <f t="shared" si="1"/>
        <v>114657.3926</v>
      </c>
      <c r="H12" s="21">
        <f t="shared" si="1"/>
        <v>83199.32677</v>
      </c>
      <c r="I12" s="21">
        <f t="shared" si="1"/>
        <v>77885.25563</v>
      </c>
      <c r="J12" s="21">
        <f t="shared" si="1"/>
        <v>76997.88004</v>
      </c>
      <c r="K12" s="21">
        <f t="shared" si="1"/>
        <v>78910.2836</v>
      </c>
      <c r="L12" s="21">
        <f t="shared" si="1"/>
        <v>56601.85993</v>
      </c>
      <c r="M12" s="21">
        <f t="shared" si="1"/>
        <v>57304.16953</v>
      </c>
      <c r="N12" s="21">
        <f t="shared" si="1"/>
        <v>56575.93786</v>
      </c>
      <c r="O12" s="21">
        <f t="shared" si="1"/>
        <v>480547.7995</v>
      </c>
      <c r="P12" s="21">
        <f t="shared" si="1"/>
        <v>95675.28236</v>
      </c>
      <c r="Q12" s="21">
        <f t="shared" si="1"/>
        <v>71009.22565</v>
      </c>
      <c r="R12" s="21">
        <f t="shared" si="1"/>
        <v>183777.9027</v>
      </c>
      <c r="S12" s="21">
        <f t="shared" si="1"/>
        <v>80207.20864</v>
      </c>
      <c r="T12" s="21">
        <f t="shared" si="1"/>
        <v>141076.9823</v>
      </c>
      <c r="U12" s="21">
        <f t="shared" si="1"/>
        <v>53544.11299</v>
      </c>
      <c r="V12" s="21">
        <f t="shared" si="1"/>
        <v>50461.73394</v>
      </c>
      <c r="W12" s="21">
        <f t="shared" si="1"/>
        <v>67629.89251</v>
      </c>
      <c r="X12" s="21">
        <f t="shared" si="1"/>
        <v>76980.50895</v>
      </c>
      <c r="Y12" s="21">
        <f t="shared" si="1"/>
        <v>96024.95222</v>
      </c>
      <c r="Z12" s="21">
        <f t="shared" si="1"/>
        <v>94585.501</v>
      </c>
      <c r="AA12" s="21">
        <f t="shared" si="1"/>
        <v>58782.3283</v>
      </c>
      <c r="AB12" s="21">
        <f t="shared" si="1"/>
        <v>52454.37555</v>
      </c>
      <c r="AC12" s="21">
        <f t="shared" si="1"/>
        <v>41391.19295</v>
      </c>
      <c r="AD12" s="21">
        <f t="shared" si="1"/>
        <v>49879.34191</v>
      </c>
      <c r="AE12" s="21">
        <f t="shared" si="1"/>
        <v>36445.92456</v>
      </c>
      <c r="AF12" s="21">
        <f t="shared" si="1"/>
        <v>56960.97553</v>
      </c>
    </row>
    <row r="13" collapsed="1">
      <c r="A13" s="22" t="s">
        <v>50</v>
      </c>
      <c r="B13" s="23">
        <f t="shared" ref="B13:AF13" si="2">sum(B14:B19)</f>
        <v>73595.13</v>
      </c>
      <c r="C13" s="23">
        <f t="shared" si="2"/>
        <v>117045.27</v>
      </c>
      <c r="D13" s="23">
        <f t="shared" si="2"/>
        <v>151596.87</v>
      </c>
      <c r="E13" s="23">
        <f t="shared" si="2"/>
        <v>139862.07</v>
      </c>
      <c r="F13" s="23">
        <f t="shared" si="2"/>
        <v>97382.03</v>
      </c>
      <c r="G13" s="23">
        <f t="shared" si="2"/>
        <v>91094.02</v>
      </c>
      <c r="H13" s="23">
        <f t="shared" si="2"/>
        <v>66230.16</v>
      </c>
      <c r="I13" s="23">
        <f t="shared" si="2"/>
        <v>59880.27</v>
      </c>
      <c r="J13" s="23">
        <f t="shared" si="2"/>
        <v>59147.36</v>
      </c>
      <c r="K13" s="23">
        <f t="shared" si="2"/>
        <v>59898.33</v>
      </c>
      <c r="L13" s="23">
        <f t="shared" si="2"/>
        <v>35478.71</v>
      </c>
      <c r="M13" s="23">
        <f t="shared" si="2"/>
        <v>37228.27</v>
      </c>
      <c r="N13" s="23">
        <f t="shared" si="2"/>
        <v>35837.46</v>
      </c>
      <c r="O13" s="23">
        <f t="shared" si="2"/>
        <v>461723.92</v>
      </c>
      <c r="P13" s="23">
        <f t="shared" si="2"/>
        <v>76439.37</v>
      </c>
      <c r="Q13" s="23">
        <f t="shared" si="2"/>
        <v>54116.66</v>
      </c>
      <c r="R13" s="23">
        <f t="shared" si="2"/>
        <v>162182.71</v>
      </c>
      <c r="S13" s="23">
        <f t="shared" si="2"/>
        <v>60935.9</v>
      </c>
      <c r="T13" s="23">
        <f t="shared" si="2"/>
        <v>118941.4</v>
      </c>
      <c r="U13" s="23">
        <f t="shared" si="2"/>
        <v>28669.09</v>
      </c>
      <c r="V13" s="23">
        <f t="shared" si="2"/>
        <v>33619.6</v>
      </c>
      <c r="W13" s="23">
        <f t="shared" si="2"/>
        <v>44170.98</v>
      </c>
      <c r="X13" s="23">
        <f t="shared" si="2"/>
        <v>57682.97</v>
      </c>
      <c r="Y13" s="23">
        <f t="shared" si="2"/>
        <v>68993.91</v>
      </c>
      <c r="Z13" s="23">
        <f t="shared" si="2"/>
        <v>64718.72</v>
      </c>
      <c r="AA13" s="23">
        <f t="shared" si="2"/>
        <v>37953.21</v>
      </c>
      <c r="AB13" s="23">
        <f t="shared" si="2"/>
        <v>29677.42</v>
      </c>
      <c r="AC13" s="23">
        <f t="shared" si="2"/>
        <v>19263.18</v>
      </c>
      <c r="AD13" s="23">
        <f t="shared" si="2"/>
        <v>26776.5</v>
      </c>
      <c r="AE13" s="23">
        <f t="shared" si="2"/>
        <v>26459.97</v>
      </c>
      <c r="AF13" s="23">
        <f t="shared" si="2"/>
        <v>28618.5</v>
      </c>
    </row>
    <row r="14" hidden="1" outlineLevel="1">
      <c r="A14" s="24" t="s">
        <v>51</v>
      </c>
      <c r="B14" s="25">
        <v>55904.1</v>
      </c>
      <c r="C14" s="25">
        <v>89119.9</v>
      </c>
      <c r="D14" s="25">
        <v>113979.5</v>
      </c>
      <c r="E14" s="25">
        <v>105630.4</v>
      </c>
      <c r="F14" s="25">
        <v>72773.79</v>
      </c>
      <c r="G14" s="25">
        <v>70375.4</v>
      </c>
      <c r="H14" s="25">
        <v>50044.4</v>
      </c>
      <c r="I14" s="25">
        <v>45304.8</v>
      </c>
      <c r="J14" s="25">
        <v>45158.8</v>
      </c>
      <c r="K14" s="25">
        <v>38508.0</v>
      </c>
      <c r="L14" s="25">
        <v>23348.0</v>
      </c>
      <c r="M14" s="25">
        <v>26934.0</v>
      </c>
      <c r="N14" s="25">
        <v>26574.6</v>
      </c>
      <c r="O14" s="25">
        <v>361001.2</v>
      </c>
      <c r="P14" s="25">
        <v>58509.2</v>
      </c>
      <c r="Q14" s="25">
        <v>41130.1</v>
      </c>
      <c r="R14" s="25">
        <v>126157.2</v>
      </c>
      <c r="S14" s="25">
        <v>46624.4</v>
      </c>
      <c r="T14" s="25">
        <v>92972.7</v>
      </c>
      <c r="U14" s="25">
        <v>21372.7</v>
      </c>
      <c r="V14" s="25">
        <v>25308.2</v>
      </c>
      <c r="W14" s="25">
        <v>32844.0</v>
      </c>
      <c r="X14" s="25">
        <v>43204.36</v>
      </c>
      <c r="Y14" s="25">
        <v>51631.7</v>
      </c>
      <c r="Z14" s="25">
        <v>49357.9</v>
      </c>
      <c r="AA14" s="25">
        <v>30211.5</v>
      </c>
      <c r="AB14" s="25">
        <v>23368.2</v>
      </c>
      <c r="AC14" s="25">
        <v>15067.2</v>
      </c>
      <c r="AD14" s="25">
        <v>21131.4</v>
      </c>
      <c r="AE14" s="25">
        <v>20901.0</v>
      </c>
      <c r="AF14" s="25">
        <v>21928.4</v>
      </c>
    </row>
    <row r="15" hidden="1" outlineLevel="1">
      <c r="A15" s="24" t="s">
        <v>52</v>
      </c>
      <c r="B15" s="25">
        <v>3219.4</v>
      </c>
      <c r="C15" s="25">
        <v>5231.8</v>
      </c>
      <c r="D15" s="25">
        <v>7477.6</v>
      </c>
      <c r="E15" s="25">
        <v>6096.0</v>
      </c>
      <c r="F15" s="25">
        <v>4921.9</v>
      </c>
      <c r="G15" s="25">
        <v>3488.2</v>
      </c>
      <c r="H15" s="25">
        <v>3861.2</v>
      </c>
      <c r="I15" s="25">
        <v>3548.8</v>
      </c>
      <c r="J15" s="25">
        <v>3149.4</v>
      </c>
      <c r="K15" s="25">
        <v>9975.4</v>
      </c>
      <c r="L15" s="25">
        <v>5589.0</v>
      </c>
      <c r="M15" s="25">
        <v>3239.4</v>
      </c>
      <c r="N15" s="25">
        <v>2368.3</v>
      </c>
      <c r="O15" s="25">
        <v>19475.4</v>
      </c>
      <c r="P15" s="25">
        <v>3937.2</v>
      </c>
      <c r="Q15" s="25">
        <v>3081.4</v>
      </c>
      <c r="R15" s="25">
        <v>6862.2</v>
      </c>
      <c r="S15" s="25">
        <v>2986.8</v>
      </c>
      <c r="T15" s="25">
        <v>4486.6</v>
      </c>
      <c r="U15" s="25">
        <v>1703.4</v>
      </c>
      <c r="V15" s="25">
        <v>1571.8</v>
      </c>
      <c r="W15" s="25">
        <v>2682.0</v>
      </c>
      <c r="X15" s="25">
        <v>3171.87</v>
      </c>
      <c r="Y15" s="25">
        <v>3812.6</v>
      </c>
      <c r="Z15" s="25">
        <v>3965.4</v>
      </c>
      <c r="AA15" s="25">
        <v>1475.3</v>
      </c>
      <c r="AB15" s="25">
        <v>1512.6</v>
      </c>
      <c r="AC15" s="25">
        <v>1074.2</v>
      </c>
      <c r="AD15" s="25">
        <v>1286.2</v>
      </c>
      <c r="AE15" s="25">
        <v>1196.4</v>
      </c>
      <c r="AF15" s="25">
        <v>1990.0</v>
      </c>
    </row>
    <row r="16" hidden="1" outlineLevel="1">
      <c r="A16" s="24" t="s">
        <v>53</v>
      </c>
      <c r="B16" s="25">
        <v>0.0</v>
      </c>
      <c r="C16" s="25">
        <v>0.0</v>
      </c>
      <c r="D16" s="25">
        <v>0.0</v>
      </c>
      <c r="E16" s="25">
        <v>0.0</v>
      </c>
      <c r="F16" s="25">
        <v>0.0</v>
      </c>
      <c r="G16" s="25">
        <v>0.0</v>
      </c>
      <c r="H16" s="25">
        <v>0.0</v>
      </c>
      <c r="I16" s="25">
        <v>0.0</v>
      </c>
      <c r="J16" s="25">
        <v>0.0</v>
      </c>
      <c r="K16" s="25">
        <v>0.0</v>
      </c>
      <c r="L16" s="25">
        <v>0.0</v>
      </c>
      <c r="M16" s="25">
        <v>0.0</v>
      </c>
      <c r="N16" s="25">
        <v>0.0</v>
      </c>
      <c r="O16" s="25">
        <v>0.0</v>
      </c>
      <c r="P16" s="25">
        <v>0.0</v>
      </c>
      <c r="Q16" s="25">
        <v>0.0</v>
      </c>
      <c r="R16" s="25">
        <v>0.0</v>
      </c>
      <c r="S16" s="25">
        <v>0.0</v>
      </c>
      <c r="T16" s="25">
        <v>0.0</v>
      </c>
      <c r="U16" s="25">
        <v>0.0</v>
      </c>
      <c r="V16" s="25">
        <v>0.0</v>
      </c>
      <c r="W16" s="25">
        <v>0.0</v>
      </c>
      <c r="X16" s="25">
        <v>0.0</v>
      </c>
      <c r="Y16" s="25">
        <v>0.0</v>
      </c>
      <c r="Z16" s="25">
        <v>0.0</v>
      </c>
      <c r="AA16" s="25">
        <v>0.0</v>
      </c>
      <c r="AB16" s="25">
        <v>0.0</v>
      </c>
      <c r="AC16" s="25">
        <v>0.0</v>
      </c>
      <c r="AD16" s="25">
        <v>0.0</v>
      </c>
      <c r="AE16" s="25">
        <v>0.0</v>
      </c>
      <c r="AF16" s="25">
        <v>0.0</v>
      </c>
    </row>
    <row r="17" hidden="1" outlineLevel="1">
      <c r="A17" s="24" t="s">
        <v>54</v>
      </c>
      <c r="B17" s="25">
        <v>4574.01</v>
      </c>
      <c r="C17" s="25">
        <v>7422.04</v>
      </c>
      <c r="D17" s="25">
        <v>9798.23</v>
      </c>
      <c r="E17" s="25">
        <v>9005.17</v>
      </c>
      <c r="F17" s="25">
        <v>6229.59</v>
      </c>
      <c r="G17" s="25">
        <v>5836.7</v>
      </c>
      <c r="H17" s="25">
        <v>4164.53</v>
      </c>
      <c r="I17" s="25">
        <v>3763.32</v>
      </c>
      <c r="J17" s="25">
        <v>3688.73</v>
      </c>
      <c r="K17" s="25">
        <v>3891.06</v>
      </c>
      <c r="L17" s="25">
        <v>2233.2</v>
      </c>
      <c r="M17" s="25">
        <v>2391.53</v>
      </c>
      <c r="N17" s="25">
        <v>2315.89</v>
      </c>
      <c r="O17" s="25">
        <v>29846.05</v>
      </c>
      <c r="P17" s="25">
        <v>5039.27</v>
      </c>
      <c r="Q17" s="25">
        <v>3535.73</v>
      </c>
      <c r="R17" s="25">
        <v>10602.04</v>
      </c>
      <c r="S17" s="25">
        <v>3819.09</v>
      </c>
      <c r="T17" s="25">
        <v>7713.0</v>
      </c>
      <c r="U17" s="25">
        <v>1893.22</v>
      </c>
      <c r="V17" s="25">
        <v>2143.34</v>
      </c>
      <c r="W17" s="25">
        <v>2745.71</v>
      </c>
      <c r="X17" s="25">
        <v>3701.84</v>
      </c>
      <c r="Y17" s="25">
        <v>4336.89</v>
      </c>
      <c r="Z17" s="25">
        <v>4166.22</v>
      </c>
      <c r="AA17" s="25">
        <v>2490.42</v>
      </c>
      <c r="AB17" s="25">
        <v>1936.98</v>
      </c>
      <c r="AC17" s="25">
        <v>1231.92</v>
      </c>
      <c r="AD17" s="25">
        <v>1649.81</v>
      </c>
      <c r="AE17" s="25">
        <v>1664.51</v>
      </c>
      <c r="AF17" s="25">
        <v>1754.62</v>
      </c>
    </row>
    <row r="18" hidden="1" outlineLevel="1">
      <c r="A18" s="24" t="s">
        <v>55</v>
      </c>
      <c r="B18" s="25">
        <v>8038.55</v>
      </c>
      <c r="C18" s="25">
        <v>12692.82</v>
      </c>
      <c r="D18" s="25">
        <v>16363.53</v>
      </c>
      <c r="E18" s="25">
        <v>14992.57</v>
      </c>
      <c r="F18" s="25">
        <v>10382.28</v>
      </c>
      <c r="G18" s="25">
        <v>8914.96</v>
      </c>
      <c r="H18" s="25">
        <v>6540.84</v>
      </c>
      <c r="I18" s="25">
        <v>5924.02</v>
      </c>
      <c r="J18" s="25">
        <v>5831.09</v>
      </c>
      <c r="K18" s="25">
        <v>6104.58</v>
      </c>
      <c r="L18" s="25">
        <v>3468.93</v>
      </c>
      <c r="M18" s="25">
        <v>3783.78</v>
      </c>
      <c r="N18" s="25">
        <v>3759.08</v>
      </c>
      <c r="O18" s="25">
        <v>50201.87</v>
      </c>
      <c r="P18" s="25">
        <v>8074.14</v>
      </c>
      <c r="Q18" s="25">
        <v>5689.77</v>
      </c>
      <c r="R18" s="25">
        <v>17561.77</v>
      </c>
      <c r="S18" s="25">
        <v>6506.11</v>
      </c>
      <c r="T18" s="25">
        <v>12969.5</v>
      </c>
      <c r="U18" s="25">
        <v>3100.07</v>
      </c>
      <c r="V18" s="25">
        <v>3696.71</v>
      </c>
      <c r="W18" s="25">
        <v>4739.85</v>
      </c>
      <c r="X18" s="25">
        <v>6268.9</v>
      </c>
      <c r="Y18" s="25">
        <v>7553.55</v>
      </c>
      <c r="Z18" s="25">
        <v>7229.2</v>
      </c>
      <c r="AA18" s="25">
        <v>3775.99</v>
      </c>
      <c r="AB18" s="25">
        <v>2859.64</v>
      </c>
      <c r="AC18" s="25">
        <v>1889.86</v>
      </c>
      <c r="AD18" s="25">
        <v>2709.09</v>
      </c>
      <c r="AE18" s="25">
        <v>2698.06</v>
      </c>
      <c r="AF18" s="25">
        <v>2945.48</v>
      </c>
    </row>
    <row r="19" hidden="1" outlineLevel="1">
      <c r="A19" s="24" t="s">
        <v>56</v>
      </c>
      <c r="B19" s="25">
        <v>1859.07</v>
      </c>
      <c r="C19" s="25">
        <v>2578.71</v>
      </c>
      <c r="D19" s="25">
        <v>3978.01</v>
      </c>
      <c r="E19" s="25">
        <v>4137.93</v>
      </c>
      <c r="F19" s="25">
        <v>3074.47</v>
      </c>
      <c r="G19" s="25">
        <v>2478.76</v>
      </c>
      <c r="H19" s="25">
        <v>1619.19</v>
      </c>
      <c r="I19" s="25">
        <v>1339.33</v>
      </c>
      <c r="J19" s="25">
        <v>1319.34</v>
      </c>
      <c r="K19" s="25">
        <v>1419.29</v>
      </c>
      <c r="L19" s="25">
        <v>839.58</v>
      </c>
      <c r="M19" s="25">
        <v>879.56</v>
      </c>
      <c r="N19" s="25">
        <v>819.59</v>
      </c>
      <c r="O19" s="25">
        <v>1199.4</v>
      </c>
      <c r="P19" s="25">
        <v>879.56</v>
      </c>
      <c r="Q19" s="25">
        <v>679.66</v>
      </c>
      <c r="R19" s="25">
        <v>999.5</v>
      </c>
      <c r="S19" s="25">
        <v>999.5</v>
      </c>
      <c r="T19" s="25">
        <v>799.6</v>
      </c>
      <c r="U19" s="25">
        <v>599.7</v>
      </c>
      <c r="V19" s="25">
        <v>899.55</v>
      </c>
      <c r="W19" s="25">
        <v>1159.42</v>
      </c>
      <c r="X19" s="25">
        <v>1336.0</v>
      </c>
      <c r="Y19" s="25">
        <v>1659.17</v>
      </c>
      <c r="Z19" s="25">
        <v>0.0</v>
      </c>
      <c r="AA19" s="25">
        <v>0.0</v>
      </c>
      <c r="AB19" s="25">
        <v>0.0</v>
      </c>
      <c r="AC19" s="25">
        <v>0.0</v>
      </c>
      <c r="AD19" s="25">
        <v>0.0</v>
      </c>
      <c r="AE19" s="25">
        <v>0.0</v>
      </c>
      <c r="AF19" s="25">
        <v>0.0</v>
      </c>
    </row>
    <row r="20" collapsed="1">
      <c r="A20" s="22" t="s">
        <v>57</v>
      </c>
      <c r="B20" s="23">
        <f t="shared" ref="B20:AF20" si="3">SUM(B21:B25)</f>
        <v>1178.87341</v>
      </c>
      <c r="C20" s="23">
        <f t="shared" si="3"/>
        <v>405.7888</v>
      </c>
      <c r="D20" s="23">
        <f t="shared" si="3"/>
        <v>307.19612</v>
      </c>
      <c r="E20" s="23">
        <f t="shared" si="3"/>
        <v>1702.1809</v>
      </c>
      <c r="F20" s="23">
        <f t="shared" si="3"/>
        <v>322.5898</v>
      </c>
      <c r="G20" s="23">
        <f t="shared" si="3"/>
        <v>292.256375</v>
      </c>
      <c r="H20" s="23">
        <f t="shared" si="3"/>
        <v>584.5411</v>
      </c>
      <c r="I20" s="23">
        <f t="shared" si="3"/>
        <v>653.155305</v>
      </c>
      <c r="J20" s="23">
        <f t="shared" si="3"/>
        <v>647.510825</v>
      </c>
      <c r="K20" s="23">
        <f t="shared" si="3"/>
        <v>752.95482</v>
      </c>
      <c r="L20" s="23">
        <f t="shared" si="3"/>
        <v>294.0607</v>
      </c>
      <c r="M20" s="23">
        <f t="shared" si="3"/>
        <v>210.48027</v>
      </c>
      <c r="N20" s="23">
        <f t="shared" si="3"/>
        <v>672.0273</v>
      </c>
      <c r="O20" s="23">
        <f t="shared" si="3"/>
        <v>610.9245</v>
      </c>
      <c r="P20" s="23">
        <f t="shared" si="3"/>
        <v>1453.79598</v>
      </c>
      <c r="Q20" s="23">
        <f t="shared" si="3"/>
        <v>729.0129</v>
      </c>
      <c r="R20" s="23">
        <f t="shared" si="3"/>
        <v>655.246625</v>
      </c>
      <c r="S20" s="23">
        <f t="shared" si="3"/>
        <v>546.93507</v>
      </c>
      <c r="T20" s="23">
        <f t="shared" si="3"/>
        <v>668.5632</v>
      </c>
      <c r="U20" s="23">
        <f t="shared" si="3"/>
        <v>704.072985</v>
      </c>
      <c r="V20" s="23">
        <f t="shared" si="3"/>
        <v>178.10394</v>
      </c>
      <c r="W20" s="23">
        <f t="shared" si="3"/>
        <v>621.20212</v>
      </c>
      <c r="X20" s="23">
        <f t="shared" si="3"/>
        <v>1368.57576</v>
      </c>
      <c r="Y20" s="23">
        <f t="shared" si="3"/>
        <v>1277.7095</v>
      </c>
      <c r="Z20" s="23">
        <f t="shared" si="3"/>
        <v>990.41628</v>
      </c>
      <c r="AA20" s="23">
        <f t="shared" si="3"/>
        <v>319.5892</v>
      </c>
      <c r="AB20" s="23">
        <f t="shared" si="3"/>
        <v>289.4874</v>
      </c>
      <c r="AC20" s="23">
        <f t="shared" si="3"/>
        <v>913.65125</v>
      </c>
      <c r="AD20" s="23">
        <f t="shared" si="3"/>
        <v>265.13557</v>
      </c>
      <c r="AE20" s="23">
        <f t="shared" si="3"/>
        <v>701.76456</v>
      </c>
      <c r="AF20" s="23">
        <f t="shared" si="3"/>
        <v>1545.80265</v>
      </c>
    </row>
    <row r="21" hidden="1" outlineLevel="1">
      <c r="A21" s="24" t="s">
        <v>51</v>
      </c>
      <c r="B21" s="26">
        <f>'DTC EU - P&amp;L'!B15*B$133</f>
        <v>763.515038</v>
      </c>
      <c r="C21" s="26">
        <f>'DTC EU - P&amp;L'!C15*C$133</f>
        <v>194.485424</v>
      </c>
      <c r="D21" s="26">
        <f>'DTC EU - P&amp;L'!D15*D$133</f>
        <v>191.393274</v>
      </c>
      <c r="E21" s="26">
        <f>'DTC EU - P&amp;L'!E15*E$133</f>
        <v>1150.83374</v>
      </c>
      <c r="F21" s="26">
        <f>'DTC EU - P&amp;L'!F15*F$133</f>
        <v>210.116455</v>
      </c>
      <c r="G21" s="26">
        <f>'DTC EU - P&amp;L'!G15*G$133</f>
        <v>216.216847</v>
      </c>
      <c r="H21" s="26">
        <f>'DTC EU - P&amp;L'!H15*H$133</f>
        <v>424.492926</v>
      </c>
      <c r="I21" s="26">
        <f>'DTC EU - P&amp;L'!I15*I$133</f>
        <v>217.026579</v>
      </c>
      <c r="J21" s="26">
        <f>'DTC EU - P&amp;L'!J15*J$133</f>
        <v>421.57464</v>
      </c>
      <c r="K21" s="26">
        <f>'DTC EU - P&amp;L'!K15*K$133</f>
        <v>427.609636</v>
      </c>
      <c r="L21" s="26">
        <f>'DTC EU - P&amp;L'!L15*L$133</f>
        <v>211.570486</v>
      </c>
      <c r="M21" s="26">
        <f>'DTC EU - P&amp;L'!M15*M$133</f>
        <v>0</v>
      </c>
      <c r="N21" s="26">
        <f>'DTC EU - P&amp;L'!N15*N$133</f>
        <v>417.27798</v>
      </c>
      <c r="O21" s="26">
        <f>'DTC EU - P&amp;L'!O15*O$133</f>
        <v>422.43066</v>
      </c>
      <c r="P21" s="26">
        <f>'DTC EU - P&amp;L'!P15*P$133</f>
        <v>990.961452</v>
      </c>
      <c r="Q21" s="26">
        <f>'DTC EU - P&amp;L'!Q15*Q$133</f>
        <v>424.408754</v>
      </c>
      <c r="R21" s="26">
        <f>'DTC EU - P&amp;L'!R15*R$133</f>
        <v>422.484427</v>
      </c>
      <c r="S21" s="26">
        <f>'DTC EU - P&amp;L'!S15*S$133</f>
        <v>311.513418</v>
      </c>
      <c r="T21" s="26">
        <f>'DTC EU - P&amp;L'!T15*T$133</f>
        <v>413.429733</v>
      </c>
      <c r="U21" s="26">
        <f>'DTC EU - P&amp;L'!U15*U$133</f>
        <v>422.629823</v>
      </c>
      <c r="V21" s="26">
        <f>'DTC EU - P&amp;L'!V15*V$133</f>
        <v>147.188442</v>
      </c>
      <c r="W21" s="26">
        <f>'DTC EU - P&amp;L'!W15*W$133</f>
        <v>421.939192</v>
      </c>
      <c r="X21" s="26">
        <f>'DTC EU - P&amp;L'!X15*X$133</f>
        <v>833.260032</v>
      </c>
      <c r="Y21" s="26">
        <f>'DTC EU - P&amp;L'!Y15*Y$133</f>
        <v>839.411484</v>
      </c>
      <c r="Z21" s="26">
        <f>'DTC EU - P&amp;L'!Z15*Z$133</f>
        <v>586.298965</v>
      </c>
      <c r="AA21" s="26">
        <f>'DTC EU - P&amp;L'!AA15*AA$133</f>
        <v>207.10776</v>
      </c>
      <c r="AB21" s="26">
        <f>'DTC EU - P&amp;L'!AB15*AB$133</f>
        <v>212.1745</v>
      </c>
      <c r="AC21" s="26">
        <f>'DTC EU - P&amp;L'!AC15*AC$133</f>
        <v>636.10165</v>
      </c>
      <c r="AD21" s="26">
        <f>'DTC EU - P&amp;L'!AD15*AD$133</f>
        <v>189.962318</v>
      </c>
      <c r="AE21" s="26">
        <f>'DTC EU - P&amp;L'!AE15*AE$133</f>
        <v>423.974736</v>
      </c>
      <c r="AF21" s="26">
        <f>'DTC EU - P&amp;L'!AF15*AF$133</f>
        <v>836.87562</v>
      </c>
    </row>
    <row r="22" hidden="1" outlineLevel="1">
      <c r="A22" s="24" t="s">
        <v>52</v>
      </c>
      <c r="B22" s="26">
        <f>'DTC EU - P&amp;L'!B16*B$133</f>
        <v>71.903832</v>
      </c>
      <c r="C22" s="26">
        <f>'DTC EU - P&amp;L'!C16*C$133</f>
        <v>90.751264</v>
      </c>
      <c r="D22" s="26">
        <f>'DTC EU - P&amp;L'!D16*D$133</f>
        <v>19.079484</v>
      </c>
      <c r="E22" s="26">
        <f>'DTC EU - P&amp;L'!E16*E$133</f>
        <v>65.6978</v>
      </c>
      <c r="F22" s="26">
        <f>'DTC EU - P&amp;L'!F16*F$133</f>
        <v>13.542685</v>
      </c>
      <c r="G22" s="26">
        <f>'DTC EU - P&amp;L'!G16*G$133</f>
        <v>0</v>
      </c>
      <c r="H22" s="26">
        <f>'DTC EU - P&amp;L'!H16*H$133</f>
        <v>0</v>
      </c>
      <c r="I22" s="26">
        <f>'DTC EU - P&amp;L'!I16*I$133</f>
        <v>264.587748</v>
      </c>
      <c r="J22" s="26">
        <f>'DTC EU - P&amp;L'!J16*J$133</f>
        <v>47.533248</v>
      </c>
      <c r="K22" s="26">
        <f>'DTC EU - P&amp;L'!K16*K$133</f>
        <v>115.922456</v>
      </c>
      <c r="L22" s="26">
        <f>'DTC EU - P&amp;L'!L16*L$133</f>
        <v>0</v>
      </c>
      <c r="M22" s="26">
        <f>'DTC EU - P&amp;L'!M16*M$133</f>
        <v>138.731502</v>
      </c>
      <c r="N22" s="26">
        <f>'DTC EU - P&amp;L'!N16*N$133</f>
        <v>48.828906</v>
      </c>
      <c r="O22" s="26">
        <f>'DTC EU - P&amp;L'!O16*O$133</f>
        <v>24.11022</v>
      </c>
      <c r="P22" s="26">
        <f>'DTC EU - P&amp;L'!P16*P$133</f>
        <v>85.700628</v>
      </c>
      <c r="Q22" s="26">
        <f>'DTC EU - P&amp;L'!Q16*Q$133</f>
        <v>124.769337</v>
      </c>
      <c r="R22" s="26">
        <f>'DTC EU - P&amp;L'!R16*R$133</f>
        <v>50.246229</v>
      </c>
      <c r="S22" s="26">
        <f>'DTC EU - P&amp;L'!S16*S$133</f>
        <v>51.027066</v>
      </c>
      <c r="T22" s="26">
        <f>'DTC EU - P&amp;L'!T16*T$133</f>
        <v>60.193902</v>
      </c>
      <c r="U22" s="26">
        <f>'DTC EU - P&amp;L'!U16*U$133</f>
        <v>79.331021</v>
      </c>
      <c r="V22" s="26">
        <f>'DTC EU - P&amp;L'!V16*V$133</f>
        <v>0</v>
      </c>
      <c r="W22" s="26">
        <f>'DTC EU - P&amp;L'!W16*W$133</f>
        <v>24.388408</v>
      </c>
      <c r="X22" s="26">
        <f>'DTC EU - P&amp;L'!X16*X$133</f>
        <v>150.167364</v>
      </c>
      <c r="Y22" s="26">
        <f>'DTC EU - P&amp;L'!Y16*Y$133</f>
        <v>96.209488</v>
      </c>
      <c r="Z22" s="26">
        <f>'DTC EU - P&amp;L'!Z16*Z$133</f>
        <v>128.493358</v>
      </c>
      <c r="AA22" s="26">
        <f>'DTC EU - P&amp;L'!AA16*AA$133</f>
        <v>23.647856</v>
      </c>
      <c r="AB22" s="26">
        <f>'DTC EU - P&amp;L'!AB16*AB$133</f>
        <v>0</v>
      </c>
      <c r="AC22" s="26">
        <f>'DTC EU - P&amp;L'!AC16*AC$133</f>
        <v>24.26695</v>
      </c>
      <c r="AD22" s="26">
        <f>'DTC EU - P&amp;L'!AD16*AD$133</f>
        <v>0</v>
      </c>
      <c r="AE22" s="26">
        <f>'DTC EU - P&amp;L'!AE16*AE$133</f>
        <v>76.072608</v>
      </c>
      <c r="AF22" s="26">
        <f>'DTC EU - P&amp;L'!AF16*AF$133</f>
        <v>291.060315</v>
      </c>
    </row>
    <row r="23" hidden="1" outlineLevel="1">
      <c r="A23" s="24" t="s">
        <v>53</v>
      </c>
      <c r="B23" s="26">
        <f>'DTC EU - P&amp;L'!B17*B$133</f>
        <v>0</v>
      </c>
      <c r="C23" s="26">
        <f>'DTC EU - P&amp;L'!C17*C$133</f>
        <v>0</v>
      </c>
      <c r="D23" s="26">
        <f>'DTC EU - P&amp;L'!D17*D$133</f>
        <v>0</v>
      </c>
      <c r="E23" s="26">
        <f>'DTC EU - P&amp;L'!E17*E$133</f>
        <v>0</v>
      </c>
      <c r="F23" s="26">
        <f>'DTC EU - P&amp;L'!F17*F$133</f>
        <v>0</v>
      </c>
      <c r="G23" s="26">
        <f>'DTC EU - P&amp;L'!G17*G$133</f>
        <v>0</v>
      </c>
      <c r="H23" s="26">
        <f>'DTC EU - P&amp;L'!H17*H$133</f>
        <v>0</v>
      </c>
      <c r="I23" s="26">
        <f>'DTC EU - P&amp;L'!I17*I$133</f>
        <v>0</v>
      </c>
      <c r="J23" s="26">
        <f>'DTC EU - P&amp;L'!J17*J$133</f>
        <v>0</v>
      </c>
      <c r="K23" s="26">
        <f>'DTC EU - P&amp;L'!K17*K$133</f>
        <v>0</v>
      </c>
      <c r="L23" s="26">
        <f>'DTC EU - P&amp;L'!L17*L$133</f>
        <v>0</v>
      </c>
      <c r="M23" s="26">
        <f>'DTC EU - P&amp;L'!M17*M$133</f>
        <v>0</v>
      </c>
      <c r="N23" s="26">
        <f>'DTC EU - P&amp;L'!N17*N$133</f>
        <v>0</v>
      </c>
      <c r="O23" s="26">
        <f>'DTC EU - P&amp;L'!O17*O$133</f>
        <v>0</v>
      </c>
      <c r="P23" s="26">
        <f>'DTC EU - P&amp;L'!P17*P$133</f>
        <v>0</v>
      </c>
      <c r="Q23" s="26">
        <f>'DTC EU - P&amp;L'!Q17*Q$133</f>
        <v>0</v>
      </c>
      <c r="R23" s="26">
        <f>'DTC EU - P&amp;L'!R17*R$133</f>
        <v>0</v>
      </c>
      <c r="S23" s="26">
        <f>'DTC EU - P&amp;L'!S17*S$133</f>
        <v>0</v>
      </c>
      <c r="T23" s="26">
        <f>'DTC EU - P&amp;L'!T17*T$133</f>
        <v>0</v>
      </c>
      <c r="U23" s="26">
        <f>'DTC EU - P&amp;L'!U17*U$133</f>
        <v>0</v>
      </c>
      <c r="V23" s="26">
        <f>'DTC EU - P&amp;L'!V17*V$133</f>
        <v>0</v>
      </c>
      <c r="W23" s="26">
        <f>'DTC EU - P&amp;L'!W17*W$133</f>
        <v>0</v>
      </c>
      <c r="X23" s="26">
        <f>'DTC EU - P&amp;L'!X17*X$133</f>
        <v>0</v>
      </c>
      <c r="Y23" s="26">
        <f>'DTC EU - P&amp;L'!Y17*Y$133</f>
        <v>0</v>
      </c>
      <c r="Z23" s="26">
        <f>'DTC EU - P&amp;L'!Z17*Z$133</f>
        <v>0</v>
      </c>
      <c r="AA23" s="26">
        <f>'DTC EU - P&amp;L'!AA17*AA$133</f>
        <v>0</v>
      </c>
      <c r="AB23" s="26">
        <f>'DTC EU - P&amp;L'!AB17*AB$133</f>
        <v>0</v>
      </c>
      <c r="AC23" s="26">
        <f>'DTC EU - P&amp;L'!AC17*AC$133</f>
        <v>0</v>
      </c>
      <c r="AD23" s="26">
        <f>'DTC EU - P&amp;L'!AD17*AD$133</f>
        <v>0</v>
      </c>
      <c r="AE23" s="26">
        <f>'DTC EU - P&amp;L'!AE17*AE$133</f>
        <v>0</v>
      </c>
      <c r="AF23" s="26">
        <f>'DTC EU - P&amp;L'!AF17*AF$133</f>
        <v>0</v>
      </c>
    </row>
    <row r="24" hidden="1" outlineLevel="1">
      <c r="A24" s="24" t="s">
        <v>54</v>
      </c>
      <c r="B24" s="26">
        <f>'DTC EU - P&amp;L'!B20*B$133</f>
        <v>214.46854</v>
      </c>
      <c r="C24" s="26">
        <f>'DTC EU - P&amp;L'!C20*C$133</f>
        <v>67.776112</v>
      </c>
      <c r="D24" s="26">
        <f>'DTC EU - P&amp;L'!D20*D$133</f>
        <v>55.654362</v>
      </c>
      <c r="E24" s="26">
        <f>'DTC EU - P&amp;L'!E20*E$133</f>
        <v>298.60936</v>
      </c>
      <c r="F24" s="26">
        <f>'DTC EU - P&amp;L'!F20*F$133</f>
        <v>57.96316</v>
      </c>
      <c r="G24" s="26">
        <f>'DTC EU - P&amp;L'!G20*G$133</f>
        <v>46.667028</v>
      </c>
      <c r="H24" s="26">
        <f>'DTC EU - P&amp;L'!H20*H$133</f>
        <v>101.418174</v>
      </c>
      <c r="I24" s="26">
        <f>'DTC EU - P&amp;L'!I20*I$133</f>
        <v>106.679478</v>
      </c>
      <c r="J24" s="26">
        <f>'DTC EU - P&amp;L'!J20*J$133</f>
        <v>119.457937</v>
      </c>
      <c r="K24" s="26">
        <f>'DTC EU - P&amp;L'!K20*K$133</f>
        <v>127.074728</v>
      </c>
      <c r="L24" s="26">
        <f>'DTC EU - P&amp;L'!L20*L$133</f>
        <v>53.025214</v>
      </c>
      <c r="M24" s="26">
        <f>'DTC EU - P&amp;L'!M20*M$133</f>
        <v>36.531768</v>
      </c>
      <c r="N24" s="26">
        <f>'DTC EU - P&amp;L'!N20*N$133</f>
        <v>123.894414</v>
      </c>
      <c r="O24" s="26">
        <f>'DTC EU - P&amp;L'!O20*O$133</f>
        <v>106.03362</v>
      </c>
      <c r="P24" s="26">
        <f>'DTC EU - P&amp;L'!P20*P$133</f>
        <v>249.2919</v>
      </c>
      <c r="Q24" s="26">
        <f>'DTC EU - P&amp;L'!Q20*Q$133</f>
        <v>121.699809</v>
      </c>
      <c r="R24" s="26">
        <f>'DTC EU - P&amp;L'!R20*R$133</f>
        <v>112.777969</v>
      </c>
      <c r="S24" s="26">
        <f>'DTC EU - P&amp;L'!S20*S$133</f>
        <v>102.788586</v>
      </c>
      <c r="T24" s="26">
        <f>'DTC EU - P&amp;L'!T20*T$133</f>
        <v>125.297565</v>
      </c>
      <c r="U24" s="26">
        <f>'DTC EU - P&amp;L'!U20*U$133</f>
        <v>120.723141</v>
      </c>
      <c r="V24" s="26">
        <f>'DTC EU - P&amp;L'!V20*V$133</f>
        <v>30.915498</v>
      </c>
      <c r="W24" s="26">
        <f>'DTC EU - P&amp;L'!W20*W$133</f>
        <v>105.22652</v>
      </c>
      <c r="X24" s="26">
        <f>'DTC EU - P&amp;L'!X20*X$133</f>
        <v>245.900364</v>
      </c>
      <c r="Y24" s="26">
        <f>'DTC EU - P&amp;L'!Y20*Y$133</f>
        <v>225.668528</v>
      </c>
      <c r="Z24" s="26">
        <f>'DTC EU - P&amp;L'!Z20*Z$133</f>
        <v>176.675457</v>
      </c>
      <c r="AA24" s="26">
        <f>'DTC EU - P&amp;L'!AA20*AA$133</f>
        <v>59.753584</v>
      </c>
      <c r="AB24" s="26">
        <f>'DTC EU - P&amp;L'!AB20*AB$133</f>
        <v>48.2479</v>
      </c>
      <c r="AC24" s="26">
        <f>'DTC EU - P&amp;L'!AC20*AC$133</f>
        <v>154.25765</v>
      </c>
      <c r="AD24" s="26">
        <f>'DTC EU - P&amp;L'!AD20*AD$133</f>
        <v>46.018252</v>
      </c>
      <c r="AE24" s="26">
        <f>'DTC EU - P&amp;L'!AE20*AE$133</f>
        <v>120.069216</v>
      </c>
      <c r="AF24" s="26">
        <f>'DTC EU - P&amp;L'!AF20*AF$133</f>
        <v>278.006715</v>
      </c>
    </row>
    <row r="25" hidden="1" outlineLevel="1">
      <c r="A25" s="24" t="s">
        <v>55</v>
      </c>
      <c r="B25" s="26">
        <f>'DTC EU - P&amp;L'!B22*B$133</f>
        <v>128.986</v>
      </c>
      <c r="C25" s="26">
        <f>'DTC EU - P&amp;L'!C22*C$133</f>
        <v>52.776</v>
      </c>
      <c r="D25" s="26">
        <f>'DTC EU - P&amp;L'!D22*D$133</f>
        <v>41.069</v>
      </c>
      <c r="E25" s="26">
        <f>'DTC EU - P&amp;L'!E22*E$133</f>
        <v>187.04</v>
      </c>
      <c r="F25" s="26">
        <f>'DTC EU - P&amp;L'!F22*F$133</f>
        <v>40.9675</v>
      </c>
      <c r="G25" s="26">
        <f>'DTC EU - P&amp;L'!G22*G$133</f>
        <v>29.3725</v>
      </c>
      <c r="H25" s="26">
        <f>'DTC EU - P&amp;L'!H22*H$133</f>
        <v>58.63</v>
      </c>
      <c r="I25" s="26">
        <f>'DTC EU - P&amp;L'!I22*I$133</f>
        <v>64.8615</v>
      </c>
      <c r="J25" s="26">
        <f>'DTC EU - P&amp;L'!J22*J$133</f>
        <v>58.945</v>
      </c>
      <c r="K25" s="26">
        <f>'DTC EU - P&amp;L'!K22*K$133</f>
        <v>82.348</v>
      </c>
      <c r="L25" s="26">
        <f>'DTC EU - P&amp;L'!L22*L$133</f>
        <v>29.465</v>
      </c>
      <c r="M25" s="26">
        <f>'DTC EU - P&amp;L'!M22*M$133</f>
        <v>35.217</v>
      </c>
      <c r="N25" s="26">
        <f>'DTC EU - P&amp;L'!N22*N$133</f>
        <v>82.026</v>
      </c>
      <c r="O25" s="26">
        <f>'DTC EU - P&amp;L'!O22*O$133</f>
        <v>58.35</v>
      </c>
      <c r="P25" s="26">
        <f>'DTC EU - P&amp;L'!P22*P$133</f>
        <v>127.842</v>
      </c>
      <c r="Q25" s="26">
        <f>'DTC EU - P&amp;L'!Q22*Q$133</f>
        <v>58.135</v>
      </c>
      <c r="R25" s="26">
        <f>'DTC EU - P&amp;L'!R22*R$133</f>
        <v>69.738</v>
      </c>
      <c r="S25" s="26">
        <f>'DTC EU - P&amp;L'!S22*S$133</f>
        <v>81.606</v>
      </c>
      <c r="T25" s="26">
        <f>'DTC EU - P&amp;L'!T22*T$133</f>
        <v>69.642</v>
      </c>
      <c r="U25" s="26">
        <f>'DTC EU - P&amp;L'!U22*U$133</f>
        <v>81.389</v>
      </c>
      <c r="V25" s="26">
        <f>'DTC EU - P&amp;L'!V22*V$133</f>
        <v>0</v>
      </c>
      <c r="W25" s="26">
        <f>'DTC EU - P&amp;L'!W22*W$133</f>
        <v>69.648</v>
      </c>
      <c r="X25" s="26">
        <f>'DTC EU - P&amp;L'!X22*X$133</f>
        <v>139.248</v>
      </c>
      <c r="Y25" s="26">
        <f>'DTC EU - P&amp;L'!Y22*Y$133</f>
        <v>116.42</v>
      </c>
      <c r="Z25" s="26">
        <f>'DTC EU - P&amp;L'!Z22*Z$133</f>
        <v>98.9485</v>
      </c>
      <c r="AA25" s="26">
        <f>'DTC EU - P&amp;L'!AA22*AA$133</f>
        <v>29.08</v>
      </c>
      <c r="AB25" s="26">
        <f>'DTC EU - P&amp;L'!AB22*AB$133</f>
        <v>29.065</v>
      </c>
      <c r="AC25" s="26">
        <f>'DTC EU - P&amp;L'!AC22*AC$133</f>
        <v>99.025</v>
      </c>
      <c r="AD25" s="26">
        <f>'DTC EU - P&amp;L'!AD22*AD$133</f>
        <v>29.155</v>
      </c>
      <c r="AE25" s="26">
        <f>'DTC EU - P&amp;L'!AE22*AE$133</f>
        <v>81.648</v>
      </c>
      <c r="AF25" s="26">
        <f>'DTC EU - P&amp;L'!AF22*AF$133</f>
        <v>139.86</v>
      </c>
    </row>
    <row r="26" collapsed="1">
      <c r="A26" s="27" t="s">
        <v>58</v>
      </c>
      <c r="B26" s="23">
        <f t="shared" ref="B26:AF26" si="4">SUM(B27:B28)</f>
        <v>13543.33</v>
      </c>
      <c r="C26" s="23">
        <f t="shared" si="4"/>
        <v>62954.1</v>
      </c>
      <c r="D26" s="23">
        <f t="shared" si="4"/>
        <v>29114.82</v>
      </c>
      <c r="E26" s="23">
        <f t="shared" si="4"/>
        <v>25543.71</v>
      </c>
      <c r="F26" s="23">
        <f t="shared" si="4"/>
        <v>41270.97</v>
      </c>
      <c r="G26" s="23">
        <f t="shared" si="4"/>
        <v>22742.47</v>
      </c>
      <c r="H26" s="23">
        <f t="shared" si="4"/>
        <v>16268.55</v>
      </c>
      <c r="I26" s="23">
        <f t="shared" si="4"/>
        <v>17058.22</v>
      </c>
      <c r="J26" s="23">
        <f t="shared" si="4"/>
        <v>17096.92</v>
      </c>
      <c r="K26" s="23">
        <f t="shared" si="4"/>
        <v>17719.09</v>
      </c>
      <c r="L26" s="23">
        <f t="shared" si="4"/>
        <v>20595.75</v>
      </c>
      <c r="M26" s="23">
        <f t="shared" si="4"/>
        <v>19759.78</v>
      </c>
      <c r="N26" s="23">
        <f t="shared" si="4"/>
        <v>19855.55</v>
      </c>
      <c r="O26" s="23">
        <f t="shared" si="4"/>
        <v>17897.9</v>
      </c>
      <c r="P26" s="23">
        <f t="shared" si="4"/>
        <v>17677.53</v>
      </c>
      <c r="Q26" s="23">
        <f t="shared" si="4"/>
        <v>15954.29</v>
      </c>
      <c r="R26" s="23">
        <f t="shared" si="4"/>
        <v>20824.89</v>
      </c>
      <c r="S26" s="23">
        <f t="shared" si="4"/>
        <v>18294.24</v>
      </c>
      <c r="T26" s="23">
        <f t="shared" si="4"/>
        <v>21247.67</v>
      </c>
      <c r="U26" s="23">
        <f t="shared" si="4"/>
        <v>24170.95</v>
      </c>
      <c r="V26" s="23">
        <f t="shared" si="4"/>
        <v>16664.03</v>
      </c>
      <c r="W26" s="23">
        <f t="shared" si="4"/>
        <v>22733.25</v>
      </c>
      <c r="X26" s="23">
        <f t="shared" si="4"/>
        <v>17615.69</v>
      </c>
      <c r="Y26" s="23">
        <f t="shared" si="4"/>
        <v>25543.8</v>
      </c>
      <c r="Z26" s="23">
        <f t="shared" si="4"/>
        <v>28666.85</v>
      </c>
      <c r="AA26" s="23">
        <f t="shared" si="4"/>
        <v>20195.5</v>
      </c>
      <c r="AB26" s="23">
        <f t="shared" si="4"/>
        <v>22267.76</v>
      </c>
      <c r="AC26" s="23">
        <f t="shared" si="4"/>
        <v>20994.2</v>
      </c>
      <c r="AD26" s="23">
        <f t="shared" si="4"/>
        <v>22732.76</v>
      </c>
      <c r="AE26" s="23">
        <f t="shared" si="4"/>
        <v>9284.19</v>
      </c>
      <c r="AF26" s="23">
        <f t="shared" si="4"/>
        <v>26366.65</v>
      </c>
    </row>
    <row r="27" hidden="1" outlineLevel="1">
      <c r="A27" s="28" t="s">
        <v>59</v>
      </c>
      <c r="B27" s="25">
        <v>13169.43</v>
      </c>
      <c r="C27" s="25">
        <v>61028.86</v>
      </c>
      <c r="D27" s="25">
        <v>28269.92</v>
      </c>
      <c r="E27" s="25">
        <v>24752.74</v>
      </c>
      <c r="F27" s="25">
        <v>39839.71</v>
      </c>
      <c r="G27" s="25">
        <v>22011.27</v>
      </c>
      <c r="H27" s="25">
        <v>15844.42</v>
      </c>
      <c r="I27" s="25">
        <v>16479.35</v>
      </c>
      <c r="J27" s="25">
        <v>16506.05</v>
      </c>
      <c r="K27" s="25">
        <v>17164.54</v>
      </c>
      <c r="L27" s="25">
        <v>19961.72</v>
      </c>
      <c r="M27" s="25">
        <v>19177.04</v>
      </c>
      <c r="N27" s="25">
        <v>19247.53</v>
      </c>
      <c r="O27" s="25">
        <v>17306.7</v>
      </c>
      <c r="P27" s="25">
        <v>17093.98</v>
      </c>
      <c r="Q27" s="25">
        <v>15427.65</v>
      </c>
      <c r="R27" s="25">
        <v>20185.9</v>
      </c>
      <c r="S27" s="25">
        <v>17683.18</v>
      </c>
      <c r="T27" s="25">
        <v>20549.37</v>
      </c>
      <c r="U27" s="25">
        <v>23478.8</v>
      </c>
      <c r="V27" s="25">
        <v>16247.86</v>
      </c>
      <c r="W27" s="25">
        <v>22016.25</v>
      </c>
      <c r="X27" s="25">
        <v>17056.03</v>
      </c>
      <c r="Y27" s="25">
        <v>24716.25</v>
      </c>
      <c r="Z27" s="25">
        <v>27800.7</v>
      </c>
      <c r="AA27" s="25">
        <v>19684.77</v>
      </c>
      <c r="AB27" s="25">
        <v>21654.07</v>
      </c>
      <c r="AC27" s="25">
        <v>20334.41</v>
      </c>
      <c r="AD27" s="25">
        <v>21997.88</v>
      </c>
      <c r="AE27" s="25">
        <v>8967.01</v>
      </c>
      <c r="AF27" s="25">
        <v>25596.83</v>
      </c>
    </row>
    <row r="28" hidden="1" outlineLevel="1">
      <c r="A28" s="28" t="s">
        <v>54</v>
      </c>
      <c r="B28" s="29">
        <v>373.9</v>
      </c>
      <c r="C28" s="29">
        <v>1925.24</v>
      </c>
      <c r="D28" s="29">
        <v>844.9</v>
      </c>
      <c r="E28" s="29">
        <v>790.97</v>
      </c>
      <c r="F28" s="29">
        <v>1431.26</v>
      </c>
      <c r="G28" s="29">
        <v>731.2</v>
      </c>
      <c r="H28" s="29">
        <v>424.13</v>
      </c>
      <c r="I28" s="29">
        <v>578.87</v>
      </c>
      <c r="J28" s="29">
        <v>590.87</v>
      </c>
      <c r="K28" s="29">
        <v>554.55</v>
      </c>
      <c r="L28" s="29">
        <v>634.03</v>
      </c>
      <c r="M28" s="29">
        <v>582.74</v>
      </c>
      <c r="N28" s="29">
        <v>608.02</v>
      </c>
      <c r="O28" s="29">
        <v>591.2</v>
      </c>
      <c r="P28" s="29">
        <v>583.55</v>
      </c>
      <c r="Q28" s="29">
        <v>526.64</v>
      </c>
      <c r="R28" s="29">
        <v>638.99</v>
      </c>
      <c r="S28" s="29">
        <v>611.06</v>
      </c>
      <c r="T28" s="29">
        <v>698.3</v>
      </c>
      <c r="U28" s="29">
        <v>692.15</v>
      </c>
      <c r="V28" s="29">
        <v>416.17</v>
      </c>
      <c r="W28" s="29">
        <v>717.0</v>
      </c>
      <c r="X28" s="29">
        <v>559.66</v>
      </c>
      <c r="Y28" s="29">
        <v>827.55</v>
      </c>
      <c r="Z28" s="29">
        <v>866.15</v>
      </c>
      <c r="AA28" s="29">
        <v>510.73</v>
      </c>
      <c r="AB28" s="29">
        <v>613.69</v>
      </c>
      <c r="AC28" s="29">
        <v>659.79</v>
      </c>
      <c r="AD28" s="29">
        <v>734.88</v>
      </c>
      <c r="AE28" s="29">
        <v>317.18</v>
      </c>
      <c r="AF28" s="29">
        <v>769.82</v>
      </c>
    </row>
    <row r="29" collapsed="1">
      <c r="A29" s="27" t="s">
        <v>60</v>
      </c>
      <c r="B29" s="23">
        <f t="shared" ref="B29:AF29" si="5">SUM(B30:B31)</f>
        <v>432.642496</v>
      </c>
      <c r="C29" s="23">
        <f t="shared" si="5"/>
        <v>432.716288</v>
      </c>
      <c r="D29" s="23">
        <f t="shared" si="5"/>
        <v>316.782798</v>
      </c>
      <c r="E29" s="23">
        <f t="shared" si="5"/>
        <v>757.43017</v>
      </c>
      <c r="F29" s="23">
        <f t="shared" si="5"/>
        <v>512.620475</v>
      </c>
      <c r="G29" s="23">
        <f t="shared" si="5"/>
        <v>528.646255</v>
      </c>
      <c r="H29" s="23">
        <f t="shared" si="5"/>
        <v>116.075674</v>
      </c>
      <c r="I29" s="23">
        <f t="shared" si="5"/>
        <v>293.610321</v>
      </c>
      <c r="J29" s="23">
        <f t="shared" si="5"/>
        <v>106.089211</v>
      </c>
      <c r="K29" s="23">
        <f t="shared" si="5"/>
        <v>539.90878</v>
      </c>
      <c r="L29" s="23">
        <f t="shared" si="5"/>
        <v>233.339228</v>
      </c>
      <c r="M29" s="23">
        <f t="shared" si="5"/>
        <v>105.639261</v>
      </c>
      <c r="N29" s="23">
        <f t="shared" si="5"/>
        <v>210.900564</v>
      </c>
      <c r="O29" s="23">
        <f t="shared" si="5"/>
        <v>315.05499</v>
      </c>
      <c r="P29" s="23">
        <f t="shared" si="5"/>
        <v>104.586378</v>
      </c>
      <c r="Q29" s="23">
        <f t="shared" si="5"/>
        <v>209.262746</v>
      </c>
      <c r="R29" s="23">
        <f t="shared" si="5"/>
        <v>115.056077</v>
      </c>
      <c r="S29" s="23">
        <f t="shared" si="5"/>
        <v>430.133568</v>
      </c>
      <c r="T29" s="23">
        <f t="shared" si="5"/>
        <v>219.349086</v>
      </c>
      <c r="U29" s="23">
        <f t="shared" si="5"/>
        <v>0</v>
      </c>
      <c r="V29" s="23">
        <f t="shared" si="5"/>
        <v>0</v>
      </c>
      <c r="W29" s="23">
        <f t="shared" si="5"/>
        <v>104.460392</v>
      </c>
      <c r="X29" s="23">
        <f t="shared" si="5"/>
        <v>313.273188</v>
      </c>
      <c r="Y29" s="23">
        <f t="shared" si="5"/>
        <v>209.532716</v>
      </c>
      <c r="Z29" s="23">
        <f t="shared" si="5"/>
        <v>209.514718</v>
      </c>
      <c r="AA29" s="23">
        <f t="shared" si="5"/>
        <v>314.029104</v>
      </c>
      <c r="AB29" s="23">
        <f t="shared" si="5"/>
        <v>219.708148</v>
      </c>
      <c r="AC29" s="23">
        <f t="shared" si="5"/>
        <v>220.1617</v>
      </c>
      <c r="AD29" s="23">
        <f t="shared" si="5"/>
        <v>104.946338</v>
      </c>
      <c r="AE29" s="23">
        <f t="shared" si="5"/>
        <v>0</v>
      </c>
      <c r="AF29" s="23">
        <f t="shared" si="5"/>
        <v>430.02288</v>
      </c>
    </row>
    <row r="30" hidden="1" outlineLevel="1">
      <c r="A30" s="24" t="s">
        <v>59</v>
      </c>
      <c r="B30" s="25">
        <f>'DTC EU - P&amp;L'!B18*B$133</f>
        <v>358.393464</v>
      </c>
      <c r="C30" s="25">
        <f>'DTC EU - P&amp;L'!C18*C$133</f>
        <v>350.327088</v>
      </c>
      <c r="D30" s="25">
        <f>'DTC EU - P&amp;L'!D18*D$133</f>
        <v>262.536516</v>
      </c>
      <c r="E30" s="25">
        <f>'DTC EU - P&amp;L'!E18*E$133</f>
        <v>625.20458</v>
      </c>
      <c r="F30" s="25">
        <f>'DTC EU - P&amp;L'!F18*F$133</f>
        <v>423.030405</v>
      </c>
      <c r="G30" s="25">
        <f>'DTC EU - P&amp;L'!G18*G$133</f>
        <v>436.216872</v>
      </c>
      <c r="H30" s="25">
        <f>'DTC EU - P&amp;L'!H18*H$133</f>
        <v>92.858194</v>
      </c>
      <c r="I30" s="25">
        <f>'DTC EU - P&amp;L'!I18*I$133</f>
        <v>243.077316</v>
      </c>
      <c r="J30" s="25">
        <f>'DTC EU - P&amp;L'!J18*J$133</f>
        <v>87.674793</v>
      </c>
      <c r="K30" s="25">
        <f>'DTC EU - P&amp;L'!K18*K$133</f>
        <v>447.667256</v>
      </c>
      <c r="L30" s="25">
        <f>'DTC EU - P&amp;L'!L18*L$133</f>
        <v>194.457214</v>
      </c>
      <c r="M30" s="25">
        <f>'DTC EU - P&amp;L'!M18*M$133</f>
        <v>84.509061</v>
      </c>
      <c r="N30" s="25">
        <f>'DTC EU - P&amp;L'!N18*N$133</f>
        <v>175.020048</v>
      </c>
      <c r="O30" s="25">
        <f>'DTC EU - P&amp;L'!O18*O$133</f>
        <v>262.55166</v>
      </c>
      <c r="P30" s="25">
        <f>'DTC EU - P&amp;L'!P18*P$133</f>
        <v>87.885564</v>
      </c>
      <c r="Q30" s="25">
        <f>'DTC EU - P&amp;L'!Q18*Q$133</f>
        <v>173.660872</v>
      </c>
      <c r="R30" s="25">
        <f>'DTC EU - P&amp;L'!R18*R$133</f>
        <v>96.680114</v>
      </c>
      <c r="S30" s="25">
        <f>'DTC EU - P&amp;L'!S18*S$133</f>
        <v>355.62729</v>
      </c>
      <c r="T30" s="25">
        <f>'DTC EU - P&amp;L'!T18*T$133</f>
        <v>183.587919</v>
      </c>
      <c r="U30" s="25">
        <f>'DTC EU - P&amp;L'!U18*U$133</f>
        <v>0</v>
      </c>
      <c r="V30" s="25">
        <f>'DTC EU - P&amp;L'!V18*V$133</f>
        <v>0</v>
      </c>
      <c r="W30" s="25">
        <f>'DTC EU - P&amp;L'!W18*W$133</f>
        <v>84.924128</v>
      </c>
      <c r="X30" s="25">
        <f>'DTC EU - P&amp;L'!X18*X$133</f>
        <v>258.189</v>
      </c>
      <c r="Y30" s="25">
        <f>'DTC EU - P&amp;L'!Y18*Y$133</f>
        <v>171.754426</v>
      </c>
      <c r="Z30" s="25">
        <f>'DTC EU - P&amp;L'!Z18*Z$133</f>
        <v>173.194798</v>
      </c>
      <c r="AA30" s="25">
        <f>'DTC EU - P&amp;L'!AA18*AA$133</f>
        <v>259.56808</v>
      </c>
      <c r="AB30" s="25">
        <f>'DTC EU - P&amp;L'!AB18*AB$133</f>
        <v>180.02861</v>
      </c>
      <c r="AC30" s="25">
        <f>'DTC EU - P&amp;L'!AC18*AC$133</f>
        <v>184.19815</v>
      </c>
      <c r="AD30" s="25">
        <f>'DTC EU - P&amp;L'!AD18*AD$133</f>
        <v>86.730294</v>
      </c>
      <c r="AE30" s="25">
        <f>'DTC EU - P&amp;L'!AE18*AE$133</f>
        <v>0</v>
      </c>
      <c r="AF30" s="25">
        <f>'DTC EU - P&amp;L'!AF18*AF$133</f>
        <v>356.89941</v>
      </c>
    </row>
    <row r="31" hidden="1" outlineLevel="1">
      <c r="A31" s="24" t="s">
        <v>54</v>
      </c>
      <c r="B31" s="26">
        <f>'DTC EU - P&amp;L'!B21*B$133</f>
        <v>74.249032</v>
      </c>
      <c r="C31" s="26">
        <f>'DTC EU - P&amp;L'!C21*C$133</f>
        <v>82.3892</v>
      </c>
      <c r="D31" s="26">
        <f>'DTC EU - P&amp;L'!D21*D$133</f>
        <v>54.246282</v>
      </c>
      <c r="E31" s="26">
        <f>'DTC EU - P&amp;L'!E21*E$133</f>
        <v>132.22559</v>
      </c>
      <c r="F31" s="26">
        <f>'DTC EU - P&amp;L'!F21*F$133</f>
        <v>89.59007</v>
      </c>
      <c r="G31" s="26">
        <f>'DTC EU - P&amp;L'!G21*G$133</f>
        <v>92.429383</v>
      </c>
      <c r="H31" s="26">
        <f>'DTC EU - P&amp;L'!H21*H$133</f>
        <v>23.21748</v>
      </c>
      <c r="I31" s="26">
        <f>'DTC EU - P&amp;L'!I21*I$133</f>
        <v>50.533005</v>
      </c>
      <c r="J31" s="26">
        <f>'DTC EU - P&amp;L'!J21*J$133</f>
        <v>18.414418</v>
      </c>
      <c r="K31" s="26">
        <f>'DTC EU - P&amp;L'!K21*K$133</f>
        <v>92.241524</v>
      </c>
      <c r="L31" s="26">
        <f>'DTC EU - P&amp;L'!L21*L$133</f>
        <v>38.882014</v>
      </c>
      <c r="M31" s="26">
        <f>'DTC EU - P&amp;L'!M21*M$133</f>
        <v>21.1302</v>
      </c>
      <c r="N31" s="26">
        <f>'DTC EU - P&amp;L'!N21*N$133</f>
        <v>35.880516</v>
      </c>
      <c r="O31" s="26">
        <f>'DTC EU - P&amp;L'!O21*O$133</f>
        <v>52.50333</v>
      </c>
      <c r="P31" s="26">
        <f>'DTC EU - P&amp;L'!P21*P$133</f>
        <v>16.700814</v>
      </c>
      <c r="Q31" s="26">
        <f>'DTC EU - P&amp;L'!Q21*Q$133</f>
        <v>35.601874</v>
      </c>
      <c r="R31" s="26">
        <f>'DTC EU - P&amp;L'!R21*R$133</f>
        <v>18.375963</v>
      </c>
      <c r="S31" s="26">
        <f>'DTC EU - P&amp;L'!S21*S$133</f>
        <v>74.506278</v>
      </c>
      <c r="T31" s="26">
        <f>'DTC EU - P&amp;L'!T21*T$133</f>
        <v>35.761167</v>
      </c>
      <c r="U31" s="26">
        <f>'DTC EU - P&amp;L'!U21*U$133</f>
        <v>0</v>
      </c>
      <c r="V31" s="26">
        <f>'DTC EU - P&amp;L'!V21*V$133</f>
        <v>0</v>
      </c>
      <c r="W31" s="26">
        <f>'DTC EU - P&amp;L'!W21*W$133</f>
        <v>19.536264</v>
      </c>
      <c r="X31" s="26">
        <f>'DTC EU - P&amp;L'!X21*X$133</f>
        <v>55.084188</v>
      </c>
      <c r="Y31" s="26">
        <f>'DTC EU - P&amp;L'!Y21*Y$133</f>
        <v>37.77829</v>
      </c>
      <c r="Z31" s="26">
        <f>'DTC EU - P&amp;L'!Z21*Z$133</f>
        <v>36.31992</v>
      </c>
      <c r="AA31" s="26">
        <f>'DTC EU - P&amp;L'!AA21*AA$133</f>
        <v>54.461024</v>
      </c>
      <c r="AB31" s="26">
        <f>'DTC EU - P&amp;L'!AB21*AB$133</f>
        <v>39.679538</v>
      </c>
      <c r="AC31" s="26">
        <f>'DTC EU - P&amp;L'!AC21*AC$133</f>
        <v>35.96355</v>
      </c>
      <c r="AD31" s="26">
        <f>'DTC EU - P&amp;L'!AD21*AD$133</f>
        <v>18.216044</v>
      </c>
      <c r="AE31" s="26">
        <f>'DTC EU - P&amp;L'!AE21*AE$133</f>
        <v>0</v>
      </c>
      <c r="AF31" s="26">
        <f>'DTC EU - P&amp;L'!AF21*AF$133</f>
        <v>73.12347</v>
      </c>
    </row>
    <row r="32">
      <c r="A32" s="20" t="s">
        <v>61</v>
      </c>
      <c r="B32" s="21">
        <f t="shared" ref="B32:AF32" si="6">sum(B33,B39)</f>
        <v>41310.89</v>
      </c>
      <c r="C32" s="21">
        <f t="shared" si="6"/>
        <v>59108.3</v>
      </c>
      <c r="D32" s="21">
        <f t="shared" si="6"/>
        <v>106997.66</v>
      </c>
      <c r="E32" s="21">
        <f t="shared" si="6"/>
        <v>101020.52</v>
      </c>
      <c r="F32" s="21">
        <f t="shared" si="6"/>
        <v>90573.84</v>
      </c>
      <c r="G32" s="21">
        <f t="shared" si="6"/>
        <v>64340.28</v>
      </c>
      <c r="H32" s="21">
        <f t="shared" si="6"/>
        <v>59815.27</v>
      </c>
      <c r="I32" s="21">
        <f t="shared" si="6"/>
        <v>38771.02</v>
      </c>
      <c r="J32" s="21">
        <f t="shared" si="6"/>
        <v>35778.57</v>
      </c>
      <c r="K32" s="21">
        <f t="shared" si="6"/>
        <v>26722.47</v>
      </c>
      <c r="L32" s="21">
        <f t="shared" si="6"/>
        <v>18966.44</v>
      </c>
      <c r="M32" s="21">
        <f t="shared" si="6"/>
        <v>18596.66</v>
      </c>
      <c r="N32" s="21">
        <f t="shared" si="6"/>
        <v>22156.45</v>
      </c>
      <c r="O32" s="21">
        <f t="shared" si="6"/>
        <v>27083.66</v>
      </c>
      <c r="P32" s="21">
        <f t="shared" si="6"/>
        <v>22816.39</v>
      </c>
      <c r="Q32" s="21">
        <f t="shared" si="6"/>
        <v>20975.57</v>
      </c>
      <c r="R32" s="21">
        <f t="shared" si="6"/>
        <v>26938.91</v>
      </c>
      <c r="S32" s="21">
        <f t="shared" si="6"/>
        <v>19948.11</v>
      </c>
      <c r="T32" s="21">
        <f t="shared" si="6"/>
        <v>19299.96</v>
      </c>
      <c r="U32" s="21">
        <f t="shared" si="6"/>
        <v>14899.96</v>
      </c>
      <c r="V32" s="21">
        <f t="shared" si="6"/>
        <v>15494.22</v>
      </c>
      <c r="W32" s="21">
        <f t="shared" si="6"/>
        <v>16275.12</v>
      </c>
      <c r="X32" s="21">
        <f t="shared" si="6"/>
        <v>19302.59</v>
      </c>
      <c r="Y32" s="21">
        <f t="shared" si="6"/>
        <v>17285.54</v>
      </c>
      <c r="Z32" s="21">
        <f t="shared" si="6"/>
        <v>18425.42</v>
      </c>
      <c r="AA32" s="21">
        <f t="shared" si="6"/>
        <v>12783.47</v>
      </c>
      <c r="AB32" s="21">
        <f t="shared" si="6"/>
        <v>15185.3</v>
      </c>
      <c r="AC32" s="21">
        <f t="shared" si="6"/>
        <v>13306.89</v>
      </c>
      <c r="AD32" s="21">
        <f t="shared" si="6"/>
        <v>10852.83</v>
      </c>
      <c r="AE32" s="21">
        <f t="shared" si="6"/>
        <v>16807.61</v>
      </c>
      <c r="AF32" s="21">
        <f t="shared" si="6"/>
        <v>18560.69</v>
      </c>
    </row>
    <row r="33" collapsed="1">
      <c r="A33" s="22" t="s">
        <v>62</v>
      </c>
      <c r="B33" s="30">
        <f t="shared" ref="B33:AF33" si="7">sum(B34:B38)</f>
        <v>41264.95</v>
      </c>
      <c r="C33" s="30">
        <f t="shared" si="7"/>
        <v>59108.3</v>
      </c>
      <c r="D33" s="30">
        <f t="shared" si="7"/>
        <v>106923.09</v>
      </c>
      <c r="E33" s="30">
        <f t="shared" si="7"/>
        <v>100980.97</v>
      </c>
      <c r="F33" s="30">
        <f t="shared" si="7"/>
        <v>90308.03</v>
      </c>
      <c r="G33" s="30">
        <f t="shared" si="7"/>
        <v>64294.29</v>
      </c>
      <c r="H33" s="30">
        <f t="shared" si="7"/>
        <v>59341.85</v>
      </c>
      <c r="I33" s="30">
        <f t="shared" si="7"/>
        <v>38530.94</v>
      </c>
      <c r="J33" s="30">
        <f t="shared" si="7"/>
        <v>35738.92</v>
      </c>
      <c r="K33" s="30">
        <f t="shared" si="7"/>
        <v>26399.22</v>
      </c>
      <c r="L33" s="30">
        <f t="shared" si="7"/>
        <v>18270.81</v>
      </c>
      <c r="M33" s="30">
        <f t="shared" si="7"/>
        <v>18550.85</v>
      </c>
      <c r="N33" s="30">
        <f t="shared" si="7"/>
        <v>22156.45</v>
      </c>
      <c r="O33" s="30">
        <f t="shared" si="7"/>
        <v>26659.36</v>
      </c>
      <c r="P33" s="30">
        <f t="shared" si="7"/>
        <v>22816.39</v>
      </c>
      <c r="Q33" s="30">
        <f t="shared" si="7"/>
        <v>20715.67</v>
      </c>
      <c r="R33" s="30">
        <f t="shared" si="7"/>
        <v>26643.73</v>
      </c>
      <c r="S33" s="30">
        <f t="shared" si="7"/>
        <v>19414.86</v>
      </c>
      <c r="T33" s="30">
        <f t="shared" si="7"/>
        <v>19070.82</v>
      </c>
      <c r="U33" s="30">
        <f t="shared" si="7"/>
        <v>14070.9</v>
      </c>
      <c r="V33" s="30">
        <f t="shared" si="7"/>
        <v>15210.66</v>
      </c>
      <c r="W33" s="30">
        <f t="shared" si="7"/>
        <v>15997.74</v>
      </c>
      <c r="X33" s="30">
        <f t="shared" si="7"/>
        <v>19064.48</v>
      </c>
      <c r="Y33" s="30">
        <f t="shared" si="7"/>
        <v>16271.18</v>
      </c>
      <c r="Z33" s="30">
        <f t="shared" si="7"/>
        <v>18147.86</v>
      </c>
      <c r="AA33" s="30">
        <f t="shared" si="7"/>
        <v>12029.13</v>
      </c>
      <c r="AB33" s="30">
        <f t="shared" si="7"/>
        <v>14430.97</v>
      </c>
      <c r="AC33" s="30">
        <f t="shared" si="7"/>
        <v>12806.73</v>
      </c>
      <c r="AD33" s="30">
        <f t="shared" si="7"/>
        <v>10852.83</v>
      </c>
      <c r="AE33" s="30">
        <f t="shared" si="7"/>
        <v>16484.04</v>
      </c>
      <c r="AF33" s="30">
        <f t="shared" si="7"/>
        <v>18005.48</v>
      </c>
    </row>
    <row r="34" hidden="1" outlineLevel="1">
      <c r="A34" s="24" t="s">
        <v>51</v>
      </c>
      <c r="B34" s="25">
        <v>36387.0</v>
      </c>
      <c r="C34" s="25">
        <v>52342.0</v>
      </c>
      <c r="D34" s="25">
        <v>95619.0</v>
      </c>
      <c r="E34" s="25">
        <v>90606.0</v>
      </c>
      <c r="F34" s="25">
        <v>81314.0</v>
      </c>
      <c r="G34" s="25">
        <v>56474.0</v>
      </c>
      <c r="H34" s="25">
        <v>51789.13</v>
      </c>
      <c r="I34" s="25">
        <v>33011.13</v>
      </c>
      <c r="J34" s="25">
        <v>30134.0</v>
      </c>
      <c r="K34" s="25">
        <v>19116.0</v>
      </c>
      <c r="L34" s="25">
        <v>14309.86</v>
      </c>
      <c r="M34" s="25">
        <v>15329.3</v>
      </c>
      <c r="N34" s="25">
        <v>18312.72</v>
      </c>
      <c r="O34" s="25">
        <v>23082.44</v>
      </c>
      <c r="P34" s="25">
        <v>19028.72</v>
      </c>
      <c r="Q34" s="25">
        <v>16488.58</v>
      </c>
      <c r="R34" s="25">
        <v>22271.86</v>
      </c>
      <c r="S34" s="25">
        <v>16445.86</v>
      </c>
      <c r="T34" s="25">
        <v>16124.72</v>
      </c>
      <c r="U34" s="25">
        <v>11766.0</v>
      </c>
      <c r="V34" s="25">
        <v>12889.86</v>
      </c>
      <c r="W34" s="25">
        <v>13119.0</v>
      </c>
      <c r="X34" s="25">
        <v>16307.0</v>
      </c>
      <c r="Y34" s="25">
        <v>13082.0</v>
      </c>
      <c r="Z34" s="25">
        <v>14895.0</v>
      </c>
      <c r="AA34" s="25">
        <v>9855.0</v>
      </c>
      <c r="AB34" s="25">
        <v>12046.0</v>
      </c>
      <c r="AC34" s="25">
        <v>10890.0</v>
      </c>
      <c r="AD34" s="25">
        <v>8908.0</v>
      </c>
      <c r="AE34" s="25">
        <v>13600.0</v>
      </c>
      <c r="AF34" s="25">
        <v>14505.0</v>
      </c>
    </row>
    <row r="35" hidden="1" outlineLevel="1">
      <c r="A35" s="24" t="s">
        <v>52</v>
      </c>
      <c r="B35" s="25">
        <v>2101.0</v>
      </c>
      <c r="C35" s="25">
        <v>2798.0</v>
      </c>
      <c r="D35" s="25">
        <v>4066.84</v>
      </c>
      <c r="E35" s="25">
        <v>3593.0</v>
      </c>
      <c r="F35" s="25">
        <v>2877.0</v>
      </c>
      <c r="G35" s="25">
        <v>3469.0</v>
      </c>
      <c r="H35" s="25">
        <v>3475.86</v>
      </c>
      <c r="I35" s="25">
        <v>2917.43</v>
      </c>
      <c r="J35" s="25">
        <v>3272.0</v>
      </c>
      <c r="K35" s="25">
        <v>5540.0</v>
      </c>
      <c r="L35" s="25">
        <v>2732.46</v>
      </c>
      <c r="M35" s="25">
        <v>2025.3</v>
      </c>
      <c r="N35" s="25">
        <v>2416.92</v>
      </c>
      <c r="O35" s="25">
        <v>1759.84</v>
      </c>
      <c r="P35" s="25">
        <v>2269.92</v>
      </c>
      <c r="Q35" s="25">
        <v>2833.38</v>
      </c>
      <c r="R35" s="25">
        <v>2521.46</v>
      </c>
      <c r="S35" s="25">
        <v>1734.46</v>
      </c>
      <c r="T35" s="25">
        <v>1687.46</v>
      </c>
      <c r="U35" s="25">
        <v>1396.0</v>
      </c>
      <c r="V35" s="25">
        <v>1329.46</v>
      </c>
      <c r="W35" s="25">
        <v>1802.0</v>
      </c>
      <c r="X35" s="25">
        <v>1453.0</v>
      </c>
      <c r="Y35" s="25">
        <v>2120.0</v>
      </c>
      <c r="Z35" s="25">
        <v>2003.0</v>
      </c>
      <c r="AA35" s="25">
        <v>1356.0</v>
      </c>
      <c r="AB35" s="25">
        <v>1376.0</v>
      </c>
      <c r="AC35" s="25">
        <v>1064.0</v>
      </c>
      <c r="AD35" s="25">
        <v>1269.0</v>
      </c>
      <c r="AE35" s="25">
        <v>1782.0</v>
      </c>
      <c r="AF35" s="25">
        <v>2287.0</v>
      </c>
    </row>
    <row r="36" hidden="1" outlineLevel="1">
      <c r="A36" s="24" t="s">
        <v>63</v>
      </c>
      <c r="B36" s="25">
        <v>2734.1</v>
      </c>
      <c r="C36" s="25">
        <v>3924.55</v>
      </c>
      <c r="D36" s="25">
        <v>7146.72</v>
      </c>
      <c r="E36" s="25">
        <v>6649.34</v>
      </c>
      <c r="F36" s="25">
        <v>5949.08</v>
      </c>
      <c r="G36" s="25">
        <v>4251.23</v>
      </c>
      <c r="H36" s="25">
        <v>3996.13</v>
      </c>
      <c r="I36" s="25">
        <v>2553.24</v>
      </c>
      <c r="J36" s="25">
        <v>2294.4</v>
      </c>
      <c r="K36" s="25">
        <v>1702.66</v>
      </c>
      <c r="L36" s="25">
        <v>1218.64</v>
      </c>
      <c r="M36" s="25">
        <v>1182.84</v>
      </c>
      <c r="N36" s="25">
        <v>1379.04</v>
      </c>
      <c r="O36" s="25">
        <v>1794.82</v>
      </c>
      <c r="P36" s="25">
        <v>1510.83</v>
      </c>
      <c r="Q36" s="25">
        <v>1368.97</v>
      </c>
      <c r="R36" s="25">
        <v>1816.04</v>
      </c>
      <c r="S36" s="25">
        <v>1206.35</v>
      </c>
      <c r="T36" s="25">
        <v>1239.48</v>
      </c>
      <c r="U36" s="25">
        <v>883.74</v>
      </c>
      <c r="V36" s="25">
        <v>970.43</v>
      </c>
      <c r="W36" s="25">
        <v>1030.96</v>
      </c>
      <c r="X36" s="25">
        <v>1279.14</v>
      </c>
      <c r="Y36" s="25">
        <v>1067.78</v>
      </c>
      <c r="Z36" s="25">
        <v>1241.63</v>
      </c>
      <c r="AA36" s="25">
        <v>784.27</v>
      </c>
      <c r="AB36" s="25">
        <v>982.95</v>
      </c>
      <c r="AC36" s="25">
        <v>846.84</v>
      </c>
      <c r="AD36" s="25">
        <v>669.93</v>
      </c>
      <c r="AE36" s="25">
        <v>1071.03</v>
      </c>
      <c r="AF36" s="25">
        <v>1199.32</v>
      </c>
    </row>
    <row r="37" hidden="1" outlineLevel="1">
      <c r="A37" s="24" t="s">
        <v>55</v>
      </c>
      <c r="B37" s="25">
        <v>10.06</v>
      </c>
      <c r="C37" s="25">
        <v>15.29</v>
      </c>
      <c r="D37" s="25">
        <v>34.7</v>
      </c>
      <c r="E37" s="25">
        <v>58.46</v>
      </c>
      <c r="F37" s="25">
        <v>103.13</v>
      </c>
      <c r="G37" s="25">
        <v>45.09</v>
      </c>
      <c r="H37" s="25">
        <v>29.42</v>
      </c>
      <c r="I37" s="25">
        <v>11.08</v>
      </c>
      <c r="J37" s="25">
        <v>14.73</v>
      </c>
      <c r="K37" s="25">
        <v>30.94</v>
      </c>
      <c r="L37" s="25">
        <v>0.27</v>
      </c>
      <c r="M37" s="25">
        <v>3.41</v>
      </c>
      <c r="N37" s="25">
        <v>12.35</v>
      </c>
      <c r="O37" s="25">
        <v>12.41</v>
      </c>
      <c r="P37" s="25">
        <v>5.69</v>
      </c>
      <c r="Q37" s="25">
        <v>14.54</v>
      </c>
      <c r="R37" s="25">
        <v>10.79</v>
      </c>
      <c r="S37" s="25">
        <v>18.85</v>
      </c>
      <c r="T37" s="25">
        <v>0.41</v>
      </c>
      <c r="U37" s="25">
        <v>7.26</v>
      </c>
      <c r="V37" s="25">
        <v>11.53</v>
      </c>
      <c r="W37" s="25">
        <v>28.32</v>
      </c>
      <c r="X37" s="25">
        <v>6.79</v>
      </c>
      <c r="Y37" s="25">
        <v>0.41</v>
      </c>
      <c r="Z37" s="25">
        <v>7.35</v>
      </c>
      <c r="AA37" s="25">
        <v>11.85</v>
      </c>
      <c r="AB37" s="25">
        <v>7.45</v>
      </c>
      <c r="AC37" s="25">
        <v>0.67</v>
      </c>
      <c r="AD37" s="25">
        <v>5.47</v>
      </c>
      <c r="AE37" s="25">
        <v>16.92</v>
      </c>
      <c r="AF37" s="25">
        <v>0.34</v>
      </c>
    </row>
    <row r="38" hidden="1" outlineLevel="1">
      <c r="A38" s="24" t="s">
        <v>64</v>
      </c>
      <c r="B38" s="25">
        <v>32.79</v>
      </c>
      <c r="C38" s="25">
        <v>28.46</v>
      </c>
      <c r="D38" s="25">
        <v>55.83</v>
      </c>
      <c r="E38" s="25">
        <v>74.17</v>
      </c>
      <c r="F38" s="25">
        <v>64.82</v>
      </c>
      <c r="G38" s="25">
        <v>54.97</v>
      </c>
      <c r="H38" s="25">
        <v>51.31</v>
      </c>
      <c r="I38" s="25">
        <v>38.06</v>
      </c>
      <c r="J38" s="25">
        <v>23.79</v>
      </c>
      <c r="K38" s="25">
        <v>9.62</v>
      </c>
      <c r="L38" s="25">
        <v>9.58</v>
      </c>
      <c r="M38" s="25">
        <v>10.0</v>
      </c>
      <c r="N38" s="25">
        <v>35.42</v>
      </c>
      <c r="O38" s="25">
        <v>9.85</v>
      </c>
      <c r="P38" s="25">
        <v>1.23</v>
      </c>
      <c r="Q38" s="25">
        <v>10.2</v>
      </c>
      <c r="R38" s="25">
        <v>23.58</v>
      </c>
      <c r="S38" s="25">
        <v>9.34</v>
      </c>
      <c r="T38" s="25">
        <v>18.75</v>
      </c>
      <c r="U38" s="25">
        <v>17.9</v>
      </c>
      <c r="V38" s="25">
        <v>9.38</v>
      </c>
      <c r="W38" s="25">
        <v>17.46</v>
      </c>
      <c r="X38" s="25">
        <v>18.55</v>
      </c>
      <c r="Y38" s="25">
        <v>0.99</v>
      </c>
      <c r="Z38" s="25">
        <v>0.88</v>
      </c>
      <c r="AA38" s="25">
        <v>22.01</v>
      </c>
      <c r="AB38" s="25">
        <v>18.57</v>
      </c>
      <c r="AC38" s="25">
        <v>5.22</v>
      </c>
      <c r="AD38" s="25">
        <v>0.43</v>
      </c>
      <c r="AE38" s="25">
        <v>14.09</v>
      </c>
      <c r="AF38" s="25">
        <v>13.82</v>
      </c>
    </row>
    <row r="39" collapsed="1">
      <c r="A39" s="22" t="s">
        <v>65</v>
      </c>
      <c r="B39" s="30">
        <f>'AMAZON EU - P&amp;L'!B32</f>
        <v>45.94</v>
      </c>
      <c r="C39" s="30">
        <f>'AMAZON EU - P&amp;L'!C32</f>
        <v>0</v>
      </c>
      <c r="D39" s="30">
        <f>'AMAZON EU - P&amp;L'!D32</f>
        <v>74.57</v>
      </c>
      <c r="E39" s="30">
        <f>'AMAZON EU - P&amp;L'!E32</f>
        <v>39.55</v>
      </c>
      <c r="F39" s="30">
        <f>'AMAZON EU - P&amp;L'!F32</f>
        <v>265.81</v>
      </c>
      <c r="G39" s="30">
        <f>'AMAZON EU - P&amp;L'!G32</f>
        <v>45.99</v>
      </c>
      <c r="H39" s="30">
        <f>'AMAZON EU - P&amp;L'!H32</f>
        <v>473.42</v>
      </c>
      <c r="I39" s="30">
        <f>'AMAZON EU - P&amp;L'!I32</f>
        <v>240.08</v>
      </c>
      <c r="J39" s="30">
        <f>'AMAZON EU - P&amp;L'!J32</f>
        <v>39.65</v>
      </c>
      <c r="K39" s="30">
        <f>'AMAZON EU - P&amp;L'!K32</f>
        <v>323.25</v>
      </c>
      <c r="L39" s="30">
        <f>'AMAZON EU - P&amp;L'!L32</f>
        <v>695.63</v>
      </c>
      <c r="M39" s="30">
        <f>'AMAZON EU - P&amp;L'!M32</f>
        <v>45.81</v>
      </c>
      <c r="N39" s="30">
        <f>'AMAZON EU - P&amp;L'!N32</f>
        <v>0</v>
      </c>
      <c r="O39" s="30">
        <f>'AMAZON EU - P&amp;L'!O32</f>
        <v>424.3</v>
      </c>
      <c r="P39" s="30">
        <f>'AMAZON EU - P&amp;L'!P32</f>
        <v>0</v>
      </c>
      <c r="Q39" s="30">
        <f>'AMAZON EU - P&amp;L'!Q32</f>
        <v>259.9</v>
      </c>
      <c r="R39" s="30">
        <f>'AMAZON EU - P&amp;L'!R32</f>
        <v>295.18</v>
      </c>
      <c r="S39" s="30">
        <f>'AMAZON EU - P&amp;L'!S32</f>
        <v>533.25</v>
      </c>
      <c r="T39" s="30">
        <f>'AMAZON EU - P&amp;L'!T32</f>
        <v>229.14</v>
      </c>
      <c r="U39" s="30">
        <f>'AMAZON EU - P&amp;L'!U32</f>
        <v>829.06</v>
      </c>
      <c r="V39" s="30">
        <f>'AMAZON EU - P&amp;L'!V32</f>
        <v>283.56</v>
      </c>
      <c r="W39" s="30">
        <f>'AMAZON EU - P&amp;L'!W32</f>
        <v>277.38</v>
      </c>
      <c r="X39" s="30">
        <f>'AMAZON EU - P&amp;L'!X32</f>
        <v>238.11</v>
      </c>
      <c r="Y39" s="30">
        <f>'AMAZON EU - P&amp;L'!Y32</f>
        <v>1014.36</v>
      </c>
      <c r="Z39" s="30">
        <f>'AMAZON EU - P&amp;L'!Z32</f>
        <v>277.56</v>
      </c>
      <c r="AA39" s="30">
        <f>'AMAZON EU - P&amp;L'!AA32</f>
        <v>754.34</v>
      </c>
      <c r="AB39" s="30">
        <f>'AMAZON EU - P&amp;L'!AB32</f>
        <v>754.33</v>
      </c>
      <c r="AC39" s="30">
        <f>'AMAZON EU - P&amp;L'!AC32</f>
        <v>500.16</v>
      </c>
      <c r="AD39" s="30">
        <f>'AMAZON EU - P&amp;L'!AD32</f>
        <v>0</v>
      </c>
      <c r="AE39" s="30">
        <f>'AMAZON EU - P&amp;L'!AE32</f>
        <v>323.57</v>
      </c>
      <c r="AF39" s="30">
        <f>'AMAZON EU - P&amp;L'!AF32</f>
        <v>555.21</v>
      </c>
    </row>
    <row r="40" hidden="1" outlineLevel="1">
      <c r="A40" s="31" t="s">
        <v>66</v>
      </c>
      <c r="B40" s="32">
        <f>'AMAZON UK, FR, GER - P&amp;L'!B24</f>
        <v>45.94</v>
      </c>
      <c r="C40" s="32">
        <f>'AMAZON UK, FR, GER - P&amp;L'!C24</f>
        <v>0</v>
      </c>
      <c r="D40" s="32">
        <f>'AMAZON UK, FR, GER - P&amp;L'!D24</f>
        <v>45.97</v>
      </c>
      <c r="E40" s="32">
        <f>'AMAZON UK, FR, GER - P&amp;L'!E24</f>
        <v>0</v>
      </c>
      <c r="F40" s="32">
        <f>'AMAZON UK, FR, GER - P&amp;L'!F24</f>
        <v>0</v>
      </c>
      <c r="G40" s="32">
        <f>'AMAZON UK, FR, GER - P&amp;L'!G24</f>
        <v>45.99</v>
      </c>
      <c r="H40" s="32">
        <f>'AMAZON UK, FR, GER - P&amp;L'!H24</f>
        <v>0</v>
      </c>
      <c r="I40" s="32">
        <f>'AMAZON UK, FR, GER - P&amp;L'!I24</f>
        <v>0</v>
      </c>
      <c r="J40" s="32">
        <f>'AMAZON UK, FR, GER - P&amp;L'!J24</f>
        <v>0</v>
      </c>
      <c r="K40" s="32">
        <f>'AMAZON UK, FR, GER - P&amp;L'!K24</f>
        <v>45.97</v>
      </c>
      <c r="L40" s="32">
        <f>'AMAZON UK, FR, GER - P&amp;L'!L24</f>
        <v>0</v>
      </c>
      <c r="M40" s="32">
        <f>'AMAZON UK, FR, GER - P&amp;L'!M24</f>
        <v>45.81</v>
      </c>
      <c r="N40" s="32">
        <f>'AMAZON UK, FR, GER - P&amp;L'!N24</f>
        <v>0</v>
      </c>
      <c r="O40" s="32">
        <f>'AMAZON UK, FR, GER - P&amp;L'!O24</f>
        <v>229.14</v>
      </c>
      <c r="P40" s="32">
        <f>'AMAZON UK, FR, GER - P&amp;L'!P24</f>
        <v>0</v>
      </c>
      <c r="Q40" s="32">
        <f>'AMAZON UK, FR, GER - P&amp;L'!Q24</f>
        <v>259.9</v>
      </c>
      <c r="R40" s="32">
        <f>'AMAZON UK, FR, GER - P&amp;L'!R24</f>
        <v>229.14</v>
      </c>
      <c r="S40" s="32">
        <f>'AMAZON UK, FR, GER - P&amp;L'!S24</f>
        <v>0</v>
      </c>
      <c r="T40" s="32">
        <f>'AMAZON UK, FR, GER - P&amp;L'!T24</f>
        <v>229.14</v>
      </c>
      <c r="U40" s="32">
        <f>'AMAZON UK, FR, GER - P&amp;L'!U24</f>
        <v>0</v>
      </c>
      <c r="V40" s="32">
        <f>'AMAZON UK, FR, GER - P&amp;L'!V24</f>
        <v>45.45</v>
      </c>
      <c r="W40" s="32">
        <f>'AMAZON UK, FR, GER - P&amp;L'!W24</f>
        <v>0</v>
      </c>
      <c r="X40" s="32">
        <f>'AMAZON UK, FR, GER - P&amp;L'!X24</f>
        <v>0</v>
      </c>
      <c r="Y40" s="32">
        <f>'AMAZON UK, FR, GER - P&amp;L'!Y24</f>
        <v>0</v>
      </c>
      <c r="Z40" s="32">
        <f>'AMAZON UK, FR, GER - P&amp;L'!Z24</f>
        <v>0</v>
      </c>
      <c r="AA40" s="32">
        <f>'AMAZON UK, FR, GER - P&amp;L'!AA24</f>
        <v>0</v>
      </c>
      <c r="AB40" s="32">
        <f>'AMAZON UK, FR, GER - P&amp;L'!AB24</f>
        <v>0</v>
      </c>
      <c r="AC40" s="32">
        <f>'AMAZON UK, FR, GER - P&amp;L'!AC24</f>
        <v>229.14</v>
      </c>
      <c r="AD40" s="32">
        <f>'AMAZON UK, FR, GER - P&amp;L'!AD24</f>
        <v>0</v>
      </c>
      <c r="AE40" s="32">
        <f>'AMAZON UK, FR, GER - P&amp;L'!AE24</f>
        <v>0</v>
      </c>
      <c r="AF40" s="32">
        <f>'AMAZON UK, FR, GER - P&amp;L'!AF24</f>
        <v>45.51</v>
      </c>
    </row>
    <row r="41" hidden="1" outlineLevel="1">
      <c r="A41" s="31" t="s">
        <v>67</v>
      </c>
      <c r="B41" s="32">
        <f>'AMAZON UK, FR, GER - P&amp;L'!B300</f>
        <v>0</v>
      </c>
      <c r="C41" s="32">
        <f>'AMAZON UK, FR, GER - P&amp;L'!C300</f>
        <v>0</v>
      </c>
      <c r="D41" s="32">
        <f>'AMAZON UK, FR, GER - P&amp;L'!D300</f>
        <v>0</v>
      </c>
      <c r="E41" s="32">
        <f>'AMAZON UK, FR, GER - P&amp;L'!E300</f>
        <v>39.55</v>
      </c>
      <c r="F41" s="32">
        <f>'AMAZON UK, FR, GER - P&amp;L'!F300</f>
        <v>32.88</v>
      </c>
      <c r="G41" s="32">
        <f>'AMAZON UK, FR, GER - P&amp;L'!G300</f>
        <v>0</v>
      </c>
      <c r="H41" s="32">
        <f>'AMAZON UK, FR, GER - P&amp;L'!H300</f>
        <v>0</v>
      </c>
      <c r="I41" s="32">
        <f>'AMAZON UK, FR, GER - P&amp;L'!I300</f>
        <v>0</v>
      </c>
      <c r="J41" s="32">
        <f>'AMAZON UK, FR, GER - P&amp;L'!J300</f>
        <v>0</v>
      </c>
      <c r="K41" s="32">
        <f>'AMAZON UK, FR, GER - P&amp;L'!K300</f>
        <v>240.08</v>
      </c>
      <c r="L41" s="32">
        <f>'AMAZON UK, FR, GER - P&amp;L'!L300</f>
        <v>215.48</v>
      </c>
      <c r="M41" s="32">
        <f>'AMAZON UK, FR, GER - P&amp;L'!M300</f>
        <v>0</v>
      </c>
      <c r="N41" s="32">
        <f>'AMAZON UK, FR, GER - P&amp;L'!N300</f>
        <v>0</v>
      </c>
      <c r="O41" s="32">
        <f>'AMAZON UK, FR, GER - P&amp;L'!O300</f>
        <v>0</v>
      </c>
      <c r="P41" s="32">
        <f>'AMAZON UK, FR, GER - P&amp;L'!P300</f>
        <v>0</v>
      </c>
      <c r="Q41" s="32">
        <f>'AMAZON UK, FR, GER - P&amp;L'!Q300</f>
        <v>0</v>
      </c>
      <c r="R41" s="32">
        <f>'AMAZON UK, FR, GER - P&amp;L'!R300</f>
        <v>28.09</v>
      </c>
      <c r="S41" s="32">
        <f>'AMAZON UK, FR, GER - P&amp;L'!S300</f>
        <v>0</v>
      </c>
      <c r="T41" s="32">
        <f>'AMAZON UK, FR, GER - P&amp;L'!T300</f>
        <v>0</v>
      </c>
      <c r="U41" s="32">
        <f>'AMAZON UK, FR, GER - P&amp;L'!U300</f>
        <v>0</v>
      </c>
      <c r="V41" s="32">
        <f>'AMAZON UK, FR, GER - P&amp;L'!V300</f>
        <v>0</v>
      </c>
      <c r="W41" s="32">
        <f>'AMAZON UK, FR, GER - P&amp;L'!W300</f>
        <v>277.38</v>
      </c>
      <c r="X41" s="32">
        <f>'AMAZON UK, FR, GER - P&amp;L'!X300</f>
        <v>0</v>
      </c>
      <c r="Y41" s="32">
        <f>'AMAZON UK, FR, GER - P&amp;L'!Y300</f>
        <v>271.06</v>
      </c>
      <c r="Z41" s="32">
        <f>'AMAZON UK, FR, GER - P&amp;L'!Z300</f>
        <v>0</v>
      </c>
      <c r="AA41" s="32">
        <f>'AMAZON UK, FR, GER - P&amp;L'!AA300</f>
        <v>476.81</v>
      </c>
      <c r="AB41" s="32">
        <f>'AMAZON UK, FR, GER - P&amp;L'!AB300</f>
        <v>238.41</v>
      </c>
      <c r="AC41" s="32">
        <f>'AMAZON UK, FR, GER - P&amp;L'!AC300</f>
        <v>231.84</v>
      </c>
      <c r="AD41" s="32">
        <f>'AMAZON UK, FR, GER - P&amp;L'!AD300</f>
        <v>0</v>
      </c>
      <c r="AE41" s="32">
        <f>'AMAZON UK, FR, GER - P&amp;L'!AE300</f>
        <v>278.03</v>
      </c>
      <c r="AF41" s="32">
        <f>'AMAZON UK, FR, GER - P&amp;L'!AF300</f>
        <v>238.57</v>
      </c>
    </row>
    <row r="42" hidden="1" outlineLevel="1">
      <c r="A42" s="31" t="s">
        <v>68</v>
      </c>
      <c r="B42" s="32">
        <f>'AMAZON UK, FR, GER - P&amp;L'!B576</f>
        <v>0</v>
      </c>
      <c r="C42" s="32">
        <f>'AMAZON UK, FR, GER - P&amp;L'!C576</f>
        <v>0</v>
      </c>
      <c r="D42" s="32">
        <f>'AMAZON UK, FR, GER - P&amp;L'!D576</f>
        <v>28.6</v>
      </c>
      <c r="E42" s="32">
        <f>'AMAZON UK, FR, GER - P&amp;L'!E576</f>
        <v>0</v>
      </c>
      <c r="F42" s="32">
        <f>'AMAZON UK, FR, GER - P&amp;L'!F576</f>
        <v>232.93</v>
      </c>
      <c r="G42" s="32">
        <f>'AMAZON UK, FR, GER - P&amp;L'!G576</f>
        <v>0</v>
      </c>
      <c r="H42" s="32">
        <f>'AMAZON UK, FR, GER - P&amp;L'!H576</f>
        <v>473.42</v>
      </c>
      <c r="I42" s="32">
        <f>'AMAZON UK, FR, GER - P&amp;L'!I576</f>
        <v>240.08</v>
      </c>
      <c r="J42" s="32">
        <f>'AMAZON UK, FR, GER - P&amp;L'!J576</f>
        <v>39.65</v>
      </c>
      <c r="K42" s="32">
        <f>'AMAZON UK, FR, GER - P&amp;L'!K576</f>
        <v>37.2</v>
      </c>
      <c r="L42" s="32">
        <f>'AMAZON UK, FR, GER - P&amp;L'!L576</f>
        <v>480.15</v>
      </c>
      <c r="M42" s="32">
        <f>'AMAZON UK, FR, GER - P&amp;L'!M576</f>
        <v>0</v>
      </c>
      <c r="N42" s="32">
        <f>'AMAZON UK, FR, GER - P&amp;L'!N576</f>
        <v>0</v>
      </c>
      <c r="O42" s="32">
        <f>'AMAZON UK, FR, GER - P&amp;L'!O576</f>
        <v>195.16</v>
      </c>
      <c r="P42" s="32">
        <f>'AMAZON UK, FR, GER - P&amp;L'!P576</f>
        <v>0</v>
      </c>
      <c r="Q42" s="32">
        <f>'AMAZON UK, FR, GER - P&amp;L'!Q576</f>
        <v>0</v>
      </c>
      <c r="R42" s="32">
        <f>'AMAZON UK, FR, GER - P&amp;L'!R576</f>
        <v>37.95</v>
      </c>
      <c r="S42" s="32">
        <f>'AMAZON UK, FR, GER - P&amp;L'!S576</f>
        <v>533.25</v>
      </c>
      <c r="T42" s="32">
        <f>'AMAZON UK, FR, GER - P&amp;L'!T576</f>
        <v>0</v>
      </c>
      <c r="U42" s="32">
        <f>'AMAZON UK, FR, GER - P&amp;L'!U576</f>
        <v>829.06</v>
      </c>
      <c r="V42" s="32">
        <f>'AMAZON UK, FR, GER - P&amp;L'!V576</f>
        <v>238.11</v>
      </c>
      <c r="W42" s="32">
        <f>'AMAZON UK, FR, GER - P&amp;L'!W576</f>
        <v>0</v>
      </c>
      <c r="X42" s="32">
        <f>'AMAZON UK, FR, GER - P&amp;L'!X576</f>
        <v>238.11</v>
      </c>
      <c r="Y42" s="32">
        <f>'AMAZON UK, FR, GER - P&amp;L'!Y576</f>
        <v>743.3</v>
      </c>
      <c r="Z42" s="32">
        <f>'AMAZON UK, FR, GER - P&amp;L'!Z576</f>
        <v>277.56</v>
      </c>
      <c r="AA42" s="32">
        <f>'AMAZON UK, FR, GER - P&amp;L'!AA576</f>
        <v>277.53</v>
      </c>
      <c r="AB42" s="32">
        <f>'AMAZON UK, FR, GER - P&amp;L'!AB576</f>
        <v>515.92</v>
      </c>
      <c r="AC42" s="32">
        <f>'AMAZON UK, FR, GER - P&amp;L'!AC576</f>
        <v>39.18</v>
      </c>
      <c r="AD42" s="32">
        <f>'AMAZON UK, FR, GER - P&amp;L'!AD576</f>
        <v>0</v>
      </c>
      <c r="AE42" s="32">
        <f>'AMAZON UK, FR, GER - P&amp;L'!AE576</f>
        <v>45.54</v>
      </c>
      <c r="AF42" s="32">
        <f>'AMAZON UK, FR, GER - P&amp;L'!AF576</f>
        <v>271.13</v>
      </c>
    </row>
    <row r="43" hidden="1" outlineLevel="1">
      <c r="A43" s="24" t="s">
        <v>51</v>
      </c>
      <c r="B43" s="25">
        <f>'AMAZON EU - P&amp;L'!B27</f>
        <v>0</v>
      </c>
      <c r="C43" s="25">
        <f>'AMAZON EU - P&amp;L'!C27</f>
        <v>0</v>
      </c>
      <c r="D43" s="25">
        <f>'AMAZON EU - P&amp;L'!D27</f>
        <v>0</v>
      </c>
      <c r="E43" s="25">
        <f>'AMAZON EU - P&amp;L'!E27</f>
        <v>0</v>
      </c>
      <c r="F43" s="25">
        <f>'AMAZON EU - P&amp;L'!F27</f>
        <v>232.93</v>
      </c>
      <c r="G43" s="25">
        <f>'AMAZON EU - P&amp;L'!G27</f>
        <v>0</v>
      </c>
      <c r="H43" s="25">
        <f>'AMAZON EU - P&amp;L'!H27</f>
        <v>466.69</v>
      </c>
      <c r="I43" s="25">
        <f>'AMAZON EU - P&amp;L'!I27</f>
        <v>233.35</v>
      </c>
      <c r="J43" s="25">
        <f>'AMAZON EU - P&amp;L'!J27</f>
        <v>0</v>
      </c>
      <c r="K43" s="25">
        <f>'AMAZON EU - P&amp;L'!K27</f>
        <v>233.35</v>
      </c>
      <c r="L43" s="25">
        <f>'AMAZON EU - P&amp;L'!L27</f>
        <v>682.17</v>
      </c>
      <c r="M43" s="25">
        <f>'AMAZON EU - P&amp;L'!M27</f>
        <v>0</v>
      </c>
      <c r="N43" s="25">
        <f>'AMAZON EU - P&amp;L'!N27</f>
        <v>0</v>
      </c>
      <c r="O43" s="25">
        <f>'AMAZON EU - P&amp;L'!O27</f>
        <v>391.57</v>
      </c>
      <c r="P43" s="25">
        <f>'AMAZON EU - P&amp;L'!P27</f>
        <v>0</v>
      </c>
      <c r="Q43" s="25">
        <f>'AMAZON EU - P&amp;L'!Q27</f>
        <v>259.9</v>
      </c>
      <c r="R43" s="25">
        <f>'AMAZON EU - P&amp;L'!R27</f>
        <v>196.41</v>
      </c>
      <c r="S43" s="25">
        <f>'AMAZON EU - P&amp;L'!S27</f>
        <v>519.79</v>
      </c>
      <c r="T43" s="25">
        <f>'AMAZON EU - P&amp;L'!T27</f>
        <v>196.41</v>
      </c>
      <c r="U43" s="25">
        <f>'AMAZON EU - P&amp;L'!U27</f>
        <v>707.76</v>
      </c>
      <c r="V43" s="25">
        <f>'AMAZON EU - P&amp;L'!V27</f>
        <v>231.38</v>
      </c>
      <c r="W43" s="25">
        <f>'AMAZON EU - P&amp;L'!W27</f>
        <v>231.38</v>
      </c>
      <c r="X43" s="25">
        <f>'AMAZON EU - P&amp;L'!X27</f>
        <v>231.38</v>
      </c>
      <c r="Y43" s="25">
        <f>'AMAZON EU - P&amp;L'!Y27</f>
        <v>926.41</v>
      </c>
      <c r="Z43" s="25">
        <f>'AMAZON EU - P&amp;L'!Z27</f>
        <v>231.68</v>
      </c>
      <c r="AA43" s="25">
        <f>'AMAZON EU - P&amp;L'!AA27</f>
        <v>695.03</v>
      </c>
      <c r="AB43" s="25">
        <f>'AMAZON EU - P&amp;L'!AB27</f>
        <v>695.03</v>
      </c>
      <c r="AC43" s="25">
        <f>'AMAZON EU - P&amp;L'!AC27</f>
        <v>428.25</v>
      </c>
      <c r="AD43" s="25">
        <f>'AMAZON EU - P&amp;L'!AD27</f>
        <v>0</v>
      </c>
      <c r="AE43" s="25">
        <f>'AMAZON EU - P&amp;L'!AE27</f>
        <v>231.84</v>
      </c>
      <c r="AF43" s="25">
        <f>'AMAZON EU - P&amp;L'!AF27</f>
        <v>463.77</v>
      </c>
    </row>
    <row r="44" hidden="1" outlineLevel="1">
      <c r="A44" s="24" t="s">
        <v>52</v>
      </c>
      <c r="B44" s="25">
        <f>'AMAZON EU - P&amp;L'!B28</f>
        <v>39.38</v>
      </c>
      <c r="C44" s="25">
        <f>'AMAZON EU - P&amp;L'!C28</f>
        <v>0</v>
      </c>
      <c r="D44" s="25">
        <f>'AMAZON EU - P&amp;L'!D28</f>
        <v>68.01</v>
      </c>
      <c r="E44" s="25">
        <f>'AMAZON EU - P&amp;L'!E28</f>
        <v>33.9</v>
      </c>
      <c r="F44" s="25">
        <f>'AMAZON EU - P&amp;L'!F28</f>
        <v>30.59</v>
      </c>
      <c r="G44" s="25">
        <f>'AMAZON EU - P&amp;L'!G28</f>
        <v>39.42</v>
      </c>
      <c r="H44" s="25">
        <f>'AMAZON EU - P&amp;L'!H28</f>
        <v>0</v>
      </c>
      <c r="I44" s="25">
        <f>'AMAZON EU - P&amp;L'!I28</f>
        <v>0</v>
      </c>
      <c r="J44" s="25">
        <f>'AMAZON EU - P&amp;L'!J28</f>
        <v>34.19</v>
      </c>
      <c r="K44" s="25">
        <f>'AMAZON EU - P&amp;L'!K28</f>
        <v>70.4</v>
      </c>
      <c r="L44" s="25">
        <f>'AMAZON EU - P&amp;L'!L28</f>
        <v>0</v>
      </c>
      <c r="M44" s="25">
        <f>'AMAZON EU - P&amp;L'!M28</f>
        <v>39.27</v>
      </c>
      <c r="N44" s="25">
        <f>'AMAZON EU - P&amp;L'!N28</f>
        <v>0</v>
      </c>
      <c r="O44" s="25">
        <f>'AMAZON EU - P&amp;L'!O28</f>
        <v>0</v>
      </c>
      <c r="P44" s="25">
        <f>'AMAZON EU - P&amp;L'!P28</f>
        <v>0</v>
      </c>
      <c r="Q44" s="25">
        <f>'AMAZON EU - P&amp;L'!Q28</f>
        <v>0</v>
      </c>
      <c r="R44" s="25">
        <f>'AMAZON EU - P&amp;L'!R28</f>
        <v>61.23</v>
      </c>
      <c r="S44" s="25">
        <f>'AMAZON EU - P&amp;L'!S28</f>
        <v>0</v>
      </c>
      <c r="T44" s="25">
        <f>'AMAZON EU - P&amp;L'!T28</f>
        <v>0</v>
      </c>
      <c r="U44" s="25">
        <f>'AMAZON EU - P&amp;L'!U28</f>
        <v>28.09</v>
      </c>
      <c r="V44" s="25">
        <f>'AMAZON EU - P&amp;L'!V28</f>
        <v>38.96</v>
      </c>
      <c r="W44" s="25">
        <f>'AMAZON EU - P&amp;L'!W28</f>
        <v>33.66</v>
      </c>
      <c r="X44" s="25">
        <f>'AMAZON EU - P&amp;L'!X28</f>
        <v>0</v>
      </c>
      <c r="Y44" s="25">
        <f>'AMAZON EU - P&amp;L'!Y28</f>
        <v>67.52</v>
      </c>
      <c r="Z44" s="25">
        <f>'AMAZON EU - P&amp;L'!Z28</f>
        <v>33.76</v>
      </c>
      <c r="AA44" s="25">
        <f>'AMAZON EU - P&amp;L'!AA28</f>
        <v>33.73</v>
      </c>
      <c r="AB44" s="25">
        <f>'AMAZON EU - P&amp;L'!AB28</f>
        <v>33.72</v>
      </c>
      <c r="AC44" s="25">
        <f>'AMAZON EU - P&amp;L'!AC28</f>
        <v>33.79</v>
      </c>
      <c r="AD44" s="25">
        <f>'AMAZON EU - P&amp;L'!AD28</f>
        <v>0</v>
      </c>
      <c r="AE44" s="25">
        <f>'AMAZON EU - P&amp;L'!AE28</f>
        <v>64.55</v>
      </c>
      <c r="AF44" s="25">
        <f>'AMAZON EU - P&amp;L'!AF28</f>
        <v>72.81</v>
      </c>
    </row>
    <row r="45" hidden="1" outlineLevel="1">
      <c r="A45" s="24" t="s">
        <v>63</v>
      </c>
      <c r="B45" s="25">
        <f>'AMAZON EU - P&amp;L'!B29</f>
        <v>6.56</v>
      </c>
      <c r="C45" s="25">
        <f>'AMAZON EU - P&amp;L'!C29</f>
        <v>0</v>
      </c>
      <c r="D45" s="25">
        <f>'AMAZON EU - P&amp;L'!D29</f>
        <v>6.56</v>
      </c>
      <c r="E45" s="25">
        <f>'AMAZON EU - P&amp;L'!E29</f>
        <v>5.65</v>
      </c>
      <c r="F45" s="25">
        <f>'AMAZON EU - P&amp;L'!F29</f>
        <v>2.29</v>
      </c>
      <c r="G45" s="25">
        <f>'AMAZON EU - P&amp;L'!G29</f>
        <v>6.57</v>
      </c>
      <c r="H45" s="25">
        <f>'AMAZON EU - P&amp;L'!H29</f>
        <v>6.73</v>
      </c>
      <c r="I45" s="25">
        <f>'AMAZON EU - P&amp;L'!I29</f>
        <v>6.73</v>
      </c>
      <c r="J45" s="25">
        <f>'AMAZON EU - P&amp;L'!J29</f>
        <v>5.46</v>
      </c>
      <c r="K45" s="25">
        <f>'AMAZON EU - P&amp;L'!K29</f>
        <v>15.88</v>
      </c>
      <c r="L45" s="25">
        <f>'AMAZON EU - P&amp;L'!L29</f>
        <v>13.46</v>
      </c>
      <c r="M45" s="25">
        <f>'AMAZON EU - P&amp;L'!M29</f>
        <v>6.54</v>
      </c>
      <c r="N45" s="25">
        <f>'AMAZON EU - P&amp;L'!N29</f>
        <v>0</v>
      </c>
      <c r="O45" s="25">
        <f>'AMAZON EU - P&amp;L'!O29</f>
        <v>32.73</v>
      </c>
      <c r="P45" s="25">
        <f>'AMAZON EU - P&amp;L'!P29</f>
        <v>0</v>
      </c>
      <c r="Q45" s="25">
        <f>'AMAZON EU - P&amp;L'!Q29</f>
        <v>0</v>
      </c>
      <c r="R45" s="25">
        <f>'AMAZON EU - P&amp;L'!R29</f>
        <v>37.54</v>
      </c>
      <c r="S45" s="25">
        <f>'AMAZON EU - P&amp;L'!S29</f>
        <v>13.46</v>
      </c>
      <c r="T45" s="25">
        <f>'AMAZON EU - P&amp;L'!T29</f>
        <v>32.73</v>
      </c>
      <c r="U45" s="25">
        <f>'AMAZON EU - P&amp;L'!U29</f>
        <v>92.48</v>
      </c>
      <c r="V45" s="25">
        <f>'AMAZON EU - P&amp;L'!V29</f>
        <v>13.22</v>
      </c>
      <c r="W45" s="25">
        <f>'AMAZON EU - P&amp;L'!W29</f>
        <v>12.34</v>
      </c>
      <c r="X45" s="25">
        <f>'AMAZON EU - P&amp;L'!X29</f>
        <v>6.73</v>
      </c>
      <c r="Y45" s="25">
        <f>'AMAZON EU - P&amp;L'!Y29</f>
        <v>18.11</v>
      </c>
      <c r="Z45" s="25">
        <f>'AMAZON EU - P&amp;L'!Z29</f>
        <v>12.12</v>
      </c>
      <c r="AA45" s="25">
        <f>'AMAZON EU - P&amp;L'!AA29</f>
        <v>25.58</v>
      </c>
      <c r="AB45" s="25">
        <f>'AMAZON EU - P&amp;L'!AB29</f>
        <v>25.58</v>
      </c>
      <c r="AC45" s="25">
        <f>'AMAZON EU - P&amp;L'!AC29</f>
        <v>38.12</v>
      </c>
      <c r="AD45" s="25">
        <f>'AMAZON EU - P&amp;L'!AD29</f>
        <v>0</v>
      </c>
      <c r="AE45" s="25">
        <f>'AMAZON EU - P&amp;L'!AE29</f>
        <v>15.53</v>
      </c>
      <c r="AF45" s="25">
        <f>'AMAZON EU - P&amp;L'!AF29</f>
        <v>18.63</v>
      </c>
    </row>
    <row r="46" hidden="1" outlineLevel="1">
      <c r="A46" s="24" t="s">
        <v>55</v>
      </c>
      <c r="B46" s="25">
        <f>'AMAZON EU - P&amp;L'!B30</f>
        <v>0</v>
      </c>
      <c r="C46" s="25">
        <f>'AMAZON EU - P&amp;L'!C30</f>
        <v>0</v>
      </c>
      <c r="D46" s="25">
        <f>'AMAZON EU - P&amp;L'!D30</f>
        <v>0</v>
      </c>
      <c r="E46" s="25">
        <f>'AMAZON EU - P&amp;L'!E30</f>
        <v>0</v>
      </c>
      <c r="F46" s="25">
        <f>'AMAZON EU - P&amp;L'!F30</f>
        <v>0</v>
      </c>
      <c r="G46" s="25">
        <f>'AMAZON EU - P&amp;L'!G30</f>
        <v>0</v>
      </c>
      <c r="H46" s="25">
        <f>'AMAZON EU - P&amp;L'!H30</f>
        <v>0</v>
      </c>
      <c r="I46" s="25">
        <f>'AMAZON EU - P&amp;L'!I30</f>
        <v>0</v>
      </c>
      <c r="J46" s="25">
        <f>'AMAZON EU - P&amp;L'!J30</f>
        <v>0</v>
      </c>
      <c r="K46" s="25">
        <f>'AMAZON EU - P&amp;L'!K30</f>
        <v>3.62</v>
      </c>
      <c r="L46" s="25">
        <f>'AMAZON EU - P&amp;L'!L30</f>
        <v>0</v>
      </c>
      <c r="M46" s="25">
        <f>'AMAZON EU - P&amp;L'!M30</f>
        <v>0</v>
      </c>
      <c r="N46" s="25">
        <f>'AMAZON EU - P&amp;L'!N30</f>
        <v>0</v>
      </c>
      <c r="O46" s="25">
        <f>'AMAZON EU - P&amp;L'!O30</f>
        <v>0</v>
      </c>
      <c r="P46" s="25">
        <f>'AMAZON EU - P&amp;L'!P30</f>
        <v>0</v>
      </c>
      <c r="Q46" s="25">
        <f>'AMAZON EU - P&amp;L'!Q30</f>
        <v>0</v>
      </c>
      <c r="R46" s="25">
        <f>'AMAZON EU - P&amp;L'!R30</f>
        <v>0</v>
      </c>
      <c r="S46" s="25">
        <f>'AMAZON EU - P&amp;L'!S30</f>
        <v>0</v>
      </c>
      <c r="T46" s="25">
        <f>'AMAZON EU - P&amp;L'!T30</f>
        <v>0</v>
      </c>
      <c r="U46" s="25">
        <f>'AMAZON EU - P&amp;L'!U30</f>
        <v>0.73</v>
      </c>
      <c r="V46" s="25">
        <f>'AMAZON EU - P&amp;L'!V30</f>
        <v>0</v>
      </c>
      <c r="W46" s="25">
        <f>'AMAZON EU - P&amp;L'!W30</f>
        <v>0</v>
      </c>
      <c r="X46" s="25">
        <f>'AMAZON EU - P&amp;L'!X30</f>
        <v>0</v>
      </c>
      <c r="Y46" s="25">
        <f>'AMAZON EU - P&amp;L'!Y30</f>
        <v>2.32</v>
      </c>
      <c r="Z46" s="25">
        <f>'AMAZON EU - P&amp;L'!Z30</f>
        <v>0</v>
      </c>
      <c r="AA46" s="25">
        <f>'AMAZON EU - P&amp;L'!AA30</f>
        <v>0</v>
      </c>
      <c r="AB46" s="25">
        <f>'AMAZON EU - P&amp;L'!AB30</f>
        <v>0</v>
      </c>
      <c r="AC46" s="25">
        <f>'AMAZON EU - P&amp;L'!AC30</f>
        <v>0</v>
      </c>
      <c r="AD46" s="25">
        <f>'AMAZON EU - P&amp;L'!AD30</f>
        <v>0</v>
      </c>
      <c r="AE46" s="25">
        <f>'AMAZON EU - P&amp;L'!AE30</f>
        <v>11.65</v>
      </c>
      <c r="AF46" s="25">
        <f>'AMAZON EU - P&amp;L'!AF30</f>
        <v>0</v>
      </c>
    </row>
    <row r="47" hidden="1" outlineLevel="1">
      <c r="A47" s="24" t="s">
        <v>64</v>
      </c>
      <c r="B47" s="25">
        <f>'AMAZON EU - P&amp;L'!B31</f>
        <v>0</v>
      </c>
      <c r="C47" s="25">
        <f>'AMAZON EU - P&amp;L'!C31</f>
        <v>0</v>
      </c>
      <c r="D47" s="25">
        <f>'AMAZON EU - P&amp;L'!D31</f>
        <v>0</v>
      </c>
      <c r="E47" s="25">
        <f>'AMAZON EU - P&amp;L'!E31</f>
        <v>0</v>
      </c>
      <c r="F47" s="25">
        <f>'AMAZON EU - P&amp;L'!F31</f>
        <v>0</v>
      </c>
      <c r="G47" s="25">
        <f>'AMAZON EU - P&amp;L'!G31</f>
        <v>0</v>
      </c>
      <c r="H47" s="25">
        <f>'AMAZON EU - P&amp;L'!H31</f>
        <v>0</v>
      </c>
      <c r="I47" s="25">
        <f>'AMAZON EU - P&amp;L'!I31</f>
        <v>0</v>
      </c>
      <c r="J47" s="25">
        <f>'AMAZON EU - P&amp;L'!J31</f>
        <v>0</v>
      </c>
      <c r="K47" s="25">
        <f>'AMAZON EU - P&amp;L'!K31</f>
        <v>0</v>
      </c>
      <c r="L47" s="25">
        <f>'AMAZON EU - P&amp;L'!L31</f>
        <v>0</v>
      </c>
      <c r="M47" s="25">
        <f>'AMAZON EU - P&amp;L'!M31</f>
        <v>0</v>
      </c>
      <c r="N47" s="25">
        <f>'AMAZON EU - P&amp;L'!N31</f>
        <v>0</v>
      </c>
      <c r="O47" s="25">
        <f>'AMAZON EU - P&amp;L'!O31</f>
        <v>0</v>
      </c>
      <c r="P47" s="25">
        <f>'AMAZON EU - P&amp;L'!P31</f>
        <v>0</v>
      </c>
      <c r="Q47" s="25">
        <f>'AMAZON EU - P&amp;L'!Q31</f>
        <v>0</v>
      </c>
      <c r="R47" s="25">
        <f>'AMAZON EU - P&amp;L'!R31</f>
        <v>0</v>
      </c>
      <c r="S47" s="25">
        <f>'AMAZON EU - P&amp;L'!S31</f>
        <v>0</v>
      </c>
      <c r="T47" s="25">
        <f>'AMAZON EU - P&amp;L'!T31</f>
        <v>0</v>
      </c>
      <c r="U47" s="25">
        <f>'AMAZON EU - P&amp;L'!U31</f>
        <v>0</v>
      </c>
      <c r="V47" s="25">
        <f>'AMAZON EU - P&amp;L'!V31</f>
        <v>0</v>
      </c>
      <c r="W47" s="25">
        <f>'AMAZON EU - P&amp;L'!W31</f>
        <v>0</v>
      </c>
      <c r="X47" s="25">
        <f>'AMAZON EU - P&amp;L'!X31</f>
        <v>0</v>
      </c>
      <c r="Y47" s="25">
        <f>'AMAZON EU - P&amp;L'!Y31</f>
        <v>0</v>
      </c>
      <c r="Z47" s="25">
        <f>'AMAZON EU - P&amp;L'!Z31</f>
        <v>0</v>
      </c>
      <c r="AA47" s="25">
        <f>'AMAZON EU - P&amp;L'!AA31</f>
        <v>0</v>
      </c>
      <c r="AB47" s="25">
        <f>'AMAZON EU - P&amp;L'!AB31</f>
        <v>0</v>
      </c>
      <c r="AC47" s="25">
        <f>'AMAZON EU - P&amp;L'!AC31</f>
        <v>0</v>
      </c>
      <c r="AD47" s="25">
        <f>'AMAZON EU - P&amp;L'!AD31</f>
        <v>0</v>
      </c>
      <c r="AE47" s="25">
        <f>'AMAZON EU - P&amp;L'!AE31</f>
        <v>0</v>
      </c>
      <c r="AF47" s="25">
        <f>'AMAZON EU - P&amp;L'!AF31</f>
        <v>0</v>
      </c>
    </row>
    <row r="48">
      <c r="A48" s="33" t="s">
        <v>69</v>
      </c>
      <c r="B48" s="34">
        <f t="shared" ref="B48:AF48" si="8">SUM(B12+B32)</f>
        <v>130060.8659</v>
      </c>
      <c r="C48" s="34">
        <f t="shared" si="8"/>
        <v>239946.1751</v>
      </c>
      <c r="D48" s="34">
        <f t="shared" si="8"/>
        <v>288333.3289</v>
      </c>
      <c r="E48" s="34">
        <f t="shared" si="8"/>
        <v>268885.9111</v>
      </c>
      <c r="F48" s="34">
        <f t="shared" si="8"/>
        <v>230062.0503</v>
      </c>
      <c r="G48" s="34">
        <f t="shared" si="8"/>
        <v>178997.6726</v>
      </c>
      <c r="H48" s="34">
        <f t="shared" si="8"/>
        <v>143014.5968</v>
      </c>
      <c r="I48" s="34">
        <f t="shared" si="8"/>
        <v>116656.2756</v>
      </c>
      <c r="J48" s="34">
        <f t="shared" si="8"/>
        <v>112776.45</v>
      </c>
      <c r="K48" s="34">
        <f t="shared" si="8"/>
        <v>105632.7536</v>
      </c>
      <c r="L48" s="34">
        <f t="shared" si="8"/>
        <v>75568.29993</v>
      </c>
      <c r="M48" s="34">
        <f t="shared" si="8"/>
        <v>75900.82953</v>
      </c>
      <c r="N48" s="34">
        <f t="shared" si="8"/>
        <v>78732.38786</v>
      </c>
      <c r="O48" s="34">
        <f t="shared" si="8"/>
        <v>507631.4595</v>
      </c>
      <c r="P48" s="34">
        <f t="shared" si="8"/>
        <v>118491.6724</v>
      </c>
      <c r="Q48" s="34">
        <f t="shared" si="8"/>
        <v>91984.79565</v>
      </c>
      <c r="R48" s="34">
        <f t="shared" si="8"/>
        <v>210716.8127</v>
      </c>
      <c r="S48" s="34">
        <f t="shared" si="8"/>
        <v>100155.3186</v>
      </c>
      <c r="T48" s="34">
        <f t="shared" si="8"/>
        <v>160376.9423</v>
      </c>
      <c r="U48" s="34">
        <f t="shared" si="8"/>
        <v>68444.07299</v>
      </c>
      <c r="V48" s="34">
        <f t="shared" si="8"/>
        <v>65955.95394</v>
      </c>
      <c r="W48" s="34">
        <f t="shared" si="8"/>
        <v>83905.01251</v>
      </c>
      <c r="X48" s="34">
        <f t="shared" si="8"/>
        <v>96283.09895</v>
      </c>
      <c r="Y48" s="34">
        <f t="shared" si="8"/>
        <v>113310.4922</v>
      </c>
      <c r="Z48" s="34">
        <f t="shared" si="8"/>
        <v>113010.921</v>
      </c>
      <c r="AA48" s="34">
        <f t="shared" si="8"/>
        <v>71565.7983</v>
      </c>
      <c r="AB48" s="34">
        <f t="shared" si="8"/>
        <v>67639.67555</v>
      </c>
      <c r="AC48" s="34">
        <f t="shared" si="8"/>
        <v>54698.08295</v>
      </c>
      <c r="AD48" s="34">
        <f t="shared" si="8"/>
        <v>60732.17191</v>
      </c>
      <c r="AE48" s="34">
        <f t="shared" si="8"/>
        <v>53253.53456</v>
      </c>
      <c r="AF48" s="34">
        <f t="shared" si="8"/>
        <v>75521.66553</v>
      </c>
    </row>
    <row r="50">
      <c r="A50" s="20" t="s">
        <v>70</v>
      </c>
    </row>
    <row r="51">
      <c r="A51" s="35" t="s">
        <v>71</v>
      </c>
    </row>
    <row r="52" collapsed="1">
      <c r="A52" s="24" t="s">
        <v>72</v>
      </c>
      <c r="B52" s="36">
        <f t="shared" ref="B52:AF52" si="9">iferror(sum(B53:B55),"")</f>
        <v>4882.195878</v>
      </c>
      <c r="C52" s="36">
        <f t="shared" si="9"/>
        <v>3396.310176</v>
      </c>
      <c r="D52" s="36">
        <f t="shared" si="9"/>
        <v>0</v>
      </c>
      <c r="E52" s="36">
        <f t="shared" si="9"/>
        <v>7429.42851</v>
      </c>
      <c r="F52" s="36">
        <f t="shared" si="9"/>
        <v>10825.73869</v>
      </c>
      <c r="G52" s="36">
        <f t="shared" si="9"/>
        <v>10825.73869</v>
      </c>
      <c r="H52" s="36">
        <f t="shared" si="9"/>
        <v>22076.01614</v>
      </c>
      <c r="I52" s="36">
        <f t="shared" si="9"/>
        <v>19953.32228</v>
      </c>
      <c r="J52" s="36">
        <f t="shared" si="9"/>
        <v>25684.59571</v>
      </c>
      <c r="K52" s="36">
        <f t="shared" si="9"/>
        <v>0</v>
      </c>
      <c r="L52" s="36">
        <f t="shared" si="9"/>
        <v>12736.16316</v>
      </c>
      <c r="M52" s="36">
        <f t="shared" si="9"/>
        <v>4245.38772</v>
      </c>
      <c r="N52" s="36">
        <f t="shared" si="9"/>
        <v>3820.848948</v>
      </c>
      <c r="O52" s="36">
        <f t="shared" si="9"/>
        <v>3820.848948</v>
      </c>
      <c r="P52" s="36">
        <f t="shared" si="9"/>
        <v>3184.04079</v>
      </c>
      <c r="Q52" s="36">
        <f t="shared" si="9"/>
        <v>4245.38772</v>
      </c>
      <c r="R52" s="36">
        <f t="shared" si="9"/>
        <v>0</v>
      </c>
      <c r="S52" s="36">
        <f t="shared" si="9"/>
        <v>3608.579562</v>
      </c>
      <c r="T52" s="36">
        <f t="shared" si="9"/>
        <v>4669.926492</v>
      </c>
      <c r="U52" s="36">
        <f t="shared" si="9"/>
        <v>3396.310176</v>
      </c>
      <c r="V52" s="36">
        <f t="shared" si="9"/>
        <v>4245.38772</v>
      </c>
      <c r="W52" s="36">
        <f t="shared" si="9"/>
        <v>2122.69386</v>
      </c>
      <c r="X52" s="36">
        <f t="shared" si="9"/>
        <v>4033.118334</v>
      </c>
      <c r="Y52" s="36">
        <f t="shared" si="9"/>
        <v>0</v>
      </c>
      <c r="Z52" s="36">
        <f t="shared" si="9"/>
        <v>4033.118334</v>
      </c>
      <c r="AA52" s="36">
        <f t="shared" si="9"/>
        <v>2759.502018</v>
      </c>
      <c r="AB52" s="36">
        <f t="shared" si="9"/>
        <v>1910.424474</v>
      </c>
      <c r="AC52" s="36">
        <f t="shared" si="9"/>
        <v>2547.232632</v>
      </c>
      <c r="AD52" s="36">
        <f t="shared" si="9"/>
        <v>2334.963246</v>
      </c>
      <c r="AE52" s="36">
        <f t="shared" si="9"/>
        <v>2547.232632</v>
      </c>
      <c r="AF52" s="36">
        <f t="shared" si="9"/>
        <v>0</v>
      </c>
    </row>
    <row r="53" hidden="1" outlineLevel="1">
      <c r="A53" s="24" t="s">
        <v>51</v>
      </c>
      <c r="B53" s="37">
        <v>4599.77</v>
      </c>
      <c r="C53" s="37">
        <v>3199.84</v>
      </c>
      <c r="D53" s="37">
        <v>0.0</v>
      </c>
      <c r="E53" s="37">
        <v>6999.65</v>
      </c>
      <c r="F53" s="37">
        <v>10199.49</v>
      </c>
      <c r="G53" s="37">
        <v>10199.49</v>
      </c>
      <c r="H53" s="37">
        <v>20798.96</v>
      </c>
      <c r="I53" s="37">
        <v>18799.06</v>
      </c>
      <c r="J53" s="37">
        <v>24198.79</v>
      </c>
      <c r="K53" s="37">
        <v>0.0</v>
      </c>
      <c r="L53" s="37">
        <v>11999.4</v>
      </c>
      <c r="M53" s="37">
        <v>3999.8</v>
      </c>
      <c r="N53" s="37">
        <v>3599.82</v>
      </c>
      <c r="O53" s="37">
        <v>3599.82</v>
      </c>
      <c r="P53" s="37">
        <v>2999.85</v>
      </c>
      <c r="Q53" s="37">
        <v>3999.8</v>
      </c>
      <c r="R53" s="37">
        <v>0.0</v>
      </c>
      <c r="S53" s="37">
        <v>3399.83</v>
      </c>
      <c r="T53" s="37">
        <v>4399.78</v>
      </c>
      <c r="U53" s="37">
        <v>3199.84</v>
      </c>
      <c r="V53" s="37">
        <v>3999.8</v>
      </c>
      <c r="W53" s="37">
        <v>1999.9</v>
      </c>
      <c r="X53" s="37">
        <v>3799.81</v>
      </c>
      <c r="Y53" s="37">
        <v>0.0</v>
      </c>
      <c r="Z53" s="37">
        <v>3799.81</v>
      </c>
      <c r="AA53" s="37">
        <v>2599.87</v>
      </c>
      <c r="AB53" s="37">
        <v>1799.91</v>
      </c>
      <c r="AC53" s="37">
        <v>2399.88</v>
      </c>
      <c r="AD53" s="37">
        <v>2199.89</v>
      </c>
      <c r="AE53" s="37">
        <v>2399.88</v>
      </c>
      <c r="AF53" s="37">
        <v>0.0</v>
      </c>
    </row>
    <row r="54" hidden="1" outlineLevel="1">
      <c r="A54" s="24" t="s">
        <v>63</v>
      </c>
      <c r="B54" s="37">
        <f>B53*'Data - P&amp;L'!$U$3</f>
        <v>282.425878</v>
      </c>
      <c r="C54" s="37">
        <f>C53*'Data - P&amp;L'!$U$3</f>
        <v>196.470176</v>
      </c>
      <c r="D54" s="37">
        <f>D53*'Data - P&amp;L'!$U$3</f>
        <v>0</v>
      </c>
      <c r="E54" s="37">
        <f>E53*'Data - P&amp;L'!$U$3</f>
        <v>429.77851</v>
      </c>
      <c r="F54" s="37">
        <f>F53*'Data - P&amp;L'!$U$3</f>
        <v>626.248686</v>
      </c>
      <c r="G54" s="37">
        <f>G53*'Data - P&amp;L'!$U$3</f>
        <v>626.248686</v>
      </c>
      <c r="H54" s="37">
        <f>H53*'Data - P&amp;L'!$U$3</f>
        <v>1277.056144</v>
      </c>
      <c r="I54" s="37">
        <f>I53*'Data - P&amp;L'!$U$3</f>
        <v>1154.262284</v>
      </c>
      <c r="J54" s="37">
        <f>J53*'Data - P&amp;L'!$U$3</f>
        <v>1485.805706</v>
      </c>
      <c r="K54" s="37">
        <f>K53*'Data - P&amp;L'!$U$3</f>
        <v>0</v>
      </c>
      <c r="L54" s="37">
        <f>L53*'Data - P&amp;L'!$U$3</f>
        <v>736.76316</v>
      </c>
      <c r="M54" s="37">
        <f>M53*'Data - P&amp;L'!$U$3</f>
        <v>245.58772</v>
      </c>
      <c r="N54" s="37">
        <f>N53*'Data - P&amp;L'!$U$3</f>
        <v>221.028948</v>
      </c>
      <c r="O54" s="37">
        <f>O53*'Data - P&amp;L'!$U$3</f>
        <v>221.028948</v>
      </c>
      <c r="P54" s="37">
        <f>P53*'Data - P&amp;L'!$U$3</f>
        <v>184.19079</v>
      </c>
      <c r="Q54" s="37">
        <f>Q53*'Data - P&amp;L'!$U$3</f>
        <v>245.58772</v>
      </c>
      <c r="R54" s="37">
        <f>R53*'Data - P&amp;L'!$U$3</f>
        <v>0</v>
      </c>
      <c r="S54" s="37">
        <f>S53*'Data - P&amp;L'!$U$3</f>
        <v>208.749562</v>
      </c>
      <c r="T54" s="37">
        <f>T53*'Data - P&amp;L'!$U$3</f>
        <v>270.146492</v>
      </c>
      <c r="U54" s="37">
        <f>U53*'Data - P&amp;L'!$U$3</f>
        <v>196.470176</v>
      </c>
      <c r="V54" s="37">
        <f>V53*'Data - P&amp;L'!$U$3</f>
        <v>245.58772</v>
      </c>
      <c r="W54" s="37">
        <f>W53*'Data - P&amp;L'!$U$3</f>
        <v>122.79386</v>
      </c>
      <c r="X54" s="37">
        <f>X53*'Data - P&amp;L'!$U$3</f>
        <v>233.308334</v>
      </c>
      <c r="Y54" s="37">
        <f>Y53*'Data - P&amp;L'!$U$3</f>
        <v>0</v>
      </c>
      <c r="Z54" s="37">
        <f>Z53*'Data - P&amp;L'!$U$3</f>
        <v>233.308334</v>
      </c>
      <c r="AA54" s="37">
        <f>AA53*'Data - P&amp;L'!$U$3</f>
        <v>159.632018</v>
      </c>
      <c r="AB54" s="37">
        <f>AB53*'Data - P&amp;L'!$U$3</f>
        <v>110.514474</v>
      </c>
      <c r="AC54" s="37">
        <f>AC53*'Data - P&amp;L'!$U$3</f>
        <v>147.352632</v>
      </c>
      <c r="AD54" s="37">
        <f>AD53*'Data - P&amp;L'!$U$3</f>
        <v>135.073246</v>
      </c>
      <c r="AE54" s="37">
        <f>AE53*'Data - P&amp;L'!$U$3</f>
        <v>147.352632</v>
      </c>
      <c r="AF54" s="37">
        <f>AF53*'Data - P&amp;L'!$U$3</f>
        <v>0</v>
      </c>
    </row>
    <row r="55" hidden="1" outlineLevel="1">
      <c r="A55" s="24" t="s">
        <v>55</v>
      </c>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row>
    <row r="56" collapsed="1">
      <c r="A56" s="24" t="s">
        <v>73</v>
      </c>
      <c r="B56" s="36">
        <f t="shared" ref="B56:AF56" si="10">sum(B57:B59)</f>
        <v>19063.8054</v>
      </c>
      <c r="C56" s="36">
        <f t="shared" si="10"/>
        <v>28492.2216</v>
      </c>
      <c r="D56" s="36">
        <f t="shared" si="10"/>
        <v>38567.0304</v>
      </c>
      <c r="E56" s="36">
        <f t="shared" si="10"/>
        <v>47497.65</v>
      </c>
      <c r="F56" s="36">
        <f t="shared" si="10"/>
        <v>55254.3612</v>
      </c>
      <c r="G56" s="36">
        <f t="shared" si="10"/>
        <v>58995.7962</v>
      </c>
      <c r="H56" s="36">
        <f t="shared" si="10"/>
        <v>61287.3588</v>
      </c>
      <c r="I56" s="36">
        <f t="shared" si="10"/>
        <v>63612.8862</v>
      </c>
      <c r="J56" s="36">
        <f t="shared" si="10"/>
        <v>82950.5328</v>
      </c>
      <c r="K56" s="36">
        <f t="shared" si="10"/>
        <v>52192.2222</v>
      </c>
      <c r="L56" s="36">
        <f t="shared" si="10"/>
        <v>23897.421</v>
      </c>
      <c r="M56" s="36">
        <f t="shared" si="10"/>
        <v>13945.7346</v>
      </c>
      <c r="N56" s="36">
        <f t="shared" si="10"/>
        <v>14259.909</v>
      </c>
      <c r="O56" s="36">
        <f t="shared" si="10"/>
        <v>13307.8332</v>
      </c>
      <c r="P56" s="36">
        <f t="shared" si="10"/>
        <v>13568.9376</v>
      </c>
      <c r="Q56" s="36">
        <f t="shared" si="10"/>
        <v>17708.3976</v>
      </c>
      <c r="R56" s="36">
        <f t="shared" si="10"/>
        <v>12593.511</v>
      </c>
      <c r="S56" s="36">
        <f t="shared" si="10"/>
        <v>15174.8358</v>
      </c>
      <c r="T56" s="36">
        <f t="shared" si="10"/>
        <v>12896.01</v>
      </c>
      <c r="U56" s="36">
        <f t="shared" si="10"/>
        <v>10860.2448</v>
      </c>
      <c r="V56" s="36">
        <f t="shared" si="10"/>
        <v>11524.6812</v>
      </c>
      <c r="W56" s="36">
        <f t="shared" si="10"/>
        <v>11638.251</v>
      </c>
      <c r="X56" s="36">
        <f t="shared" si="10"/>
        <v>15431.6946</v>
      </c>
      <c r="Y56" s="36">
        <f t="shared" si="10"/>
        <v>11776.233</v>
      </c>
      <c r="Z56" s="36">
        <f t="shared" si="10"/>
        <v>10940.9112</v>
      </c>
      <c r="AA56" s="36">
        <f t="shared" si="10"/>
        <v>10286.0274</v>
      </c>
      <c r="AB56" s="36">
        <f t="shared" si="10"/>
        <v>10645.842</v>
      </c>
      <c r="AC56" s="36">
        <f t="shared" si="10"/>
        <v>7910.6142</v>
      </c>
      <c r="AD56" s="36">
        <f t="shared" si="10"/>
        <v>8979.444</v>
      </c>
      <c r="AE56" s="36">
        <f t="shared" si="10"/>
        <v>10261.6152</v>
      </c>
      <c r="AF56" s="36">
        <f t="shared" si="10"/>
        <v>6225.111</v>
      </c>
    </row>
    <row r="57" hidden="1" outlineLevel="1">
      <c r="A57" s="24" t="s">
        <v>51</v>
      </c>
      <c r="B57" s="39">
        <f>IFERROR(__xludf.DUMMYFUNCTION("IMPORTRANGE(""https://docs.google.com/spreadsheets/d/1aRqNG2OzO5TKKUMAG-sA0zhobXUcaxw5F28MzPb9SsI"",""TRANSPOSE!afw3:aha3"")"),17961.0)</f>
        <v>17961</v>
      </c>
      <c r="C57" s="39">
        <f>IFERROR(__xludf.DUMMYFUNCTION("""COMPUTED_VALUE"""),26844.0)</f>
        <v>26844</v>
      </c>
      <c r="D57" s="39">
        <f>IFERROR(__xludf.DUMMYFUNCTION("""COMPUTED_VALUE"""),36336.0)</f>
        <v>36336</v>
      </c>
      <c r="E57" s="39">
        <f>IFERROR(__xludf.DUMMYFUNCTION("""COMPUTED_VALUE"""),44750.0)</f>
        <v>44750</v>
      </c>
      <c r="F57" s="39">
        <f>IFERROR(__xludf.DUMMYFUNCTION("""COMPUTED_VALUE"""),52058.0)</f>
        <v>52058</v>
      </c>
      <c r="G57" s="39">
        <f>IFERROR(__xludf.DUMMYFUNCTION("""COMPUTED_VALUE"""),55583.0)</f>
        <v>55583</v>
      </c>
      <c r="H57" s="39">
        <f>IFERROR(__xludf.DUMMYFUNCTION("""COMPUTED_VALUE"""),57742.0)</f>
        <v>57742</v>
      </c>
      <c r="I57" s="39">
        <f>IFERROR(__xludf.DUMMYFUNCTION("""COMPUTED_VALUE"""),59933.0)</f>
        <v>59933</v>
      </c>
      <c r="J57" s="39">
        <f>IFERROR(__xludf.DUMMYFUNCTION("""COMPUTED_VALUE"""),78152.0)</f>
        <v>78152</v>
      </c>
      <c r="K57" s="39">
        <f>IFERROR(__xludf.DUMMYFUNCTION("""COMPUTED_VALUE"""),49173.0)</f>
        <v>49173</v>
      </c>
      <c r="L57" s="39">
        <f>IFERROR(__xludf.DUMMYFUNCTION("""COMPUTED_VALUE"""),22515.0)</f>
        <v>22515</v>
      </c>
      <c r="M57" s="39">
        <f>IFERROR(__xludf.DUMMYFUNCTION("""COMPUTED_VALUE"""),13139.0)</f>
        <v>13139</v>
      </c>
      <c r="N57" s="39">
        <f>IFERROR(__xludf.DUMMYFUNCTION("""COMPUTED_VALUE"""),13435.0)</f>
        <v>13435</v>
      </c>
      <c r="O57" s="39">
        <f>IFERROR(__xludf.DUMMYFUNCTION("""COMPUTED_VALUE"""),12538.0)</f>
        <v>12538</v>
      </c>
      <c r="P57" s="39">
        <f>IFERROR(__xludf.DUMMYFUNCTION("""COMPUTED_VALUE"""),12784.0)</f>
        <v>12784</v>
      </c>
      <c r="Q57" s="39">
        <f>IFERROR(__xludf.DUMMYFUNCTION("""COMPUTED_VALUE"""),16684.0)</f>
        <v>16684</v>
      </c>
      <c r="R57" s="39">
        <f>IFERROR(__xludf.DUMMYFUNCTION("""COMPUTED_VALUE"""),11865.0)</f>
        <v>11865</v>
      </c>
      <c r="S57" s="39">
        <f>IFERROR(__xludf.DUMMYFUNCTION("""COMPUTED_VALUE"""),14297.0)</f>
        <v>14297</v>
      </c>
      <c r="T57" s="39">
        <f>IFERROR(__xludf.DUMMYFUNCTION("""COMPUTED_VALUE"""),12150.0)</f>
        <v>12150</v>
      </c>
      <c r="U57" s="39">
        <f>IFERROR(__xludf.DUMMYFUNCTION("""COMPUTED_VALUE"""),10232.0)</f>
        <v>10232</v>
      </c>
      <c r="V57" s="39">
        <f>IFERROR(__xludf.DUMMYFUNCTION("""COMPUTED_VALUE"""),10858.0)</f>
        <v>10858</v>
      </c>
      <c r="W57" s="39">
        <f>IFERROR(__xludf.DUMMYFUNCTION("""COMPUTED_VALUE"""),10965.0)</f>
        <v>10965</v>
      </c>
      <c r="X57" s="39">
        <f>IFERROR(__xludf.DUMMYFUNCTION("""COMPUTED_VALUE"""),14539.0)</f>
        <v>14539</v>
      </c>
      <c r="Y57" s="39">
        <f>IFERROR(__xludf.DUMMYFUNCTION("""COMPUTED_VALUE"""),11095.0)</f>
        <v>11095</v>
      </c>
      <c r="Z57" s="39">
        <f>IFERROR(__xludf.DUMMYFUNCTION("""COMPUTED_VALUE"""),10308.0)</f>
        <v>10308</v>
      </c>
      <c r="AA57" s="39">
        <f>IFERROR(__xludf.DUMMYFUNCTION("""COMPUTED_VALUE"""),9691.0)</f>
        <v>9691</v>
      </c>
      <c r="AB57" s="39">
        <f>IFERROR(__xludf.DUMMYFUNCTION("""COMPUTED_VALUE"""),10030.0)</f>
        <v>10030</v>
      </c>
      <c r="AC57" s="39">
        <f>IFERROR(__xludf.DUMMYFUNCTION("""COMPUTED_VALUE"""),7453.0)</f>
        <v>7453</v>
      </c>
      <c r="AD57" s="39">
        <f>IFERROR(__xludf.DUMMYFUNCTION("""COMPUTED_VALUE"""),8460.0)</f>
        <v>8460</v>
      </c>
      <c r="AE57" s="39">
        <f>IFERROR(__xludf.DUMMYFUNCTION("""COMPUTED_VALUE"""),9668.0)</f>
        <v>9668</v>
      </c>
      <c r="AF57" s="39">
        <f>IFERROR(__xludf.DUMMYFUNCTION("""COMPUTED_VALUE"""),5865.0)</f>
        <v>5865</v>
      </c>
    </row>
    <row r="58" hidden="1" outlineLevel="1">
      <c r="A58" s="24" t="s">
        <v>63</v>
      </c>
      <c r="B58" s="37">
        <f>B57*'Data - P&amp;L'!$U$3</f>
        <v>1102.8054</v>
      </c>
      <c r="C58" s="37">
        <f>C57*'Data - P&amp;L'!$U$3</f>
        <v>1648.2216</v>
      </c>
      <c r="D58" s="37">
        <f>D57*'Data - P&amp;L'!$U$3</f>
        <v>2231.0304</v>
      </c>
      <c r="E58" s="37">
        <f>E57*'Data - P&amp;L'!$U$3</f>
        <v>2747.65</v>
      </c>
      <c r="F58" s="37">
        <f>F57*'Data - P&amp;L'!$U$3</f>
        <v>3196.3612</v>
      </c>
      <c r="G58" s="37">
        <f>G57*'Data - P&amp;L'!$U$3</f>
        <v>3412.7962</v>
      </c>
      <c r="H58" s="37">
        <f>H57*'Data - P&amp;L'!$U$3</f>
        <v>3545.3588</v>
      </c>
      <c r="I58" s="37">
        <f>I57*'Data - P&amp;L'!$U$3</f>
        <v>3679.8862</v>
      </c>
      <c r="J58" s="37">
        <f>J57*'Data - P&amp;L'!$U$3</f>
        <v>4798.5328</v>
      </c>
      <c r="K58" s="37">
        <f>K57*'Data - P&amp;L'!$U$3</f>
        <v>3019.2222</v>
      </c>
      <c r="L58" s="37">
        <f>L57*'Data - P&amp;L'!$U$3</f>
        <v>1382.421</v>
      </c>
      <c r="M58" s="37">
        <f>M57*'Data - P&amp;L'!$U$3</f>
        <v>806.7346</v>
      </c>
      <c r="N58" s="37">
        <f>N57*'Data - P&amp;L'!$U$3</f>
        <v>824.909</v>
      </c>
      <c r="O58" s="37">
        <f>O57*'Data - P&amp;L'!$U$3</f>
        <v>769.8332</v>
      </c>
      <c r="P58" s="37">
        <f>P57*'Data - P&amp;L'!$U$3</f>
        <v>784.9376</v>
      </c>
      <c r="Q58" s="37">
        <f>Q57*'Data - P&amp;L'!$U$3</f>
        <v>1024.3976</v>
      </c>
      <c r="R58" s="37">
        <f>R57*'Data - P&amp;L'!$U$3</f>
        <v>728.511</v>
      </c>
      <c r="S58" s="37">
        <f>S57*'Data - P&amp;L'!$U$3</f>
        <v>877.8358</v>
      </c>
      <c r="T58" s="37">
        <f>T57*'Data - P&amp;L'!$U$3</f>
        <v>746.01</v>
      </c>
      <c r="U58" s="37">
        <f>U57*'Data - P&amp;L'!$U$3</f>
        <v>628.2448</v>
      </c>
      <c r="V58" s="37">
        <f>V57*'Data - P&amp;L'!$U$3</f>
        <v>666.6812</v>
      </c>
      <c r="W58" s="37">
        <f>W57*'Data - P&amp;L'!$U$3</f>
        <v>673.251</v>
      </c>
      <c r="X58" s="37">
        <f>X57*'Data - P&amp;L'!$U$3</f>
        <v>892.6946</v>
      </c>
      <c r="Y58" s="37">
        <f>Y57*'Data - P&amp;L'!$U$3</f>
        <v>681.233</v>
      </c>
      <c r="Z58" s="37">
        <f>Z57*'Data - P&amp;L'!$U$3</f>
        <v>632.9112</v>
      </c>
      <c r="AA58" s="37">
        <f>AA57*'Data - P&amp;L'!$U$3</f>
        <v>595.0274</v>
      </c>
      <c r="AB58" s="37">
        <f>AB57*'Data - P&amp;L'!$U$3</f>
        <v>615.842</v>
      </c>
      <c r="AC58" s="37">
        <f>AC57*'Data - P&amp;L'!$U$3</f>
        <v>457.6142</v>
      </c>
      <c r="AD58" s="37">
        <f>AD57*'Data - P&amp;L'!$U$3</f>
        <v>519.444</v>
      </c>
      <c r="AE58" s="37">
        <f>AE57*'Data - P&amp;L'!$U$3</f>
        <v>593.6152</v>
      </c>
      <c r="AF58" s="37">
        <f>AF57*'Data - P&amp;L'!$U$3</f>
        <v>360.111</v>
      </c>
    </row>
    <row r="59" hidden="1" outlineLevel="1">
      <c r="A59" s="24" t="s">
        <v>55</v>
      </c>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row>
    <row r="60" collapsed="1">
      <c r="A60" s="24" t="s">
        <v>74</v>
      </c>
      <c r="B60" s="40">
        <f t="shared" ref="B60:AF60" si="11">SUM(B61:B63)</f>
        <v>0</v>
      </c>
      <c r="C60" s="40">
        <f t="shared" si="11"/>
        <v>0</v>
      </c>
      <c r="D60" s="40">
        <f t="shared" si="11"/>
        <v>0</v>
      </c>
      <c r="E60" s="40">
        <f t="shared" si="11"/>
        <v>0</v>
      </c>
      <c r="F60" s="40">
        <f t="shared" si="11"/>
        <v>0</v>
      </c>
      <c r="G60" s="40">
        <f t="shared" si="11"/>
        <v>0</v>
      </c>
      <c r="H60" s="40">
        <f t="shared" si="11"/>
        <v>0</v>
      </c>
      <c r="I60" s="40">
        <f t="shared" si="11"/>
        <v>0</v>
      </c>
      <c r="J60" s="40">
        <f t="shared" si="11"/>
        <v>0</v>
      </c>
      <c r="K60" s="40">
        <f t="shared" si="11"/>
        <v>0</v>
      </c>
      <c r="L60" s="40">
        <f t="shared" si="11"/>
        <v>0</v>
      </c>
      <c r="M60" s="40">
        <f t="shared" si="11"/>
        <v>0</v>
      </c>
      <c r="N60" s="40">
        <f t="shared" si="11"/>
        <v>0</v>
      </c>
      <c r="O60" s="40">
        <f t="shared" si="11"/>
        <v>0</v>
      </c>
      <c r="P60" s="40">
        <f t="shared" si="11"/>
        <v>0</v>
      </c>
      <c r="Q60" s="40">
        <f t="shared" si="11"/>
        <v>0</v>
      </c>
      <c r="R60" s="40">
        <f t="shared" si="11"/>
        <v>0</v>
      </c>
      <c r="S60" s="40">
        <f t="shared" si="11"/>
        <v>0</v>
      </c>
      <c r="T60" s="40">
        <f t="shared" si="11"/>
        <v>0</v>
      </c>
      <c r="U60" s="40">
        <f t="shared" si="11"/>
        <v>0</v>
      </c>
      <c r="V60" s="40">
        <f t="shared" si="11"/>
        <v>0</v>
      </c>
      <c r="W60" s="40">
        <f t="shared" si="11"/>
        <v>0</v>
      </c>
      <c r="X60" s="40">
        <f t="shared" si="11"/>
        <v>0</v>
      </c>
      <c r="Y60" s="40">
        <f t="shared" si="11"/>
        <v>0</v>
      </c>
      <c r="Z60" s="40">
        <f t="shared" si="11"/>
        <v>0</v>
      </c>
      <c r="AA60" s="40">
        <f t="shared" si="11"/>
        <v>0</v>
      </c>
      <c r="AB60" s="40">
        <f t="shared" si="11"/>
        <v>0</v>
      </c>
      <c r="AC60" s="40">
        <f t="shared" si="11"/>
        <v>0</v>
      </c>
      <c r="AD60" s="40">
        <f t="shared" si="11"/>
        <v>0</v>
      </c>
      <c r="AE60" s="40">
        <f t="shared" si="11"/>
        <v>0</v>
      </c>
      <c r="AF60" s="40">
        <f t="shared" si="11"/>
        <v>0</v>
      </c>
    </row>
    <row r="61" hidden="1" outlineLevel="1">
      <c r="A61" s="24" t="s">
        <v>51</v>
      </c>
      <c r="B61" s="30">
        <v>0.0</v>
      </c>
      <c r="C61" s="30">
        <v>0.0</v>
      </c>
      <c r="D61" s="30">
        <v>0.0</v>
      </c>
      <c r="E61" s="30">
        <v>0.0</v>
      </c>
      <c r="F61" s="30">
        <v>0.0</v>
      </c>
      <c r="G61" s="30">
        <v>0.0</v>
      </c>
      <c r="H61" s="30">
        <v>0.0</v>
      </c>
      <c r="I61" s="30">
        <v>0.0</v>
      </c>
      <c r="J61" s="30">
        <v>0.0</v>
      </c>
      <c r="K61" s="30">
        <v>0.0</v>
      </c>
      <c r="L61" s="30">
        <v>0.0</v>
      </c>
      <c r="M61" s="30">
        <v>0.0</v>
      </c>
      <c r="N61" s="30">
        <v>0.0</v>
      </c>
      <c r="O61" s="30">
        <v>0.0</v>
      </c>
      <c r="P61" s="30">
        <v>0.0</v>
      </c>
      <c r="Q61" s="30">
        <v>0.0</v>
      </c>
      <c r="R61" s="30">
        <v>0.0</v>
      </c>
      <c r="S61" s="30">
        <v>0.0</v>
      </c>
      <c r="T61" s="30">
        <v>0.0</v>
      </c>
      <c r="U61" s="30">
        <v>0.0</v>
      </c>
      <c r="V61" s="30">
        <v>0.0</v>
      </c>
      <c r="W61" s="30">
        <v>0.0</v>
      </c>
      <c r="X61" s="30">
        <v>0.0</v>
      </c>
      <c r="Y61" s="30">
        <v>0.0</v>
      </c>
      <c r="Z61" s="30">
        <v>0.0</v>
      </c>
      <c r="AA61" s="30">
        <v>0.0</v>
      </c>
      <c r="AB61" s="30">
        <v>0.0</v>
      </c>
      <c r="AC61" s="30">
        <v>0.0</v>
      </c>
      <c r="AD61" s="30">
        <v>0.0</v>
      </c>
      <c r="AE61" s="30">
        <v>0.0</v>
      </c>
      <c r="AF61" s="30">
        <v>0.0</v>
      </c>
    </row>
    <row r="62" hidden="1" outlineLevel="1">
      <c r="A62" s="24" t="s">
        <v>63</v>
      </c>
      <c r="B62" s="30">
        <f t="shared" ref="B62:AF62" si="12">0.0614*B61</f>
        <v>0</v>
      </c>
      <c r="C62" s="30">
        <f t="shared" si="12"/>
        <v>0</v>
      </c>
      <c r="D62" s="30">
        <f t="shared" si="12"/>
        <v>0</v>
      </c>
      <c r="E62" s="30">
        <f t="shared" si="12"/>
        <v>0</v>
      </c>
      <c r="F62" s="30">
        <f t="shared" si="12"/>
        <v>0</v>
      </c>
      <c r="G62" s="30">
        <f t="shared" si="12"/>
        <v>0</v>
      </c>
      <c r="H62" s="30">
        <f t="shared" si="12"/>
        <v>0</v>
      </c>
      <c r="I62" s="30">
        <f t="shared" si="12"/>
        <v>0</v>
      </c>
      <c r="J62" s="30">
        <f t="shared" si="12"/>
        <v>0</v>
      </c>
      <c r="K62" s="30">
        <f t="shared" si="12"/>
        <v>0</v>
      </c>
      <c r="L62" s="30">
        <f t="shared" si="12"/>
        <v>0</v>
      </c>
      <c r="M62" s="30">
        <f t="shared" si="12"/>
        <v>0</v>
      </c>
      <c r="N62" s="30">
        <f t="shared" si="12"/>
        <v>0</v>
      </c>
      <c r="O62" s="30">
        <f t="shared" si="12"/>
        <v>0</v>
      </c>
      <c r="P62" s="30">
        <f t="shared" si="12"/>
        <v>0</v>
      </c>
      <c r="Q62" s="30">
        <f t="shared" si="12"/>
        <v>0</v>
      </c>
      <c r="R62" s="30">
        <f t="shared" si="12"/>
        <v>0</v>
      </c>
      <c r="S62" s="30">
        <f t="shared" si="12"/>
        <v>0</v>
      </c>
      <c r="T62" s="30">
        <f t="shared" si="12"/>
        <v>0</v>
      </c>
      <c r="U62" s="30">
        <f t="shared" si="12"/>
        <v>0</v>
      </c>
      <c r="V62" s="30">
        <f t="shared" si="12"/>
        <v>0</v>
      </c>
      <c r="W62" s="30">
        <f t="shared" si="12"/>
        <v>0</v>
      </c>
      <c r="X62" s="30">
        <f t="shared" si="12"/>
        <v>0</v>
      </c>
      <c r="Y62" s="30">
        <f t="shared" si="12"/>
        <v>0</v>
      </c>
      <c r="Z62" s="30">
        <f t="shared" si="12"/>
        <v>0</v>
      </c>
      <c r="AA62" s="30">
        <f t="shared" si="12"/>
        <v>0</v>
      </c>
      <c r="AB62" s="30">
        <f t="shared" si="12"/>
        <v>0</v>
      </c>
      <c r="AC62" s="30">
        <f t="shared" si="12"/>
        <v>0</v>
      </c>
      <c r="AD62" s="30">
        <f t="shared" si="12"/>
        <v>0</v>
      </c>
      <c r="AE62" s="30">
        <f t="shared" si="12"/>
        <v>0</v>
      </c>
      <c r="AF62" s="30">
        <f t="shared" si="12"/>
        <v>0</v>
      </c>
    </row>
    <row r="63" hidden="1" outlineLevel="1">
      <c r="A63" s="35" t="s">
        <v>55</v>
      </c>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row>
    <row r="64" collapsed="1">
      <c r="A64" s="24" t="s">
        <v>75</v>
      </c>
      <c r="B64" s="40">
        <f t="shared" ref="B64:AF64" si="13">SUM(B65:B67)</f>
        <v>8953.9704</v>
      </c>
      <c r="C64" s="40">
        <f t="shared" si="13"/>
        <v>9798.8448</v>
      </c>
      <c r="D64" s="40">
        <f t="shared" si="13"/>
        <v>11447.199</v>
      </c>
      <c r="E64" s="40">
        <f t="shared" si="13"/>
        <v>20586.9144</v>
      </c>
      <c r="F64" s="40">
        <f t="shared" si="13"/>
        <v>6691.0656</v>
      </c>
      <c r="G64" s="40">
        <f t="shared" si="13"/>
        <v>11503.4532</v>
      </c>
      <c r="H64" s="40">
        <f t="shared" si="13"/>
        <v>11630.8212</v>
      </c>
      <c r="I64" s="40">
        <f t="shared" si="13"/>
        <v>16041.9996</v>
      </c>
      <c r="J64" s="40">
        <f t="shared" si="13"/>
        <v>5485.3152</v>
      </c>
      <c r="K64" s="40">
        <f t="shared" si="13"/>
        <v>15852.009</v>
      </c>
      <c r="L64" s="40">
        <f t="shared" si="13"/>
        <v>13150.746</v>
      </c>
      <c r="M64" s="40">
        <f t="shared" si="13"/>
        <v>7682.4132</v>
      </c>
      <c r="N64" s="40">
        <f t="shared" si="13"/>
        <v>9879.5112</v>
      </c>
      <c r="O64" s="40">
        <f t="shared" si="13"/>
        <v>4411.1784</v>
      </c>
      <c r="P64" s="40">
        <f t="shared" si="13"/>
        <v>6311.0844</v>
      </c>
      <c r="Q64" s="40">
        <f t="shared" si="13"/>
        <v>3164.0334</v>
      </c>
      <c r="R64" s="40">
        <f t="shared" si="13"/>
        <v>2131.2912</v>
      </c>
      <c r="S64" s="40">
        <f t="shared" si="13"/>
        <v>3081.2442</v>
      </c>
      <c r="T64" s="40">
        <f t="shared" si="13"/>
        <v>3229.8402</v>
      </c>
      <c r="U64" s="40">
        <f t="shared" si="13"/>
        <v>3229.8402</v>
      </c>
      <c r="V64" s="40">
        <f t="shared" si="13"/>
        <v>6839.6616</v>
      </c>
      <c r="W64" s="40">
        <f t="shared" si="13"/>
        <v>7261.0374</v>
      </c>
      <c r="X64" s="40">
        <f t="shared" si="13"/>
        <v>3609.8214</v>
      </c>
      <c r="Y64" s="40">
        <f t="shared" si="13"/>
        <v>7913.7984</v>
      </c>
      <c r="Z64" s="40">
        <f t="shared" si="13"/>
        <v>2279.8872</v>
      </c>
      <c r="AA64" s="40">
        <f t="shared" si="13"/>
        <v>7343.8266</v>
      </c>
      <c r="AB64" s="40">
        <f t="shared" si="13"/>
        <v>6922.4508</v>
      </c>
      <c r="AC64" s="40">
        <f t="shared" si="13"/>
        <v>6712.2936</v>
      </c>
      <c r="AD64" s="40">
        <f t="shared" si="13"/>
        <v>2090.958</v>
      </c>
      <c r="AE64" s="40">
        <f t="shared" si="13"/>
        <v>2745.8418</v>
      </c>
      <c r="AF64" s="40">
        <f t="shared" si="13"/>
        <v>2957.0604</v>
      </c>
    </row>
    <row r="65" hidden="1" outlineLevel="1">
      <c r="A65" s="24" t="s">
        <v>51</v>
      </c>
      <c r="B65" s="30">
        <v>8436.0</v>
      </c>
      <c r="C65" s="30">
        <v>9232.0</v>
      </c>
      <c r="D65" s="30">
        <v>10785.0</v>
      </c>
      <c r="E65" s="30">
        <v>19396.0</v>
      </c>
      <c r="F65" s="30">
        <v>6304.0</v>
      </c>
      <c r="G65" s="30">
        <v>10838.0</v>
      </c>
      <c r="H65" s="30">
        <v>10958.0</v>
      </c>
      <c r="I65" s="30">
        <v>15114.0</v>
      </c>
      <c r="J65" s="30">
        <v>5168.0</v>
      </c>
      <c r="K65" s="30">
        <v>14935.0</v>
      </c>
      <c r="L65" s="30">
        <v>12390.0</v>
      </c>
      <c r="M65" s="30">
        <v>7238.0</v>
      </c>
      <c r="N65" s="30">
        <v>9308.0</v>
      </c>
      <c r="O65" s="30">
        <v>4156.0</v>
      </c>
      <c r="P65" s="30">
        <v>5946.0</v>
      </c>
      <c r="Q65" s="30">
        <v>2981.0</v>
      </c>
      <c r="R65" s="30">
        <v>2008.0</v>
      </c>
      <c r="S65" s="30">
        <v>2903.0</v>
      </c>
      <c r="T65" s="30">
        <v>3043.0</v>
      </c>
      <c r="U65" s="30">
        <v>3043.0</v>
      </c>
      <c r="V65" s="30">
        <v>6444.0</v>
      </c>
      <c r="W65" s="30">
        <v>6841.0</v>
      </c>
      <c r="X65" s="30">
        <v>3401.0</v>
      </c>
      <c r="Y65" s="30">
        <v>7456.0</v>
      </c>
      <c r="Z65" s="30">
        <v>2148.0</v>
      </c>
      <c r="AA65" s="30">
        <v>6919.0</v>
      </c>
      <c r="AB65" s="30">
        <v>6522.0</v>
      </c>
      <c r="AC65" s="30">
        <v>6324.0</v>
      </c>
      <c r="AD65" s="30">
        <v>1970.0</v>
      </c>
      <c r="AE65" s="30">
        <v>2587.0</v>
      </c>
      <c r="AF65" s="30">
        <v>2786.0</v>
      </c>
    </row>
    <row r="66" hidden="1" outlineLevel="1">
      <c r="A66" s="24" t="s">
        <v>63</v>
      </c>
      <c r="B66" s="30">
        <f t="shared" ref="B66:AF66" si="14">0.0614*B65</f>
        <v>517.9704</v>
      </c>
      <c r="C66" s="30">
        <f t="shared" si="14"/>
        <v>566.8448</v>
      </c>
      <c r="D66" s="30">
        <f t="shared" si="14"/>
        <v>662.199</v>
      </c>
      <c r="E66" s="30">
        <f t="shared" si="14"/>
        <v>1190.9144</v>
      </c>
      <c r="F66" s="30">
        <f t="shared" si="14"/>
        <v>387.0656</v>
      </c>
      <c r="G66" s="30">
        <f t="shared" si="14"/>
        <v>665.4532</v>
      </c>
      <c r="H66" s="30">
        <f t="shared" si="14"/>
        <v>672.8212</v>
      </c>
      <c r="I66" s="30">
        <f t="shared" si="14"/>
        <v>927.9996</v>
      </c>
      <c r="J66" s="30">
        <f t="shared" si="14"/>
        <v>317.3152</v>
      </c>
      <c r="K66" s="30">
        <f t="shared" si="14"/>
        <v>917.009</v>
      </c>
      <c r="L66" s="30">
        <f t="shared" si="14"/>
        <v>760.746</v>
      </c>
      <c r="M66" s="30">
        <f t="shared" si="14"/>
        <v>444.4132</v>
      </c>
      <c r="N66" s="30">
        <f t="shared" si="14"/>
        <v>571.5112</v>
      </c>
      <c r="O66" s="30">
        <f t="shared" si="14"/>
        <v>255.1784</v>
      </c>
      <c r="P66" s="30">
        <f t="shared" si="14"/>
        <v>365.0844</v>
      </c>
      <c r="Q66" s="30">
        <f t="shared" si="14"/>
        <v>183.0334</v>
      </c>
      <c r="R66" s="30">
        <f t="shared" si="14"/>
        <v>123.2912</v>
      </c>
      <c r="S66" s="30">
        <f t="shared" si="14"/>
        <v>178.2442</v>
      </c>
      <c r="T66" s="30">
        <f t="shared" si="14"/>
        <v>186.8402</v>
      </c>
      <c r="U66" s="30">
        <f t="shared" si="14"/>
        <v>186.8402</v>
      </c>
      <c r="V66" s="30">
        <f t="shared" si="14"/>
        <v>395.6616</v>
      </c>
      <c r="W66" s="30">
        <f t="shared" si="14"/>
        <v>420.0374</v>
      </c>
      <c r="X66" s="30">
        <f t="shared" si="14"/>
        <v>208.8214</v>
      </c>
      <c r="Y66" s="30">
        <f t="shared" si="14"/>
        <v>457.7984</v>
      </c>
      <c r="Z66" s="30">
        <f t="shared" si="14"/>
        <v>131.8872</v>
      </c>
      <c r="AA66" s="30">
        <f t="shared" si="14"/>
        <v>424.8266</v>
      </c>
      <c r="AB66" s="30">
        <f t="shared" si="14"/>
        <v>400.4508</v>
      </c>
      <c r="AC66" s="30">
        <f t="shared" si="14"/>
        <v>388.2936</v>
      </c>
      <c r="AD66" s="30">
        <f t="shared" si="14"/>
        <v>120.958</v>
      </c>
      <c r="AE66" s="30">
        <f t="shared" si="14"/>
        <v>158.8418</v>
      </c>
      <c r="AF66" s="30">
        <f t="shared" si="14"/>
        <v>171.0604</v>
      </c>
    </row>
    <row r="67" hidden="1" outlineLevel="1">
      <c r="A67" s="35" t="s">
        <v>55</v>
      </c>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row>
    <row r="68" collapsed="1">
      <c r="A68" s="24" t="s">
        <v>76</v>
      </c>
      <c r="B68" s="40">
        <f t="shared" ref="B68:AF68" si="15">sum(B69:B71)</f>
        <v>1187.59</v>
      </c>
      <c r="C68" s="40">
        <f t="shared" si="15"/>
        <v>1218.97</v>
      </c>
      <c r="D68" s="40">
        <f t="shared" si="15"/>
        <v>1927.97</v>
      </c>
      <c r="E68" s="40">
        <f t="shared" si="15"/>
        <v>2718.28</v>
      </c>
      <c r="F68" s="40">
        <f t="shared" si="15"/>
        <v>1100.4</v>
      </c>
      <c r="G68" s="40">
        <f t="shared" si="15"/>
        <v>669.03</v>
      </c>
      <c r="H68" s="40">
        <f t="shared" si="15"/>
        <v>339.18</v>
      </c>
      <c r="I68" s="40">
        <f t="shared" si="15"/>
        <v>0</v>
      </c>
      <c r="J68" s="40">
        <f t="shared" si="15"/>
        <v>30.89</v>
      </c>
      <c r="K68" s="40">
        <f t="shared" si="15"/>
        <v>30.74</v>
      </c>
      <c r="L68" s="40">
        <f t="shared" si="15"/>
        <v>69.91</v>
      </c>
      <c r="M68" s="40">
        <f t="shared" si="15"/>
        <v>38.87</v>
      </c>
      <c r="N68" s="40">
        <f t="shared" si="15"/>
        <v>61.62</v>
      </c>
      <c r="O68" s="40">
        <f t="shared" si="15"/>
        <v>0</v>
      </c>
      <c r="P68" s="40">
        <f t="shared" si="15"/>
        <v>287.15</v>
      </c>
      <c r="Q68" s="40">
        <f t="shared" si="15"/>
        <v>31.7</v>
      </c>
      <c r="R68" s="40">
        <f t="shared" si="15"/>
        <v>38.51</v>
      </c>
      <c r="S68" s="40">
        <f t="shared" si="15"/>
        <v>31.76</v>
      </c>
      <c r="T68" s="40">
        <f t="shared" si="15"/>
        <v>69.29</v>
      </c>
      <c r="U68" s="40">
        <f t="shared" si="15"/>
        <v>0</v>
      </c>
      <c r="V68" s="40">
        <f t="shared" si="15"/>
        <v>0</v>
      </c>
      <c r="W68" s="40">
        <f t="shared" si="15"/>
        <v>0</v>
      </c>
      <c r="X68" s="40">
        <f t="shared" si="15"/>
        <v>0</v>
      </c>
      <c r="Y68" s="40">
        <f t="shared" si="15"/>
        <v>0</v>
      </c>
      <c r="Z68" s="40">
        <f t="shared" si="15"/>
        <v>0</v>
      </c>
      <c r="AA68" s="40">
        <f t="shared" si="15"/>
        <v>38.37</v>
      </c>
      <c r="AB68" s="40">
        <f t="shared" si="15"/>
        <v>0</v>
      </c>
      <c r="AC68" s="40">
        <f t="shared" si="15"/>
        <v>0</v>
      </c>
      <c r="AD68" s="40">
        <f t="shared" si="15"/>
        <v>0</v>
      </c>
      <c r="AE68" s="40">
        <f t="shared" si="15"/>
        <v>0</v>
      </c>
      <c r="AF68" s="40">
        <f t="shared" si="15"/>
        <v>38.96</v>
      </c>
    </row>
    <row r="69" hidden="1" outlineLevel="1">
      <c r="A69" s="24" t="s">
        <v>51</v>
      </c>
      <c r="B69" s="30">
        <v>1103.0</v>
      </c>
      <c r="C69" s="30">
        <v>1132.0</v>
      </c>
      <c r="D69" s="30">
        <v>1790.0</v>
      </c>
      <c r="E69" s="30">
        <v>2535.0</v>
      </c>
      <c r="F69" s="30">
        <v>1042.0</v>
      </c>
      <c r="G69" s="30">
        <v>626.0</v>
      </c>
      <c r="H69" s="30">
        <v>328.0</v>
      </c>
      <c r="I69" s="30">
        <v>0.0</v>
      </c>
      <c r="J69" s="30">
        <v>29.0</v>
      </c>
      <c r="K69" s="30">
        <v>29.0</v>
      </c>
      <c r="L69" s="30">
        <v>58.0</v>
      </c>
      <c r="M69" s="30">
        <v>29.0</v>
      </c>
      <c r="N69" s="30">
        <v>58.0</v>
      </c>
      <c r="O69" s="30">
        <v>0.0</v>
      </c>
      <c r="P69" s="30">
        <v>270.0</v>
      </c>
      <c r="Q69" s="30">
        <v>29.0</v>
      </c>
      <c r="R69" s="30">
        <v>29.0</v>
      </c>
      <c r="S69" s="30">
        <v>29.0</v>
      </c>
      <c r="T69" s="30">
        <v>58.0</v>
      </c>
      <c r="U69" s="30">
        <v>0.0</v>
      </c>
      <c r="V69" s="30">
        <v>0.0</v>
      </c>
      <c r="W69" s="30">
        <v>0.0</v>
      </c>
      <c r="X69" s="30">
        <v>0.0</v>
      </c>
      <c r="Y69" s="30">
        <v>0.0</v>
      </c>
      <c r="Z69" s="30">
        <v>0.0</v>
      </c>
      <c r="AA69" s="30">
        <v>29.0</v>
      </c>
      <c r="AB69" s="30">
        <v>0.0</v>
      </c>
      <c r="AC69" s="30">
        <v>0.0</v>
      </c>
      <c r="AD69" s="30">
        <v>0.0</v>
      </c>
      <c r="AE69" s="30">
        <v>0.0</v>
      </c>
      <c r="AF69" s="30">
        <v>29.0</v>
      </c>
    </row>
    <row r="70" hidden="1" outlineLevel="1">
      <c r="A70" s="24" t="s">
        <v>63</v>
      </c>
      <c r="B70" s="30">
        <v>84.59</v>
      </c>
      <c r="C70" s="30">
        <v>79.98</v>
      </c>
      <c r="D70" s="30">
        <v>137.97</v>
      </c>
      <c r="E70" s="30">
        <v>183.28</v>
      </c>
      <c r="F70" s="30">
        <v>58.4</v>
      </c>
      <c r="G70" s="30">
        <v>43.03</v>
      </c>
      <c r="H70" s="30">
        <v>4.19</v>
      </c>
      <c r="I70" s="30">
        <v>0.0</v>
      </c>
      <c r="J70" s="30">
        <v>1.89</v>
      </c>
      <c r="K70" s="30">
        <v>1.74</v>
      </c>
      <c r="L70" s="30">
        <v>4.92</v>
      </c>
      <c r="M70" s="30">
        <v>2.88</v>
      </c>
      <c r="N70" s="30">
        <v>3.62</v>
      </c>
      <c r="O70" s="30">
        <v>0.0</v>
      </c>
      <c r="P70" s="30">
        <v>17.15</v>
      </c>
      <c r="Q70" s="30">
        <v>2.7</v>
      </c>
      <c r="R70" s="30">
        <v>2.52</v>
      </c>
      <c r="S70" s="30">
        <v>2.76</v>
      </c>
      <c r="T70" s="30">
        <v>4.3</v>
      </c>
      <c r="U70" s="30">
        <v>0.0</v>
      </c>
      <c r="V70" s="30">
        <v>0.0</v>
      </c>
      <c r="W70" s="30">
        <v>0.0</v>
      </c>
      <c r="X70" s="30">
        <v>0.0</v>
      </c>
      <c r="Y70" s="30">
        <v>0.0</v>
      </c>
      <c r="Z70" s="30">
        <v>0.0</v>
      </c>
      <c r="AA70" s="30">
        <v>2.38</v>
      </c>
      <c r="AB70" s="30">
        <v>0.0</v>
      </c>
      <c r="AC70" s="30">
        <v>0.0</v>
      </c>
      <c r="AD70" s="30">
        <v>0.0</v>
      </c>
      <c r="AE70" s="30">
        <v>0.0</v>
      </c>
      <c r="AF70" s="30">
        <v>2.97</v>
      </c>
    </row>
    <row r="71" hidden="1" outlineLevel="1">
      <c r="A71" s="35" t="s">
        <v>55</v>
      </c>
      <c r="B71" s="41">
        <v>0.0</v>
      </c>
      <c r="C71" s="41">
        <v>6.99</v>
      </c>
      <c r="D71" s="41">
        <v>0.0</v>
      </c>
      <c r="E71" s="41">
        <v>0.0</v>
      </c>
      <c r="F71" s="41">
        <v>0.0</v>
      </c>
      <c r="G71" s="41">
        <v>0.0</v>
      </c>
      <c r="H71" s="41">
        <v>6.99</v>
      </c>
      <c r="I71" s="41">
        <v>0.0</v>
      </c>
      <c r="J71" s="41">
        <v>0.0</v>
      </c>
      <c r="K71" s="41">
        <v>0.0</v>
      </c>
      <c r="L71" s="41">
        <v>6.99</v>
      </c>
      <c r="M71" s="41">
        <v>6.99</v>
      </c>
      <c r="N71" s="41">
        <v>0.0</v>
      </c>
      <c r="O71" s="41">
        <v>0.0</v>
      </c>
      <c r="P71" s="41">
        <v>0.0</v>
      </c>
      <c r="Q71" s="41">
        <v>0.0</v>
      </c>
      <c r="R71" s="41">
        <v>6.99</v>
      </c>
      <c r="S71" s="41">
        <v>0.0</v>
      </c>
      <c r="T71" s="41">
        <v>6.99</v>
      </c>
      <c r="U71" s="41">
        <v>0.0</v>
      </c>
      <c r="V71" s="41">
        <v>0.0</v>
      </c>
      <c r="W71" s="41">
        <v>0.0</v>
      </c>
      <c r="X71" s="41">
        <v>0.0</v>
      </c>
      <c r="Y71" s="41">
        <v>0.0</v>
      </c>
      <c r="Z71" s="41">
        <v>0.0</v>
      </c>
      <c r="AA71" s="41">
        <v>6.99</v>
      </c>
      <c r="AB71" s="41">
        <v>0.0</v>
      </c>
      <c r="AC71" s="41">
        <v>0.0</v>
      </c>
      <c r="AD71" s="41">
        <v>0.0</v>
      </c>
      <c r="AE71" s="41">
        <v>0.0</v>
      </c>
      <c r="AF71" s="41">
        <v>6.99</v>
      </c>
    </row>
    <row r="72">
      <c r="A72" s="35" t="s">
        <v>77</v>
      </c>
    </row>
    <row r="73" collapsed="1">
      <c r="A73" s="24" t="s">
        <v>78</v>
      </c>
      <c r="B73" s="30">
        <f t="shared" ref="B73:AF73" si="16">SUM(B74:B76)</f>
        <v>0</v>
      </c>
      <c r="C73" s="30">
        <f t="shared" si="16"/>
        <v>0</v>
      </c>
      <c r="D73" s="30">
        <f t="shared" si="16"/>
        <v>0</v>
      </c>
      <c r="E73" s="30">
        <f t="shared" si="16"/>
        <v>0</v>
      </c>
      <c r="F73" s="30">
        <f t="shared" si="16"/>
        <v>0</v>
      </c>
      <c r="G73" s="30">
        <f t="shared" si="16"/>
        <v>0</v>
      </c>
      <c r="H73" s="30">
        <f t="shared" si="16"/>
        <v>0</v>
      </c>
      <c r="I73" s="30">
        <f t="shared" si="16"/>
        <v>0</v>
      </c>
      <c r="J73" s="30">
        <f t="shared" si="16"/>
        <v>0</v>
      </c>
      <c r="K73" s="30">
        <f t="shared" si="16"/>
        <v>0</v>
      </c>
      <c r="L73" s="30">
        <f t="shared" si="16"/>
        <v>0</v>
      </c>
      <c r="M73" s="30">
        <f t="shared" si="16"/>
        <v>0</v>
      </c>
      <c r="N73" s="30">
        <f t="shared" si="16"/>
        <v>0</v>
      </c>
      <c r="O73" s="30">
        <f t="shared" si="16"/>
        <v>0</v>
      </c>
      <c r="P73" s="30">
        <f t="shared" si="16"/>
        <v>0</v>
      </c>
      <c r="Q73" s="30">
        <f t="shared" si="16"/>
        <v>0</v>
      </c>
      <c r="R73" s="30">
        <f t="shared" si="16"/>
        <v>0</v>
      </c>
      <c r="S73" s="30">
        <f t="shared" si="16"/>
        <v>0</v>
      </c>
      <c r="T73" s="30">
        <f t="shared" si="16"/>
        <v>0</v>
      </c>
      <c r="U73" s="30">
        <f t="shared" si="16"/>
        <v>0</v>
      </c>
      <c r="V73" s="30">
        <f t="shared" si="16"/>
        <v>0</v>
      </c>
      <c r="W73" s="30">
        <f t="shared" si="16"/>
        <v>0</v>
      </c>
      <c r="X73" s="30">
        <f t="shared" si="16"/>
        <v>0</v>
      </c>
      <c r="Y73" s="30">
        <f t="shared" si="16"/>
        <v>0</v>
      </c>
      <c r="Z73" s="30">
        <f t="shared" si="16"/>
        <v>0</v>
      </c>
      <c r="AA73" s="30">
        <f t="shared" si="16"/>
        <v>0</v>
      </c>
      <c r="AB73" s="30">
        <f t="shared" si="16"/>
        <v>0</v>
      </c>
      <c r="AC73" s="30">
        <f t="shared" si="16"/>
        <v>0</v>
      </c>
      <c r="AD73" s="30">
        <f t="shared" si="16"/>
        <v>0</v>
      </c>
      <c r="AE73" s="30">
        <f t="shared" si="16"/>
        <v>0</v>
      </c>
      <c r="AF73" s="30">
        <f t="shared" si="16"/>
        <v>0</v>
      </c>
    </row>
    <row r="74" hidden="1" outlineLevel="1">
      <c r="A74" s="24" t="s">
        <v>51</v>
      </c>
      <c r="B74" s="30">
        <v>0.0</v>
      </c>
      <c r="C74" s="30">
        <v>0.0</v>
      </c>
      <c r="D74" s="30">
        <v>0.0</v>
      </c>
      <c r="E74" s="30">
        <v>0.0</v>
      </c>
      <c r="F74" s="30">
        <v>0.0</v>
      </c>
      <c r="G74" s="30">
        <v>0.0</v>
      </c>
      <c r="H74" s="30">
        <v>0.0</v>
      </c>
      <c r="I74" s="30">
        <v>0.0</v>
      </c>
      <c r="J74" s="30">
        <v>0.0</v>
      </c>
      <c r="K74" s="30">
        <v>0.0</v>
      </c>
      <c r="L74" s="30">
        <v>0.0</v>
      </c>
      <c r="M74" s="30">
        <v>0.0</v>
      </c>
      <c r="N74" s="30">
        <v>0.0</v>
      </c>
      <c r="O74" s="30">
        <v>0.0</v>
      </c>
      <c r="P74" s="30">
        <v>0.0</v>
      </c>
      <c r="Q74" s="30">
        <v>0.0</v>
      </c>
      <c r="R74" s="30">
        <v>0.0</v>
      </c>
      <c r="S74" s="30">
        <v>0.0</v>
      </c>
      <c r="T74" s="30">
        <v>0.0</v>
      </c>
      <c r="U74" s="30">
        <v>0.0</v>
      </c>
      <c r="V74" s="30">
        <v>0.0</v>
      </c>
      <c r="W74" s="30">
        <v>0.0</v>
      </c>
      <c r="X74" s="30">
        <v>0.0</v>
      </c>
      <c r="Y74" s="30">
        <v>0.0</v>
      </c>
      <c r="Z74" s="30">
        <v>0.0</v>
      </c>
      <c r="AA74" s="30">
        <v>0.0</v>
      </c>
      <c r="AB74" s="30">
        <v>0.0</v>
      </c>
      <c r="AC74" s="30">
        <v>0.0</v>
      </c>
      <c r="AD74" s="30">
        <v>0.0</v>
      </c>
      <c r="AE74" s="30">
        <v>0.0</v>
      </c>
      <c r="AF74" s="30">
        <v>0.0</v>
      </c>
    </row>
    <row r="75" hidden="1" outlineLevel="1">
      <c r="A75" s="24" t="s">
        <v>63</v>
      </c>
      <c r="B75" s="30">
        <f t="shared" ref="B75:AF75" si="17">0.0614*B74</f>
        <v>0</v>
      </c>
      <c r="C75" s="30">
        <f t="shared" si="17"/>
        <v>0</v>
      </c>
      <c r="D75" s="30">
        <f t="shared" si="17"/>
        <v>0</v>
      </c>
      <c r="E75" s="30">
        <f t="shared" si="17"/>
        <v>0</v>
      </c>
      <c r="F75" s="30">
        <f t="shared" si="17"/>
        <v>0</v>
      </c>
      <c r="G75" s="30">
        <f t="shared" si="17"/>
        <v>0</v>
      </c>
      <c r="H75" s="30">
        <f t="shared" si="17"/>
        <v>0</v>
      </c>
      <c r="I75" s="30">
        <f t="shared" si="17"/>
        <v>0</v>
      </c>
      <c r="J75" s="30">
        <f t="shared" si="17"/>
        <v>0</v>
      </c>
      <c r="K75" s="30">
        <f t="shared" si="17"/>
        <v>0</v>
      </c>
      <c r="L75" s="30">
        <f t="shared" si="17"/>
        <v>0</v>
      </c>
      <c r="M75" s="30">
        <f t="shared" si="17"/>
        <v>0</v>
      </c>
      <c r="N75" s="30">
        <f t="shared" si="17"/>
        <v>0</v>
      </c>
      <c r="O75" s="30">
        <f t="shared" si="17"/>
        <v>0</v>
      </c>
      <c r="P75" s="30">
        <f t="shared" si="17"/>
        <v>0</v>
      </c>
      <c r="Q75" s="30">
        <f t="shared" si="17"/>
        <v>0</v>
      </c>
      <c r="R75" s="30">
        <f t="shared" si="17"/>
        <v>0</v>
      </c>
      <c r="S75" s="30">
        <f t="shared" si="17"/>
        <v>0</v>
      </c>
      <c r="T75" s="30">
        <f t="shared" si="17"/>
        <v>0</v>
      </c>
      <c r="U75" s="30">
        <f t="shared" si="17"/>
        <v>0</v>
      </c>
      <c r="V75" s="30">
        <f t="shared" si="17"/>
        <v>0</v>
      </c>
      <c r="W75" s="30">
        <f t="shared" si="17"/>
        <v>0</v>
      </c>
      <c r="X75" s="30">
        <f t="shared" si="17"/>
        <v>0</v>
      </c>
      <c r="Y75" s="30">
        <f t="shared" si="17"/>
        <v>0</v>
      </c>
      <c r="Z75" s="30">
        <f t="shared" si="17"/>
        <v>0</v>
      </c>
      <c r="AA75" s="30">
        <f t="shared" si="17"/>
        <v>0</v>
      </c>
      <c r="AB75" s="30">
        <f t="shared" si="17"/>
        <v>0</v>
      </c>
      <c r="AC75" s="30">
        <f t="shared" si="17"/>
        <v>0</v>
      </c>
      <c r="AD75" s="30">
        <f t="shared" si="17"/>
        <v>0</v>
      </c>
      <c r="AE75" s="30">
        <f t="shared" si="17"/>
        <v>0</v>
      </c>
      <c r="AF75" s="30">
        <f t="shared" si="17"/>
        <v>0</v>
      </c>
    </row>
    <row r="76" hidden="1" outlineLevel="1">
      <c r="A76" s="35" t="s">
        <v>55</v>
      </c>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row>
    <row r="77">
      <c r="A77" s="42" t="s">
        <v>79</v>
      </c>
      <c r="B77" s="43">
        <f t="shared" ref="B77:AF77" si="18">sum(B52,B56,B60,B64,B68)</f>
        <v>34087.56168</v>
      </c>
      <c r="C77" s="43">
        <f t="shared" si="18"/>
        <v>42906.34658</v>
      </c>
      <c r="D77" s="43">
        <f t="shared" si="18"/>
        <v>51942.1994</v>
      </c>
      <c r="E77" s="43">
        <f t="shared" si="18"/>
        <v>78232.27291</v>
      </c>
      <c r="F77" s="43">
        <f t="shared" si="18"/>
        <v>73871.56549</v>
      </c>
      <c r="G77" s="43">
        <f t="shared" si="18"/>
        <v>81994.01809</v>
      </c>
      <c r="H77" s="43">
        <f t="shared" si="18"/>
        <v>95333.37614</v>
      </c>
      <c r="I77" s="43">
        <f t="shared" si="18"/>
        <v>99608.20808</v>
      </c>
      <c r="J77" s="43">
        <f t="shared" si="18"/>
        <v>114151.3337</v>
      </c>
      <c r="K77" s="43">
        <f t="shared" si="18"/>
        <v>68074.9712</v>
      </c>
      <c r="L77" s="43">
        <f t="shared" si="18"/>
        <v>49854.24016</v>
      </c>
      <c r="M77" s="43">
        <f t="shared" si="18"/>
        <v>25912.40552</v>
      </c>
      <c r="N77" s="43">
        <f t="shared" si="18"/>
        <v>28021.88915</v>
      </c>
      <c r="O77" s="43">
        <f t="shared" si="18"/>
        <v>21539.86055</v>
      </c>
      <c r="P77" s="43">
        <f t="shared" si="18"/>
        <v>23351.21279</v>
      </c>
      <c r="Q77" s="43">
        <f t="shared" si="18"/>
        <v>25149.51872</v>
      </c>
      <c r="R77" s="43">
        <f t="shared" si="18"/>
        <v>14763.3122</v>
      </c>
      <c r="S77" s="43">
        <f t="shared" si="18"/>
        <v>21896.41956</v>
      </c>
      <c r="T77" s="43">
        <f t="shared" si="18"/>
        <v>20865.06669</v>
      </c>
      <c r="U77" s="43">
        <f t="shared" si="18"/>
        <v>17486.39518</v>
      </c>
      <c r="V77" s="43">
        <f t="shared" si="18"/>
        <v>22609.73052</v>
      </c>
      <c r="W77" s="43">
        <f t="shared" si="18"/>
        <v>21021.98226</v>
      </c>
      <c r="X77" s="43">
        <f t="shared" si="18"/>
        <v>23074.63433</v>
      </c>
      <c r="Y77" s="43">
        <f t="shared" si="18"/>
        <v>19690.0314</v>
      </c>
      <c r="Z77" s="43">
        <f t="shared" si="18"/>
        <v>17253.91673</v>
      </c>
      <c r="AA77" s="43">
        <f t="shared" si="18"/>
        <v>20427.72602</v>
      </c>
      <c r="AB77" s="43">
        <f t="shared" si="18"/>
        <v>19478.71727</v>
      </c>
      <c r="AC77" s="43">
        <f t="shared" si="18"/>
        <v>17170.14043</v>
      </c>
      <c r="AD77" s="43">
        <f t="shared" si="18"/>
        <v>13405.36525</v>
      </c>
      <c r="AE77" s="43">
        <f t="shared" si="18"/>
        <v>15554.68963</v>
      </c>
      <c r="AF77" s="43">
        <f t="shared" si="18"/>
        <v>9221.1314</v>
      </c>
    </row>
    <row r="78">
      <c r="A78" s="42" t="s">
        <v>80</v>
      </c>
      <c r="B78" s="43">
        <f t="shared" ref="B78:AF78" si="19">sum(B73)</f>
        <v>0</v>
      </c>
      <c r="C78" s="43">
        <f t="shared" si="19"/>
        <v>0</v>
      </c>
      <c r="D78" s="43">
        <f t="shared" si="19"/>
        <v>0</v>
      </c>
      <c r="E78" s="43">
        <f t="shared" si="19"/>
        <v>0</v>
      </c>
      <c r="F78" s="43">
        <f t="shared" si="19"/>
        <v>0</v>
      </c>
      <c r="G78" s="43">
        <f t="shared" si="19"/>
        <v>0</v>
      </c>
      <c r="H78" s="43">
        <f t="shared" si="19"/>
        <v>0</v>
      </c>
      <c r="I78" s="43">
        <f t="shared" si="19"/>
        <v>0</v>
      </c>
      <c r="J78" s="43">
        <f t="shared" si="19"/>
        <v>0</v>
      </c>
      <c r="K78" s="43">
        <f t="shared" si="19"/>
        <v>0</v>
      </c>
      <c r="L78" s="43">
        <f t="shared" si="19"/>
        <v>0</v>
      </c>
      <c r="M78" s="43">
        <f t="shared" si="19"/>
        <v>0</v>
      </c>
      <c r="N78" s="43">
        <f t="shared" si="19"/>
        <v>0</v>
      </c>
      <c r="O78" s="43">
        <f t="shared" si="19"/>
        <v>0</v>
      </c>
      <c r="P78" s="43">
        <f t="shared" si="19"/>
        <v>0</v>
      </c>
      <c r="Q78" s="43">
        <f t="shared" si="19"/>
        <v>0</v>
      </c>
      <c r="R78" s="43">
        <f t="shared" si="19"/>
        <v>0</v>
      </c>
      <c r="S78" s="43">
        <f t="shared" si="19"/>
        <v>0</v>
      </c>
      <c r="T78" s="43">
        <f t="shared" si="19"/>
        <v>0</v>
      </c>
      <c r="U78" s="43">
        <f t="shared" si="19"/>
        <v>0</v>
      </c>
      <c r="V78" s="43">
        <f t="shared" si="19"/>
        <v>0</v>
      </c>
      <c r="W78" s="43">
        <f t="shared" si="19"/>
        <v>0</v>
      </c>
      <c r="X78" s="43">
        <f t="shared" si="19"/>
        <v>0</v>
      </c>
      <c r="Y78" s="43">
        <f t="shared" si="19"/>
        <v>0</v>
      </c>
      <c r="Z78" s="43">
        <f t="shared" si="19"/>
        <v>0</v>
      </c>
      <c r="AA78" s="43">
        <f t="shared" si="19"/>
        <v>0</v>
      </c>
      <c r="AB78" s="43">
        <f t="shared" si="19"/>
        <v>0</v>
      </c>
      <c r="AC78" s="43">
        <f t="shared" si="19"/>
        <v>0</v>
      </c>
      <c r="AD78" s="43">
        <f t="shared" si="19"/>
        <v>0</v>
      </c>
      <c r="AE78" s="43">
        <f t="shared" si="19"/>
        <v>0</v>
      </c>
      <c r="AF78" s="43">
        <f t="shared" si="19"/>
        <v>0</v>
      </c>
    </row>
    <row r="79">
      <c r="A79" s="44" t="s">
        <v>81</v>
      </c>
      <c r="B79" s="45">
        <f t="shared" ref="B79:AF79" si="20">B77+B78</f>
        <v>34087.56168</v>
      </c>
      <c r="C79" s="45">
        <f t="shared" si="20"/>
        <v>42906.34658</v>
      </c>
      <c r="D79" s="45">
        <f t="shared" si="20"/>
        <v>51942.1994</v>
      </c>
      <c r="E79" s="45">
        <f t="shared" si="20"/>
        <v>78232.27291</v>
      </c>
      <c r="F79" s="45">
        <f t="shared" si="20"/>
        <v>73871.56549</v>
      </c>
      <c r="G79" s="45">
        <f t="shared" si="20"/>
        <v>81994.01809</v>
      </c>
      <c r="H79" s="45">
        <f t="shared" si="20"/>
        <v>95333.37614</v>
      </c>
      <c r="I79" s="45">
        <f t="shared" si="20"/>
        <v>99608.20808</v>
      </c>
      <c r="J79" s="45">
        <f t="shared" si="20"/>
        <v>114151.3337</v>
      </c>
      <c r="K79" s="45">
        <f t="shared" si="20"/>
        <v>68074.9712</v>
      </c>
      <c r="L79" s="45">
        <f t="shared" si="20"/>
        <v>49854.24016</v>
      </c>
      <c r="M79" s="45">
        <f t="shared" si="20"/>
        <v>25912.40552</v>
      </c>
      <c r="N79" s="45">
        <f t="shared" si="20"/>
        <v>28021.88915</v>
      </c>
      <c r="O79" s="45">
        <f t="shared" si="20"/>
        <v>21539.86055</v>
      </c>
      <c r="P79" s="45">
        <f t="shared" si="20"/>
        <v>23351.21279</v>
      </c>
      <c r="Q79" s="45">
        <f t="shared" si="20"/>
        <v>25149.51872</v>
      </c>
      <c r="R79" s="45">
        <f t="shared" si="20"/>
        <v>14763.3122</v>
      </c>
      <c r="S79" s="45">
        <f t="shared" si="20"/>
        <v>21896.41956</v>
      </c>
      <c r="T79" s="45">
        <f t="shared" si="20"/>
        <v>20865.06669</v>
      </c>
      <c r="U79" s="45">
        <f t="shared" si="20"/>
        <v>17486.39518</v>
      </c>
      <c r="V79" s="45">
        <f t="shared" si="20"/>
        <v>22609.73052</v>
      </c>
      <c r="W79" s="45">
        <f t="shared" si="20"/>
        <v>21021.98226</v>
      </c>
      <c r="X79" s="45">
        <f t="shared" si="20"/>
        <v>23074.63433</v>
      </c>
      <c r="Y79" s="45">
        <f t="shared" si="20"/>
        <v>19690.0314</v>
      </c>
      <c r="Z79" s="45">
        <f t="shared" si="20"/>
        <v>17253.91673</v>
      </c>
      <c r="AA79" s="45">
        <f t="shared" si="20"/>
        <v>20427.72602</v>
      </c>
      <c r="AB79" s="45">
        <f t="shared" si="20"/>
        <v>19478.71727</v>
      </c>
      <c r="AC79" s="45">
        <f t="shared" si="20"/>
        <v>17170.14043</v>
      </c>
      <c r="AD79" s="45">
        <f t="shared" si="20"/>
        <v>13405.36525</v>
      </c>
      <c r="AE79" s="45">
        <f t="shared" si="20"/>
        <v>15554.68963</v>
      </c>
      <c r="AF79" s="45">
        <f t="shared" si="20"/>
        <v>9221.1314</v>
      </c>
    </row>
    <row r="81" collapsed="1">
      <c r="A81" s="20" t="s">
        <v>82</v>
      </c>
    </row>
    <row r="82" hidden="1" outlineLevel="1">
      <c r="A82" s="19" t="s">
        <v>83</v>
      </c>
      <c r="B82" s="46">
        <f>'App - P&amp;L'!B90</f>
        <v>2510.356</v>
      </c>
      <c r="C82" s="46">
        <f>'App - P&amp;L'!C90</f>
        <v>3363.11</v>
      </c>
      <c r="D82" s="46">
        <f>'App - P&amp;L'!D90</f>
        <v>3736.7785</v>
      </c>
      <c r="E82" s="46">
        <f>'App - P&amp;L'!E90</f>
        <v>2957.2095</v>
      </c>
      <c r="F82" s="46">
        <f>'App - P&amp;L'!F90</f>
        <v>2654.788</v>
      </c>
      <c r="G82" s="46">
        <f>'App - P&amp;L'!G90</f>
        <v>2665.957</v>
      </c>
      <c r="H82" s="46">
        <f>'App - P&amp;L'!H90</f>
        <v>2569.584</v>
      </c>
      <c r="I82" s="46">
        <f>'App - P&amp;L'!I90</f>
        <v>2407.0895</v>
      </c>
      <c r="J82" s="46">
        <f>'App - P&amp;L'!J90</f>
        <v>2726.4005</v>
      </c>
      <c r="K82" s="46">
        <f>'App - P&amp;L'!K90</f>
        <v>3833.3215</v>
      </c>
      <c r="L82" s="46">
        <f>'App - P&amp;L'!L90</f>
        <v>3669.7475</v>
      </c>
      <c r="M82" s="46">
        <f>'App - P&amp;L'!M90</f>
        <v>2093.1335</v>
      </c>
      <c r="N82" s="46">
        <f>'App - P&amp;L'!N90</f>
        <v>2728.8145</v>
      </c>
      <c r="O82" s="46">
        <f>'App - P&amp;L'!O90</f>
        <v>2323.271</v>
      </c>
      <c r="P82" s="46">
        <f>'App - P&amp;L'!P90</f>
        <v>2227.6885</v>
      </c>
      <c r="Q82" s="46">
        <f>'App - P&amp;L'!Q90</f>
        <v>2568.819</v>
      </c>
      <c r="R82" s="46">
        <f>'App - P&amp;L'!R90</f>
        <v>6033.708</v>
      </c>
      <c r="S82" s="46">
        <f>'App - P&amp;L'!S90</f>
        <v>5630.417</v>
      </c>
      <c r="T82" s="46">
        <f>'App - P&amp;L'!T90</f>
        <v>3154.945</v>
      </c>
      <c r="U82" s="46">
        <f>'App - P&amp;L'!U90</f>
        <v>2299.539</v>
      </c>
      <c r="V82" s="46">
        <f>'App - P&amp;L'!V90</f>
        <v>2834.869</v>
      </c>
      <c r="W82" s="46">
        <f>'App - P&amp;L'!W90</f>
        <v>2624.46</v>
      </c>
      <c r="X82" s="46">
        <f>'App - P&amp;L'!X90</f>
        <v>2944.6805</v>
      </c>
      <c r="Y82" s="46">
        <f>'App - P&amp;L'!Y90</f>
        <v>3779.6015</v>
      </c>
      <c r="Z82" s="46">
        <f>'App - P&amp;L'!Z90</f>
        <v>3037.696</v>
      </c>
      <c r="AA82" s="46">
        <f>'App - P&amp;L'!AA90</f>
        <v>1981.061</v>
      </c>
      <c r="AB82" s="46">
        <f>'App - P&amp;L'!AB90</f>
        <v>1884.229</v>
      </c>
      <c r="AC82" s="46">
        <f>'App - P&amp;L'!AC90</f>
        <v>2711.568</v>
      </c>
      <c r="AD82" s="46">
        <f>'App - P&amp;L'!AD90</f>
        <v>1292.646</v>
      </c>
      <c r="AE82" s="46">
        <f>'App - P&amp;L'!AE90</f>
        <v>1817.198</v>
      </c>
      <c r="AF82" s="46">
        <f>'App - P&amp;L'!AF90</f>
        <v>2236.0525</v>
      </c>
    </row>
    <row r="83" hidden="1" outlineLevel="1">
      <c r="A83" s="19" t="s">
        <v>84</v>
      </c>
      <c r="B83" s="46">
        <f>'App - P&amp;L'!B91</f>
        <v>9189.527327</v>
      </c>
      <c r="C83" s="46">
        <f>'App - P&amp;L'!C91</f>
        <v>10516.70245</v>
      </c>
      <c r="D83" s="46">
        <f>'App - P&amp;L'!D91</f>
        <v>12847.69919</v>
      </c>
      <c r="E83" s="46">
        <f>'App - P&amp;L'!E91</f>
        <v>12478.39953</v>
      </c>
      <c r="F83" s="46">
        <f>'App - P&amp;L'!F91</f>
        <v>9435.537982</v>
      </c>
      <c r="G83" s="46">
        <f>'App - P&amp;L'!G91</f>
        <v>9353.206706</v>
      </c>
      <c r="H83" s="46">
        <f>'App - P&amp;L'!H91</f>
        <v>7565.409432</v>
      </c>
      <c r="I83" s="46">
        <f>'App - P&amp;L'!I91</f>
        <v>9103.064654</v>
      </c>
      <c r="J83" s="46">
        <f>'App - P&amp;L'!J91</f>
        <v>9445.293023</v>
      </c>
      <c r="K83" s="46">
        <f>'App - P&amp;L'!K91</f>
        <v>13959.18845</v>
      </c>
      <c r="L83" s="46">
        <f>'App - P&amp;L'!L91</f>
        <v>13805.11135</v>
      </c>
      <c r="M83" s="46">
        <f>'App - P&amp;L'!M91</f>
        <v>12737.24288</v>
      </c>
      <c r="N83" s="46">
        <f>'App - P&amp;L'!N91</f>
        <v>9590.193144</v>
      </c>
      <c r="O83" s="46">
        <f>'App - P&amp;L'!O91</f>
        <v>8671.245496</v>
      </c>
      <c r="P83" s="46">
        <f>'App - P&amp;L'!P91</f>
        <v>8967.080275</v>
      </c>
      <c r="Q83" s="46">
        <f>'App - P&amp;L'!Q91</f>
        <v>10193.99328</v>
      </c>
      <c r="R83" s="46">
        <f>'App - P&amp;L'!R91</f>
        <v>18577.24113</v>
      </c>
      <c r="S83" s="46">
        <f>'App - P&amp;L'!S91</f>
        <v>26082.63284</v>
      </c>
      <c r="T83" s="46">
        <f>'App - P&amp;L'!T91</f>
        <v>16691.61004</v>
      </c>
      <c r="U83" s="46">
        <f>'App - P&amp;L'!U91</f>
        <v>11757.76647</v>
      </c>
      <c r="V83" s="46">
        <f>'App - P&amp;L'!V91</f>
        <v>9933.488599</v>
      </c>
      <c r="W83" s="46">
        <f>'App - P&amp;L'!W91</f>
        <v>9596.086256</v>
      </c>
      <c r="X83" s="46">
        <f>'App - P&amp;L'!X91</f>
        <v>11216.52502</v>
      </c>
      <c r="Y83" s="46">
        <f>'App - P&amp;L'!Y91</f>
        <v>14315.24831</v>
      </c>
      <c r="Z83" s="46">
        <f>'App - P&amp;L'!Z91</f>
        <v>13365.93432</v>
      </c>
      <c r="AA83" s="46">
        <f>'App - P&amp;L'!AA91</f>
        <v>11309.60889</v>
      </c>
      <c r="AB83" s="46">
        <f>'App - P&amp;L'!AB91</f>
        <v>8680.898321</v>
      </c>
      <c r="AC83" s="46">
        <f>'App - P&amp;L'!AC91</f>
        <v>7273.138002</v>
      </c>
      <c r="AD83" s="46">
        <f>'App - P&amp;L'!AD91</f>
        <v>7389.984141</v>
      </c>
      <c r="AE83" s="46">
        <f>'App - P&amp;L'!AE91</f>
        <v>8185.655442</v>
      </c>
      <c r="AF83" s="46">
        <f>'App - P&amp;L'!AF91</f>
        <v>11540.98895</v>
      </c>
    </row>
    <row r="84" hidden="1" outlineLevel="1">
      <c r="A84" s="19" t="s">
        <v>85</v>
      </c>
      <c r="B84" s="46">
        <f>'App - P&amp;L'!B67</f>
        <v>4381.372854</v>
      </c>
      <c r="C84" s="46">
        <f>'App - P&amp;L'!C67</f>
        <v>5100.648195</v>
      </c>
      <c r="D84" s="46">
        <f>'App - P&amp;L'!D67</f>
        <v>6165.588296</v>
      </c>
      <c r="E84" s="46">
        <f>'App - P&amp;L'!E67</f>
        <v>5869.746014</v>
      </c>
      <c r="F84" s="46">
        <f>'App - P&amp;L'!F67</f>
        <v>4512.293992</v>
      </c>
      <c r="G84" s="46">
        <f>'App - P&amp;L'!G67</f>
        <v>4478.98016</v>
      </c>
      <c r="H84" s="46">
        <f>'App - P&amp;L'!H67</f>
        <v>3695.774328</v>
      </c>
      <c r="I84" s="46">
        <f>'App - P&amp;L'!I67</f>
        <v>4326.093923</v>
      </c>
      <c r="J84" s="46">
        <f>'App - P&amp;L'!J67</f>
        <v>4529.112224</v>
      </c>
      <c r="K84" s="46">
        <f>'App - P&amp;L'!K67</f>
        <v>6658.977834</v>
      </c>
      <c r="L84" s="46">
        <f>'App - P&amp;L'!L67</f>
        <v>6564.078793</v>
      </c>
      <c r="M84" s="46">
        <f>'App - P&amp;L'!M67</f>
        <v>5828.194876</v>
      </c>
      <c r="N84" s="46">
        <f>'App - P&amp;L'!N67</f>
        <v>4591.638276</v>
      </c>
      <c r="O84" s="46">
        <f>'App - P&amp;L'!O67</f>
        <v>4126.23707</v>
      </c>
      <c r="P84" s="46">
        <f>'App - P&amp;L'!P67</f>
        <v>4236.155903</v>
      </c>
      <c r="Q84" s="46">
        <f>'App - P&amp;L'!Q67</f>
        <v>4822.175263</v>
      </c>
      <c r="R84" s="46">
        <f>'App - P&amp;L'!R67</f>
        <v>9026.44677</v>
      </c>
      <c r="S84" s="46">
        <f>'App - P&amp;L'!S67</f>
        <v>12171.87422</v>
      </c>
      <c r="T84" s="46">
        <f>'App - P&amp;L'!T67</f>
        <v>7710.302159</v>
      </c>
      <c r="U84" s="46">
        <f>'App - P&amp;L'!U67</f>
        <v>5444.843774</v>
      </c>
      <c r="V84" s="46">
        <f>'App - P&amp;L'!V67</f>
        <v>4757.480399</v>
      </c>
      <c r="W84" s="46">
        <f>'App - P&amp;L'!W67</f>
        <v>4575.748396</v>
      </c>
      <c r="X84" s="46">
        <f>'App - P&amp;L'!X67</f>
        <v>5326.731653</v>
      </c>
      <c r="Y84" s="46">
        <f>'App - P&amp;L'!Y67</f>
        <v>6802.09492</v>
      </c>
      <c r="Z84" s="46">
        <f>'App - P&amp;L'!Z67</f>
        <v>6264.321567</v>
      </c>
      <c r="AA84" s="46">
        <f>'App - P&amp;L'!AA67</f>
        <v>5196.574237</v>
      </c>
      <c r="AB84" s="46">
        <f>'App - P&amp;L'!AB67</f>
        <v>4052.895995</v>
      </c>
      <c r="AC84" s="46">
        <f>'App - P&amp;L'!AC67</f>
        <v>3595.571144</v>
      </c>
      <c r="AD84" s="46">
        <f>'App - P&amp;L'!AD67</f>
        <v>3395.250061</v>
      </c>
      <c r="AE84" s="46">
        <f>'App - P&amp;L'!AE67</f>
        <v>3828.820046</v>
      </c>
      <c r="AF84" s="46">
        <f>'App - P&amp;L'!AF67</f>
        <v>5340.735623</v>
      </c>
    </row>
    <row r="85" hidden="1" outlineLevel="1">
      <c r="A85" s="19" t="s">
        <v>86</v>
      </c>
      <c r="B85" s="46">
        <f>'App - P&amp;L'!B68</f>
        <v>0</v>
      </c>
      <c r="C85" s="46">
        <f>'App - P&amp;L'!C68</f>
        <v>0</v>
      </c>
      <c r="D85" s="46">
        <f>'App - P&amp;L'!D68</f>
        <v>0</v>
      </c>
      <c r="E85" s="46">
        <f>'App - P&amp;L'!E68</f>
        <v>0</v>
      </c>
      <c r="F85" s="46">
        <f>'App - P&amp;L'!F68</f>
        <v>0</v>
      </c>
      <c r="G85" s="46">
        <f>'App - P&amp;L'!G68</f>
        <v>0</v>
      </c>
      <c r="H85" s="46">
        <f>'App - P&amp;L'!H68</f>
        <v>0</v>
      </c>
      <c r="I85" s="46">
        <f>'App - P&amp;L'!I68</f>
        <v>0</v>
      </c>
      <c r="J85" s="46">
        <f>'App - P&amp;L'!J68</f>
        <v>0</v>
      </c>
      <c r="K85" s="46">
        <f>'App - P&amp;L'!K68</f>
        <v>0</v>
      </c>
      <c r="L85" s="46">
        <f>'App - P&amp;L'!L68</f>
        <v>0</v>
      </c>
      <c r="M85" s="46">
        <f>'App - P&amp;L'!M68</f>
        <v>0</v>
      </c>
      <c r="N85" s="46">
        <f>'App - P&amp;L'!N68</f>
        <v>0</v>
      </c>
      <c r="O85" s="46">
        <f>'App - P&amp;L'!O68</f>
        <v>0</v>
      </c>
      <c r="P85" s="46">
        <f>'App - P&amp;L'!P68</f>
        <v>0</v>
      </c>
      <c r="Q85" s="46">
        <f>'App - P&amp;L'!Q68</f>
        <v>0</v>
      </c>
      <c r="R85" s="46">
        <f>'App - P&amp;L'!R68</f>
        <v>0</v>
      </c>
      <c r="S85" s="46">
        <f>'App - P&amp;L'!S68</f>
        <v>0</v>
      </c>
      <c r="T85" s="46">
        <f>'App - P&amp;L'!T68</f>
        <v>0</v>
      </c>
      <c r="U85" s="46">
        <f>'App - P&amp;L'!U68</f>
        <v>0</v>
      </c>
      <c r="V85" s="46">
        <f>'App - P&amp;L'!V68</f>
        <v>0</v>
      </c>
      <c r="W85" s="46">
        <f>'App - P&amp;L'!W68</f>
        <v>0</v>
      </c>
      <c r="X85" s="46">
        <f>'App - P&amp;L'!X68</f>
        <v>0</v>
      </c>
      <c r="Y85" s="46">
        <f>'App - P&amp;L'!Y68</f>
        <v>0</v>
      </c>
      <c r="Z85" s="46">
        <f>'App - P&amp;L'!Z68</f>
        <v>0</v>
      </c>
      <c r="AA85" s="46">
        <f>'App - P&amp;L'!AA68</f>
        <v>0</v>
      </c>
      <c r="AB85" s="46">
        <f>'App - P&amp;L'!AB68</f>
        <v>0</v>
      </c>
      <c r="AC85" s="46">
        <f>'App - P&amp;L'!AC68</f>
        <v>0</v>
      </c>
      <c r="AD85" s="46">
        <f>'App - P&amp;L'!AD68</f>
        <v>0</v>
      </c>
      <c r="AE85" s="46">
        <f>'App - P&amp;L'!AE68</f>
        <v>0</v>
      </c>
      <c r="AF85" s="46">
        <f>'App - P&amp;L'!AF68</f>
        <v>0</v>
      </c>
    </row>
    <row r="86">
      <c r="A86" s="44" t="s">
        <v>87</v>
      </c>
      <c r="B86" s="47">
        <f t="shared" ref="B86:AF86" si="21">sum(B82:B85)</f>
        <v>16081.25618</v>
      </c>
      <c r="C86" s="47">
        <f t="shared" si="21"/>
        <v>18980.46065</v>
      </c>
      <c r="D86" s="47">
        <f t="shared" si="21"/>
        <v>22750.06599</v>
      </c>
      <c r="E86" s="47">
        <f t="shared" si="21"/>
        <v>21305.35505</v>
      </c>
      <c r="F86" s="47">
        <f t="shared" si="21"/>
        <v>16602.61997</v>
      </c>
      <c r="G86" s="47">
        <f t="shared" si="21"/>
        <v>16498.14387</v>
      </c>
      <c r="H86" s="47">
        <f t="shared" si="21"/>
        <v>13830.76776</v>
      </c>
      <c r="I86" s="47">
        <f t="shared" si="21"/>
        <v>15836.24808</v>
      </c>
      <c r="J86" s="47">
        <f t="shared" si="21"/>
        <v>16700.80575</v>
      </c>
      <c r="K86" s="47">
        <f t="shared" si="21"/>
        <v>24451.48778</v>
      </c>
      <c r="L86" s="47">
        <f t="shared" si="21"/>
        <v>24038.93764</v>
      </c>
      <c r="M86" s="47">
        <f t="shared" si="21"/>
        <v>20658.57125</v>
      </c>
      <c r="N86" s="47">
        <f t="shared" si="21"/>
        <v>16910.64592</v>
      </c>
      <c r="O86" s="47">
        <f t="shared" si="21"/>
        <v>15120.75357</v>
      </c>
      <c r="P86" s="47">
        <f t="shared" si="21"/>
        <v>15430.92468</v>
      </c>
      <c r="Q86" s="47">
        <f t="shared" si="21"/>
        <v>17584.98754</v>
      </c>
      <c r="R86" s="47">
        <f t="shared" si="21"/>
        <v>33637.3959</v>
      </c>
      <c r="S86" s="47">
        <f t="shared" si="21"/>
        <v>43884.92406</v>
      </c>
      <c r="T86" s="47">
        <f t="shared" si="21"/>
        <v>27556.8572</v>
      </c>
      <c r="U86" s="47">
        <f t="shared" si="21"/>
        <v>19502.14925</v>
      </c>
      <c r="V86" s="47">
        <f t="shared" si="21"/>
        <v>17525.838</v>
      </c>
      <c r="W86" s="47">
        <f t="shared" si="21"/>
        <v>16796.29465</v>
      </c>
      <c r="X86" s="47">
        <f t="shared" si="21"/>
        <v>19487.93718</v>
      </c>
      <c r="Y86" s="47">
        <f t="shared" si="21"/>
        <v>24896.94473</v>
      </c>
      <c r="Z86" s="47">
        <f t="shared" si="21"/>
        <v>22667.95189</v>
      </c>
      <c r="AA86" s="47">
        <f t="shared" si="21"/>
        <v>18487.24412</v>
      </c>
      <c r="AB86" s="47">
        <f t="shared" si="21"/>
        <v>14618.02332</v>
      </c>
      <c r="AC86" s="47">
        <f t="shared" si="21"/>
        <v>13580.27715</v>
      </c>
      <c r="AD86" s="47">
        <f t="shared" si="21"/>
        <v>12077.8802</v>
      </c>
      <c r="AE86" s="47">
        <f t="shared" si="21"/>
        <v>13831.67349</v>
      </c>
      <c r="AF86" s="47">
        <f t="shared" si="21"/>
        <v>19117.77708</v>
      </c>
    </row>
    <row r="88" ht="15.0" customHeight="1">
      <c r="A88" s="48" t="s">
        <v>88</v>
      </c>
      <c r="B88" s="49">
        <f t="shared" ref="B88:AF88" si="22">B91+B97+B103+B109</f>
        <v>457</v>
      </c>
      <c r="C88" s="49">
        <f t="shared" si="22"/>
        <v>697</v>
      </c>
      <c r="D88" s="49">
        <f t="shared" si="22"/>
        <v>1018</v>
      </c>
      <c r="E88" s="49">
        <f t="shared" si="22"/>
        <v>962</v>
      </c>
      <c r="F88" s="49">
        <f t="shared" si="22"/>
        <v>757</v>
      </c>
      <c r="G88" s="49">
        <f t="shared" si="22"/>
        <v>613</v>
      </c>
      <c r="H88" s="49">
        <f t="shared" si="22"/>
        <v>496</v>
      </c>
      <c r="I88" s="49">
        <f t="shared" si="22"/>
        <v>379</v>
      </c>
      <c r="J88" s="49">
        <f t="shared" si="22"/>
        <v>365</v>
      </c>
      <c r="K88" s="49">
        <f t="shared" si="22"/>
        <v>311</v>
      </c>
      <c r="L88" s="49">
        <f t="shared" si="22"/>
        <v>197</v>
      </c>
      <c r="M88" s="49">
        <f t="shared" si="22"/>
        <v>207</v>
      </c>
      <c r="N88" s="49">
        <f t="shared" si="22"/>
        <v>220</v>
      </c>
      <c r="O88" s="49">
        <f t="shared" si="22"/>
        <v>2001</v>
      </c>
      <c r="P88" s="49">
        <f t="shared" si="22"/>
        <v>393</v>
      </c>
      <c r="Q88" s="49">
        <f t="shared" si="22"/>
        <v>287</v>
      </c>
      <c r="R88" s="49">
        <f t="shared" si="22"/>
        <v>755</v>
      </c>
      <c r="S88" s="49">
        <f t="shared" si="22"/>
        <v>317</v>
      </c>
      <c r="T88" s="49">
        <f t="shared" si="22"/>
        <v>563</v>
      </c>
      <c r="U88" s="49">
        <f t="shared" si="22"/>
        <v>170</v>
      </c>
      <c r="V88" s="49">
        <f t="shared" si="22"/>
        <v>196</v>
      </c>
      <c r="W88" s="49">
        <f t="shared" si="22"/>
        <v>240</v>
      </c>
      <c r="X88" s="49">
        <f t="shared" si="22"/>
        <v>312</v>
      </c>
      <c r="Y88" s="49">
        <f t="shared" si="22"/>
        <v>347</v>
      </c>
      <c r="Z88" s="49">
        <f t="shared" si="22"/>
        <v>339</v>
      </c>
      <c r="AA88" s="49">
        <f t="shared" si="22"/>
        <v>187</v>
      </c>
      <c r="AB88" s="49">
        <f t="shared" si="22"/>
        <v>164</v>
      </c>
      <c r="AC88" s="49">
        <f t="shared" si="22"/>
        <v>124</v>
      </c>
      <c r="AD88" s="49">
        <f t="shared" si="22"/>
        <v>144</v>
      </c>
      <c r="AE88" s="49">
        <f t="shared" si="22"/>
        <v>162</v>
      </c>
      <c r="AF88" s="49">
        <f t="shared" si="22"/>
        <v>175</v>
      </c>
    </row>
    <row r="89">
      <c r="A89" s="20" t="s">
        <v>89</v>
      </c>
      <c r="B89" s="50">
        <f t="shared" ref="B89:AF89" si="23">sum(B90,B96)</f>
        <v>455</v>
      </c>
      <c r="C89" s="50">
        <f t="shared" si="23"/>
        <v>1103</v>
      </c>
      <c r="D89" s="50">
        <f t="shared" si="23"/>
        <v>926</v>
      </c>
      <c r="E89" s="50">
        <f t="shared" si="23"/>
        <v>830</v>
      </c>
      <c r="F89" s="50">
        <f t="shared" si="23"/>
        <v>813</v>
      </c>
      <c r="G89" s="50">
        <f t="shared" si="23"/>
        <v>578</v>
      </c>
      <c r="H89" s="50">
        <f t="shared" si="23"/>
        <v>420</v>
      </c>
      <c r="I89" s="50">
        <f t="shared" si="23"/>
        <v>418</v>
      </c>
      <c r="J89" s="50">
        <f t="shared" si="23"/>
        <v>405</v>
      </c>
      <c r="K89" s="50">
        <f t="shared" si="23"/>
        <v>430</v>
      </c>
      <c r="L89" s="50">
        <f t="shared" si="23"/>
        <v>350</v>
      </c>
      <c r="M89" s="50">
        <f t="shared" si="23"/>
        <v>357</v>
      </c>
      <c r="N89" s="50">
        <f t="shared" si="23"/>
        <v>358</v>
      </c>
      <c r="O89" s="50">
        <f t="shared" si="23"/>
        <v>2096</v>
      </c>
      <c r="P89" s="50">
        <f t="shared" si="23"/>
        <v>503</v>
      </c>
      <c r="Q89" s="50">
        <f t="shared" si="23"/>
        <v>390</v>
      </c>
      <c r="R89" s="50">
        <f t="shared" si="23"/>
        <v>846</v>
      </c>
      <c r="S89" s="50">
        <f t="shared" si="23"/>
        <v>435</v>
      </c>
      <c r="T89" s="50">
        <f t="shared" si="23"/>
        <v>705</v>
      </c>
      <c r="U89" s="50">
        <f t="shared" si="23"/>
        <v>373</v>
      </c>
      <c r="V89" s="50">
        <f t="shared" si="23"/>
        <v>311</v>
      </c>
      <c r="W89" s="50">
        <f t="shared" si="23"/>
        <v>423</v>
      </c>
      <c r="X89" s="50">
        <f t="shared" si="23"/>
        <v>428</v>
      </c>
      <c r="Y89" s="50">
        <f t="shared" si="23"/>
        <v>559</v>
      </c>
      <c r="Z89" s="50">
        <f t="shared" si="23"/>
        <v>573</v>
      </c>
      <c r="AA89" s="50">
        <f t="shared" si="23"/>
        <v>338</v>
      </c>
      <c r="AB89" s="50">
        <f t="shared" si="23"/>
        <v>335</v>
      </c>
      <c r="AC89" s="50">
        <f t="shared" si="23"/>
        <v>298</v>
      </c>
      <c r="AD89" s="50">
        <f t="shared" si="23"/>
        <v>337</v>
      </c>
      <c r="AE89" s="50">
        <f t="shared" si="23"/>
        <v>208</v>
      </c>
      <c r="AF89" s="50">
        <f t="shared" si="23"/>
        <v>395</v>
      </c>
    </row>
    <row r="90" collapsed="1">
      <c r="A90" s="35" t="s">
        <v>90</v>
      </c>
      <c r="B90" s="51">
        <v>448.0</v>
      </c>
      <c r="C90" s="51">
        <v>1096.0</v>
      </c>
      <c r="D90" s="51">
        <v>921.0</v>
      </c>
      <c r="E90" s="51">
        <v>816.0</v>
      </c>
      <c r="F90" s="51">
        <v>806.0</v>
      </c>
      <c r="G90" s="51">
        <v>572.0</v>
      </c>
      <c r="H90" s="51">
        <v>417.0</v>
      </c>
      <c r="I90" s="51">
        <v>411.0</v>
      </c>
      <c r="J90" s="51">
        <v>402.0</v>
      </c>
      <c r="K90" s="51">
        <v>421.0</v>
      </c>
      <c r="L90" s="51">
        <v>347.0</v>
      </c>
      <c r="M90" s="51">
        <v>353.0</v>
      </c>
      <c r="N90" s="51">
        <v>352.0</v>
      </c>
      <c r="O90" s="51">
        <v>2091.0</v>
      </c>
      <c r="P90" s="51">
        <v>496.0</v>
      </c>
      <c r="Q90" s="51">
        <v>386.0</v>
      </c>
      <c r="R90" s="51">
        <v>842.0</v>
      </c>
      <c r="S90" s="51">
        <v>427.0</v>
      </c>
      <c r="T90" s="51">
        <v>700.0</v>
      </c>
      <c r="U90" s="51">
        <v>369.0</v>
      </c>
      <c r="V90" s="51">
        <v>310.0</v>
      </c>
      <c r="W90" s="51">
        <v>419.0</v>
      </c>
      <c r="X90" s="51">
        <v>420.0</v>
      </c>
      <c r="Y90" s="51">
        <v>553.0</v>
      </c>
      <c r="Z90" s="51">
        <v>567.0</v>
      </c>
      <c r="AA90" s="51">
        <v>334.0</v>
      </c>
      <c r="AB90" s="51">
        <v>332.0</v>
      </c>
      <c r="AC90" s="51">
        <v>292.0</v>
      </c>
      <c r="AD90" s="51">
        <v>335.0</v>
      </c>
      <c r="AE90" s="51">
        <v>204.0</v>
      </c>
      <c r="AF90" s="51">
        <v>386.0</v>
      </c>
    </row>
    <row r="91" hidden="1" outlineLevel="1">
      <c r="A91" s="24" t="s">
        <v>91</v>
      </c>
      <c r="B91" s="52">
        <f>'DTC US&amp;CA - P&amp;L'!B26</f>
        <v>300</v>
      </c>
      <c r="C91" s="52">
        <f>'DTC US&amp;CA - P&amp;L'!C26</f>
        <v>478</v>
      </c>
      <c r="D91" s="52">
        <f>'DTC US&amp;CA - P&amp;L'!D26</f>
        <v>616</v>
      </c>
      <c r="E91" s="52">
        <f>'DTC US&amp;CA - P&amp;L'!E26</f>
        <v>562</v>
      </c>
      <c r="F91" s="52">
        <f>'DTC US&amp;CA - P&amp;L'!F26</f>
        <v>389</v>
      </c>
      <c r="G91" s="52">
        <f>'DTC US&amp;CA - P&amp;L'!G26</f>
        <v>336</v>
      </c>
      <c r="H91" s="52">
        <f>'DTC US&amp;CA - P&amp;L'!H26</f>
        <v>240</v>
      </c>
      <c r="I91" s="52">
        <f>'DTC US&amp;CA - P&amp;L'!I26</f>
        <v>217</v>
      </c>
      <c r="J91" s="52">
        <f>'DTC US&amp;CA - P&amp;L'!J26</f>
        <v>217</v>
      </c>
      <c r="K91" s="52">
        <f>'DTC US&amp;CA - P&amp;L'!K26</f>
        <v>214</v>
      </c>
      <c r="L91" s="52">
        <f>'DTC US&amp;CA - P&amp;L'!L26</f>
        <v>125</v>
      </c>
      <c r="M91" s="52">
        <f>'DTC US&amp;CA - P&amp;L'!M26</f>
        <v>137</v>
      </c>
      <c r="N91" s="52">
        <f>'DTC US&amp;CA - P&amp;L'!N26</f>
        <v>135</v>
      </c>
      <c r="O91" s="52">
        <f>'DTC US&amp;CA - P&amp;L'!O26</f>
        <v>1898</v>
      </c>
      <c r="P91" s="52">
        <f>'DTC US&amp;CA - P&amp;L'!P26</f>
        <v>301</v>
      </c>
      <c r="Q91" s="52">
        <f>'DTC US&amp;CA - P&amp;L'!Q26</f>
        <v>209</v>
      </c>
      <c r="R91" s="52">
        <f>'DTC US&amp;CA - P&amp;L'!R26</f>
        <v>656</v>
      </c>
      <c r="S91" s="52">
        <f>'DTC US&amp;CA - P&amp;L'!S26</f>
        <v>241</v>
      </c>
      <c r="T91" s="52">
        <f>'DTC US&amp;CA - P&amp;L'!T26</f>
        <v>489</v>
      </c>
      <c r="U91" s="52">
        <f>'DTC US&amp;CA - P&amp;L'!U26</f>
        <v>111</v>
      </c>
      <c r="V91" s="52">
        <f>'DTC US&amp;CA - P&amp;L'!V26</f>
        <v>136</v>
      </c>
      <c r="W91" s="52">
        <f>'DTC US&amp;CA - P&amp;L'!W26</f>
        <v>176</v>
      </c>
      <c r="X91" s="52">
        <f>'DTC US&amp;CA - P&amp;L'!X26</f>
        <v>234</v>
      </c>
      <c r="Y91" s="52">
        <f>'DTC US&amp;CA - P&amp;L'!Y26</f>
        <v>281</v>
      </c>
      <c r="Z91" s="52">
        <f>'DTC US&amp;CA - P&amp;L'!Z26</f>
        <v>270</v>
      </c>
      <c r="AA91" s="52">
        <f>'DTC US&amp;CA - P&amp;L'!AA26</f>
        <v>138</v>
      </c>
      <c r="AB91" s="52">
        <f>'DTC US&amp;CA - P&amp;L'!AB26</f>
        <v>106</v>
      </c>
      <c r="AC91" s="52">
        <f>'DTC US&amp;CA - P&amp;L'!AC26</f>
        <v>69</v>
      </c>
      <c r="AD91" s="52">
        <f>'DTC US&amp;CA - P&amp;L'!AD26</f>
        <v>101</v>
      </c>
      <c r="AE91" s="52">
        <f>'DTC US&amp;CA - P&amp;L'!AE26</f>
        <v>99</v>
      </c>
      <c r="AF91" s="52">
        <f>'DTC US&amp;CA - P&amp;L'!AF26</f>
        <v>104</v>
      </c>
    </row>
    <row r="92" hidden="1" outlineLevel="1">
      <c r="A92" s="24" t="s">
        <v>92</v>
      </c>
      <c r="B92" s="35">
        <f>'DTC US&amp;CA - P&amp;L'!B66</f>
        <v>227</v>
      </c>
      <c r="C92" s="35">
        <f>'DTC US&amp;CA - P&amp;L'!C66</f>
        <v>369</v>
      </c>
      <c r="D92" s="35">
        <f>'DTC US&amp;CA - P&amp;L'!D66</f>
        <v>538</v>
      </c>
      <c r="E92" s="35">
        <f>'DTC US&amp;CA - P&amp;L'!E66</f>
        <v>495</v>
      </c>
      <c r="F92" s="35">
        <f>'DTC US&amp;CA - P&amp;L'!F66</f>
        <v>337</v>
      </c>
      <c r="G92" s="35">
        <f>'DTC US&amp;CA - P&amp;L'!G66</f>
        <v>263</v>
      </c>
      <c r="H92" s="35">
        <f>'DTC US&amp;CA - P&amp;L'!H66</f>
        <v>223</v>
      </c>
      <c r="I92" s="35">
        <f>'DTC US&amp;CA - P&amp;L'!I66</f>
        <v>199</v>
      </c>
      <c r="J92" s="35">
        <f>'DTC US&amp;CA - P&amp;L'!J66</f>
        <v>194</v>
      </c>
      <c r="K92" s="35">
        <f>'DTC US&amp;CA - P&amp;L'!K66</f>
        <v>357</v>
      </c>
      <c r="L92" s="35">
        <f>'DTC US&amp;CA - P&amp;L'!L66</f>
        <v>196</v>
      </c>
      <c r="M92" s="35">
        <f>'DTC US&amp;CA - P&amp;L'!M66</f>
        <v>153</v>
      </c>
      <c r="N92" s="35">
        <f>'DTC US&amp;CA - P&amp;L'!N66</f>
        <v>110</v>
      </c>
      <c r="O92" s="35">
        <f>'DTC US&amp;CA - P&amp;L'!O66</f>
        <v>728</v>
      </c>
      <c r="P92" s="35">
        <f>'DTC US&amp;CA - P&amp;L'!P66</f>
        <v>187</v>
      </c>
      <c r="Q92" s="35">
        <f>'DTC US&amp;CA - P&amp;L'!Q66</f>
        <v>139</v>
      </c>
      <c r="R92" s="35">
        <f>'DTC US&amp;CA - P&amp;L'!R66</f>
        <v>306</v>
      </c>
      <c r="S92" s="35">
        <f>'DTC US&amp;CA - P&amp;L'!S66</f>
        <v>161</v>
      </c>
      <c r="T92" s="35">
        <f>'DTC US&amp;CA - P&amp;L'!T66</f>
        <v>204</v>
      </c>
      <c r="U92" s="35">
        <f>'DTC US&amp;CA - P&amp;L'!U66</f>
        <v>92</v>
      </c>
      <c r="V92" s="35">
        <f>'DTC US&amp;CA - P&amp;L'!V66</f>
        <v>115</v>
      </c>
      <c r="W92" s="35">
        <f>'DTC US&amp;CA - P&amp;L'!W66</f>
        <v>154</v>
      </c>
      <c r="X92" s="35">
        <f>'DTC US&amp;CA - P&amp;L'!X66</f>
        <v>178</v>
      </c>
      <c r="Y92" s="35">
        <f>'DTC US&amp;CA - P&amp;L'!Y66</f>
        <v>224</v>
      </c>
      <c r="Z92" s="35">
        <f>'DTC US&amp;CA - P&amp;L'!Z66</f>
        <v>242</v>
      </c>
      <c r="AA92" s="35">
        <f>'DTC US&amp;CA - P&amp;L'!AA66</f>
        <v>84</v>
      </c>
      <c r="AB92" s="35">
        <f>'DTC US&amp;CA - P&amp;L'!AB66</f>
        <v>79</v>
      </c>
      <c r="AC92" s="35">
        <f>'DTC US&amp;CA - P&amp;L'!AC66</f>
        <v>53</v>
      </c>
      <c r="AD92" s="35">
        <f>'DTC US&amp;CA - P&amp;L'!AD66</f>
        <v>71</v>
      </c>
      <c r="AE92" s="35">
        <f>'DTC US&amp;CA - P&amp;L'!AE66</f>
        <v>77</v>
      </c>
      <c r="AF92" s="35">
        <f>'DTC US&amp;CA - P&amp;L'!AF66</f>
        <v>95</v>
      </c>
    </row>
    <row r="93" hidden="1" outlineLevel="1">
      <c r="A93" s="24" t="s">
        <v>93</v>
      </c>
      <c r="B93" s="35">
        <v>0.0</v>
      </c>
      <c r="C93" s="35">
        <v>0.0</v>
      </c>
      <c r="D93" s="35">
        <v>0.0</v>
      </c>
      <c r="E93" s="35">
        <v>0.0</v>
      </c>
      <c r="F93" s="35">
        <v>0.0</v>
      </c>
      <c r="G93" s="35">
        <v>0.0</v>
      </c>
      <c r="H93" s="35">
        <v>0.0</v>
      </c>
      <c r="I93" s="35">
        <v>0.0</v>
      </c>
      <c r="J93" s="35">
        <v>0.0</v>
      </c>
      <c r="K93" s="35">
        <v>0.0</v>
      </c>
      <c r="L93" s="35">
        <v>0.0</v>
      </c>
      <c r="M93" s="35">
        <v>0.0</v>
      </c>
      <c r="N93" s="35">
        <v>0.0</v>
      </c>
      <c r="O93" s="35">
        <v>0.0</v>
      </c>
      <c r="P93" s="35">
        <v>0.0</v>
      </c>
      <c r="Q93" s="35">
        <v>0.0</v>
      </c>
      <c r="R93" s="35">
        <v>0.0</v>
      </c>
      <c r="S93" s="35">
        <v>0.0</v>
      </c>
      <c r="T93" s="35">
        <v>0.0</v>
      </c>
      <c r="U93" s="35">
        <v>0.0</v>
      </c>
      <c r="V93" s="35">
        <v>0.0</v>
      </c>
      <c r="W93" s="35">
        <v>0.0</v>
      </c>
      <c r="X93" s="35">
        <v>0.0</v>
      </c>
      <c r="Y93" s="35">
        <v>0.0</v>
      </c>
      <c r="Z93" s="35">
        <v>0.0</v>
      </c>
      <c r="AA93" s="35">
        <v>0.0</v>
      </c>
      <c r="AB93" s="35">
        <v>0.0</v>
      </c>
      <c r="AC93" s="35">
        <v>0.0</v>
      </c>
      <c r="AD93" s="35">
        <v>0.0</v>
      </c>
      <c r="AE93" s="35">
        <v>0.0</v>
      </c>
      <c r="AF93" s="35">
        <v>0.0</v>
      </c>
    </row>
    <row r="94" hidden="1" outlineLevel="1">
      <c r="A94" s="24" t="s">
        <v>94</v>
      </c>
      <c r="B94" s="35">
        <v>366.0</v>
      </c>
      <c r="C94" s="35">
        <v>974.0</v>
      </c>
      <c r="D94" s="35">
        <v>782.0</v>
      </c>
      <c r="E94" s="35">
        <v>679.0</v>
      </c>
      <c r="F94" s="35">
        <v>714.0</v>
      </c>
      <c r="G94" s="35">
        <v>501.0</v>
      </c>
      <c r="H94" s="35">
        <v>349.0</v>
      </c>
      <c r="I94" s="35">
        <v>340.0</v>
      </c>
      <c r="J94" s="35">
        <v>340.0</v>
      </c>
      <c r="K94" s="35">
        <v>343.0</v>
      </c>
      <c r="L94" s="35">
        <v>317.0</v>
      </c>
      <c r="M94" s="35">
        <v>300.0</v>
      </c>
      <c r="N94" s="35">
        <v>262.0</v>
      </c>
      <c r="O94" s="35">
        <v>250.0</v>
      </c>
      <c r="P94" s="35">
        <v>232.0</v>
      </c>
      <c r="Q94" s="35">
        <v>216.0</v>
      </c>
      <c r="R94" s="35">
        <v>279.0</v>
      </c>
      <c r="S94" s="35">
        <v>248.0</v>
      </c>
      <c r="T94" s="35">
        <v>272.0</v>
      </c>
      <c r="U94" s="35">
        <v>279.0</v>
      </c>
      <c r="V94" s="35">
        <v>226.0</v>
      </c>
      <c r="W94" s="35">
        <v>314.0</v>
      </c>
      <c r="X94" s="35">
        <v>281.0</v>
      </c>
      <c r="Y94" s="35">
        <v>389.0</v>
      </c>
      <c r="Z94" s="35">
        <v>409.0</v>
      </c>
      <c r="AA94" s="35">
        <v>266.0</v>
      </c>
      <c r="AB94" s="35">
        <v>271.0</v>
      </c>
      <c r="AC94" s="35">
        <v>240.0</v>
      </c>
      <c r="AD94" s="35">
        <v>275.0</v>
      </c>
      <c r="AE94" s="35">
        <v>140.0</v>
      </c>
      <c r="AF94" s="35">
        <v>303.0</v>
      </c>
    </row>
    <row r="95" hidden="1" outlineLevel="1">
      <c r="A95" s="24" t="s">
        <v>56</v>
      </c>
      <c r="B95" s="35">
        <v>93.0</v>
      </c>
      <c r="C95" s="35">
        <v>129.0</v>
      </c>
      <c r="D95" s="35">
        <v>199.0</v>
      </c>
      <c r="E95" s="35">
        <v>207.0</v>
      </c>
      <c r="F95" s="35">
        <v>154.0</v>
      </c>
      <c r="G95" s="35">
        <v>124.0</v>
      </c>
      <c r="H95" s="35">
        <v>81.0</v>
      </c>
      <c r="I95" s="35">
        <v>67.0</v>
      </c>
      <c r="J95" s="35">
        <v>66.0</v>
      </c>
      <c r="K95" s="35">
        <v>71.0</v>
      </c>
      <c r="L95" s="35">
        <v>42.0</v>
      </c>
      <c r="M95" s="35">
        <v>44.0</v>
      </c>
      <c r="N95" s="35">
        <v>41.0</v>
      </c>
      <c r="O95" s="35">
        <v>60.0</v>
      </c>
      <c r="P95" s="35">
        <v>44.0</v>
      </c>
      <c r="Q95" s="35">
        <v>34.0</v>
      </c>
      <c r="R95" s="35">
        <v>50.0</v>
      </c>
      <c r="S95" s="35">
        <v>50.0</v>
      </c>
      <c r="T95" s="35">
        <v>40.0</v>
      </c>
      <c r="U95" s="35">
        <v>30.0</v>
      </c>
      <c r="V95" s="35">
        <v>45.0</v>
      </c>
      <c r="W95" s="35">
        <v>58.0</v>
      </c>
      <c r="X95" s="35">
        <v>67.0</v>
      </c>
      <c r="Y95" s="35">
        <v>83.0</v>
      </c>
      <c r="Z95" s="35">
        <v>0.0</v>
      </c>
      <c r="AA95" s="35">
        <v>0.0</v>
      </c>
      <c r="AB95" s="35">
        <v>0.0</v>
      </c>
      <c r="AC95" s="35">
        <v>0.0</v>
      </c>
      <c r="AD95" s="35">
        <v>0.0</v>
      </c>
      <c r="AE95" s="35">
        <v>0.0</v>
      </c>
      <c r="AF95" s="35">
        <v>0.0</v>
      </c>
    </row>
    <row r="96" collapsed="1">
      <c r="A96" s="35" t="s">
        <v>95</v>
      </c>
      <c r="B96" s="24">
        <v>7.0</v>
      </c>
      <c r="C96" s="24">
        <v>7.0</v>
      </c>
      <c r="D96" s="24">
        <v>5.0</v>
      </c>
      <c r="E96" s="24">
        <v>14.0</v>
      </c>
      <c r="F96" s="24">
        <v>7.0</v>
      </c>
      <c r="G96" s="24">
        <v>6.0</v>
      </c>
      <c r="H96" s="24">
        <v>3.0</v>
      </c>
      <c r="I96" s="24">
        <v>7.0</v>
      </c>
      <c r="J96" s="24">
        <v>3.0</v>
      </c>
      <c r="K96" s="24">
        <v>9.0</v>
      </c>
      <c r="L96" s="24">
        <v>3.0</v>
      </c>
      <c r="M96" s="24">
        <v>4.0</v>
      </c>
      <c r="N96" s="24">
        <v>6.0</v>
      </c>
      <c r="O96" s="24">
        <v>5.0</v>
      </c>
      <c r="P96" s="24">
        <v>7.0</v>
      </c>
      <c r="Q96" s="24">
        <v>4.0</v>
      </c>
      <c r="R96" s="24">
        <v>4.0</v>
      </c>
      <c r="S96" s="24">
        <v>8.0</v>
      </c>
      <c r="T96" s="24">
        <v>5.0</v>
      </c>
      <c r="U96" s="24">
        <v>4.0</v>
      </c>
      <c r="V96" s="24">
        <v>1.0</v>
      </c>
      <c r="W96" s="24">
        <v>4.0</v>
      </c>
      <c r="X96" s="24">
        <v>8.0</v>
      </c>
      <c r="Y96" s="24">
        <v>6.0</v>
      </c>
      <c r="Z96" s="24">
        <v>6.0</v>
      </c>
      <c r="AA96" s="24">
        <v>4.0</v>
      </c>
      <c r="AB96" s="24">
        <v>3.0</v>
      </c>
      <c r="AC96" s="24">
        <v>6.0</v>
      </c>
      <c r="AD96" s="24">
        <v>2.0</v>
      </c>
      <c r="AE96" s="24">
        <v>4.0</v>
      </c>
      <c r="AF96" s="24">
        <v>9.0</v>
      </c>
    </row>
    <row r="97" hidden="1" outlineLevel="1">
      <c r="A97" s="24" t="s">
        <v>91</v>
      </c>
      <c r="B97" s="52">
        <f>'DTC EU - P&amp;L'!B27</f>
        <v>4</v>
      </c>
      <c r="C97" s="52">
        <f>'DTC EU - P&amp;L'!C27</f>
        <v>1</v>
      </c>
      <c r="D97" s="52">
        <f>'DTC EU - P&amp;L'!D27</f>
        <v>1</v>
      </c>
      <c r="E97" s="52">
        <f>'DTC EU - P&amp;L'!E27</f>
        <v>6</v>
      </c>
      <c r="F97" s="52">
        <f>'DTC EU - P&amp;L'!F27</f>
        <v>1</v>
      </c>
      <c r="G97" s="52">
        <f>'DTC EU - P&amp;L'!G27</f>
        <v>1</v>
      </c>
      <c r="H97" s="52">
        <f>'DTC EU - P&amp;L'!H27</f>
        <v>2</v>
      </c>
      <c r="I97" s="52">
        <f>'DTC EU - P&amp;L'!I27</f>
        <v>1</v>
      </c>
      <c r="J97" s="52">
        <f>'DTC EU - P&amp;L'!J27</f>
        <v>2</v>
      </c>
      <c r="K97" s="52">
        <f>'DTC EU - P&amp;L'!K27</f>
        <v>2</v>
      </c>
      <c r="L97" s="52">
        <f>'DTC EU - P&amp;L'!L27</f>
        <v>1</v>
      </c>
      <c r="M97" s="52">
        <f>'DTC EU - P&amp;L'!M27</f>
        <v>0</v>
      </c>
      <c r="N97" s="52">
        <f>'DTC EU - P&amp;L'!N27</f>
        <v>2</v>
      </c>
      <c r="O97" s="52">
        <f>'DTC EU - P&amp;L'!O27</f>
        <v>2</v>
      </c>
      <c r="P97" s="52">
        <f>'DTC EU - P&amp;L'!P27</f>
        <v>5</v>
      </c>
      <c r="Q97" s="52">
        <f>'DTC EU - P&amp;L'!Q27</f>
        <v>2</v>
      </c>
      <c r="R97" s="52">
        <f>'DTC EU - P&amp;L'!R27</f>
        <v>2</v>
      </c>
      <c r="S97" s="52">
        <f>'DTC EU - P&amp;L'!S27</f>
        <v>2</v>
      </c>
      <c r="T97" s="52">
        <f>'DTC EU - P&amp;L'!T27</f>
        <v>2</v>
      </c>
      <c r="U97" s="52">
        <f>'DTC EU - P&amp;L'!U27</f>
        <v>2</v>
      </c>
      <c r="V97" s="52">
        <f>'DTC EU - P&amp;L'!V27</f>
        <v>1</v>
      </c>
      <c r="W97" s="52">
        <f>'DTC EU - P&amp;L'!W27</f>
        <v>2</v>
      </c>
      <c r="X97" s="52">
        <f>'DTC EU - P&amp;L'!X27</f>
        <v>4</v>
      </c>
      <c r="Y97" s="52">
        <f>'DTC EU - P&amp;L'!Y27</f>
        <v>4</v>
      </c>
      <c r="Z97" s="52">
        <f>'DTC EU - P&amp;L'!Z27</f>
        <v>3</v>
      </c>
      <c r="AA97" s="52">
        <f>'DTC EU - P&amp;L'!AA27</f>
        <v>1</v>
      </c>
      <c r="AB97" s="52">
        <f>'DTC EU - P&amp;L'!AB27</f>
        <v>1</v>
      </c>
      <c r="AC97" s="52">
        <f>'DTC EU - P&amp;L'!AC27</f>
        <v>3</v>
      </c>
      <c r="AD97" s="52">
        <f>'DTC EU - P&amp;L'!AD27</f>
        <v>1</v>
      </c>
      <c r="AE97" s="52">
        <f>'DTC EU - P&amp;L'!AE27</f>
        <v>2</v>
      </c>
      <c r="AF97" s="52">
        <f>'DTC EU - P&amp;L'!AF27</f>
        <v>4</v>
      </c>
    </row>
    <row r="98" hidden="1" outlineLevel="1">
      <c r="A98" s="24" t="s">
        <v>92</v>
      </c>
      <c r="B98" s="52">
        <f>'DTC EU - P&amp;L'!B67</f>
        <v>5</v>
      </c>
      <c r="C98" s="52">
        <f>'DTC EU - P&amp;L'!C67</f>
        <v>4</v>
      </c>
      <c r="D98" s="52">
        <f>'DTC EU - P&amp;L'!D67</f>
        <v>2</v>
      </c>
      <c r="E98" s="52">
        <f>'DTC EU - P&amp;L'!E67</f>
        <v>8</v>
      </c>
      <c r="F98" s="52">
        <f>'DTC EU - P&amp;L'!F67</f>
        <v>2</v>
      </c>
      <c r="G98" s="52">
        <f>'DTC EU - P&amp;L'!G67</f>
        <v>1</v>
      </c>
      <c r="H98" s="52">
        <f>'DTC EU - P&amp;L'!H67</f>
        <v>1</v>
      </c>
      <c r="I98" s="52">
        <f>'DTC EU - P&amp;L'!I67</f>
        <v>11</v>
      </c>
      <c r="J98" s="52">
        <f>'DTC EU - P&amp;L'!J67</f>
        <v>4</v>
      </c>
      <c r="K98" s="52">
        <f>'DTC EU - P&amp;L'!K67</f>
        <v>7</v>
      </c>
      <c r="L98" s="52">
        <f>'DTC EU - P&amp;L'!L67</f>
        <v>0</v>
      </c>
      <c r="M98" s="52">
        <f>'DTC EU - P&amp;L'!M67</f>
        <v>6</v>
      </c>
      <c r="N98" s="52">
        <f>'DTC EU - P&amp;L'!N67</f>
        <v>4</v>
      </c>
      <c r="O98" s="52">
        <f>'DTC EU - P&amp;L'!O67</f>
        <v>3</v>
      </c>
      <c r="P98" s="52">
        <f>'DTC EU - P&amp;L'!P67</f>
        <v>8</v>
      </c>
      <c r="Q98" s="52">
        <f>'DTC EU - P&amp;L'!Q67</f>
        <v>7</v>
      </c>
      <c r="R98" s="52">
        <f>'DTC EU - P&amp;L'!R67</f>
        <v>5</v>
      </c>
      <c r="S98" s="52">
        <f>'DTC EU - P&amp;L'!S67</f>
        <v>3</v>
      </c>
      <c r="T98" s="52">
        <f>'DTC EU - P&amp;L'!T67</f>
        <v>5</v>
      </c>
      <c r="U98" s="52">
        <f>'DTC EU - P&amp;L'!U67</f>
        <v>4</v>
      </c>
      <c r="V98" s="52">
        <f>'DTC EU - P&amp;L'!V67</f>
        <v>0</v>
      </c>
      <c r="W98" s="52">
        <f>'DTC EU - P&amp;L'!W67</f>
        <v>2</v>
      </c>
      <c r="X98" s="52">
        <f>'DTC EU - P&amp;L'!X67</f>
        <v>9</v>
      </c>
      <c r="Y98" s="52">
        <f>'DTC EU - P&amp;L'!Y67</f>
        <v>8</v>
      </c>
      <c r="Z98" s="52">
        <f>'DTC EU - P&amp;L'!Z67</f>
        <v>7</v>
      </c>
      <c r="AA98" s="52">
        <f>'DTC EU - P&amp;L'!AA67</f>
        <v>1</v>
      </c>
      <c r="AB98" s="52">
        <f>'DTC EU - P&amp;L'!AB67</f>
        <v>0</v>
      </c>
      <c r="AC98" s="52">
        <f>'DTC EU - P&amp;L'!AC67</f>
        <v>4</v>
      </c>
      <c r="AD98" s="52">
        <f>'DTC EU - P&amp;L'!AD67</f>
        <v>0</v>
      </c>
      <c r="AE98" s="52">
        <f>'DTC EU - P&amp;L'!AE67</f>
        <v>5</v>
      </c>
      <c r="AF98" s="52">
        <f>'DTC EU - P&amp;L'!AF67</f>
        <v>13</v>
      </c>
    </row>
    <row r="99" hidden="1" outlineLevel="1">
      <c r="A99" s="24" t="s">
        <v>93</v>
      </c>
      <c r="B99" s="35">
        <v>0.0</v>
      </c>
      <c r="C99" s="35">
        <v>0.0</v>
      </c>
      <c r="D99" s="35">
        <v>0.0</v>
      </c>
      <c r="E99" s="35">
        <v>0.0</v>
      </c>
      <c r="F99" s="35">
        <v>0.0</v>
      </c>
      <c r="G99" s="35">
        <v>0.0</v>
      </c>
      <c r="H99" s="35">
        <v>0.0</v>
      </c>
      <c r="I99" s="35">
        <v>0.0</v>
      </c>
      <c r="J99" s="35">
        <v>0.0</v>
      </c>
      <c r="K99" s="35">
        <v>0.0</v>
      </c>
      <c r="L99" s="35">
        <v>0.0</v>
      </c>
      <c r="M99" s="35">
        <v>0.0</v>
      </c>
      <c r="N99" s="35">
        <v>0.0</v>
      </c>
      <c r="O99" s="35">
        <v>0.0</v>
      </c>
      <c r="P99" s="35">
        <v>0.0</v>
      </c>
      <c r="Q99" s="35">
        <v>0.0</v>
      </c>
      <c r="R99" s="35">
        <v>0.0</v>
      </c>
      <c r="S99" s="35">
        <v>0.0</v>
      </c>
      <c r="T99" s="35">
        <v>0.0</v>
      </c>
      <c r="U99" s="35">
        <v>0.0</v>
      </c>
      <c r="V99" s="35">
        <v>0.0</v>
      </c>
      <c r="W99" s="35">
        <v>0.0</v>
      </c>
      <c r="X99" s="35">
        <v>0.0</v>
      </c>
      <c r="Y99" s="35">
        <v>0.0</v>
      </c>
      <c r="Z99" s="35">
        <v>0.0</v>
      </c>
      <c r="AA99" s="35">
        <v>0.0</v>
      </c>
      <c r="AB99" s="35">
        <v>0.0</v>
      </c>
      <c r="AC99" s="35">
        <v>0.0</v>
      </c>
      <c r="AD99" s="35"/>
      <c r="AE99" s="35"/>
      <c r="AF99" s="35"/>
    </row>
    <row r="100" hidden="1" outlineLevel="1">
      <c r="A100" s="24" t="s">
        <v>94</v>
      </c>
      <c r="B100" s="35">
        <v>6.0</v>
      </c>
      <c r="C100" s="35">
        <v>5.0</v>
      </c>
      <c r="D100" s="35">
        <v>4.0</v>
      </c>
      <c r="E100" s="35">
        <v>12.0</v>
      </c>
      <c r="F100" s="35">
        <v>6.0</v>
      </c>
      <c r="G100" s="35">
        <v>6.0</v>
      </c>
      <c r="H100" s="35">
        <v>2.0</v>
      </c>
      <c r="I100" s="35">
        <v>4.0</v>
      </c>
      <c r="J100" s="35">
        <v>2.0</v>
      </c>
      <c r="K100" s="35">
        <v>7.0</v>
      </c>
      <c r="L100" s="35">
        <v>3.0</v>
      </c>
      <c r="M100" s="35">
        <v>1.0</v>
      </c>
      <c r="N100" s="35">
        <v>4.0</v>
      </c>
      <c r="O100" s="35">
        <v>4.0</v>
      </c>
      <c r="P100" s="35">
        <v>2.0</v>
      </c>
      <c r="Q100" s="35">
        <v>4.0</v>
      </c>
      <c r="R100" s="35">
        <v>2.0</v>
      </c>
      <c r="S100" s="35">
        <v>5.0</v>
      </c>
      <c r="T100" s="35">
        <v>3.0</v>
      </c>
      <c r="U100" s="35">
        <v>2.0</v>
      </c>
      <c r="V100" s="35">
        <v>0.0</v>
      </c>
      <c r="W100" s="35">
        <v>2.0</v>
      </c>
      <c r="X100" s="35">
        <v>6.0</v>
      </c>
      <c r="Y100" s="35">
        <v>5.0</v>
      </c>
      <c r="Z100" s="35">
        <v>4.0</v>
      </c>
      <c r="AA100" s="35">
        <v>4.0</v>
      </c>
      <c r="AB100" s="35">
        <v>3.0</v>
      </c>
      <c r="AC100" s="35">
        <v>5.0</v>
      </c>
      <c r="AD100" s="35">
        <v>2.0</v>
      </c>
      <c r="AE100" s="35">
        <v>1.0</v>
      </c>
      <c r="AF100" s="35">
        <v>7.0</v>
      </c>
    </row>
    <row r="101">
      <c r="A101" s="20" t="s">
        <v>96</v>
      </c>
      <c r="B101" s="50">
        <f t="shared" ref="B101:AF101" si="24">SUM(B105,B102)</f>
        <v>213</v>
      </c>
      <c r="C101" s="50">
        <f t="shared" si="24"/>
        <v>286</v>
      </c>
      <c r="D101" s="50">
        <f t="shared" si="24"/>
        <v>499</v>
      </c>
      <c r="E101" s="50">
        <f t="shared" si="24"/>
        <v>466</v>
      </c>
      <c r="F101" s="50">
        <f t="shared" si="24"/>
        <v>430</v>
      </c>
      <c r="G101" s="50">
        <f t="shared" si="24"/>
        <v>349</v>
      </c>
      <c r="H101" s="50">
        <f t="shared" si="24"/>
        <v>332</v>
      </c>
      <c r="I101" s="50">
        <f t="shared" si="24"/>
        <v>227</v>
      </c>
      <c r="J101" s="50">
        <f t="shared" si="24"/>
        <v>239</v>
      </c>
      <c r="K101" s="50">
        <f t="shared" si="24"/>
        <v>252</v>
      </c>
      <c r="L101" s="50">
        <f t="shared" si="24"/>
        <v>147</v>
      </c>
      <c r="M101" s="50">
        <f t="shared" si="24"/>
        <v>128</v>
      </c>
      <c r="N101" s="50">
        <f t="shared" si="24"/>
        <v>151</v>
      </c>
      <c r="O101" s="50">
        <f t="shared" si="24"/>
        <v>145</v>
      </c>
      <c r="P101" s="50">
        <f t="shared" si="24"/>
        <v>143</v>
      </c>
      <c r="Q101" s="50">
        <f t="shared" si="24"/>
        <v>159</v>
      </c>
      <c r="R101" s="50">
        <f t="shared" si="24"/>
        <v>167</v>
      </c>
      <c r="S101" s="50">
        <f t="shared" si="24"/>
        <v>124</v>
      </c>
      <c r="T101" s="50">
        <f t="shared" si="24"/>
        <v>120</v>
      </c>
      <c r="U101" s="50">
        <f t="shared" si="24"/>
        <v>97</v>
      </c>
      <c r="V101" s="50">
        <f t="shared" si="24"/>
        <v>95</v>
      </c>
      <c r="W101" s="50">
        <f t="shared" si="24"/>
        <v>109</v>
      </c>
      <c r="X101" s="50">
        <f t="shared" si="24"/>
        <v>115</v>
      </c>
      <c r="Y101" s="50">
        <f t="shared" si="24"/>
        <v>120</v>
      </c>
      <c r="Z101" s="50">
        <f t="shared" si="24"/>
        <v>128</v>
      </c>
      <c r="AA101" s="50">
        <f t="shared" si="24"/>
        <v>86</v>
      </c>
      <c r="AB101" s="50">
        <f t="shared" si="24"/>
        <v>99</v>
      </c>
      <c r="AC101" s="50">
        <f t="shared" si="24"/>
        <v>78</v>
      </c>
      <c r="AD101" s="50">
        <f t="shared" si="24"/>
        <v>75</v>
      </c>
      <c r="AE101" s="50">
        <f t="shared" si="24"/>
        <v>116</v>
      </c>
      <c r="AF101" s="50">
        <f t="shared" si="24"/>
        <v>134</v>
      </c>
    </row>
    <row r="102" collapsed="1">
      <c r="A102" s="35" t="s">
        <v>97</v>
      </c>
      <c r="B102" s="51">
        <v>212.0</v>
      </c>
      <c r="C102" s="51">
        <v>286.0</v>
      </c>
      <c r="D102" s="51">
        <v>497.0</v>
      </c>
      <c r="E102" s="51">
        <v>465.0</v>
      </c>
      <c r="F102" s="51">
        <v>428.0</v>
      </c>
      <c r="G102" s="51">
        <v>348.0</v>
      </c>
      <c r="H102" s="51">
        <v>330.0</v>
      </c>
      <c r="I102" s="51">
        <v>226.0</v>
      </c>
      <c r="J102" s="51">
        <v>238.0</v>
      </c>
      <c r="K102" s="51">
        <v>249.0</v>
      </c>
      <c r="L102" s="51">
        <v>144.0</v>
      </c>
      <c r="M102" s="51">
        <v>127.0</v>
      </c>
      <c r="N102" s="51">
        <v>151.0</v>
      </c>
      <c r="O102" s="51">
        <v>143.0</v>
      </c>
      <c r="P102" s="51">
        <v>143.0</v>
      </c>
      <c r="Q102" s="51">
        <v>158.0</v>
      </c>
      <c r="R102" s="51">
        <v>164.0</v>
      </c>
      <c r="S102" s="51">
        <v>122.0</v>
      </c>
      <c r="T102" s="51">
        <v>119.0</v>
      </c>
      <c r="U102" s="51">
        <v>93.0</v>
      </c>
      <c r="V102" s="51">
        <v>93.0</v>
      </c>
      <c r="W102" s="51">
        <v>107.0</v>
      </c>
      <c r="X102" s="51">
        <v>114.0</v>
      </c>
      <c r="Y102" s="51">
        <v>114.0</v>
      </c>
      <c r="Z102" s="51">
        <v>126.0</v>
      </c>
      <c r="AA102" s="51">
        <v>82.0</v>
      </c>
      <c r="AB102" s="51">
        <v>95.0</v>
      </c>
      <c r="AC102" s="51">
        <v>75.0</v>
      </c>
      <c r="AD102" s="51">
        <v>75.0</v>
      </c>
      <c r="AE102" s="51">
        <v>113.0</v>
      </c>
      <c r="AF102" s="51">
        <v>130.0</v>
      </c>
    </row>
    <row r="103" hidden="1" outlineLevel="1">
      <c r="A103" s="24" t="s">
        <v>91</v>
      </c>
      <c r="B103" s="52">
        <f>'AMAZON US&amp;CA - P&amp;L'!B29</f>
        <v>153</v>
      </c>
      <c r="C103" s="52">
        <f>'AMAZON US&amp;CA - P&amp;L'!C29</f>
        <v>218</v>
      </c>
      <c r="D103" s="52">
        <f>'AMAZON US&amp;CA - P&amp;L'!D29</f>
        <v>401</v>
      </c>
      <c r="E103" s="52">
        <f>'AMAZON US&amp;CA - P&amp;L'!E29</f>
        <v>394</v>
      </c>
      <c r="F103" s="52">
        <f>'AMAZON US&amp;CA - P&amp;L'!F29</f>
        <v>366</v>
      </c>
      <c r="G103" s="52">
        <f>'AMAZON US&amp;CA - P&amp;L'!G29</f>
        <v>276</v>
      </c>
      <c r="H103" s="52">
        <f>'AMAZON US&amp;CA - P&amp;L'!H29</f>
        <v>252</v>
      </c>
      <c r="I103" s="52">
        <f>'AMAZON US&amp;CA - P&amp;L'!I29</f>
        <v>160</v>
      </c>
      <c r="J103" s="52">
        <f>'AMAZON US&amp;CA - P&amp;L'!J29</f>
        <v>146</v>
      </c>
      <c r="K103" s="52">
        <f>'AMAZON US&amp;CA - P&amp;L'!K29</f>
        <v>94</v>
      </c>
      <c r="L103" s="52">
        <f>'AMAZON US&amp;CA - P&amp;L'!L29</f>
        <v>68</v>
      </c>
      <c r="M103" s="52">
        <f>'AMAZON US&amp;CA - P&amp;L'!M29</f>
        <v>70</v>
      </c>
      <c r="N103" s="52">
        <f>'AMAZON US&amp;CA - P&amp;L'!N29</f>
        <v>83</v>
      </c>
      <c r="O103" s="52">
        <f>'AMAZON US&amp;CA - P&amp;L'!O29</f>
        <v>99</v>
      </c>
      <c r="P103" s="52">
        <f>'AMAZON US&amp;CA - P&amp;L'!P29</f>
        <v>87</v>
      </c>
      <c r="Q103" s="52">
        <f>'AMAZON US&amp;CA - P&amp;L'!Q29</f>
        <v>75</v>
      </c>
      <c r="R103" s="52">
        <f>'AMAZON US&amp;CA - P&amp;L'!R29</f>
        <v>96</v>
      </c>
      <c r="S103" s="52">
        <f>'AMAZON US&amp;CA - P&amp;L'!S29</f>
        <v>72</v>
      </c>
      <c r="T103" s="52">
        <f>'AMAZON US&amp;CA - P&amp;L'!T29</f>
        <v>71</v>
      </c>
      <c r="U103" s="52">
        <f>'AMAZON US&amp;CA - P&amp;L'!U29</f>
        <v>54</v>
      </c>
      <c r="V103" s="52">
        <f>'AMAZON US&amp;CA - P&amp;L'!V29</f>
        <v>58</v>
      </c>
      <c r="W103" s="52">
        <f>'AMAZON US&amp;CA - P&amp;L'!W29</f>
        <v>61</v>
      </c>
      <c r="X103" s="52">
        <f>'AMAZON US&amp;CA - P&amp;L'!X29</f>
        <v>73</v>
      </c>
      <c r="Y103" s="52">
        <f>'AMAZON US&amp;CA - P&amp;L'!Y29</f>
        <v>58</v>
      </c>
      <c r="Z103" s="52">
        <f>'AMAZON US&amp;CA - P&amp;L'!Z29</f>
        <v>65</v>
      </c>
      <c r="AA103" s="52">
        <f>'AMAZON US&amp;CA - P&amp;L'!AA29</f>
        <v>45</v>
      </c>
      <c r="AB103" s="52">
        <f>'AMAZON US&amp;CA - P&amp;L'!AB29</f>
        <v>54</v>
      </c>
      <c r="AC103" s="52">
        <f>'AMAZON US&amp;CA - P&amp;L'!AC29</f>
        <v>50</v>
      </c>
      <c r="AD103" s="52">
        <f>'AMAZON US&amp;CA - P&amp;L'!AD29</f>
        <v>42</v>
      </c>
      <c r="AE103" s="52">
        <f>'AMAZON US&amp;CA - P&amp;L'!AE29</f>
        <v>60</v>
      </c>
      <c r="AF103" s="52">
        <f>'AMAZON US&amp;CA - P&amp;L'!AF29</f>
        <v>65</v>
      </c>
    </row>
    <row r="104" hidden="1" outlineLevel="1">
      <c r="A104" s="24" t="s">
        <v>92</v>
      </c>
      <c r="B104" s="52">
        <f>'AMAZON US&amp;CA - P&amp;L'!B69</f>
        <v>69</v>
      </c>
      <c r="C104" s="52">
        <f>'AMAZON US&amp;CA - P&amp;L'!C69</f>
        <v>92</v>
      </c>
      <c r="D104" s="52">
        <f>'AMAZON US&amp;CA - P&amp;L'!D69</f>
        <v>132</v>
      </c>
      <c r="E104" s="52">
        <f>'AMAZON US&amp;CA - P&amp;L'!E69</f>
        <v>117</v>
      </c>
      <c r="F104" s="52">
        <f>'AMAZON US&amp;CA - P&amp;L'!F69</f>
        <v>93</v>
      </c>
      <c r="G104" s="52">
        <f>'AMAZON US&amp;CA - P&amp;L'!G69</f>
        <v>111</v>
      </c>
      <c r="H104" s="52">
        <f>'AMAZON US&amp;CA - P&amp;L'!H69</f>
        <v>115</v>
      </c>
      <c r="I104" s="52">
        <f>'AMAZON US&amp;CA - P&amp;L'!I69</f>
        <v>93</v>
      </c>
      <c r="J104" s="52">
        <f>'AMAZON US&amp;CA - P&amp;L'!J69</f>
        <v>108</v>
      </c>
      <c r="K104" s="52">
        <f>'AMAZON US&amp;CA - P&amp;L'!K69</f>
        <v>180</v>
      </c>
      <c r="L104" s="52">
        <f>'AMAZON US&amp;CA - P&amp;L'!L69</f>
        <v>90</v>
      </c>
      <c r="M104" s="52">
        <f>'AMAZON US&amp;CA - P&amp;L'!M69</f>
        <v>67</v>
      </c>
      <c r="N104" s="52">
        <f>'AMAZON US&amp;CA - P&amp;L'!N69</f>
        <v>78</v>
      </c>
      <c r="O104" s="52">
        <f>'AMAZON US&amp;CA - P&amp;L'!O69</f>
        <v>60</v>
      </c>
      <c r="P104" s="52">
        <f>'AMAZON US&amp;CA - P&amp;L'!P69</f>
        <v>75</v>
      </c>
      <c r="Q104" s="52">
        <f>'AMAZON US&amp;CA - P&amp;L'!Q69</f>
        <v>94</v>
      </c>
      <c r="R104" s="52">
        <f>'AMAZON US&amp;CA - P&amp;L'!R69</f>
        <v>81</v>
      </c>
      <c r="S104" s="52">
        <f>'AMAZON US&amp;CA - P&amp;L'!S69</f>
        <v>58</v>
      </c>
      <c r="T104" s="52">
        <f>'AMAZON US&amp;CA - P&amp;L'!T69</f>
        <v>55</v>
      </c>
      <c r="U104" s="52">
        <f>'AMAZON US&amp;CA - P&amp;L'!U69</f>
        <v>44</v>
      </c>
      <c r="V104" s="52">
        <f>'AMAZON US&amp;CA - P&amp;L'!V69</f>
        <v>43</v>
      </c>
      <c r="W104" s="52">
        <f>'AMAZON US&amp;CA - P&amp;L'!W69</f>
        <v>58</v>
      </c>
      <c r="X104" s="52">
        <f>'AMAZON US&amp;CA - P&amp;L'!X69</f>
        <v>47</v>
      </c>
      <c r="Y104" s="52">
        <f>'AMAZON US&amp;CA - P&amp;L'!Y69</f>
        <v>70</v>
      </c>
      <c r="Z104" s="52">
        <f>'AMAZON US&amp;CA - P&amp;L'!Z69</f>
        <v>67</v>
      </c>
      <c r="AA104" s="52">
        <f>'AMAZON US&amp;CA - P&amp;L'!AA69</f>
        <v>44</v>
      </c>
      <c r="AB104" s="52">
        <f>'AMAZON US&amp;CA - P&amp;L'!AB69</f>
        <v>44</v>
      </c>
      <c r="AC104" s="52">
        <f>'AMAZON US&amp;CA - P&amp;L'!AC69</f>
        <v>36</v>
      </c>
      <c r="AD104" s="52">
        <f>'AMAZON US&amp;CA - P&amp;L'!AD69</f>
        <v>41</v>
      </c>
      <c r="AE104" s="52">
        <f>'AMAZON US&amp;CA - P&amp;L'!AE69</f>
        <v>58</v>
      </c>
      <c r="AF104" s="52">
        <f>'AMAZON US&amp;CA - P&amp;L'!AF69</f>
        <v>73</v>
      </c>
    </row>
    <row r="105" collapsed="1">
      <c r="A105" s="35" t="s">
        <v>98</v>
      </c>
      <c r="B105" s="24">
        <f t="shared" ref="B105:AF105" si="25">SUM(B106:B108)</f>
        <v>1</v>
      </c>
      <c r="C105" s="24">
        <f t="shared" si="25"/>
        <v>0</v>
      </c>
      <c r="D105" s="24">
        <f t="shared" si="25"/>
        <v>2</v>
      </c>
      <c r="E105" s="24">
        <f t="shared" si="25"/>
        <v>1</v>
      </c>
      <c r="F105" s="24">
        <f t="shared" si="25"/>
        <v>2</v>
      </c>
      <c r="G105" s="24">
        <f t="shared" si="25"/>
        <v>1</v>
      </c>
      <c r="H105" s="24">
        <f t="shared" si="25"/>
        <v>2</v>
      </c>
      <c r="I105" s="24">
        <f t="shared" si="25"/>
        <v>1</v>
      </c>
      <c r="J105" s="24">
        <f t="shared" si="25"/>
        <v>1</v>
      </c>
      <c r="K105" s="24">
        <f t="shared" si="25"/>
        <v>3</v>
      </c>
      <c r="L105" s="24">
        <f t="shared" si="25"/>
        <v>3</v>
      </c>
      <c r="M105" s="24">
        <f t="shared" si="25"/>
        <v>1</v>
      </c>
      <c r="N105" s="24">
        <f t="shared" si="25"/>
        <v>0</v>
      </c>
      <c r="O105" s="24">
        <f t="shared" si="25"/>
        <v>2</v>
      </c>
      <c r="P105" s="24">
        <f t="shared" si="25"/>
        <v>0</v>
      </c>
      <c r="Q105" s="24">
        <f t="shared" si="25"/>
        <v>1</v>
      </c>
      <c r="R105" s="24">
        <f t="shared" si="25"/>
        <v>3</v>
      </c>
      <c r="S105" s="24">
        <f t="shared" si="25"/>
        <v>2</v>
      </c>
      <c r="T105" s="24">
        <f t="shared" si="25"/>
        <v>1</v>
      </c>
      <c r="U105" s="24">
        <f t="shared" si="25"/>
        <v>4</v>
      </c>
      <c r="V105" s="24">
        <f t="shared" si="25"/>
        <v>2</v>
      </c>
      <c r="W105" s="24">
        <f t="shared" si="25"/>
        <v>2</v>
      </c>
      <c r="X105" s="24">
        <f t="shared" si="25"/>
        <v>1</v>
      </c>
      <c r="Y105" s="24">
        <f t="shared" si="25"/>
        <v>6</v>
      </c>
      <c r="Z105" s="24">
        <f t="shared" si="25"/>
        <v>2</v>
      </c>
      <c r="AA105" s="24">
        <f t="shared" si="25"/>
        <v>4</v>
      </c>
      <c r="AB105" s="24">
        <f t="shared" si="25"/>
        <v>4</v>
      </c>
      <c r="AC105" s="24">
        <f t="shared" si="25"/>
        <v>3</v>
      </c>
      <c r="AD105" s="24">
        <f t="shared" si="25"/>
        <v>0</v>
      </c>
      <c r="AE105" s="24">
        <f t="shared" si="25"/>
        <v>3</v>
      </c>
      <c r="AF105" s="24">
        <f t="shared" si="25"/>
        <v>4</v>
      </c>
    </row>
    <row r="106" hidden="1" outlineLevel="1">
      <c r="A106" s="31" t="s">
        <v>99</v>
      </c>
      <c r="B106" s="53">
        <v>1.0</v>
      </c>
      <c r="C106" s="53">
        <v>0.0</v>
      </c>
      <c r="D106" s="53">
        <v>1.0</v>
      </c>
      <c r="E106" s="53">
        <v>0.0</v>
      </c>
      <c r="F106" s="53">
        <v>0.0</v>
      </c>
      <c r="G106" s="53">
        <v>1.0</v>
      </c>
      <c r="H106" s="53">
        <v>0.0</v>
      </c>
      <c r="I106" s="53">
        <v>0.0</v>
      </c>
      <c r="J106" s="53">
        <v>0.0</v>
      </c>
      <c r="K106" s="53">
        <v>1.0</v>
      </c>
      <c r="L106" s="53">
        <v>0.0</v>
      </c>
      <c r="M106" s="53">
        <v>1.0</v>
      </c>
      <c r="N106" s="53">
        <v>0.0</v>
      </c>
      <c r="O106" s="53">
        <v>1.0</v>
      </c>
      <c r="P106" s="53">
        <v>0.0</v>
      </c>
      <c r="Q106" s="53">
        <v>1.0</v>
      </c>
      <c r="R106" s="53">
        <v>1.0</v>
      </c>
      <c r="S106" s="53">
        <v>0.0</v>
      </c>
      <c r="T106" s="53">
        <v>1.0</v>
      </c>
      <c r="U106" s="53">
        <v>0.0</v>
      </c>
      <c r="V106" s="53">
        <v>1.0</v>
      </c>
      <c r="W106" s="53">
        <v>0.0</v>
      </c>
      <c r="X106" s="53">
        <v>0.0</v>
      </c>
      <c r="Y106" s="53">
        <v>0.0</v>
      </c>
      <c r="Z106" s="53">
        <v>0.0</v>
      </c>
      <c r="AA106" s="53">
        <v>0.0</v>
      </c>
      <c r="AB106" s="53">
        <v>0.0</v>
      </c>
      <c r="AC106" s="53">
        <v>1.0</v>
      </c>
      <c r="AD106" s="53">
        <v>0.0</v>
      </c>
      <c r="AE106" s="53">
        <v>0.0</v>
      </c>
      <c r="AF106" s="53">
        <v>1.0</v>
      </c>
    </row>
    <row r="107" hidden="1" outlineLevel="1">
      <c r="A107" s="31" t="s">
        <v>100</v>
      </c>
      <c r="B107" s="53">
        <v>0.0</v>
      </c>
      <c r="C107" s="53">
        <v>0.0</v>
      </c>
      <c r="D107" s="53">
        <v>0.0</v>
      </c>
      <c r="E107" s="53">
        <v>1.0</v>
      </c>
      <c r="F107" s="53">
        <v>1.0</v>
      </c>
      <c r="G107" s="53">
        <v>0.0</v>
      </c>
      <c r="H107" s="53">
        <v>0.0</v>
      </c>
      <c r="I107" s="53">
        <v>0.0</v>
      </c>
      <c r="J107" s="53">
        <v>0.0</v>
      </c>
      <c r="K107" s="53">
        <v>1.0</v>
      </c>
      <c r="L107" s="53">
        <v>1.0</v>
      </c>
      <c r="M107" s="53">
        <v>0.0</v>
      </c>
      <c r="N107" s="53">
        <v>0.0</v>
      </c>
      <c r="O107" s="53">
        <v>0.0</v>
      </c>
      <c r="P107" s="53">
        <v>0.0</v>
      </c>
      <c r="Q107" s="53">
        <v>0.0</v>
      </c>
      <c r="R107" s="53">
        <v>1.0</v>
      </c>
      <c r="S107" s="53">
        <v>0.0</v>
      </c>
      <c r="T107" s="53">
        <v>0.0</v>
      </c>
      <c r="U107" s="53">
        <v>0.0</v>
      </c>
      <c r="V107" s="53">
        <v>0.0</v>
      </c>
      <c r="W107" s="53">
        <v>2.0</v>
      </c>
      <c r="X107" s="53">
        <v>0.0</v>
      </c>
      <c r="Y107" s="53">
        <v>2.0</v>
      </c>
      <c r="Z107" s="53">
        <v>0.0</v>
      </c>
      <c r="AA107" s="53">
        <v>2.0</v>
      </c>
      <c r="AB107" s="53">
        <v>1.0</v>
      </c>
      <c r="AC107" s="53">
        <v>1.0</v>
      </c>
      <c r="AD107" s="53">
        <v>0.0</v>
      </c>
      <c r="AE107" s="53">
        <v>2.0</v>
      </c>
      <c r="AF107" s="53">
        <v>1.0</v>
      </c>
    </row>
    <row r="108" hidden="1" outlineLevel="1">
      <c r="A108" s="31" t="s">
        <v>101</v>
      </c>
      <c r="B108" s="53">
        <v>0.0</v>
      </c>
      <c r="C108" s="53">
        <v>0.0</v>
      </c>
      <c r="D108" s="53">
        <v>1.0</v>
      </c>
      <c r="E108" s="53">
        <v>0.0</v>
      </c>
      <c r="F108" s="53">
        <v>1.0</v>
      </c>
      <c r="G108" s="53">
        <v>0.0</v>
      </c>
      <c r="H108" s="53">
        <v>2.0</v>
      </c>
      <c r="I108" s="53">
        <v>1.0</v>
      </c>
      <c r="J108" s="53">
        <v>1.0</v>
      </c>
      <c r="K108" s="53">
        <v>1.0</v>
      </c>
      <c r="L108" s="53">
        <v>2.0</v>
      </c>
      <c r="M108" s="53">
        <v>0.0</v>
      </c>
      <c r="N108" s="53">
        <v>0.0</v>
      </c>
      <c r="O108" s="53">
        <v>1.0</v>
      </c>
      <c r="P108" s="53">
        <v>0.0</v>
      </c>
      <c r="Q108" s="53">
        <v>0.0</v>
      </c>
      <c r="R108" s="53">
        <v>1.0</v>
      </c>
      <c r="S108" s="53">
        <v>2.0</v>
      </c>
      <c r="T108" s="53">
        <v>0.0</v>
      </c>
      <c r="U108" s="53">
        <v>4.0</v>
      </c>
      <c r="V108" s="53">
        <v>1.0</v>
      </c>
      <c r="W108" s="53">
        <v>0.0</v>
      </c>
      <c r="X108" s="53">
        <v>1.0</v>
      </c>
      <c r="Y108" s="53">
        <v>4.0</v>
      </c>
      <c r="Z108" s="53">
        <v>2.0</v>
      </c>
      <c r="AA108" s="53">
        <v>2.0</v>
      </c>
      <c r="AB108" s="53">
        <v>3.0</v>
      </c>
      <c r="AC108" s="53">
        <v>1.0</v>
      </c>
      <c r="AD108" s="53">
        <v>0.0</v>
      </c>
      <c r="AE108" s="53">
        <v>1.0</v>
      </c>
      <c r="AF108" s="53">
        <v>2.0</v>
      </c>
    </row>
    <row r="109" hidden="1" outlineLevel="1">
      <c r="A109" s="24" t="s">
        <v>91</v>
      </c>
      <c r="B109" s="52">
        <f>'AMAZON EU - P&amp;L'!B36</f>
        <v>0</v>
      </c>
      <c r="C109" s="52">
        <f>'AMAZON EU - P&amp;L'!C36</f>
        <v>0</v>
      </c>
      <c r="D109" s="52">
        <f>'AMAZON EU - P&amp;L'!D36</f>
        <v>0</v>
      </c>
      <c r="E109" s="52">
        <f>'AMAZON EU - P&amp;L'!E36</f>
        <v>0</v>
      </c>
      <c r="F109" s="52">
        <f>'AMAZON EU - P&amp;L'!F36</f>
        <v>1</v>
      </c>
      <c r="G109" s="52">
        <f>'AMAZON EU - P&amp;L'!G36</f>
        <v>0</v>
      </c>
      <c r="H109" s="52">
        <f>'AMAZON EU - P&amp;L'!H36</f>
        <v>2</v>
      </c>
      <c r="I109" s="52">
        <f>'AMAZON EU - P&amp;L'!I36</f>
        <v>1</v>
      </c>
      <c r="J109" s="52">
        <f>'AMAZON EU - P&amp;L'!J36</f>
        <v>0</v>
      </c>
      <c r="K109" s="52">
        <f>'AMAZON EU - P&amp;L'!K36</f>
        <v>1</v>
      </c>
      <c r="L109" s="52">
        <f>'AMAZON EU - P&amp;L'!L36</f>
        <v>3</v>
      </c>
      <c r="M109" s="52">
        <f>'AMAZON EU - P&amp;L'!M36</f>
        <v>0</v>
      </c>
      <c r="N109" s="52">
        <f>'AMAZON EU - P&amp;L'!N36</f>
        <v>0</v>
      </c>
      <c r="O109" s="52">
        <f>'AMAZON EU - P&amp;L'!O36</f>
        <v>2</v>
      </c>
      <c r="P109" s="52">
        <f>'AMAZON EU - P&amp;L'!P36</f>
        <v>0</v>
      </c>
      <c r="Q109" s="52">
        <f>'AMAZON EU - P&amp;L'!Q36</f>
        <v>1</v>
      </c>
      <c r="R109" s="52">
        <f>'AMAZON EU - P&amp;L'!R36</f>
        <v>1</v>
      </c>
      <c r="S109" s="52">
        <f>'AMAZON EU - P&amp;L'!S36</f>
        <v>2</v>
      </c>
      <c r="T109" s="52">
        <f>'AMAZON EU - P&amp;L'!T36</f>
        <v>1</v>
      </c>
      <c r="U109" s="52">
        <f>'AMAZON EU - P&amp;L'!U36</f>
        <v>3</v>
      </c>
      <c r="V109" s="52">
        <f>'AMAZON EU - P&amp;L'!V36</f>
        <v>1</v>
      </c>
      <c r="W109" s="52">
        <f>'AMAZON EU - P&amp;L'!W36</f>
        <v>1</v>
      </c>
      <c r="X109" s="52">
        <f>'AMAZON EU - P&amp;L'!X36</f>
        <v>1</v>
      </c>
      <c r="Y109" s="52">
        <f>'AMAZON EU - P&amp;L'!Y36</f>
        <v>4</v>
      </c>
      <c r="Z109" s="52">
        <f>'AMAZON EU - P&amp;L'!Z36</f>
        <v>1</v>
      </c>
      <c r="AA109" s="52">
        <f>'AMAZON EU - P&amp;L'!AA36</f>
        <v>3</v>
      </c>
      <c r="AB109" s="52">
        <f>'AMAZON EU - P&amp;L'!AB36</f>
        <v>3</v>
      </c>
      <c r="AC109" s="52">
        <f>'AMAZON EU - P&amp;L'!AC36</f>
        <v>2</v>
      </c>
      <c r="AD109" s="52">
        <f>'AMAZON EU - P&amp;L'!AD36</f>
        <v>0</v>
      </c>
      <c r="AE109" s="52">
        <f>'AMAZON EU - P&amp;L'!AE36</f>
        <v>1</v>
      </c>
      <c r="AF109" s="52">
        <f>'AMAZON EU - P&amp;L'!AF36</f>
        <v>2</v>
      </c>
    </row>
    <row r="110" hidden="1" outlineLevel="1">
      <c r="A110" s="24" t="s">
        <v>92</v>
      </c>
      <c r="B110" s="52">
        <f>'AMAZON EU - P&amp;L'!B76</f>
        <v>1</v>
      </c>
      <c r="C110" s="52">
        <f>'AMAZON EU - P&amp;L'!C76</f>
        <v>0</v>
      </c>
      <c r="D110" s="52">
        <f>'AMAZON EU - P&amp;L'!D76</f>
        <v>2</v>
      </c>
      <c r="E110" s="52">
        <f>'AMAZON EU - P&amp;L'!E76</f>
        <v>1</v>
      </c>
      <c r="F110" s="52">
        <f>'AMAZON EU - P&amp;L'!F76</f>
        <v>1</v>
      </c>
      <c r="G110" s="52">
        <f>'AMAZON EU - P&amp;L'!G76</f>
        <v>1</v>
      </c>
      <c r="H110" s="52">
        <f>'AMAZON EU - P&amp;L'!H76</f>
        <v>0</v>
      </c>
      <c r="I110" s="52">
        <f>'AMAZON EU - P&amp;L'!I76</f>
        <v>0</v>
      </c>
      <c r="J110" s="52">
        <f>'AMAZON EU - P&amp;L'!J76</f>
        <v>1</v>
      </c>
      <c r="K110" s="52">
        <f>'AMAZON EU - P&amp;L'!K76</f>
        <v>2</v>
      </c>
      <c r="L110" s="52">
        <f>'AMAZON EU - P&amp;L'!L76</f>
        <v>0</v>
      </c>
      <c r="M110" s="52">
        <f>'AMAZON EU - P&amp;L'!M76</f>
        <v>1</v>
      </c>
      <c r="N110" s="52">
        <f>'AMAZON EU - P&amp;L'!N76</f>
        <v>0</v>
      </c>
      <c r="O110" s="52">
        <f>'AMAZON EU - P&amp;L'!O76</f>
        <v>0</v>
      </c>
      <c r="P110" s="52">
        <f>'AMAZON EU - P&amp;L'!P76</f>
        <v>0</v>
      </c>
      <c r="Q110" s="52">
        <f>'AMAZON EU - P&amp;L'!Q76</f>
        <v>0</v>
      </c>
      <c r="R110" s="52">
        <f>'AMAZON EU - P&amp;L'!R76</f>
        <v>2</v>
      </c>
      <c r="S110" s="52">
        <f>'AMAZON EU - P&amp;L'!S76</f>
        <v>0</v>
      </c>
      <c r="T110" s="52">
        <f>'AMAZON EU - P&amp;L'!T76</f>
        <v>0</v>
      </c>
      <c r="U110" s="52">
        <f>'AMAZON EU - P&amp;L'!U76</f>
        <v>1</v>
      </c>
      <c r="V110" s="52">
        <f>'AMAZON EU - P&amp;L'!V76</f>
        <v>1</v>
      </c>
      <c r="W110" s="52">
        <f>'AMAZON EU - P&amp;L'!W76</f>
        <v>1</v>
      </c>
      <c r="X110" s="52">
        <f>'AMAZON EU - P&amp;L'!X76</f>
        <v>0</v>
      </c>
      <c r="Y110" s="52">
        <f>'AMAZON EU - P&amp;L'!Y76</f>
        <v>2</v>
      </c>
      <c r="Z110" s="52">
        <f>'AMAZON EU - P&amp;L'!Z76</f>
        <v>1</v>
      </c>
      <c r="AA110" s="52">
        <f>'AMAZON EU - P&amp;L'!AA76</f>
        <v>1</v>
      </c>
      <c r="AB110" s="52">
        <f>'AMAZON EU - P&amp;L'!AB76</f>
        <v>1</v>
      </c>
      <c r="AC110" s="52">
        <f>'AMAZON EU - P&amp;L'!AC76</f>
        <v>1</v>
      </c>
      <c r="AD110" s="52">
        <f>'AMAZON EU - P&amp;L'!AD76</f>
        <v>0</v>
      </c>
      <c r="AE110" s="52">
        <f>'AMAZON EU - P&amp;L'!AE76</f>
        <v>2</v>
      </c>
      <c r="AF110" s="52">
        <f>'AMAZON EU - P&amp;L'!AF76</f>
        <v>2</v>
      </c>
    </row>
    <row r="111">
      <c r="A111" s="44" t="s">
        <v>102</v>
      </c>
      <c r="B111" s="54">
        <f t="shared" ref="B111:AF111" si="26">SUM(B89+B101)</f>
        <v>668</v>
      </c>
      <c r="C111" s="54">
        <f t="shared" si="26"/>
        <v>1389</v>
      </c>
      <c r="D111" s="54">
        <f t="shared" si="26"/>
        <v>1425</v>
      </c>
      <c r="E111" s="54">
        <f t="shared" si="26"/>
        <v>1296</v>
      </c>
      <c r="F111" s="54">
        <f t="shared" si="26"/>
        <v>1243</v>
      </c>
      <c r="G111" s="54">
        <f t="shared" si="26"/>
        <v>927</v>
      </c>
      <c r="H111" s="54">
        <f t="shared" si="26"/>
        <v>752</v>
      </c>
      <c r="I111" s="54">
        <f t="shared" si="26"/>
        <v>645</v>
      </c>
      <c r="J111" s="54">
        <f t="shared" si="26"/>
        <v>644</v>
      </c>
      <c r="K111" s="54">
        <f t="shared" si="26"/>
        <v>682</v>
      </c>
      <c r="L111" s="54">
        <f t="shared" si="26"/>
        <v>497</v>
      </c>
      <c r="M111" s="54">
        <f t="shared" si="26"/>
        <v>485</v>
      </c>
      <c r="N111" s="54">
        <f t="shared" si="26"/>
        <v>509</v>
      </c>
      <c r="O111" s="54">
        <f t="shared" si="26"/>
        <v>2241</v>
      </c>
      <c r="P111" s="54">
        <f t="shared" si="26"/>
        <v>646</v>
      </c>
      <c r="Q111" s="54">
        <f t="shared" si="26"/>
        <v>549</v>
      </c>
      <c r="R111" s="54">
        <f t="shared" si="26"/>
        <v>1013</v>
      </c>
      <c r="S111" s="54">
        <f t="shared" si="26"/>
        <v>559</v>
      </c>
      <c r="T111" s="54">
        <f t="shared" si="26"/>
        <v>825</v>
      </c>
      <c r="U111" s="54">
        <f t="shared" si="26"/>
        <v>470</v>
      </c>
      <c r="V111" s="54">
        <f t="shared" si="26"/>
        <v>406</v>
      </c>
      <c r="W111" s="54">
        <f t="shared" si="26"/>
        <v>532</v>
      </c>
      <c r="X111" s="54">
        <f t="shared" si="26"/>
        <v>543</v>
      </c>
      <c r="Y111" s="54">
        <f t="shared" si="26"/>
        <v>679</v>
      </c>
      <c r="Z111" s="54">
        <f t="shared" si="26"/>
        <v>701</v>
      </c>
      <c r="AA111" s="54">
        <f t="shared" si="26"/>
        <v>424</v>
      </c>
      <c r="AB111" s="54">
        <f t="shared" si="26"/>
        <v>434</v>
      </c>
      <c r="AC111" s="54">
        <f t="shared" si="26"/>
        <v>376</v>
      </c>
      <c r="AD111" s="54">
        <f t="shared" si="26"/>
        <v>412</v>
      </c>
      <c r="AE111" s="54">
        <f t="shared" si="26"/>
        <v>324</v>
      </c>
      <c r="AF111" s="54">
        <f t="shared" si="26"/>
        <v>529</v>
      </c>
    </row>
    <row r="114">
      <c r="A114" s="20" t="s">
        <v>103</v>
      </c>
    </row>
    <row r="115">
      <c r="A115" s="35" t="s">
        <v>104</v>
      </c>
    </row>
    <row r="116">
      <c r="A116" s="19" t="s">
        <v>72</v>
      </c>
      <c r="B116" s="2">
        <v>23.0</v>
      </c>
      <c r="C116" s="2">
        <v>17.0</v>
      </c>
      <c r="D116" s="2">
        <v>0.0</v>
      </c>
      <c r="E116" s="2">
        <v>33.0</v>
      </c>
      <c r="F116" s="2">
        <v>51.0</v>
      </c>
      <c r="G116" s="2">
        <v>50.0</v>
      </c>
      <c r="H116" s="2">
        <v>102.0</v>
      </c>
      <c r="I116" s="2">
        <v>96.0</v>
      </c>
      <c r="J116" s="2">
        <v>124.0</v>
      </c>
      <c r="K116" s="2">
        <v>0.0</v>
      </c>
      <c r="L116" s="2">
        <v>60.0</v>
      </c>
      <c r="M116" s="2">
        <v>20.0</v>
      </c>
      <c r="N116" s="2">
        <v>18.0</v>
      </c>
      <c r="O116" s="2">
        <v>18.0</v>
      </c>
      <c r="P116" s="2">
        <v>15.0</v>
      </c>
      <c r="Q116" s="2">
        <v>20.0</v>
      </c>
      <c r="R116" s="2">
        <v>0.0</v>
      </c>
      <c r="S116" s="2">
        <v>17.0</v>
      </c>
      <c r="T116" s="2">
        <v>22.0</v>
      </c>
      <c r="U116" s="2">
        <v>16.0</v>
      </c>
      <c r="V116" s="2">
        <v>20.0</v>
      </c>
      <c r="W116" s="2">
        <v>10.0</v>
      </c>
      <c r="X116" s="2">
        <v>19.0</v>
      </c>
      <c r="Y116" s="2">
        <v>0.0</v>
      </c>
      <c r="Z116" s="2">
        <v>19.0</v>
      </c>
      <c r="AA116" s="2">
        <v>13.0</v>
      </c>
      <c r="AB116" s="2">
        <v>9.0</v>
      </c>
      <c r="AC116" s="2">
        <v>12.0</v>
      </c>
      <c r="AD116" s="2">
        <v>11.0</v>
      </c>
      <c r="AE116" s="2">
        <v>12.0</v>
      </c>
      <c r="AF116" s="2">
        <v>0.0</v>
      </c>
    </row>
    <row r="117">
      <c r="A117" s="19" t="s">
        <v>73</v>
      </c>
      <c r="B117" s="55">
        <f>IFERROR(__xludf.DUMMYFUNCTION("IMPORTRANGE(""https://docs.google.com/spreadsheets/d/1aRqNG2OzO5TKKUMAG-sA0zhobXUcaxw5F28MzPb9SsI"",""TRANSPOSE!afw4:aha4"")"),93.0)</f>
        <v>93</v>
      </c>
      <c r="C117" s="55">
        <f>IFERROR(__xludf.DUMMYFUNCTION("""COMPUTED_VALUE"""),140.0)</f>
        <v>140</v>
      </c>
      <c r="D117" s="55">
        <f>IFERROR(__xludf.DUMMYFUNCTION("""COMPUTED_VALUE"""),204.0)</f>
        <v>204</v>
      </c>
      <c r="E117" s="55">
        <f>IFERROR(__xludf.DUMMYFUNCTION("""COMPUTED_VALUE"""),254.0)</f>
        <v>254</v>
      </c>
      <c r="F117" s="55">
        <f>IFERROR(__xludf.DUMMYFUNCTION("""COMPUTED_VALUE"""),294.0)</f>
        <v>294</v>
      </c>
      <c r="G117" s="55">
        <f>IFERROR(__xludf.DUMMYFUNCTION("""COMPUTED_VALUE"""),315.0)</f>
        <v>315</v>
      </c>
      <c r="H117" s="55">
        <f>IFERROR(__xludf.DUMMYFUNCTION("""COMPUTED_VALUE"""),325.0)</f>
        <v>325</v>
      </c>
      <c r="I117" s="55">
        <f>IFERROR(__xludf.DUMMYFUNCTION("""COMPUTED_VALUE"""),338.0)</f>
        <v>338</v>
      </c>
      <c r="J117" s="55">
        <f>IFERROR(__xludf.DUMMYFUNCTION("""COMPUTED_VALUE"""),441.0)</f>
        <v>441</v>
      </c>
      <c r="K117" s="55">
        <f>IFERROR(__xludf.DUMMYFUNCTION("""COMPUTED_VALUE"""),280.0)</f>
        <v>280</v>
      </c>
      <c r="L117" s="55">
        <f>IFERROR(__xludf.DUMMYFUNCTION("""COMPUTED_VALUE"""),128.0)</f>
        <v>128</v>
      </c>
      <c r="M117" s="55">
        <f>IFERROR(__xludf.DUMMYFUNCTION("""COMPUTED_VALUE"""),75.0)</f>
        <v>75</v>
      </c>
      <c r="N117" s="55">
        <f>IFERROR(__xludf.DUMMYFUNCTION("""COMPUTED_VALUE"""),76.0)</f>
        <v>76</v>
      </c>
      <c r="O117" s="55">
        <f>IFERROR(__xludf.DUMMYFUNCTION("""COMPUTED_VALUE"""),71.0)</f>
        <v>71</v>
      </c>
      <c r="P117" s="55">
        <f>IFERROR(__xludf.DUMMYFUNCTION("""COMPUTED_VALUE"""),73.0)</f>
        <v>73</v>
      </c>
      <c r="Q117" s="55">
        <f>IFERROR(__xludf.DUMMYFUNCTION("""COMPUTED_VALUE"""),96.0)</f>
        <v>96</v>
      </c>
      <c r="R117" s="55">
        <f>IFERROR(__xludf.DUMMYFUNCTION("""COMPUTED_VALUE"""),67.0)</f>
        <v>67</v>
      </c>
      <c r="S117" s="55">
        <f>IFERROR(__xludf.DUMMYFUNCTION("""COMPUTED_VALUE"""),81.0)</f>
        <v>81</v>
      </c>
      <c r="T117" s="55">
        <f>IFERROR(__xludf.DUMMYFUNCTION("""COMPUTED_VALUE"""),70.0)</f>
        <v>70</v>
      </c>
      <c r="U117" s="55">
        <f>IFERROR(__xludf.DUMMYFUNCTION("""COMPUTED_VALUE"""),58.0)</f>
        <v>58</v>
      </c>
      <c r="V117" s="55">
        <f>IFERROR(__xludf.DUMMYFUNCTION("""COMPUTED_VALUE"""),62.0)</f>
        <v>62</v>
      </c>
      <c r="W117" s="55">
        <f>IFERROR(__xludf.DUMMYFUNCTION("""COMPUTED_VALUE"""),62.0)</f>
        <v>62</v>
      </c>
      <c r="X117" s="55">
        <f>IFERROR(__xludf.DUMMYFUNCTION("""COMPUTED_VALUE"""),83.0)</f>
        <v>83</v>
      </c>
      <c r="Y117" s="55">
        <f>IFERROR(__xludf.DUMMYFUNCTION("""COMPUTED_VALUE"""),61.0)</f>
        <v>61</v>
      </c>
      <c r="Z117" s="55">
        <f>IFERROR(__xludf.DUMMYFUNCTION("""COMPUTED_VALUE"""),54.0)</f>
        <v>54</v>
      </c>
      <c r="AA117" s="55">
        <f>IFERROR(__xludf.DUMMYFUNCTION("""COMPUTED_VALUE"""),50.0)</f>
        <v>50</v>
      </c>
      <c r="AB117" s="55">
        <f>IFERROR(__xludf.DUMMYFUNCTION("""COMPUTED_VALUE"""),51.0)</f>
        <v>51</v>
      </c>
      <c r="AC117" s="55">
        <f>IFERROR(__xludf.DUMMYFUNCTION("""COMPUTED_VALUE"""),39.0)</f>
        <v>39</v>
      </c>
      <c r="AD117" s="55">
        <f>IFERROR(__xludf.DUMMYFUNCTION("""COMPUTED_VALUE"""),43.0)</f>
        <v>43</v>
      </c>
      <c r="AE117" s="55">
        <f>IFERROR(__xludf.DUMMYFUNCTION("""COMPUTED_VALUE"""),50.0)</f>
        <v>50</v>
      </c>
      <c r="AF117" s="55">
        <f>IFERROR(__xludf.DUMMYFUNCTION("""COMPUTED_VALUE"""),30.0)</f>
        <v>30</v>
      </c>
    </row>
    <row r="118">
      <c r="A118" s="24" t="s">
        <v>74</v>
      </c>
      <c r="B118" s="56">
        <v>0.0</v>
      </c>
      <c r="C118" s="56">
        <v>0.0</v>
      </c>
      <c r="D118" s="56">
        <v>0.0</v>
      </c>
      <c r="E118" s="56">
        <v>0.0</v>
      </c>
      <c r="F118" s="56">
        <v>0.0</v>
      </c>
      <c r="G118" s="56">
        <v>0.0</v>
      </c>
      <c r="H118" s="56">
        <v>0.0</v>
      </c>
      <c r="I118" s="56">
        <v>0.0</v>
      </c>
      <c r="J118" s="56">
        <v>0.0</v>
      </c>
      <c r="K118" s="56">
        <v>0.0</v>
      </c>
      <c r="L118" s="56">
        <v>0.0</v>
      </c>
      <c r="M118" s="56">
        <v>0.0</v>
      </c>
      <c r="N118" s="56">
        <v>0.0</v>
      </c>
      <c r="O118" s="56">
        <v>0.0</v>
      </c>
      <c r="P118" s="56">
        <v>0.0</v>
      </c>
      <c r="Q118" s="56">
        <v>0.0</v>
      </c>
      <c r="R118" s="56">
        <v>0.0</v>
      </c>
      <c r="S118" s="56">
        <v>0.0</v>
      </c>
      <c r="T118" s="56">
        <v>0.0</v>
      </c>
      <c r="U118" s="56">
        <v>0.0</v>
      </c>
      <c r="V118" s="56">
        <v>0.0</v>
      </c>
      <c r="W118" s="56">
        <v>0.0</v>
      </c>
      <c r="X118" s="56">
        <v>0.0</v>
      </c>
      <c r="Y118" s="56">
        <v>0.0</v>
      </c>
      <c r="Z118" s="56">
        <v>0.0</v>
      </c>
      <c r="AA118" s="56">
        <v>0.0</v>
      </c>
      <c r="AB118" s="56">
        <v>0.0</v>
      </c>
      <c r="AC118" s="56">
        <v>0.0</v>
      </c>
      <c r="AD118" s="56">
        <v>0.0</v>
      </c>
      <c r="AE118" s="56">
        <v>0.0</v>
      </c>
      <c r="AF118" s="56">
        <v>0.0</v>
      </c>
    </row>
    <row r="119">
      <c r="A119" s="24" t="s">
        <v>75</v>
      </c>
      <c r="B119" s="57">
        <v>44.0</v>
      </c>
      <c r="C119" s="57">
        <v>48.0</v>
      </c>
      <c r="D119" s="57">
        <v>55.0</v>
      </c>
      <c r="E119" s="57">
        <v>104.0</v>
      </c>
      <c r="F119" s="57">
        <v>36.0</v>
      </c>
      <c r="G119" s="57">
        <v>62.0</v>
      </c>
      <c r="H119" s="57">
        <v>62.0</v>
      </c>
      <c r="I119" s="57">
        <v>86.0</v>
      </c>
      <c r="J119" s="57">
        <v>32.0</v>
      </c>
      <c r="K119" s="57">
        <v>85.0</v>
      </c>
      <c r="L119" s="57">
        <v>70.0</v>
      </c>
      <c r="M119" s="57">
        <v>42.0</v>
      </c>
      <c r="N119" s="57">
        <v>52.0</v>
      </c>
      <c r="O119" s="57">
        <v>24.0</v>
      </c>
      <c r="P119" s="57">
        <v>34.0</v>
      </c>
      <c r="Q119" s="57">
        <v>19.0</v>
      </c>
      <c r="R119" s="57">
        <v>12.0</v>
      </c>
      <c r="S119" s="57">
        <v>17.0</v>
      </c>
      <c r="T119" s="57">
        <v>17.0</v>
      </c>
      <c r="U119" s="57">
        <v>17.0</v>
      </c>
      <c r="V119" s="57">
        <v>36.0</v>
      </c>
      <c r="W119" s="57">
        <v>39.0</v>
      </c>
      <c r="X119" s="57">
        <v>19.0</v>
      </c>
      <c r="Y119" s="57">
        <v>44.0</v>
      </c>
      <c r="Z119" s="57">
        <v>12.0</v>
      </c>
      <c r="AA119" s="56">
        <v>41.0</v>
      </c>
      <c r="AB119" s="56">
        <v>38.0</v>
      </c>
      <c r="AC119" s="56">
        <v>36.0</v>
      </c>
      <c r="AD119" s="56">
        <v>10.0</v>
      </c>
      <c r="AE119" s="56">
        <v>13.0</v>
      </c>
      <c r="AF119" s="56">
        <v>14.0</v>
      </c>
    </row>
    <row r="120">
      <c r="A120" s="24" t="s">
        <v>76</v>
      </c>
      <c r="B120" s="2">
        <v>6.0</v>
      </c>
      <c r="C120" s="2">
        <v>8.0</v>
      </c>
      <c r="D120" s="2">
        <v>10.0</v>
      </c>
      <c r="E120" s="2">
        <v>15.0</v>
      </c>
      <c r="F120" s="2">
        <v>8.0</v>
      </c>
      <c r="G120" s="2">
        <v>4.0</v>
      </c>
      <c r="H120" s="2">
        <v>3.0</v>
      </c>
      <c r="I120" s="2">
        <v>0.0</v>
      </c>
      <c r="J120" s="2">
        <v>1.0</v>
      </c>
      <c r="K120" s="2">
        <v>1.0</v>
      </c>
      <c r="L120" s="2">
        <v>2.0</v>
      </c>
      <c r="M120" s="2">
        <v>1.0</v>
      </c>
      <c r="N120" s="2">
        <v>1.0</v>
      </c>
      <c r="O120" s="2">
        <v>0.0</v>
      </c>
      <c r="P120" s="2">
        <v>1.0</v>
      </c>
      <c r="Q120" s="2">
        <v>1.0</v>
      </c>
      <c r="R120" s="2">
        <v>1.0</v>
      </c>
      <c r="S120" s="2">
        <v>1.0</v>
      </c>
      <c r="T120" s="2">
        <v>2.0</v>
      </c>
      <c r="U120" s="2">
        <v>0.0</v>
      </c>
      <c r="V120" s="2">
        <v>0.0</v>
      </c>
      <c r="W120" s="2">
        <v>0.0</v>
      </c>
      <c r="X120" s="2">
        <v>0.0</v>
      </c>
      <c r="Y120" s="2">
        <v>0.0</v>
      </c>
      <c r="Z120" s="2">
        <v>0.0</v>
      </c>
      <c r="AA120" s="2">
        <v>1.0</v>
      </c>
      <c r="AB120" s="2">
        <v>0.0</v>
      </c>
      <c r="AC120" s="2">
        <v>0.0</v>
      </c>
      <c r="AD120" s="2">
        <v>0.0</v>
      </c>
      <c r="AE120" s="2">
        <v>0.0</v>
      </c>
      <c r="AF120" s="2">
        <v>1.0</v>
      </c>
    </row>
    <row r="121">
      <c r="A121" s="35" t="s">
        <v>105</v>
      </c>
    </row>
    <row r="122">
      <c r="A122" s="24" t="s">
        <v>78</v>
      </c>
      <c r="B122" s="56">
        <v>0.0</v>
      </c>
      <c r="C122" s="56">
        <v>0.0</v>
      </c>
      <c r="D122" s="56">
        <v>0.0</v>
      </c>
      <c r="E122" s="56">
        <v>0.0</v>
      </c>
      <c r="F122" s="56">
        <v>0.0</v>
      </c>
      <c r="G122" s="56">
        <v>0.0</v>
      </c>
      <c r="H122" s="56">
        <v>0.0</v>
      </c>
      <c r="I122" s="56">
        <v>0.0</v>
      </c>
      <c r="J122" s="56">
        <v>0.0</v>
      </c>
      <c r="K122" s="56">
        <v>0.0</v>
      </c>
      <c r="L122" s="56">
        <v>0.0</v>
      </c>
      <c r="M122" s="56">
        <v>0.0</v>
      </c>
      <c r="N122" s="56">
        <v>0.0</v>
      </c>
      <c r="O122" s="56">
        <v>0.0</v>
      </c>
      <c r="P122" s="56">
        <v>0.0</v>
      </c>
      <c r="Q122" s="56">
        <v>0.0</v>
      </c>
      <c r="R122" s="56">
        <v>0.0</v>
      </c>
      <c r="S122" s="56">
        <v>0.0</v>
      </c>
      <c r="T122" s="56">
        <v>0.0</v>
      </c>
      <c r="U122" s="56">
        <v>0.0</v>
      </c>
      <c r="V122" s="56">
        <v>0.0</v>
      </c>
      <c r="W122" s="56">
        <v>0.0</v>
      </c>
      <c r="X122" s="56">
        <v>0.0</v>
      </c>
      <c r="Y122" s="56">
        <v>0.0</v>
      </c>
      <c r="Z122" s="56">
        <v>0.0</v>
      </c>
      <c r="AA122" s="56">
        <v>0.0</v>
      </c>
      <c r="AB122" s="56">
        <v>0.0</v>
      </c>
      <c r="AC122" s="56">
        <v>0.0</v>
      </c>
      <c r="AD122" s="56">
        <v>0.0</v>
      </c>
      <c r="AE122" s="56">
        <v>0.0</v>
      </c>
      <c r="AF122" s="56">
        <v>0.0</v>
      </c>
    </row>
    <row r="123">
      <c r="A123" s="42" t="s">
        <v>106</v>
      </c>
      <c r="B123" s="58">
        <f t="shared" ref="B123:AF123" si="27">sum(B116:B120)</f>
        <v>166</v>
      </c>
      <c r="C123" s="58">
        <f t="shared" si="27"/>
        <v>213</v>
      </c>
      <c r="D123" s="58">
        <f t="shared" si="27"/>
        <v>269</v>
      </c>
      <c r="E123" s="58">
        <f t="shared" si="27"/>
        <v>406</v>
      </c>
      <c r="F123" s="58">
        <f t="shared" si="27"/>
        <v>389</v>
      </c>
      <c r="G123" s="58">
        <f t="shared" si="27"/>
        <v>431</v>
      </c>
      <c r="H123" s="58">
        <f t="shared" si="27"/>
        <v>492</v>
      </c>
      <c r="I123" s="58">
        <f t="shared" si="27"/>
        <v>520</v>
      </c>
      <c r="J123" s="58">
        <f t="shared" si="27"/>
        <v>598</v>
      </c>
      <c r="K123" s="58">
        <f t="shared" si="27"/>
        <v>366</v>
      </c>
      <c r="L123" s="58">
        <f t="shared" si="27"/>
        <v>260</v>
      </c>
      <c r="M123" s="58">
        <f t="shared" si="27"/>
        <v>138</v>
      </c>
      <c r="N123" s="58">
        <f t="shared" si="27"/>
        <v>147</v>
      </c>
      <c r="O123" s="58">
        <f t="shared" si="27"/>
        <v>113</v>
      </c>
      <c r="P123" s="58">
        <f t="shared" si="27"/>
        <v>123</v>
      </c>
      <c r="Q123" s="58">
        <f t="shared" si="27"/>
        <v>136</v>
      </c>
      <c r="R123" s="58">
        <f t="shared" si="27"/>
        <v>80</v>
      </c>
      <c r="S123" s="58">
        <f t="shared" si="27"/>
        <v>116</v>
      </c>
      <c r="T123" s="58">
        <f t="shared" si="27"/>
        <v>111</v>
      </c>
      <c r="U123" s="58">
        <f t="shared" si="27"/>
        <v>91</v>
      </c>
      <c r="V123" s="58">
        <f t="shared" si="27"/>
        <v>118</v>
      </c>
      <c r="W123" s="58">
        <f t="shared" si="27"/>
        <v>111</v>
      </c>
      <c r="X123" s="58">
        <f t="shared" si="27"/>
        <v>121</v>
      </c>
      <c r="Y123" s="58">
        <f t="shared" si="27"/>
        <v>105</v>
      </c>
      <c r="Z123" s="58">
        <f t="shared" si="27"/>
        <v>85</v>
      </c>
      <c r="AA123" s="58">
        <f t="shared" si="27"/>
        <v>105</v>
      </c>
      <c r="AB123" s="58">
        <f t="shared" si="27"/>
        <v>98</v>
      </c>
      <c r="AC123" s="58">
        <f t="shared" si="27"/>
        <v>87</v>
      </c>
      <c r="AD123" s="58">
        <f t="shared" si="27"/>
        <v>64</v>
      </c>
      <c r="AE123" s="58">
        <f t="shared" si="27"/>
        <v>75</v>
      </c>
      <c r="AF123" s="58">
        <f t="shared" si="27"/>
        <v>45</v>
      </c>
    </row>
    <row r="124">
      <c r="A124" s="42" t="s">
        <v>107</v>
      </c>
      <c r="B124" s="58">
        <f t="shared" ref="B124:AF124" si="28">sum(B122)</f>
        <v>0</v>
      </c>
      <c r="C124" s="58">
        <f t="shared" si="28"/>
        <v>0</v>
      </c>
      <c r="D124" s="58">
        <f t="shared" si="28"/>
        <v>0</v>
      </c>
      <c r="E124" s="58">
        <f t="shared" si="28"/>
        <v>0</v>
      </c>
      <c r="F124" s="58">
        <f t="shared" si="28"/>
        <v>0</v>
      </c>
      <c r="G124" s="58">
        <f t="shared" si="28"/>
        <v>0</v>
      </c>
      <c r="H124" s="58">
        <f t="shared" si="28"/>
        <v>0</v>
      </c>
      <c r="I124" s="58">
        <f t="shared" si="28"/>
        <v>0</v>
      </c>
      <c r="J124" s="58">
        <f t="shared" si="28"/>
        <v>0</v>
      </c>
      <c r="K124" s="58">
        <f t="shared" si="28"/>
        <v>0</v>
      </c>
      <c r="L124" s="58">
        <f t="shared" si="28"/>
        <v>0</v>
      </c>
      <c r="M124" s="58">
        <f t="shared" si="28"/>
        <v>0</v>
      </c>
      <c r="N124" s="58">
        <f t="shared" si="28"/>
        <v>0</v>
      </c>
      <c r="O124" s="58">
        <f t="shared" si="28"/>
        <v>0</v>
      </c>
      <c r="P124" s="58">
        <f t="shared" si="28"/>
        <v>0</v>
      </c>
      <c r="Q124" s="58">
        <f t="shared" si="28"/>
        <v>0</v>
      </c>
      <c r="R124" s="58">
        <f t="shared" si="28"/>
        <v>0</v>
      </c>
      <c r="S124" s="58">
        <f t="shared" si="28"/>
        <v>0</v>
      </c>
      <c r="T124" s="58">
        <f t="shared" si="28"/>
        <v>0</v>
      </c>
      <c r="U124" s="58">
        <f t="shared" si="28"/>
        <v>0</v>
      </c>
      <c r="V124" s="58">
        <f t="shared" si="28"/>
        <v>0</v>
      </c>
      <c r="W124" s="58">
        <f t="shared" si="28"/>
        <v>0</v>
      </c>
      <c r="X124" s="58">
        <f t="shared" si="28"/>
        <v>0</v>
      </c>
      <c r="Y124" s="58">
        <f t="shared" si="28"/>
        <v>0</v>
      </c>
      <c r="Z124" s="58">
        <f t="shared" si="28"/>
        <v>0</v>
      </c>
      <c r="AA124" s="58">
        <f t="shared" si="28"/>
        <v>0</v>
      </c>
      <c r="AB124" s="58">
        <f t="shared" si="28"/>
        <v>0</v>
      </c>
      <c r="AC124" s="58">
        <f t="shared" si="28"/>
        <v>0</v>
      </c>
      <c r="AD124" s="58">
        <f t="shared" si="28"/>
        <v>0</v>
      </c>
      <c r="AE124" s="58">
        <f t="shared" si="28"/>
        <v>0</v>
      </c>
      <c r="AF124" s="58">
        <f t="shared" si="28"/>
        <v>0</v>
      </c>
    </row>
    <row r="125">
      <c r="A125" s="44" t="s">
        <v>108</v>
      </c>
      <c r="B125" s="59">
        <f t="shared" ref="B125:AF125" si="29">B123+B124</f>
        <v>166</v>
      </c>
      <c r="C125" s="59">
        <f t="shared" si="29"/>
        <v>213</v>
      </c>
      <c r="D125" s="59">
        <f t="shared" si="29"/>
        <v>269</v>
      </c>
      <c r="E125" s="59">
        <f t="shared" si="29"/>
        <v>406</v>
      </c>
      <c r="F125" s="59">
        <f t="shared" si="29"/>
        <v>389</v>
      </c>
      <c r="G125" s="59">
        <f t="shared" si="29"/>
        <v>431</v>
      </c>
      <c r="H125" s="59">
        <f t="shared" si="29"/>
        <v>492</v>
      </c>
      <c r="I125" s="59">
        <f t="shared" si="29"/>
        <v>520</v>
      </c>
      <c r="J125" s="59">
        <f t="shared" si="29"/>
        <v>598</v>
      </c>
      <c r="K125" s="59">
        <f t="shared" si="29"/>
        <v>366</v>
      </c>
      <c r="L125" s="59">
        <f t="shared" si="29"/>
        <v>260</v>
      </c>
      <c r="M125" s="59">
        <f t="shared" si="29"/>
        <v>138</v>
      </c>
      <c r="N125" s="59">
        <f t="shared" si="29"/>
        <v>147</v>
      </c>
      <c r="O125" s="59">
        <f t="shared" si="29"/>
        <v>113</v>
      </c>
      <c r="P125" s="59">
        <f t="shared" si="29"/>
        <v>123</v>
      </c>
      <c r="Q125" s="59">
        <f t="shared" si="29"/>
        <v>136</v>
      </c>
      <c r="R125" s="59">
        <f t="shared" si="29"/>
        <v>80</v>
      </c>
      <c r="S125" s="59">
        <f t="shared" si="29"/>
        <v>116</v>
      </c>
      <c r="T125" s="59">
        <f t="shared" si="29"/>
        <v>111</v>
      </c>
      <c r="U125" s="59">
        <f t="shared" si="29"/>
        <v>91</v>
      </c>
      <c r="V125" s="59">
        <f t="shared" si="29"/>
        <v>118</v>
      </c>
      <c r="W125" s="59">
        <f t="shared" si="29"/>
        <v>111</v>
      </c>
      <c r="X125" s="59">
        <f t="shared" si="29"/>
        <v>121</v>
      </c>
      <c r="Y125" s="59">
        <f t="shared" si="29"/>
        <v>105</v>
      </c>
      <c r="Z125" s="59">
        <f t="shared" si="29"/>
        <v>85</v>
      </c>
      <c r="AA125" s="59">
        <f t="shared" si="29"/>
        <v>105</v>
      </c>
      <c r="AB125" s="59">
        <f t="shared" si="29"/>
        <v>98</v>
      </c>
      <c r="AC125" s="59">
        <f t="shared" si="29"/>
        <v>87</v>
      </c>
      <c r="AD125" s="59">
        <f t="shared" si="29"/>
        <v>64</v>
      </c>
      <c r="AE125" s="59">
        <f t="shared" si="29"/>
        <v>75</v>
      </c>
      <c r="AF125" s="59">
        <f t="shared" si="29"/>
        <v>45</v>
      </c>
    </row>
    <row r="127" collapsed="1">
      <c r="A127" s="20" t="s">
        <v>109</v>
      </c>
    </row>
    <row r="128" hidden="1" outlineLevel="1">
      <c r="A128" s="19" t="s">
        <v>83</v>
      </c>
      <c r="B128" s="55">
        <f>'App - P&amp;L'!B17</f>
        <v>61</v>
      </c>
      <c r="C128" s="55">
        <f>'App - P&amp;L'!C17</f>
        <v>77</v>
      </c>
      <c r="D128" s="55">
        <f>'App - P&amp;L'!D17</f>
        <v>86</v>
      </c>
      <c r="E128" s="55">
        <f>'App - P&amp;L'!E17</f>
        <v>72</v>
      </c>
      <c r="F128" s="55">
        <f>'App - P&amp;L'!F17</f>
        <v>70</v>
      </c>
      <c r="G128" s="55">
        <f>'App - P&amp;L'!G17</f>
        <v>61</v>
      </c>
      <c r="H128" s="55">
        <f>'App - P&amp;L'!H17</f>
        <v>60</v>
      </c>
      <c r="I128" s="55">
        <f>'App - P&amp;L'!I17</f>
        <v>78</v>
      </c>
      <c r="J128" s="55">
        <f>'App - P&amp;L'!J17</f>
        <v>74</v>
      </c>
      <c r="K128" s="55">
        <f>'App - P&amp;L'!K17</f>
        <v>89</v>
      </c>
      <c r="L128" s="55">
        <f>'App - P&amp;L'!L17</f>
        <v>95</v>
      </c>
      <c r="M128" s="55">
        <f>'App - P&amp;L'!M17</f>
        <v>84</v>
      </c>
      <c r="N128" s="55">
        <f>'App - P&amp;L'!N17</f>
        <v>71</v>
      </c>
      <c r="O128" s="55">
        <f>'App - P&amp;L'!O17</f>
        <v>72</v>
      </c>
      <c r="P128" s="55">
        <f>'App - P&amp;L'!P17</f>
        <v>48</v>
      </c>
      <c r="Q128" s="55">
        <f>'App - P&amp;L'!Q17</f>
        <v>69</v>
      </c>
      <c r="R128" s="55">
        <f>'App - P&amp;L'!R17</f>
        <v>98</v>
      </c>
      <c r="S128" s="55">
        <f>'App - P&amp;L'!S17</f>
        <v>92</v>
      </c>
      <c r="T128" s="55">
        <f>'App - P&amp;L'!T17</f>
        <v>75</v>
      </c>
      <c r="U128" s="55">
        <f>'App - P&amp;L'!U17</f>
        <v>62</v>
      </c>
      <c r="V128" s="55">
        <f>'App - P&amp;L'!V17</f>
        <v>68</v>
      </c>
      <c r="W128" s="55">
        <f>'App - P&amp;L'!W17</f>
        <v>65</v>
      </c>
      <c r="X128" s="55">
        <f>'App - P&amp;L'!X17</f>
        <v>65</v>
      </c>
      <c r="Y128" s="55">
        <f>'App - P&amp;L'!Y17</f>
        <v>80</v>
      </c>
      <c r="Z128" s="55">
        <f>'App - P&amp;L'!Z17</f>
        <v>98</v>
      </c>
      <c r="AA128" s="55">
        <f>'App - P&amp;L'!AA17</f>
        <v>82</v>
      </c>
      <c r="AB128" s="55">
        <f>'App - P&amp;L'!AB17</f>
        <v>60</v>
      </c>
      <c r="AC128" s="55">
        <f>'App - P&amp;L'!AC17</f>
        <v>165</v>
      </c>
      <c r="AD128" s="55">
        <f>'App - P&amp;L'!AD17</f>
        <v>22</v>
      </c>
      <c r="AE128" s="55">
        <f>'App - P&amp;L'!AE17</f>
        <v>37</v>
      </c>
      <c r="AF128" s="55">
        <f>'App - P&amp;L'!AF17</f>
        <v>38</v>
      </c>
    </row>
    <row r="129" hidden="1" outlineLevel="1">
      <c r="A129" s="19" t="s">
        <v>84</v>
      </c>
      <c r="B129" s="55">
        <f>'App - P&amp;L'!B14</f>
        <v>385</v>
      </c>
      <c r="C129" s="55">
        <f>'App - P&amp;L'!C14</f>
        <v>368</v>
      </c>
      <c r="D129" s="55">
        <f>'App - P&amp;L'!D14</f>
        <v>433</v>
      </c>
      <c r="E129" s="55">
        <f>'App - P&amp;L'!E14</f>
        <v>396</v>
      </c>
      <c r="F129" s="55">
        <f>'App - P&amp;L'!F14</f>
        <v>355</v>
      </c>
      <c r="G129" s="55">
        <f>'App - P&amp;L'!G14</f>
        <v>306</v>
      </c>
      <c r="H129" s="55">
        <f>'App - P&amp;L'!H14</f>
        <v>285</v>
      </c>
      <c r="I129" s="55">
        <f>'App - P&amp;L'!I14</f>
        <v>334</v>
      </c>
      <c r="J129" s="55">
        <f>'App - P&amp;L'!J14</f>
        <v>324</v>
      </c>
      <c r="K129" s="55">
        <f>'App - P&amp;L'!K14</f>
        <v>429</v>
      </c>
      <c r="L129" s="55">
        <f>'App - P&amp;L'!L14</f>
        <v>451</v>
      </c>
      <c r="M129" s="55">
        <f>'App - P&amp;L'!M14</f>
        <v>501</v>
      </c>
      <c r="N129" s="55">
        <f>'App - P&amp;L'!N14</f>
        <v>364</v>
      </c>
      <c r="O129" s="55">
        <f>'App - P&amp;L'!O14</f>
        <v>332</v>
      </c>
      <c r="P129" s="55">
        <f>'App - P&amp;L'!P14</f>
        <v>349</v>
      </c>
      <c r="Q129" s="55">
        <f>'App - P&amp;L'!Q14</f>
        <v>347</v>
      </c>
      <c r="R129" s="55">
        <f>'App - P&amp;L'!R14</f>
        <v>486</v>
      </c>
      <c r="S129" s="55">
        <f>'App - P&amp;L'!S14</f>
        <v>613</v>
      </c>
      <c r="T129" s="55">
        <f>'App - P&amp;L'!T14</f>
        <v>446</v>
      </c>
      <c r="U129" s="55">
        <f>'App - P&amp;L'!U14</f>
        <v>364</v>
      </c>
      <c r="V129" s="55">
        <f>'App - P&amp;L'!V14</f>
        <v>310</v>
      </c>
      <c r="W129" s="55">
        <f>'App - P&amp;L'!W14</f>
        <v>325</v>
      </c>
      <c r="X129" s="55">
        <f>'App - P&amp;L'!X14</f>
        <v>374</v>
      </c>
      <c r="Y129" s="55">
        <f>'App - P&amp;L'!Y14</f>
        <v>433</v>
      </c>
      <c r="Z129" s="55">
        <f>'App - P&amp;L'!Z14</f>
        <v>547</v>
      </c>
      <c r="AA129" s="55">
        <f>'App - P&amp;L'!AA14</f>
        <v>522</v>
      </c>
      <c r="AB129" s="55">
        <f>'App - P&amp;L'!AB14</f>
        <v>395</v>
      </c>
      <c r="AC129" s="55">
        <f>'App - P&amp;L'!AC14</f>
        <v>339</v>
      </c>
      <c r="AD129" s="55">
        <f>'App - P&amp;L'!AD14</f>
        <v>338</v>
      </c>
      <c r="AE129" s="55">
        <f>'App - P&amp;L'!AE14</f>
        <v>290</v>
      </c>
      <c r="AF129" s="55">
        <f>'App - P&amp;L'!AF14</f>
        <v>341</v>
      </c>
    </row>
    <row r="130">
      <c r="A130" s="44" t="s">
        <v>110</v>
      </c>
      <c r="B130" s="60">
        <f t="shared" ref="B130:AF130" si="30">sum(B128:B129)</f>
        <v>446</v>
      </c>
      <c r="C130" s="60">
        <f t="shared" si="30"/>
        <v>445</v>
      </c>
      <c r="D130" s="60">
        <f t="shared" si="30"/>
        <v>519</v>
      </c>
      <c r="E130" s="60">
        <f t="shared" si="30"/>
        <v>468</v>
      </c>
      <c r="F130" s="60">
        <f t="shared" si="30"/>
        <v>425</v>
      </c>
      <c r="G130" s="60">
        <f t="shared" si="30"/>
        <v>367</v>
      </c>
      <c r="H130" s="60">
        <f t="shared" si="30"/>
        <v>345</v>
      </c>
      <c r="I130" s="60">
        <f t="shared" si="30"/>
        <v>412</v>
      </c>
      <c r="J130" s="60">
        <f t="shared" si="30"/>
        <v>398</v>
      </c>
      <c r="K130" s="60">
        <f t="shared" si="30"/>
        <v>518</v>
      </c>
      <c r="L130" s="60">
        <f t="shared" si="30"/>
        <v>546</v>
      </c>
      <c r="M130" s="60">
        <f t="shared" si="30"/>
        <v>585</v>
      </c>
      <c r="N130" s="60">
        <f t="shared" si="30"/>
        <v>435</v>
      </c>
      <c r="O130" s="60">
        <f t="shared" si="30"/>
        <v>404</v>
      </c>
      <c r="P130" s="60">
        <f t="shared" si="30"/>
        <v>397</v>
      </c>
      <c r="Q130" s="60">
        <f t="shared" si="30"/>
        <v>416</v>
      </c>
      <c r="R130" s="60">
        <f t="shared" si="30"/>
        <v>584</v>
      </c>
      <c r="S130" s="60">
        <f t="shared" si="30"/>
        <v>705</v>
      </c>
      <c r="T130" s="60">
        <f t="shared" si="30"/>
        <v>521</v>
      </c>
      <c r="U130" s="60">
        <f t="shared" si="30"/>
        <v>426</v>
      </c>
      <c r="V130" s="60">
        <f t="shared" si="30"/>
        <v>378</v>
      </c>
      <c r="W130" s="60">
        <f t="shared" si="30"/>
        <v>390</v>
      </c>
      <c r="X130" s="60">
        <f t="shared" si="30"/>
        <v>439</v>
      </c>
      <c r="Y130" s="60">
        <f t="shared" si="30"/>
        <v>513</v>
      </c>
      <c r="Z130" s="60">
        <f t="shared" si="30"/>
        <v>645</v>
      </c>
      <c r="AA130" s="60">
        <f t="shared" si="30"/>
        <v>604</v>
      </c>
      <c r="AB130" s="60">
        <f t="shared" si="30"/>
        <v>455</v>
      </c>
      <c r="AC130" s="60">
        <f t="shared" si="30"/>
        <v>504</v>
      </c>
      <c r="AD130" s="60">
        <f t="shared" si="30"/>
        <v>360</v>
      </c>
      <c r="AE130" s="60">
        <f t="shared" si="30"/>
        <v>327</v>
      </c>
      <c r="AF130" s="60">
        <f t="shared" si="30"/>
        <v>379</v>
      </c>
    </row>
    <row r="131">
      <c r="A131" s="61" t="s">
        <v>111</v>
      </c>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row>
    <row r="132">
      <c r="A132" s="61" t="s">
        <v>112</v>
      </c>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row>
    <row r="133">
      <c r="A133" s="63" t="s">
        <v>113</v>
      </c>
      <c r="B133" s="64">
        <v>1.1726</v>
      </c>
      <c r="C133" s="64">
        <v>1.1728</v>
      </c>
      <c r="D133" s="64">
        <v>1.1734</v>
      </c>
      <c r="E133" s="64">
        <v>1.169</v>
      </c>
      <c r="F133" s="64">
        <v>1.1705</v>
      </c>
      <c r="G133" s="64">
        <v>1.1749</v>
      </c>
      <c r="H133" s="64">
        <v>1.1726</v>
      </c>
      <c r="I133" s="64">
        <v>1.1793</v>
      </c>
      <c r="J133" s="64">
        <v>1.1789</v>
      </c>
      <c r="K133" s="64">
        <v>1.1764</v>
      </c>
      <c r="L133" s="64">
        <v>1.1786</v>
      </c>
      <c r="M133" s="64">
        <v>1.1739</v>
      </c>
      <c r="N133" s="64">
        <v>1.1718</v>
      </c>
      <c r="O133" s="64">
        <v>1.167</v>
      </c>
      <c r="P133" s="64">
        <v>1.1622</v>
      </c>
      <c r="Q133" s="64">
        <v>1.1627</v>
      </c>
      <c r="R133" s="64">
        <v>1.1623</v>
      </c>
      <c r="S133" s="64">
        <v>1.1658</v>
      </c>
      <c r="T133" s="64">
        <v>1.1607</v>
      </c>
      <c r="U133" s="64">
        <v>1.1627</v>
      </c>
      <c r="V133" s="64">
        <v>1.1618</v>
      </c>
      <c r="W133" s="64">
        <v>1.1608</v>
      </c>
      <c r="X133" s="64">
        <v>1.1604</v>
      </c>
      <c r="Y133" s="64">
        <v>1.1642</v>
      </c>
      <c r="Z133" s="64">
        <v>1.1641</v>
      </c>
      <c r="AA133" s="64">
        <v>1.1632</v>
      </c>
      <c r="AB133" s="64">
        <v>1.1626</v>
      </c>
      <c r="AC133" s="64">
        <v>1.165</v>
      </c>
      <c r="AD133" s="64">
        <v>1.1662</v>
      </c>
      <c r="AE133" s="64">
        <v>1.1664</v>
      </c>
      <c r="AF133" s="64">
        <v>1.1655</v>
      </c>
    </row>
    <row r="134">
      <c r="A134" s="24" t="s">
        <v>114</v>
      </c>
      <c r="B134" s="65">
        <f t="shared" ref="B134:AF134" si="31">sum(B135,B136)</f>
        <v>9467.17</v>
      </c>
      <c r="C134" s="65">
        <f t="shared" si="31"/>
        <v>21100.71</v>
      </c>
      <c r="D134" s="65">
        <f t="shared" si="31"/>
        <v>29005.81</v>
      </c>
      <c r="E134" s="65">
        <f t="shared" si="31"/>
        <v>26025</v>
      </c>
      <c r="F134" s="65">
        <f t="shared" si="31"/>
        <v>24029.71</v>
      </c>
      <c r="G134" s="65">
        <f t="shared" si="31"/>
        <v>22817.76</v>
      </c>
      <c r="H134" s="65">
        <f t="shared" si="31"/>
        <v>19778.33</v>
      </c>
      <c r="I134" s="65">
        <f t="shared" si="31"/>
        <v>13804.36</v>
      </c>
      <c r="J134" s="65">
        <f t="shared" si="31"/>
        <v>17304.4</v>
      </c>
      <c r="K134" s="65">
        <f t="shared" si="31"/>
        <v>16288.3</v>
      </c>
      <c r="L134" s="65">
        <f t="shared" si="31"/>
        <v>14582.35</v>
      </c>
      <c r="M134" s="65">
        <f t="shared" si="31"/>
        <v>12139.74</v>
      </c>
      <c r="N134" s="65">
        <f t="shared" si="31"/>
        <v>11505.95</v>
      </c>
      <c r="O134" s="65">
        <f t="shared" si="31"/>
        <v>10276.68</v>
      </c>
      <c r="P134" s="65">
        <f t="shared" si="31"/>
        <v>8535.84</v>
      </c>
      <c r="Q134" s="65">
        <f t="shared" si="31"/>
        <v>6362.57</v>
      </c>
      <c r="R134" s="65">
        <f t="shared" si="31"/>
        <v>7282.73</v>
      </c>
      <c r="S134" s="65">
        <f t="shared" si="31"/>
        <v>6687.88</v>
      </c>
      <c r="T134" s="65">
        <f t="shared" si="31"/>
        <v>6352.3</v>
      </c>
      <c r="U134" s="65">
        <f t="shared" si="31"/>
        <v>6651.2</v>
      </c>
      <c r="V134" s="65">
        <f t="shared" si="31"/>
        <v>8439.45</v>
      </c>
      <c r="W134" s="65">
        <f t="shared" si="31"/>
        <v>11936.59</v>
      </c>
      <c r="X134" s="65">
        <f t="shared" si="31"/>
        <v>17376.63</v>
      </c>
      <c r="Y134" s="65">
        <f t="shared" si="31"/>
        <v>23359.58</v>
      </c>
      <c r="Z134" s="65">
        <f t="shared" si="31"/>
        <v>22090.16</v>
      </c>
      <c r="AA134" s="65">
        <f t="shared" si="31"/>
        <v>13968.49</v>
      </c>
      <c r="AB134" s="65">
        <f t="shared" si="31"/>
        <v>9204.47</v>
      </c>
      <c r="AC134" s="65">
        <f t="shared" si="31"/>
        <v>9484.72</v>
      </c>
      <c r="AD134" s="65">
        <f t="shared" si="31"/>
        <v>5569.51</v>
      </c>
      <c r="AE134" s="65">
        <f t="shared" si="31"/>
        <v>5228.93</v>
      </c>
      <c r="AF134" s="65">
        <f t="shared" si="31"/>
        <v>3601.74</v>
      </c>
    </row>
    <row r="135" outlineLevel="1">
      <c r="A135" s="24" t="s">
        <v>115</v>
      </c>
      <c r="B135" s="66">
        <v>9467.17</v>
      </c>
      <c r="C135" s="66">
        <v>21100.71</v>
      </c>
      <c r="D135" s="66">
        <v>29005.81</v>
      </c>
      <c r="E135" s="66">
        <v>26025.0</v>
      </c>
      <c r="F135" s="66">
        <v>24029.71</v>
      </c>
      <c r="G135" s="66">
        <v>22817.76</v>
      </c>
      <c r="H135" s="66">
        <v>19778.33</v>
      </c>
      <c r="I135" s="66">
        <v>13804.36</v>
      </c>
      <c r="J135" s="66">
        <v>17304.4</v>
      </c>
      <c r="K135" s="66">
        <v>16288.3</v>
      </c>
      <c r="L135" s="66">
        <v>14582.35</v>
      </c>
      <c r="M135" s="66">
        <v>12139.74</v>
      </c>
      <c r="N135" s="66">
        <v>11505.95</v>
      </c>
      <c r="O135" s="66">
        <v>10276.68</v>
      </c>
      <c r="P135" s="66">
        <v>8535.84</v>
      </c>
      <c r="Q135" s="66">
        <v>6362.57</v>
      </c>
      <c r="R135" s="66">
        <v>7282.73</v>
      </c>
      <c r="S135" s="66">
        <v>6687.88</v>
      </c>
      <c r="T135" s="66">
        <v>6352.3</v>
      </c>
      <c r="U135" s="66">
        <v>6651.2</v>
      </c>
      <c r="V135" s="66">
        <v>8439.45</v>
      </c>
      <c r="W135" s="66">
        <v>11936.59</v>
      </c>
      <c r="X135" s="66">
        <v>17376.63</v>
      </c>
      <c r="Y135" s="66">
        <v>23359.58</v>
      </c>
      <c r="Z135" s="66">
        <v>22090.16</v>
      </c>
      <c r="AA135" s="66">
        <v>13968.49</v>
      </c>
      <c r="AB135" s="66">
        <v>9204.47</v>
      </c>
      <c r="AC135" s="66">
        <v>9484.72</v>
      </c>
      <c r="AD135" s="66">
        <v>5569.51</v>
      </c>
      <c r="AE135" s="66">
        <v>5228.93</v>
      </c>
      <c r="AF135" s="66">
        <v>3601.74</v>
      </c>
    </row>
    <row r="136" outlineLevel="1">
      <c r="A136" s="24" t="s">
        <v>116</v>
      </c>
      <c r="B136" s="66">
        <v>0.0</v>
      </c>
      <c r="C136" s="66">
        <v>0.0</v>
      </c>
      <c r="D136" s="66">
        <v>0.0</v>
      </c>
      <c r="E136" s="66">
        <v>0.0</v>
      </c>
      <c r="F136" s="66">
        <v>0.0</v>
      </c>
      <c r="G136" s="66">
        <v>0.0</v>
      </c>
      <c r="H136" s="66">
        <v>0.0</v>
      </c>
      <c r="I136" s="66">
        <v>0.0</v>
      </c>
      <c r="J136" s="66">
        <v>0.0</v>
      </c>
      <c r="K136" s="66">
        <v>0.0</v>
      </c>
      <c r="L136" s="66">
        <v>0.0</v>
      </c>
      <c r="M136" s="66">
        <v>0.0</v>
      </c>
      <c r="N136" s="66">
        <v>0.0</v>
      </c>
      <c r="O136" s="66">
        <v>0.0</v>
      </c>
      <c r="P136" s="66">
        <v>0.0</v>
      </c>
      <c r="Q136" s="66">
        <v>0.0</v>
      </c>
      <c r="R136" s="66">
        <v>0.0</v>
      </c>
      <c r="S136" s="66">
        <v>0.0</v>
      </c>
      <c r="T136" s="66">
        <v>0.0</v>
      </c>
      <c r="U136" s="66">
        <v>0.0</v>
      </c>
      <c r="V136" s="66">
        <v>0.0</v>
      </c>
      <c r="W136" s="66">
        <v>0.0</v>
      </c>
      <c r="X136" s="66">
        <v>0.0</v>
      </c>
      <c r="Y136" s="66">
        <v>0.0</v>
      </c>
      <c r="Z136" s="66">
        <v>0.0</v>
      </c>
      <c r="AA136" s="66">
        <v>0.0</v>
      </c>
      <c r="AB136" s="66">
        <v>0.0</v>
      </c>
      <c r="AC136" s="66">
        <v>0.0</v>
      </c>
      <c r="AD136" s="66">
        <v>0.0</v>
      </c>
      <c r="AE136" s="66">
        <v>0.0</v>
      </c>
      <c r="AF136" s="66">
        <v>0.0</v>
      </c>
    </row>
    <row r="137">
      <c r="A137" s="24" t="s">
        <v>117</v>
      </c>
      <c r="B137" s="37">
        <v>3405.83</v>
      </c>
      <c r="C137" s="37">
        <v>4906.54</v>
      </c>
      <c r="D137" s="37">
        <v>4839.04</v>
      </c>
      <c r="E137" s="37">
        <v>3636.27</v>
      </c>
      <c r="F137" s="37">
        <v>3901.91</v>
      </c>
      <c r="G137" s="37">
        <v>3962.24</v>
      </c>
      <c r="H137" s="37">
        <v>3381.05</v>
      </c>
      <c r="I137" s="37">
        <v>2950.12</v>
      </c>
      <c r="J137" s="37">
        <v>3325.67</v>
      </c>
      <c r="K137" s="37">
        <v>4455.09</v>
      </c>
      <c r="L137" s="37">
        <v>2710.02</v>
      </c>
      <c r="M137" s="37">
        <v>2419.59</v>
      </c>
      <c r="N137" s="37">
        <v>2688.19</v>
      </c>
      <c r="O137" s="37">
        <v>4159.63</v>
      </c>
      <c r="P137" s="37">
        <v>2095.46</v>
      </c>
      <c r="Q137" s="37">
        <v>2513.77</v>
      </c>
      <c r="R137" s="37">
        <v>2606.55</v>
      </c>
      <c r="S137" s="37">
        <v>2153.75</v>
      </c>
      <c r="T137" s="37">
        <v>2062.74</v>
      </c>
      <c r="U137" s="37">
        <v>1704.91</v>
      </c>
      <c r="V137" s="37">
        <v>2675.92</v>
      </c>
      <c r="W137" s="37">
        <v>2370.38</v>
      </c>
      <c r="X137" s="37">
        <v>2329.66</v>
      </c>
      <c r="Y137" s="37">
        <v>2274.36</v>
      </c>
      <c r="Z137" s="37">
        <v>1999.78</v>
      </c>
      <c r="AA137" s="37">
        <v>1890.32</v>
      </c>
      <c r="AB137" s="37">
        <v>1065.74</v>
      </c>
      <c r="AC137" s="37">
        <v>2097.29</v>
      </c>
      <c r="AD137" s="37">
        <v>1403.99</v>
      </c>
      <c r="AE137" s="37">
        <v>1417.96</v>
      </c>
      <c r="AF137" s="37">
        <v>1348.54</v>
      </c>
    </row>
    <row r="138" outlineLevel="1">
      <c r="A138" s="24" t="s">
        <v>118</v>
      </c>
      <c r="B138" s="36">
        <f t="shared" ref="B138:AF138" si="32">B137-B139</f>
        <v>3405.36</v>
      </c>
      <c r="C138" s="36">
        <f t="shared" si="32"/>
        <v>4906.54</v>
      </c>
      <c r="D138" s="36">
        <f t="shared" si="32"/>
        <v>4837.9</v>
      </c>
      <c r="E138" s="36">
        <f t="shared" si="32"/>
        <v>3635.27</v>
      </c>
      <c r="F138" s="36">
        <f t="shared" si="32"/>
        <v>3901.91</v>
      </c>
      <c r="G138" s="36">
        <f t="shared" si="32"/>
        <v>3962.24</v>
      </c>
      <c r="H138" s="36">
        <f t="shared" si="32"/>
        <v>3381.05</v>
      </c>
      <c r="I138" s="36">
        <f t="shared" si="32"/>
        <v>2949.21</v>
      </c>
      <c r="J138" s="36">
        <f t="shared" si="32"/>
        <v>3325.46</v>
      </c>
      <c r="K138" s="36">
        <f t="shared" si="32"/>
        <v>4453.01</v>
      </c>
      <c r="L138" s="36">
        <f t="shared" si="32"/>
        <v>2709.4</v>
      </c>
      <c r="M138" s="36">
        <f t="shared" si="32"/>
        <v>2418.45</v>
      </c>
      <c r="N138" s="36">
        <f t="shared" si="32"/>
        <v>2684.39</v>
      </c>
      <c r="O138" s="36">
        <f t="shared" si="32"/>
        <v>4159.01</v>
      </c>
      <c r="P138" s="36">
        <f t="shared" si="32"/>
        <v>2095.46</v>
      </c>
      <c r="Q138" s="36">
        <f t="shared" si="32"/>
        <v>2511.09</v>
      </c>
      <c r="R138" s="36">
        <f t="shared" si="32"/>
        <v>2606.14</v>
      </c>
      <c r="S138" s="36">
        <f t="shared" si="32"/>
        <v>2152.09</v>
      </c>
      <c r="T138" s="36">
        <f t="shared" si="32"/>
        <v>2060.22</v>
      </c>
      <c r="U138" s="36">
        <f t="shared" si="32"/>
        <v>1704.91</v>
      </c>
      <c r="V138" s="36">
        <f t="shared" si="32"/>
        <v>2674.05</v>
      </c>
      <c r="W138" s="36">
        <f t="shared" si="32"/>
        <v>2366.77</v>
      </c>
      <c r="X138" s="36">
        <f t="shared" si="32"/>
        <v>2326.1</v>
      </c>
      <c r="Y138" s="36">
        <f t="shared" si="32"/>
        <v>2273.5</v>
      </c>
      <c r="Z138" s="36">
        <f t="shared" si="32"/>
        <v>1991.68</v>
      </c>
      <c r="AA138" s="36">
        <f t="shared" si="32"/>
        <v>1888.94</v>
      </c>
      <c r="AB138" s="36">
        <f t="shared" si="32"/>
        <v>1065.74</v>
      </c>
      <c r="AC138" s="36">
        <f t="shared" si="32"/>
        <v>2097.29</v>
      </c>
      <c r="AD138" s="36">
        <f t="shared" si="32"/>
        <v>1403.13</v>
      </c>
      <c r="AE138" s="36">
        <f t="shared" si="32"/>
        <v>1417.96</v>
      </c>
      <c r="AF138" s="36">
        <f t="shared" si="32"/>
        <v>1348.54</v>
      </c>
    </row>
    <row r="139" outlineLevel="1">
      <c r="A139" s="24" t="s">
        <v>119</v>
      </c>
      <c r="B139" s="36">
        <f>0.14+0.33</f>
        <v>0.47</v>
      </c>
      <c r="C139" s="36">
        <v>0.0</v>
      </c>
      <c r="D139" s="36">
        <v>1.14</v>
      </c>
      <c r="E139" s="36">
        <v>1.0</v>
      </c>
      <c r="F139" s="36">
        <v>0.0</v>
      </c>
      <c r="G139" s="36">
        <v>0.0</v>
      </c>
      <c r="H139" s="36">
        <v>0.0</v>
      </c>
      <c r="I139" s="36">
        <v>0.91</v>
      </c>
      <c r="J139" s="36">
        <v>0.21</v>
      </c>
      <c r="K139" s="36">
        <v>2.08</v>
      </c>
      <c r="L139" s="36">
        <v>0.62</v>
      </c>
      <c r="M139" s="36">
        <v>1.14</v>
      </c>
      <c r="N139" s="36">
        <v>3.8</v>
      </c>
      <c r="O139" s="36">
        <v>0.62</v>
      </c>
      <c r="P139" s="36">
        <v>0.0</v>
      </c>
      <c r="Q139" s="36">
        <v>2.68</v>
      </c>
      <c r="R139" s="36">
        <v>0.41</v>
      </c>
      <c r="S139" s="36">
        <v>1.66</v>
      </c>
      <c r="T139" s="36">
        <v>2.52</v>
      </c>
      <c r="U139" s="36">
        <v>0.0</v>
      </c>
      <c r="V139" s="36">
        <f>1.04+0.83</f>
        <v>1.87</v>
      </c>
      <c r="W139" s="36">
        <v>3.61</v>
      </c>
      <c r="X139" s="36">
        <f>0.27+3.29</f>
        <v>3.56</v>
      </c>
      <c r="Y139" s="36">
        <v>0.86</v>
      </c>
      <c r="Z139" s="36">
        <f>7.17+0.93</f>
        <v>8.1</v>
      </c>
      <c r="AA139" s="36">
        <v>1.38</v>
      </c>
      <c r="AB139" s="36">
        <v>0.0</v>
      </c>
      <c r="AC139" s="36">
        <v>0.0</v>
      </c>
      <c r="AD139" s="67">
        <v>0.86</v>
      </c>
      <c r="AE139" s="36">
        <v>0.0</v>
      </c>
      <c r="AF139" s="36">
        <v>0.0</v>
      </c>
    </row>
    <row r="140">
      <c r="A140" s="24" t="s">
        <v>120</v>
      </c>
      <c r="B140" s="37">
        <v>0.0</v>
      </c>
      <c r="C140" s="37">
        <v>0.0</v>
      </c>
      <c r="D140" s="37">
        <v>0.0</v>
      </c>
      <c r="E140" s="37">
        <v>0.0</v>
      </c>
      <c r="F140" s="37">
        <v>0.0</v>
      </c>
      <c r="G140" s="37">
        <v>0.0</v>
      </c>
      <c r="H140" s="37">
        <v>0.0</v>
      </c>
      <c r="I140" s="37">
        <v>0.0</v>
      </c>
      <c r="J140" s="37">
        <v>0.0</v>
      </c>
      <c r="K140" s="37">
        <v>0.0</v>
      </c>
      <c r="L140" s="37">
        <v>0.0</v>
      </c>
      <c r="M140" s="37">
        <v>0.0</v>
      </c>
      <c r="N140" s="37">
        <v>0.0</v>
      </c>
      <c r="O140" s="37">
        <v>0.0</v>
      </c>
      <c r="P140" s="37">
        <v>0.0</v>
      </c>
      <c r="Q140" s="37">
        <v>0.0</v>
      </c>
      <c r="R140" s="37">
        <v>0.0</v>
      </c>
      <c r="S140" s="37">
        <v>0.0</v>
      </c>
      <c r="T140" s="37">
        <v>0.0</v>
      </c>
      <c r="U140" s="37">
        <v>0.0</v>
      </c>
      <c r="V140" s="37">
        <v>0.0</v>
      </c>
      <c r="W140" s="37">
        <v>0.0</v>
      </c>
      <c r="X140" s="37">
        <v>0.0</v>
      </c>
      <c r="Y140" s="37">
        <v>0.0</v>
      </c>
      <c r="Z140" s="37">
        <v>0.0</v>
      </c>
      <c r="AA140" s="37">
        <v>0.0</v>
      </c>
      <c r="AB140" s="37">
        <v>0.0</v>
      </c>
      <c r="AC140" s="37">
        <v>0.0</v>
      </c>
      <c r="AD140" s="37">
        <v>0.0</v>
      </c>
      <c r="AE140" s="37">
        <v>0.0</v>
      </c>
      <c r="AF140" s="37">
        <v>0.0</v>
      </c>
    </row>
    <row r="141">
      <c r="A141" s="24" t="s">
        <v>121</v>
      </c>
      <c r="B141" s="37">
        <v>0.0</v>
      </c>
      <c r="C141" s="37">
        <v>0.0</v>
      </c>
      <c r="D141" s="37">
        <v>0.0</v>
      </c>
      <c r="E141" s="37">
        <v>0.0</v>
      </c>
      <c r="F141" s="37">
        <v>0.0</v>
      </c>
      <c r="G141" s="37">
        <v>0.0</v>
      </c>
      <c r="H141" s="37">
        <v>0.0</v>
      </c>
      <c r="I141" s="37">
        <v>0.0</v>
      </c>
      <c r="J141" s="37">
        <v>0.0</v>
      </c>
      <c r="K141" s="37">
        <v>0.0</v>
      </c>
      <c r="L141" s="37">
        <v>0.0</v>
      </c>
      <c r="M141" s="37">
        <v>0.0</v>
      </c>
      <c r="N141" s="37">
        <v>0.0</v>
      </c>
      <c r="O141" s="37">
        <v>3.46</v>
      </c>
      <c r="P141" s="37">
        <v>429.17</v>
      </c>
      <c r="Q141" s="37">
        <v>348.24</v>
      </c>
      <c r="R141" s="37">
        <v>366.46</v>
      </c>
      <c r="S141" s="37">
        <v>207.73</v>
      </c>
      <c r="T141" s="37">
        <v>0.0</v>
      </c>
      <c r="U141" s="37">
        <v>0.0</v>
      </c>
      <c r="V141" s="37">
        <v>0.0</v>
      </c>
      <c r="W141" s="37">
        <v>0.0</v>
      </c>
      <c r="X141" s="37">
        <v>0.0</v>
      </c>
      <c r="Y141" s="37">
        <v>0.0</v>
      </c>
      <c r="Z141" s="37">
        <v>0.0</v>
      </c>
      <c r="AA141" s="37">
        <v>0.0</v>
      </c>
      <c r="AB141" s="37">
        <v>0.0</v>
      </c>
      <c r="AC141" s="37">
        <v>0.0</v>
      </c>
      <c r="AD141" s="37">
        <v>0.0</v>
      </c>
      <c r="AE141" s="37">
        <v>0.0</v>
      </c>
      <c r="AF141" s="37">
        <v>0.0</v>
      </c>
    </row>
    <row r="142">
      <c r="A142" s="24" t="s">
        <v>122</v>
      </c>
      <c r="B142" s="37">
        <v>0.0</v>
      </c>
      <c r="C142" s="37">
        <v>0.0</v>
      </c>
      <c r="D142" s="37">
        <v>0.0</v>
      </c>
      <c r="E142" s="37">
        <v>0.0</v>
      </c>
      <c r="F142" s="37">
        <v>0.0</v>
      </c>
      <c r="G142" s="37">
        <v>0.0</v>
      </c>
      <c r="H142" s="37">
        <v>0.0</v>
      </c>
      <c r="I142" s="37">
        <v>0.0</v>
      </c>
      <c r="J142" s="37">
        <v>0.0</v>
      </c>
      <c r="K142" s="37">
        <v>0.0</v>
      </c>
      <c r="L142" s="37">
        <v>0.0</v>
      </c>
      <c r="M142" s="37">
        <v>0.0</v>
      </c>
      <c r="N142" s="37">
        <v>0.0</v>
      </c>
      <c r="O142" s="37">
        <v>0.0</v>
      </c>
      <c r="P142" s="37">
        <v>0.0</v>
      </c>
      <c r="Q142" s="37">
        <v>0.0</v>
      </c>
      <c r="R142" s="37">
        <v>0.0</v>
      </c>
      <c r="S142" s="37">
        <v>0.0</v>
      </c>
      <c r="T142" s="37">
        <v>0.0</v>
      </c>
      <c r="U142" s="37">
        <v>0.0</v>
      </c>
      <c r="V142" s="37">
        <v>0.0</v>
      </c>
      <c r="W142" s="37">
        <v>0.0</v>
      </c>
      <c r="X142" s="37">
        <v>0.0</v>
      </c>
      <c r="Y142" s="37">
        <v>0.0</v>
      </c>
      <c r="Z142" s="37">
        <v>0.0</v>
      </c>
      <c r="AA142" s="37">
        <v>0.0</v>
      </c>
      <c r="AB142" s="37">
        <v>0.0</v>
      </c>
      <c r="AC142" s="37">
        <v>0.0</v>
      </c>
      <c r="AD142" s="37">
        <v>0.0</v>
      </c>
      <c r="AE142" s="37">
        <v>0.0</v>
      </c>
      <c r="AF142" s="37">
        <v>0.0</v>
      </c>
    </row>
    <row r="143">
      <c r="A143" s="24" t="s">
        <v>123</v>
      </c>
      <c r="B143" s="37">
        <f t="shared" ref="B143:AF143" si="33">SUM(B144:B147)</f>
        <v>2300.7</v>
      </c>
      <c r="C143" s="37">
        <f t="shared" si="33"/>
        <v>2354.42</v>
      </c>
      <c r="D143" s="37">
        <f t="shared" si="33"/>
        <v>2354.52</v>
      </c>
      <c r="E143" s="37">
        <f t="shared" si="33"/>
        <v>7873.04</v>
      </c>
      <c r="F143" s="37">
        <f t="shared" si="33"/>
        <v>6577.65</v>
      </c>
      <c r="G143" s="37">
        <f t="shared" si="33"/>
        <v>2322.01</v>
      </c>
      <c r="H143" s="37">
        <f t="shared" si="33"/>
        <v>2339.76</v>
      </c>
      <c r="I143" s="37">
        <f t="shared" si="33"/>
        <v>2097.77</v>
      </c>
      <c r="J143" s="37">
        <f t="shared" si="33"/>
        <v>2106.43</v>
      </c>
      <c r="K143" s="37">
        <f t="shared" si="33"/>
        <v>2099.09</v>
      </c>
      <c r="L143" s="37">
        <f t="shared" si="33"/>
        <v>2175.56</v>
      </c>
      <c r="M143" s="37">
        <f t="shared" si="33"/>
        <v>3701.64</v>
      </c>
      <c r="N143" s="37">
        <f t="shared" si="33"/>
        <v>2864.94</v>
      </c>
      <c r="O143" s="37">
        <f t="shared" si="33"/>
        <v>2861.26</v>
      </c>
      <c r="P143" s="37">
        <f t="shared" si="33"/>
        <v>2924.33</v>
      </c>
      <c r="Q143" s="37">
        <f t="shared" si="33"/>
        <v>3457.02</v>
      </c>
      <c r="R143" s="37">
        <f t="shared" si="33"/>
        <v>3672.72</v>
      </c>
      <c r="S143" s="37">
        <f t="shared" si="33"/>
        <v>3148.87</v>
      </c>
      <c r="T143" s="37">
        <f t="shared" si="33"/>
        <v>2364.47</v>
      </c>
      <c r="U143" s="37">
        <f t="shared" si="33"/>
        <v>1657.04</v>
      </c>
      <c r="V143" s="37">
        <f t="shared" si="33"/>
        <v>1485.47</v>
      </c>
      <c r="W143" s="37">
        <f t="shared" si="33"/>
        <v>1471.08</v>
      </c>
      <c r="X143" s="37">
        <f t="shared" si="33"/>
        <v>1442.32</v>
      </c>
      <c r="Y143" s="37">
        <f t="shared" si="33"/>
        <v>1435.77</v>
      </c>
      <c r="Z143" s="37">
        <f t="shared" si="33"/>
        <v>1433.48</v>
      </c>
      <c r="AA143" s="37">
        <f t="shared" si="33"/>
        <v>864.76</v>
      </c>
      <c r="AB143" s="37">
        <f t="shared" si="33"/>
        <v>1408.21</v>
      </c>
      <c r="AC143" s="37">
        <f t="shared" si="33"/>
        <v>1463</v>
      </c>
      <c r="AD143" s="37">
        <f t="shared" si="33"/>
        <v>1435</v>
      </c>
      <c r="AE143" s="37">
        <f t="shared" si="33"/>
        <v>1373</v>
      </c>
      <c r="AF143" s="37">
        <f t="shared" si="33"/>
        <v>1435</v>
      </c>
    </row>
    <row r="144" outlineLevel="1">
      <c r="A144" s="24" t="s">
        <v>124</v>
      </c>
      <c r="B144" s="36">
        <v>2263.0</v>
      </c>
      <c r="C144" s="36">
        <v>2292.0</v>
      </c>
      <c r="D144" s="36">
        <v>2296.0</v>
      </c>
      <c r="E144" s="36">
        <v>7844.0</v>
      </c>
      <c r="F144" s="36">
        <v>6514.0</v>
      </c>
      <c r="G144" s="36">
        <v>2280.0</v>
      </c>
      <c r="H144" s="36">
        <v>2300.0</v>
      </c>
      <c r="I144" s="36">
        <v>2063.0</v>
      </c>
      <c r="J144" s="36">
        <v>2053.0</v>
      </c>
      <c r="K144" s="36">
        <v>2052.0</v>
      </c>
      <c r="L144" s="36">
        <v>2124.0</v>
      </c>
      <c r="M144" s="36">
        <v>3667.0</v>
      </c>
      <c r="N144" s="36">
        <v>2830.0</v>
      </c>
      <c r="O144" s="36">
        <v>2824.0</v>
      </c>
      <c r="P144" s="36">
        <v>2890.0</v>
      </c>
      <c r="Q144" s="36">
        <v>3451.0</v>
      </c>
      <c r="R144" s="36">
        <v>3666.0</v>
      </c>
      <c r="S144" s="36">
        <v>3102.0</v>
      </c>
      <c r="T144" s="36">
        <v>2289.0</v>
      </c>
      <c r="U144" s="36">
        <v>1599.0</v>
      </c>
      <c r="V144" s="36">
        <v>1435.0</v>
      </c>
      <c r="W144" s="36">
        <v>1430.0</v>
      </c>
      <c r="X144" s="36">
        <v>1387.0</v>
      </c>
      <c r="Y144" s="36">
        <v>1378.0</v>
      </c>
      <c r="Z144" s="36">
        <v>1395.0</v>
      </c>
      <c r="AA144" s="36">
        <v>799.0</v>
      </c>
      <c r="AB144" s="36">
        <v>1390.0</v>
      </c>
      <c r="AC144" s="36">
        <v>1463.0</v>
      </c>
      <c r="AD144" s="36">
        <v>1435.0</v>
      </c>
      <c r="AE144" s="36">
        <v>1373.0</v>
      </c>
      <c r="AF144" s="36">
        <v>1435.0</v>
      </c>
    </row>
    <row r="145" outlineLevel="1">
      <c r="A145" s="24" t="s">
        <v>125</v>
      </c>
      <c r="B145" s="36">
        <v>0.0</v>
      </c>
      <c r="C145" s="36">
        <v>0.0</v>
      </c>
      <c r="D145" s="36">
        <v>0.0</v>
      </c>
      <c r="E145" s="36">
        <v>0.0</v>
      </c>
      <c r="F145" s="36">
        <v>0.0</v>
      </c>
      <c r="G145" s="36">
        <v>0.0</v>
      </c>
      <c r="H145" s="36">
        <v>0.0</v>
      </c>
      <c r="I145" s="36">
        <v>0.0</v>
      </c>
      <c r="J145" s="36">
        <v>0.0</v>
      </c>
      <c r="K145" s="36">
        <v>0.0</v>
      </c>
      <c r="L145" s="36">
        <v>0.0</v>
      </c>
      <c r="M145" s="36">
        <v>0.0</v>
      </c>
      <c r="N145" s="36">
        <v>0.0</v>
      </c>
      <c r="O145" s="36">
        <v>0.0</v>
      </c>
      <c r="P145" s="36">
        <v>0.0</v>
      </c>
      <c r="Q145" s="36">
        <v>0.0</v>
      </c>
      <c r="R145" s="36">
        <v>0.0</v>
      </c>
      <c r="S145" s="36">
        <v>0.0</v>
      </c>
      <c r="T145" s="36">
        <v>0.0</v>
      </c>
      <c r="U145" s="36">
        <v>0.0</v>
      </c>
      <c r="V145" s="36">
        <v>0.0</v>
      </c>
      <c r="W145" s="36">
        <v>0.0</v>
      </c>
      <c r="X145" s="36">
        <v>0.0</v>
      </c>
      <c r="Y145" s="36">
        <v>0.0</v>
      </c>
      <c r="Z145" s="36">
        <v>0.0</v>
      </c>
      <c r="AA145" s="36">
        <v>0.0</v>
      </c>
      <c r="AB145" s="36">
        <v>0.0</v>
      </c>
      <c r="AC145" s="36">
        <v>0.0</v>
      </c>
      <c r="AD145" s="36">
        <v>0.0</v>
      </c>
      <c r="AE145" s="36">
        <v>0.0</v>
      </c>
      <c r="AF145" s="36">
        <v>0.0</v>
      </c>
    </row>
    <row r="146" outlineLevel="1">
      <c r="A146" s="24" t="s">
        <v>126</v>
      </c>
      <c r="B146" s="36">
        <v>6.25</v>
      </c>
      <c r="C146" s="36">
        <v>19.46</v>
      </c>
      <c r="D146" s="36">
        <v>16.34</v>
      </c>
      <c r="E146" s="36">
        <v>2.74</v>
      </c>
      <c r="F146" s="36">
        <v>4.92</v>
      </c>
      <c r="G146" s="36">
        <v>10.67</v>
      </c>
      <c r="H146" s="36">
        <v>1.53</v>
      </c>
      <c r="I146" s="36">
        <v>7.79</v>
      </c>
      <c r="J146" s="36">
        <v>9.18</v>
      </c>
      <c r="K146" s="36">
        <v>8.0</v>
      </c>
      <c r="L146" s="36">
        <v>11.1</v>
      </c>
      <c r="M146" s="36">
        <v>4.2</v>
      </c>
      <c r="N146" s="36">
        <v>1.34</v>
      </c>
      <c r="O146" s="36">
        <v>2.01</v>
      </c>
      <c r="P146" s="36">
        <v>3.97</v>
      </c>
      <c r="Q146" s="36">
        <v>6.02</v>
      </c>
      <c r="R146" s="36">
        <v>6.72</v>
      </c>
      <c r="S146" s="36">
        <v>2.82</v>
      </c>
      <c r="T146" s="36">
        <v>10.98</v>
      </c>
      <c r="U146" s="36">
        <v>8.48</v>
      </c>
      <c r="V146" s="36">
        <v>6.99</v>
      </c>
      <c r="W146" s="36">
        <v>13.12</v>
      </c>
      <c r="X146" s="36">
        <v>17.32</v>
      </c>
      <c r="Y146" s="36">
        <v>19.12</v>
      </c>
      <c r="Z146" s="36">
        <v>18.81</v>
      </c>
      <c r="AA146" s="36">
        <v>23.81</v>
      </c>
      <c r="AB146" s="36">
        <v>2.15</v>
      </c>
      <c r="AC146" s="36">
        <v>0.0</v>
      </c>
      <c r="AD146" s="36">
        <v>0.0</v>
      </c>
      <c r="AE146" s="36">
        <v>0.0</v>
      </c>
      <c r="AF146" s="36">
        <v>0.0</v>
      </c>
    </row>
    <row r="147" outlineLevel="1">
      <c r="A147" s="24" t="s">
        <v>127</v>
      </c>
      <c r="B147" s="36">
        <v>31.45</v>
      </c>
      <c r="C147" s="36">
        <v>42.96</v>
      </c>
      <c r="D147" s="36">
        <v>42.18</v>
      </c>
      <c r="E147" s="36">
        <v>26.3</v>
      </c>
      <c r="F147" s="36">
        <v>58.73</v>
      </c>
      <c r="G147" s="36">
        <v>31.34</v>
      </c>
      <c r="H147" s="36">
        <v>38.23</v>
      </c>
      <c r="I147" s="36">
        <v>26.98</v>
      </c>
      <c r="J147" s="36">
        <v>44.25</v>
      </c>
      <c r="K147" s="36">
        <v>39.09</v>
      </c>
      <c r="L147" s="36">
        <v>40.46</v>
      </c>
      <c r="M147" s="36">
        <v>30.44</v>
      </c>
      <c r="N147" s="36">
        <v>33.6</v>
      </c>
      <c r="O147" s="36">
        <v>35.25</v>
      </c>
      <c r="P147" s="36">
        <v>30.36</v>
      </c>
      <c r="Q147" s="36">
        <v>0.0</v>
      </c>
      <c r="R147" s="36">
        <v>0.0</v>
      </c>
      <c r="S147" s="36">
        <v>44.05</v>
      </c>
      <c r="T147" s="36">
        <v>64.49</v>
      </c>
      <c r="U147" s="36">
        <v>49.56</v>
      </c>
      <c r="V147" s="36">
        <v>43.48</v>
      </c>
      <c r="W147" s="36">
        <v>27.96</v>
      </c>
      <c r="X147" s="36">
        <v>38.0</v>
      </c>
      <c r="Y147" s="36">
        <v>38.65</v>
      </c>
      <c r="Z147" s="36">
        <v>19.67</v>
      </c>
      <c r="AA147" s="36">
        <v>41.95</v>
      </c>
      <c r="AB147" s="36">
        <v>16.06</v>
      </c>
      <c r="AC147" s="36">
        <v>0.0</v>
      </c>
      <c r="AD147" s="36">
        <v>0.0</v>
      </c>
      <c r="AE147" s="36">
        <v>0.0</v>
      </c>
      <c r="AF147" s="36">
        <v>0.0</v>
      </c>
    </row>
    <row r="148">
      <c r="A148" s="24" t="s">
        <v>128</v>
      </c>
      <c r="B148" s="39">
        <v>0.0</v>
      </c>
      <c r="C148" s="39">
        <v>0.0</v>
      </c>
      <c r="D148" s="39">
        <v>0.0</v>
      </c>
      <c r="E148" s="39">
        <v>0.0</v>
      </c>
      <c r="F148" s="39">
        <v>0.0</v>
      </c>
      <c r="G148" s="39">
        <v>0.0</v>
      </c>
      <c r="H148" s="39">
        <v>0.0</v>
      </c>
      <c r="I148" s="39">
        <v>0.0</v>
      </c>
      <c r="J148" s="39">
        <v>0.0</v>
      </c>
      <c r="K148" s="39">
        <v>0.0</v>
      </c>
      <c r="L148" s="39">
        <v>0.0</v>
      </c>
      <c r="M148" s="39">
        <v>0.0</v>
      </c>
      <c r="N148" s="39">
        <v>0.0</v>
      </c>
      <c r="O148" s="39">
        <v>0.0</v>
      </c>
      <c r="P148" s="39">
        <v>0.0</v>
      </c>
      <c r="Q148" s="39">
        <v>0.0</v>
      </c>
      <c r="R148" s="39">
        <v>0.0</v>
      </c>
      <c r="S148" s="39">
        <v>0.0</v>
      </c>
      <c r="T148" s="39">
        <v>0.0</v>
      </c>
      <c r="U148" s="39">
        <v>0.0</v>
      </c>
      <c r="V148" s="39">
        <v>0.0</v>
      </c>
      <c r="W148" s="39">
        <v>0.0</v>
      </c>
      <c r="X148" s="39">
        <v>0.0</v>
      </c>
      <c r="Y148" s="39">
        <v>0.0</v>
      </c>
      <c r="Z148" s="39">
        <v>0.0</v>
      </c>
      <c r="AA148" s="39">
        <v>0.0</v>
      </c>
      <c r="AB148" s="39">
        <v>0.0</v>
      </c>
      <c r="AC148" s="39">
        <v>0.0</v>
      </c>
      <c r="AD148" s="39">
        <v>0.0</v>
      </c>
      <c r="AE148" s="39">
        <v>0.0</v>
      </c>
      <c r="AF148" s="39">
        <v>0.0</v>
      </c>
    </row>
    <row r="149">
      <c r="A149" s="19" t="s">
        <v>129</v>
      </c>
      <c r="B149" s="39">
        <v>0.0</v>
      </c>
      <c r="C149" s="39">
        <v>0.0</v>
      </c>
      <c r="D149" s="39">
        <v>0.0</v>
      </c>
      <c r="E149" s="39">
        <v>0.0</v>
      </c>
      <c r="F149" s="39">
        <v>0.0</v>
      </c>
      <c r="G149" s="39">
        <v>0.0</v>
      </c>
      <c r="H149" s="39">
        <v>0.0</v>
      </c>
      <c r="I149" s="39">
        <v>0.0</v>
      </c>
      <c r="J149" s="39">
        <v>0.0</v>
      </c>
      <c r="K149" s="39">
        <v>0.0</v>
      </c>
      <c r="L149" s="39">
        <v>0.0</v>
      </c>
      <c r="M149" s="39">
        <v>0.0</v>
      </c>
      <c r="N149" s="39">
        <v>0.0</v>
      </c>
      <c r="O149" s="39">
        <v>0.0</v>
      </c>
      <c r="P149" s="39">
        <v>0.0</v>
      </c>
      <c r="Q149" s="39">
        <v>0.0</v>
      </c>
      <c r="R149" s="39">
        <v>0.0</v>
      </c>
      <c r="S149" s="39">
        <v>0.0</v>
      </c>
      <c r="T149" s="39">
        <v>0.0</v>
      </c>
      <c r="U149" s="39">
        <v>0.0</v>
      </c>
      <c r="V149" s="39">
        <v>0.0</v>
      </c>
      <c r="W149" s="39">
        <v>0.0</v>
      </c>
      <c r="X149" s="39">
        <v>0.0</v>
      </c>
      <c r="Y149" s="39">
        <v>0.0</v>
      </c>
      <c r="Z149" s="39">
        <v>0.0</v>
      </c>
      <c r="AA149" s="39">
        <v>0.0</v>
      </c>
      <c r="AB149" s="39">
        <v>0.0</v>
      </c>
      <c r="AC149" s="39">
        <v>0.0</v>
      </c>
      <c r="AD149" s="39">
        <v>0.0</v>
      </c>
      <c r="AE149" s="39">
        <v>0.0</v>
      </c>
      <c r="AF149" s="39">
        <v>0.0</v>
      </c>
    </row>
    <row r="150">
      <c r="A150" s="19" t="s">
        <v>130</v>
      </c>
      <c r="B150" s="39">
        <v>0.0</v>
      </c>
      <c r="C150" s="39">
        <v>0.0</v>
      </c>
      <c r="D150" s="39">
        <v>0.0</v>
      </c>
      <c r="E150" s="39">
        <v>0.0</v>
      </c>
      <c r="F150" s="39">
        <v>0.0</v>
      </c>
      <c r="G150" s="39">
        <v>0.0</v>
      </c>
      <c r="H150" s="39">
        <v>0.0</v>
      </c>
      <c r="I150" s="39">
        <v>0.0</v>
      </c>
      <c r="J150" s="39">
        <v>0.0</v>
      </c>
      <c r="K150" s="39">
        <v>0.0</v>
      </c>
      <c r="L150" s="39">
        <v>0.0</v>
      </c>
      <c r="M150" s="39">
        <v>0.0</v>
      </c>
      <c r="N150" s="39">
        <v>0.0</v>
      </c>
      <c r="O150" s="39">
        <v>0.0</v>
      </c>
      <c r="P150" s="39">
        <v>0.0</v>
      </c>
      <c r="Q150" s="39">
        <v>0.0</v>
      </c>
      <c r="R150" s="39">
        <v>0.0</v>
      </c>
      <c r="S150" s="39">
        <v>0.0</v>
      </c>
      <c r="T150" s="39">
        <v>0.0</v>
      </c>
      <c r="U150" s="39">
        <v>0.0</v>
      </c>
      <c r="V150" s="39">
        <v>0.0</v>
      </c>
      <c r="W150" s="39">
        <v>0.0</v>
      </c>
      <c r="X150" s="39">
        <v>0.0</v>
      </c>
      <c r="Y150" s="39">
        <v>0.0</v>
      </c>
      <c r="Z150" s="39">
        <v>0.0</v>
      </c>
      <c r="AA150" s="39">
        <v>0.0</v>
      </c>
      <c r="AB150" s="39">
        <v>0.0</v>
      </c>
      <c r="AC150" s="39">
        <v>0.0</v>
      </c>
      <c r="AD150" s="39">
        <v>0.0</v>
      </c>
      <c r="AE150" s="39">
        <v>0.0</v>
      </c>
      <c r="AF150" s="39">
        <v>0.0</v>
      </c>
    </row>
    <row r="151">
      <c r="A151" s="24" t="s">
        <v>131</v>
      </c>
      <c r="B151" s="39">
        <v>60.0</v>
      </c>
      <c r="C151" s="39">
        <v>32.78</v>
      </c>
      <c r="D151" s="39">
        <v>44.82</v>
      </c>
      <c r="E151" s="39">
        <v>28.13</v>
      </c>
      <c r="F151" s="39">
        <v>23.03</v>
      </c>
      <c r="G151" s="39">
        <v>25.41</v>
      </c>
      <c r="H151" s="39">
        <v>0.0</v>
      </c>
      <c r="I151" s="39">
        <v>0.0</v>
      </c>
      <c r="J151" s="39">
        <v>0.0</v>
      </c>
      <c r="K151" s="39">
        <v>0.0</v>
      </c>
      <c r="L151" s="39">
        <v>0.0</v>
      </c>
      <c r="M151" s="39">
        <v>0.0</v>
      </c>
      <c r="N151" s="39">
        <v>0.0</v>
      </c>
      <c r="O151" s="39">
        <v>0.0</v>
      </c>
      <c r="P151" s="39">
        <v>0.0</v>
      </c>
      <c r="Q151" s="39">
        <v>0.0</v>
      </c>
      <c r="R151" s="39">
        <v>0.0</v>
      </c>
      <c r="S151" s="39">
        <v>0.0</v>
      </c>
      <c r="T151" s="39">
        <v>0.0</v>
      </c>
      <c r="U151" s="39">
        <v>0.0</v>
      </c>
      <c r="V151" s="39">
        <v>0.0</v>
      </c>
      <c r="W151" s="39">
        <v>0.0</v>
      </c>
      <c r="X151" s="39">
        <v>0.0</v>
      </c>
      <c r="Y151" s="39">
        <v>0.0</v>
      </c>
      <c r="Z151" s="39">
        <v>0.0</v>
      </c>
      <c r="AA151" s="39">
        <v>0.0</v>
      </c>
      <c r="AB151" s="39">
        <v>0.0</v>
      </c>
      <c r="AC151" s="39">
        <v>0.0</v>
      </c>
      <c r="AD151" s="39">
        <v>0.0</v>
      </c>
      <c r="AE151" s="39">
        <v>0.0</v>
      </c>
      <c r="AF151" s="39">
        <v>0.0</v>
      </c>
    </row>
    <row r="152">
      <c r="A152" s="68" t="s">
        <v>132</v>
      </c>
      <c r="B152" s="69">
        <f t="shared" ref="B152:AF152" si="34">B134+B137+B140+B141+B142</f>
        <v>12873</v>
      </c>
      <c r="C152" s="69">
        <f t="shared" si="34"/>
        <v>26007.25</v>
      </c>
      <c r="D152" s="69">
        <f t="shared" si="34"/>
        <v>33844.85</v>
      </c>
      <c r="E152" s="69">
        <f t="shared" si="34"/>
        <v>29661.27</v>
      </c>
      <c r="F152" s="69">
        <f t="shared" si="34"/>
        <v>27931.62</v>
      </c>
      <c r="G152" s="69">
        <f t="shared" si="34"/>
        <v>26780</v>
      </c>
      <c r="H152" s="69">
        <f t="shared" si="34"/>
        <v>23159.38</v>
      </c>
      <c r="I152" s="69">
        <f t="shared" si="34"/>
        <v>16754.48</v>
      </c>
      <c r="J152" s="69">
        <f t="shared" si="34"/>
        <v>20630.07</v>
      </c>
      <c r="K152" s="69">
        <f t="shared" si="34"/>
        <v>20743.39</v>
      </c>
      <c r="L152" s="69">
        <f t="shared" si="34"/>
        <v>17292.37</v>
      </c>
      <c r="M152" s="69">
        <f t="shared" si="34"/>
        <v>14559.33</v>
      </c>
      <c r="N152" s="69">
        <f t="shared" si="34"/>
        <v>14194.14</v>
      </c>
      <c r="O152" s="69">
        <f t="shared" si="34"/>
        <v>14439.77</v>
      </c>
      <c r="P152" s="69">
        <f t="shared" si="34"/>
        <v>11060.47</v>
      </c>
      <c r="Q152" s="69">
        <f t="shared" si="34"/>
        <v>9224.58</v>
      </c>
      <c r="R152" s="69">
        <f t="shared" si="34"/>
        <v>10255.74</v>
      </c>
      <c r="S152" s="69">
        <f t="shared" si="34"/>
        <v>9049.36</v>
      </c>
      <c r="T152" s="69">
        <f t="shared" si="34"/>
        <v>8415.04</v>
      </c>
      <c r="U152" s="69">
        <f t="shared" si="34"/>
        <v>8356.11</v>
      </c>
      <c r="V152" s="69">
        <f t="shared" si="34"/>
        <v>11115.37</v>
      </c>
      <c r="W152" s="69">
        <f t="shared" si="34"/>
        <v>14306.97</v>
      </c>
      <c r="X152" s="69">
        <f t="shared" si="34"/>
        <v>19706.29</v>
      </c>
      <c r="Y152" s="69">
        <f t="shared" si="34"/>
        <v>25633.94</v>
      </c>
      <c r="Z152" s="69">
        <f t="shared" si="34"/>
        <v>24089.94</v>
      </c>
      <c r="AA152" s="69">
        <f t="shared" si="34"/>
        <v>15858.81</v>
      </c>
      <c r="AB152" s="69">
        <f t="shared" si="34"/>
        <v>10270.21</v>
      </c>
      <c r="AC152" s="69">
        <f t="shared" si="34"/>
        <v>11582.01</v>
      </c>
      <c r="AD152" s="69">
        <f t="shared" si="34"/>
        <v>6973.5</v>
      </c>
      <c r="AE152" s="69">
        <f t="shared" si="34"/>
        <v>6646.89</v>
      </c>
      <c r="AF152" s="69">
        <f t="shared" si="34"/>
        <v>4950.28</v>
      </c>
    </row>
    <row r="153" outlineLevel="1">
      <c r="A153" s="70" t="s">
        <v>133</v>
      </c>
      <c r="B153" s="71">
        <f t="shared" ref="B153:AF153" si="35">SUM(B135,B138,B140,B141,B142)</f>
        <v>12872.53</v>
      </c>
      <c r="C153" s="71">
        <f t="shared" si="35"/>
        <v>26007.25</v>
      </c>
      <c r="D153" s="71">
        <f t="shared" si="35"/>
        <v>33843.71</v>
      </c>
      <c r="E153" s="71">
        <f t="shared" si="35"/>
        <v>29660.27</v>
      </c>
      <c r="F153" s="71">
        <f t="shared" si="35"/>
        <v>27931.62</v>
      </c>
      <c r="G153" s="71">
        <f t="shared" si="35"/>
        <v>26780</v>
      </c>
      <c r="H153" s="71">
        <f t="shared" si="35"/>
        <v>23159.38</v>
      </c>
      <c r="I153" s="71">
        <f t="shared" si="35"/>
        <v>16753.57</v>
      </c>
      <c r="J153" s="71">
        <f t="shared" si="35"/>
        <v>20629.86</v>
      </c>
      <c r="K153" s="71">
        <f t="shared" si="35"/>
        <v>20741.31</v>
      </c>
      <c r="L153" s="71">
        <f t="shared" si="35"/>
        <v>17291.75</v>
      </c>
      <c r="M153" s="71">
        <f t="shared" si="35"/>
        <v>14558.19</v>
      </c>
      <c r="N153" s="71">
        <f t="shared" si="35"/>
        <v>14190.34</v>
      </c>
      <c r="O153" s="71">
        <f t="shared" si="35"/>
        <v>14439.15</v>
      </c>
      <c r="P153" s="71">
        <f t="shared" si="35"/>
        <v>11060.47</v>
      </c>
      <c r="Q153" s="71">
        <f t="shared" si="35"/>
        <v>9221.9</v>
      </c>
      <c r="R153" s="71">
        <f t="shared" si="35"/>
        <v>10255.33</v>
      </c>
      <c r="S153" s="71">
        <f t="shared" si="35"/>
        <v>9047.7</v>
      </c>
      <c r="T153" s="71">
        <f t="shared" si="35"/>
        <v>8412.52</v>
      </c>
      <c r="U153" s="71">
        <f t="shared" si="35"/>
        <v>8356.11</v>
      </c>
      <c r="V153" s="71">
        <f t="shared" si="35"/>
        <v>11113.5</v>
      </c>
      <c r="W153" s="71">
        <f t="shared" si="35"/>
        <v>14303.36</v>
      </c>
      <c r="X153" s="71">
        <f t="shared" si="35"/>
        <v>19702.73</v>
      </c>
      <c r="Y153" s="71">
        <f t="shared" si="35"/>
        <v>25633.08</v>
      </c>
      <c r="Z153" s="71">
        <f t="shared" si="35"/>
        <v>24081.84</v>
      </c>
      <c r="AA153" s="71">
        <f t="shared" si="35"/>
        <v>15857.43</v>
      </c>
      <c r="AB153" s="71">
        <f t="shared" si="35"/>
        <v>10270.21</v>
      </c>
      <c r="AC153" s="71">
        <f t="shared" si="35"/>
        <v>11582.01</v>
      </c>
      <c r="AD153" s="71">
        <f t="shared" si="35"/>
        <v>6972.64</v>
      </c>
      <c r="AE153" s="71">
        <f t="shared" si="35"/>
        <v>6646.89</v>
      </c>
      <c r="AF153" s="71">
        <f t="shared" si="35"/>
        <v>4950.28</v>
      </c>
    </row>
    <row r="154" outlineLevel="1">
      <c r="A154" s="70" t="s">
        <v>134</v>
      </c>
      <c r="B154" s="71">
        <f t="shared" ref="B154:AF154" si="36">SUM(B136,B139)</f>
        <v>0.47</v>
      </c>
      <c r="C154" s="71">
        <f t="shared" si="36"/>
        <v>0</v>
      </c>
      <c r="D154" s="71">
        <f t="shared" si="36"/>
        <v>1.14</v>
      </c>
      <c r="E154" s="71">
        <f t="shared" si="36"/>
        <v>1</v>
      </c>
      <c r="F154" s="71">
        <f t="shared" si="36"/>
        <v>0</v>
      </c>
      <c r="G154" s="71">
        <f t="shared" si="36"/>
        <v>0</v>
      </c>
      <c r="H154" s="71">
        <f t="shared" si="36"/>
        <v>0</v>
      </c>
      <c r="I154" s="71">
        <f t="shared" si="36"/>
        <v>0.91</v>
      </c>
      <c r="J154" s="71">
        <f t="shared" si="36"/>
        <v>0.21</v>
      </c>
      <c r="K154" s="71">
        <f t="shared" si="36"/>
        <v>2.08</v>
      </c>
      <c r="L154" s="71">
        <f t="shared" si="36"/>
        <v>0.62</v>
      </c>
      <c r="M154" s="71">
        <f t="shared" si="36"/>
        <v>1.14</v>
      </c>
      <c r="N154" s="71">
        <f t="shared" si="36"/>
        <v>3.8</v>
      </c>
      <c r="O154" s="71">
        <f t="shared" si="36"/>
        <v>0.62</v>
      </c>
      <c r="P154" s="71">
        <f t="shared" si="36"/>
        <v>0</v>
      </c>
      <c r="Q154" s="71">
        <f t="shared" si="36"/>
        <v>2.68</v>
      </c>
      <c r="R154" s="71">
        <f t="shared" si="36"/>
        <v>0.41</v>
      </c>
      <c r="S154" s="71">
        <f t="shared" si="36"/>
        <v>1.66</v>
      </c>
      <c r="T154" s="71">
        <f t="shared" si="36"/>
        <v>2.52</v>
      </c>
      <c r="U154" s="71">
        <f t="shared" si="36"/>
        <v>0</v>
      </c>
      <c r="V154" s="71">
        <f t="shared" si="36"/>
        <v>1.87</v>
      </c>
      <c r="W154" s="71">
        <f t="shared" si="36"/>
        <v>3.61</v>
      </c>
      <c r="X154" s="71">
        <f t="shared" si="36"/>
        <v>3.56</v>
      </c>
      <c r="Y154" s="71">
        <f t="shared" si="36"/>
        <v>0.86</v>
      </c>
      <c r="Z154" s="71">
        <f t="shared" si="36"/>
        <v>8.1</v>
      </c>
      <c r="AA154" s="71">
        <f t="shared" si="36"/>
        <v>1.38</v>
      </c>
      <c r="AB154" s="71">
        <f t="shared" si="36"/>
        <v>0</v>
      </c>
      <c r="AC154" s="71">
        <f t="shared" si="36"/>
        <v>0</v>
      </c>
      <c r="AD154" s="71">
        <f t="shared" si="36"/>
        <v>0.86</v>
      </c>
      <c r="AE154" s="71">
        <f t="shared" si="36"/>
        <v>0</v>
      </c>
      <c r="AF154" s="71">
        <f t="shared" si="36"/>
        <v>0</v>
      </c>
    </row>
    <row r="155">
      <c r="A155" s="72" t="s">
        <v>135</v>
      </c>
      <c r="B155" s="73">
        <f t="shared" ref="B155:AF155" si="37">SUM(B140:B143,B148:B151,B134,B137)</f>
        <v>15233.7</v>
      </c>
      <c r="C155" s="73">
        <f t="shared" si="37"/>
        <v>28394.45</v>
      </c>
      <c r="D155" s="73">
        <f t="shared" si="37"/>
        <v>36244.19</v>
      </c>
      <c r="E155" s="73">
        <f t="shared" si="37"/>
        <v>37562.44</v>
      </c>
      <c r="F155" s="73">
        <f t="shared" si="37"/>
        <v>34532.3</v>
      </c>
      <c r="G155" s="73">
        <f t="shared" si="37"/>
        <v>29127.42</v>
      </c>
      <c r="H155" s="73">
        <f t="shared" si="37"/>
        <v>25499.14</v>
      </c>
      <c r="I155" s="73">
        <f t="shared" si="37"/>
        <v>18852.25</v>
      </c>
      <c r="J155" s="73">
        <f t="shared" si="37"/>
        <v>22736.5</v>
      </c>
      <c r="K155" s="73">
        <f t="shared" si="37"/>
        <v>22842.48</v>
      </c>
      <c r="L155" s="73">
        <f t="shared" si="37"/>
        <v>19467.93</v>
      </c>
      <c r="M155" s="73">
        <f t="shared" si="37"/>
        <v>18260.97</v>
      </c>
      <c r="N155" s="73">
        <f t="shared" si="37"/>
        <v>17059.08</v>
      </c>
      <c r="O155" s="73">
        <f t="shared" si="37"/>
        <v>17301.03</v>
      </c>
      <c r="P155" s="73">
        <f t="shared" si="37"/>
        <v>13984.8</v>
      </c>
      <c r="Q155" s="73">
        <f t="shared" si="37"/>
        <v>12681.6</v>
      </c>
      <c r="R155" s="73">
        <f t="shared" si="37"/>
        <v>13928.46</v>
      </c>
      <c r="S155" s="73">
        <f t="shared" si="37"/>
        <v>12198.23</v>
      </c>
      <c r="T155" s="73">
        <f t="shared" si="37"/>
        <v>10779.51</v>
      </c>
      <c r="U155" s="73">
        <f t="shared" si="37"/>
        <v>10013.15</v>
      </c>
      <c r="V155" s="73">
        <f t="shared" si="37"/>
        <v>12600.84</v>
      </c>
      <c r="W155" s="73">
        <f t="shared" si="37"/>
        <v>15778.05</v>
      </c>
      <c r="X155" s="73">
        <f t="shared" si="37"/>
        <v>21148.61</v>
      </c>
      <c r="Y155" s="73">
        <f t="shared" si="37"/>
        <v>27069.71</v>
      </c>
      <c r="Z155" s="73">
        <f t="shared" si="37"/>
        <v>25523.42</v>
      </c>
      <c r="AA155" s="73">
        <f t="shared" si="37"/>
        <v>16723.57</v>
      </c>
      <c r="AB155" s="73">
        <f t="shared" si="37"/>
        <v>11678.42</v>
      </c>
      <c r="AC155" s="73">
        <f t="shared" si="37"/>
        <v>13045.01</v>
      </c>
      <c r="AD155" s="73">
        <f t="shared" si="37"/>
        <v>8408.5</v>
      </c>
      <c r="AE155" s="73">
        <f t="shared" si="37"/>
        <v>8019.89</v>
      </c>
      <c r="AF155" s="73">
        <f t="shared" si="37"/>
        <v>6385.28</v>
      </c>
    </row>
    <row r="157">
      <c r="A157" s="20" t="s">
        <v>136</v>
      </c>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row>
    <row r="158">
      <c r="A158" s="2" t="s">
        <v>114</v>
      </c>
      <c r="B158" s="37">
        <v>0.0</v>
      </c>
      <c r="C158" s="37">
        <v>0.0</v>
      </c>
      <c r="D158" s="37">
        <v>0.0</v>
      </c>
      <c r="E158" s="37">
        <v>0.0</v>
      </c>
      <c r="F158" s="37">
        <v>0.0</v>
      </c>
      <c r="G158" s="37">
        <v>0.0</v>
      </c>
      <c r="H158" s="37">
        <v>0.0</v>
      </c>
      <c r="I158" s="37">
        <v>0.0</v>
      </c>
      <c r="J158" s="37">
        <v>0.0</v>
      </c>
      <c r="K158" s="37">
        <v>0.0</v>
      </c>
      <c r="L158" s="37">
        <v>0.0</v>
      </c>
      <c r="M158" s="37">
        <v>0.0</v>
      </c>
      <c r="N158" s="37">
        <v>0.0</v>
      </c>
      <c r="O158" s="37">
        <v>0.0</v>
      </c>
      <c r="P158" s="37">
        <v>0.0</v>
      </c>
      <c r="Q158" s="37">
        <v>0.0</v>
      </c>
      <c r="R158" s="37">
        <v>0.0</v>
      </c>
      <c r="S158" s="37">
        <v>0.0</v>
      </c>
      <c r="T158" s="37">
        <v>0.0</v>
      </c>
      <c r="U158" s="37">
        <v>0.0</v>
      </c>
      <c r="V158" s="37">
        <v>0.0</v>
      </c>
      <c r="W158" s="37">
        <v>0.0</v>
      </c>
      <c r="X158" s="37">
        <v>0.0</v>
      </c>
      <c r="Y158" s="37">
        <v>0.0</v>
      </c>
      <c r="Z158" s="37">
        <v>0.0</v>
      </c>
      <c r="AA158" s="37">
        <v>0.0</v>
      </c>
      <c r="AB158" s="37">
        <v>0.0</v>
      </c>
      <c r="AC158" s="37">
        <v>0.0</v>
      </c>
      <c r="AD158" s="37">
        <v>0.0</v>
      </c>
      <c r="AE158" s="37">
        <v>0.0</v>
      </c>
      <c r="AF158" s="37">
        <v>0.0</v>
      </c>
    </row>
    <row r="159">
      <c r="A159" s="2" t="s">
        <v>137</v>
      </c>
      <c r="B159" s="37">
        <v>0.0</v>
      </c>
      <c r="C159" s="37">
        <v>0.0</v>
      </c>
      <c r="D159" s="37">
        <v>0.0</v>
      </c>
      <c r="E159" s="37">
        <v>0.0</v>
      </c>
      <c r="F159" s="37">
        <v>0.0</v>
      </c>
      <c r="G159" s="37">
        <v>0.0</v>
      </c>
      <c r="H159" s="37">
        <v>0.0</v>
      </c>
      <c r="I159" s="37">
        <v>0.0</v>
      </c>
      <c r="J159" s="37">
        <v>0.0</v>
      </c>
      <c r="K159" s="37">
        <v>0.0</v>
      </c>
      <c r="L159" s="37">
        <v>0.0</v>
      </c>
      <c r="M159" s="37">
        <v>0.0</v>
      </c>
      <c r="N159" s="37">
        <v>0.0</v>
      </c>
      <c r="O159" s="37">
        <v>0.0</v>
      </c>
      <c r="P159" s="37">
        <v>0.0</v>
      </c>
      <c r="Q159" s="37">
        <v>0.0</v>
      </c>
      <c r="R159" s="37">
        <v>0.0</v>
      </c>
      <c r="S159" s="37">
        <v>0.0</v>
      </c>
      <c r="T159" s="37">
        <v>0.0</v>
      </c>
      <c r="U159" s="37">
        <v>0.0</v>
      </c>
      <c r="V159" s="37">
        <v>0.0</v>
      </c>
      <c r="W159" s="37">
        <v>0.0</v>
      </c>
      <c r="X159" s="37">
        <v>0.0</v>
      </c>
      <c r="Y159" s="37">
        <v>0.0</v>
      </c>
      <c r="Z159" s="37">
        <v>0.0</v>
      </c>
      <c r="AA159" s="37">
        <v>0.0</v>
      </c>
      <c r="AB159" s="37">
        <v>0.0</v>
      </c>
      <c r="AC159" s="37">
        <v>0.0</v>
      </c>
      <c r="AD159" s="37">
        <v>0.0</v>
      </c>
      <c r="AE159" s="37">
        <v>0.0</v>
      </c>
      <c r="AF159" s="37">
        <v>0.0</v>
      </c>
    </row>
    <row r="160">
      <c r="A160" s="2" t="s">
        <v>117</v>
      </c>
      <c r="B160" s="37">
        <v>0.0</v>
      </c>
      <c r="C160" s="37">
        <v>0.0</v>
      </c>
      <c r="D160" s="37">
        <v>0.0</v>
      </c>
      <c r="E160" s="37">
        <v>0.0</v>
      </c>
      <c r="F160" s="37">
        <v>0.0</v>
      </c>
      <c r="G160" s="37">
        <v>0.0</v>
      </c>
      <c r="H160" s="37">
        <v>0.0</v>
      </c>
      <c r="I160" s="37">
        <v>0.0</v>
      </c>
      <c r="J160" s="37">
        <v>0.0</v>
      </c>
      <c r="K160" s="37">
        <v>0.0</v>
      </c>
      <c r="L160" s="37">
        <v>0.0</v>
      </c>
      <c r="M160" s="37">
        <v>0.0</v>
      </c>
      <c r="N160" s="37">
        <v>0.0</v>
      </c>
      <c r="O160" s="37">
        <v>0.0</v>
      </c>
      <c r="P160" s="37">
        <v>0.0</v>
      </c>
      <c r="Q160" s="37">
        <v>0.0</v>
      </c>
      <c r="R160" s="37">
        <v>0.0</v>
      </c>
      <c r="S160" s="37">
        <v>0.0</v>
      </c>
      <c r="T160" s="37">
        <v>0.0</v>
      </c>
      <c r="U160" s="37">
        <v>0.0</v>
      </c>
      <c r="V160" s="37">
        <v>0.0</v>
      </c>
      <c r="W160" s="37">
        <v>0.0</v>
      </c>
      <c r="X160" s="37">
        <v>0.0</v>
      </c>
      <c r="Y160" s="37">
        <v>0.0</v>
      </c>
      <c r="Z160" s="37">
        <v>0.0</v>
      </c>
      <c r="AA160" s="37">
        <v>0.0</v>
      </c>
      <c r="AB160" s="37">
        <v>0.0</v>
      </c>
      <c r="AC160" s="37">
        <v>0.0</v>
      </c>
      <c r="AD160" s="37">
        <v>0.0</v>
      </c>
      <c r="AE160" s="37">
        <v>0.0</v>
      </c>
      <c r="AF160" s="37">
        <v>0.0</v>
      </c>
    </row>
    <row r="161">
      <c r="A161" s="75" t="s">
        <v>138</v>
      </c>
      <c r="B161" s="76">
        <f t="shared" ref="B161:AF161" si="38">SUM(B158:B159)</f>
        <v>0</v>
      </c>
      <c r="C161" s="76">
        <f t="shared" si="38"/>
        <v>0</v>
      </c>
      <c r="D161" s="76">
        <f t="shared" si="38"/>
        <v>0</v>
      </c>
      <c r="E161" s="76">
        <f t="shared" si="38"/>
        <v>0</v>
      </c>
      <c r="F161" s="76">
        <f t="shared" si="38"/>
        <v>0</v>
      </c>
      <c r="G161" s="76">
        <f t="shared" si="38"/>
        <v>0</v>
      </c>
      <c r="H161" s="76">
        <f t="shared" si="38"/>
        <v>0</v>
      </c>
      <c r="I161" s="76">
        <f t="shared" si="38"/>
        <v>0</v>
      </c>
      <c r="J161" s="76">
        <f t="shared" si="38"/>
        <v>0</v>
      </c>
      <c r="K161" s="76">
        <f t="shared" si="38"/>
        <v>0</v>
      </c>
      <c r="L161" s="76">
        <f t="shared" si="38"/>
        <v>0</v>
      </c>
      <c r="M161" s="76">
        <f t="shared" si="38"/>
        <v>0</v>
      </c>
      <c r="N161" s="76">
        <f t="shared" si="38"/>
        <v>0</v>
      </c>
      <c r="O161" s="76">
        <f t="shared" si="38"/>
        <v>0</v>
      </c>
      <c r="P161" s="76">
        <f t="shared" si="38"/>
        <v>0</v>
      </c>
      <c r="Q161" s="76">
        <f t="shared" si="38"/>
        <v>0</v>
      </c>
      <c r="R161" s="76">
        <f t="shared" si="38"/>
        <v>0</v>
      </c>
      <c r="S161" s="76">
        <f t="shared" si="38"/>
        <v>0</v>
      </c>
      <c r="T161" s="76">
        <f t="shared" si="38"/>
        <v>0</v>
      </c>
      <c r="U161" s="76">
        <f t="shared" si="38"/>
        <v>0</v>
      </c>
      <c r="V161" s="76">
        <f t="shared" si="38"/>
        <v>0</v>
      </c>
      <c r="W161" s="76">
        <f t="shared" si="38"/>
        <v>0</v>
      </c>
      <c r="X161" s="76">
        <f t="shared" si="38"/>
        <v>0</v>
      </c>
      <c r="Y161" s="76">
        <f t="shared" si="38"/>
        <v>0</v>
      </c>
      <c r="Z161" s="76">
        <f t="shared" si="38"/>
        <v>0</v>
      </c>
      <c r="AA161" s="76">
        <f t="shared" si="38"/>
        <v>0</v>
      </c>
      <c r="AB161" s="76">
        <f t="shared" si="38"/>
        <v>0</v>
      </c>
      <c r="AC161" s="76">
        <f t="shared" si="38"/>
        <v>0</v>
      </c>
      <c r="AD161" s="76">
        <f t="shared" si="38"/>
        <v>0</v>
      </c>
      <c r="AE161" s="76">
        <f t="shared" si="38"/>
        <v>0</v>
      </c>
      <c r="AF161" s="76">
        <f t="shared" si="38"/>
        <v>0</v>
      </c>
    </row>
    <row r="163">
      <c r="A163" s="77" t="s">
        <v>139</v>
      </c>
      <c r="B163" s="78">
        <f t="shared" ref="B163:AF163" si="39">sum(B48,B78)/sum(B152,B143)</f>
        <v>8.571466808</v>
      </c>
      <c r="C163" s="78">
        <f t="shared" si="39"/>
        <v>8.46022731</v>
      </c>
      <c r="D163" s="78">
        <f t="shared" si="39"/>
        <v>7.965147706</v>
      </c>
      <c r="E163" s="78">
        <f t="shared" si="39"/>
        <v>7.16373662</v>
      </c>
      <c r="F163" s="78">
        <f t="shared" si="39"/>
        <v>6.666673919</v>
      </c>
      <c r="G163" s="78">
        <f t="shared" si="39"/>
        <v>6.150697929</v>
      </c>
      <c r="H163" s="78">
        <f t="shared" si="39"/>
        <v>5.608604713</v>
      </c>
      <c r="I163" s="78">
        <f t="shared" si="39"/>
        <v>6.187923225</v>
      </c>
      <c r="J163" s="78">
        <f t="shared" si="39"/>
        <v>4.960149981</v>
      </c>
      <c r="K163" s="78">
        <f t="shared" si="39"/>
        <v>4.624399522</v>
      </c>
      <c r="L163" s="78">
        <f t="shared" si="39"/>
        <v>3.881681305</v>
      </c>
      <c r="M163" s="78">
        <f t="shared" si="39"/>
        <v>4.156451138</v>
      </c>
      <c r="N163" s="78">
        <f t="shared" si="39"/>
        <v>4.615277486</v>
      </c>
      <c r="O163" s="78">
        <f t="shared" si="39"/>
        <v>29.34111203</v>
      </c>
      <c r="P163" s="78">
        <f t="shared" si="39"/>
        <v>8.47289002</v>
      </c>
      <c r="Q163" s="78">
        <f t="shared" si="39"/>
        <v>7.253406167</v>
      </c>
      <c r="R163" s="78">
        <f t="shared" si="39"/>
        <v>15.12850758</v>
      </c>
      <c r="S163" s="78">
        <f t="shared" si="39"/>
        <v>8.210643564</v>
      </c>
      <c r="T163" s="78">
        <f t="shared" si="39"/>
        <v>14.87794364</v>
      </c>
      <c r="U163" s="78">
        <f t="shared" si="39"/>
        <v>6.835418723</v>
      </c>
      <c r="V163" s="78">
        <f t="shared" si="39"/>
        <v>5.234250569</v>
      </c>
      <c r="W163" s="78">
        <f t="shared" si="39"/>
        <v>5.317831577</v>
      </c>
      <c r="X163" s="78">
        <f t="shared" si="39"/>
        <v>4.552691593</v>
      </c>
      <c r="Y163" s="78">
        <f t="shared" si="39"/>
        <v>4.185877581</v>
      </c>
      <c r="Z163" s="78">
        <f t="shared" si="39"/>
        <v>4.427734253</v>
      </c>
      <c r="AA163" s="78">
        <f t="shared" si="39"/>
        <v>4.279337385</v>
      </c>
      <c r="AB163" s="78">
        <f t="shared" si="39"/>
        <v>5.791851599</v>
      </c>
      <c r="AC163" s="78">
        <f t="shared" si="39"/>
        <v>4.193027292</v>
      </c>
      <c r="AD163" s="78">
        <f t="shared" si="39"/>
        <v>7.222711769</v>
      </c>
      <c r="AE163" s="78">
        <f t="shared" si="39"/>
        <v>6.640182666</v>
      </c>
      <c r="AF163" s="78">
        <f t="shared" si="39"/>
        <v>11.8274634</v>
      </c>
    </row>
    <row r="164">
      <c r="A164" s="79" t="s">
        <v>140</v>
      </c>
      <c r="B164" s="78">
        <f>sum(B32,'DTC - P&amp;L'!B35,B78)/sum(B152,B143)</f>
        <v>7.680642388</v>
      </c>
      <c r="C164" s="78">
        <f>sum(C32,'DTC - P&amp;L'!C35,C78)/sum(C152,C143)</f>
        <v>6.237871352</v>
      </c>
      <c r="D164" s="78">
        <f>sum(D32,'DTC - P&amp;L'!D35,D78)/sum(D152,D143)</f>
        <v>7.164713257</v>
      </c>
      <c r="E164" s="78">
        <f>sum(E32,'DTC - P&amp;L'!E35,E78)/sum(E152,E143)</f>
        <v>6.467140089</v>
      </c>
      <c r="F164" s="78">
        <f>sum(F32,'DTC - P&amp;L'!F35,F78)/sum(F152,F143)</f>
        <v>5.458844531</v>
      </c>
      <c r="G164" s="78">
        <f>sum(G32,'DTC - P&amp;L'!G35,G78)/sum(G152,G143)</f>
        <v>5.359998721</v>
      </c>
      <c r="H164" s="78">
        <f>sum(H32,'DTC - P&amp;L'!H35,H78)/sum(H152,H143)</f>
        <v>4.984014406</v>
      </c>
      <c r="I164" s="78">
        <f>sum(I32,'DTC - P&amp;L'!I35,I78)/sum(I152,I143)</f>
        <v>5.283659792</v>
      </c>
      <c r="J164" s="78">
        <f>sum(J32,'DTC - P&amp;L'!J35,J78)/sum(J152,J143)</f>
        <v>4.210192018</v>
      </c>
      <c r="K164" s="78">
        <f>sum(K32,'DTC - P&amp;L'!K35,K78)/sum(K152,K143)</f>
        <v>3.850044514</v>
      </c>
      <c r="L164" s="78">
        <f>sum(L32,'DTC - P&amp;L'!L35,L78)/sum(L152,L143)</f>
        <v>2.819720982</v>
      </c>
      <c r="M164" s="78">
        <f>sum(M32,'DTC - P&amp;L'!M35,M78)/sum(M152,M143)</f>
        <v>3.08485312</v>
      </c>
      <c r="N164" s="78">
        <f>sum(N32,'DTC - P&amp;L'!N35,N78)/sum(N152,N143)</f>
        <v>3.447865143</v>
      </c>
      <c r="O164" s="78">
        <f>sum(O32,'DTC - P&amp;L'!O35,O78)/sum(O152,O143)</f>
        <v>28.28840274</v>
      </c>
      <c r="P164" s="78">
        <f>sum(P32,'DTC - P&amp;L'!P35,P78)/sum(P152,P143)</f>
        <v>7.20135833</v>
      </c>
      <c r="Q164" s="78">
        <f>sum(Q32,'DTC - P&amp;L'!Q35,Q78)/sum(Q152,Q143)</f>
        <v>5.978838861</v>
      </c>
      <c r="R164" s="78">
        <f>sum(R32,'DTC - P&amp;L'!R35,R78)/sum(R152,R143)</f>
        <v>13.62511481</v>
      </c>
      <c r="S164" s="78">
        <f>sum(S32,'DTC - P&amp;L'!S35,S78)/sum(S152,S143)</f>
        <v>6.675636143</v>
      </c>
      <c r="T164" s="78">
        <f>sum(T32,'DTC - P&amp;L'!T35,T78)/sum(T152,T143)</f>
        <v>12.88647844</v>
      </c>
      <c r="U164" s="78">
        <f>sum(U32,'DTC - P&amp;L'!U35,U78)/sum(U152,U143)</f>
        <v>4.426441528</v>
      </c>
      <c r="V164" s="78">
        <f>sum(V32,'DTC - P&amp;L'!V35,V78)/sum(V152,V143)</f>
        <v>3.9159702</v>
      </c>
      <c r="W164" s="78">
        <f>sum(W32,'DTC - P&amp;L'!W35,W78)/sum(W152,W143)</f>
        <v>3.870396032</v>
      </c>
      <c r="X164" s="78">
        <f>sum(X32,'DTC - P&amp;L'!X35,X78)/sum(X152,X143)</f>
        <v>3.704930762</v>
      </c>
      <c r="Y164" s="78">
        <f>sum(Y32,'DTC - P&amp;L'!Y35,Y78)/sum(Y152,Y143)</f>
        <v>3.234506742</v>
      </c>
      <c r="Z164" s="78">
        <f>sum(Z32,'DTC - P&amp;L'!Z35,Z78)/sum(Z152,Z143)</f>
        <v>3.296366877</v>
      </c>
      <c r="AA164" s="78">
        <f>sum(AA32,'DTC - P&amp;L'!AA35,AA78)/sum(AA152,AA143)</f>
        <v>3.052952761</v>
      </c>
      <c r="AB164" s="78">
        <f>sum(AB32,'DTC - P&amp;L'!AB35,AB78)/sum(AB152,AB143)</f>
        <v>3.86629419</v>
      </c>
      <c r="AC164" s="78">
        <f>sum(AC32,'DTC - P&amp;L'!AC35,AC78)/sum(AC152,AC143)</f>
        <v>2.57751441</v>
      </c>
      <c r="AD164" s="78">
        <f>sum(AD32,'DTC - P&amp;L'!AD35,AD78)/sum(AD152,AD143)</f>
        <v>4.531656725</v>
      </c>
      <c r="AE164" s="78">
        <f>sum(AE32,'DTC - P&amp;L'!AE35,AE78)/sum(AE152,AE143)</f>
        <v>5.534899426</v>
      </c>
      <c r="AF164" s="78">
        <f>sum(AF32,'DTC - P&amp;L'!AF35,AF78)/sum(AF152,AF143)</f>
        <v>7.685636754</v>
      </c>
    </row>
    <row r="165">
      <c r="A165" s="79" t="s">
        <v>141</v>
      </c>
      <c r="B165" s="78">
        <f>sum(B32,'DTC - P&amp;L'!B35,B79)/B155</f>
        <v>9.888032788</v>
      </c>
      <c r="C165" s="78">
        <f>sum(C32,'DTC - P&amp;L'!C35,C79)/C155</f>
        <v>7.741752187</v>
      </c>
      <c r="D165" s="78">
        <f>sum(D32,'DTC - P&amp;L'!D35,D79)/D155</f>
        <v>8.58897124</v>
      </c>
      <c r="E165" s="78">
        <f>sum(E32,'DTC - P&amp;L'!E35,E79)/E155</f>
        <v>8.545023002</v>
      </c>
      <c r="F165" s="78">
        <f>sum(F32,'DTC - P&amp;L'!F35,F79)/F155</f>
        <v>7.59440597</v>
      </c>
      <c r="G165" s="78">
        <f>sum(G32,'DTC - P&amp;L'!G35,G79)/G155</f>
        <v>8.170334155</v>
      </c>
      <c r="H165" s="78">
        <f>sum(H32,'DTC - P&amp;L'!H35,H79)/H155</f>
        <v>8.722704265</v>
      </c>
      <c r="I165" s="78">
        <f>sum(I32,'DTC - P&amp;L'!I35,I79)/I155</f>
        <v>10.56728419</v>
      </c>
      <c r="J165" s="78">
        <f>sum(J32,'DTC - P&amp;L'!J35,J79)/J155</f>
        <v>9.23081233</v>
      </c>
      <c r="K165" s="78">
        <f>sum(K32,'DTC - P&amp;L'!K35,K79)/K155</f>
        <v>6.830236297</v>
      </c>
      <c r="L165" s="78">
        <f>sum(L32,'DTC - P&amp;L'!L35,L79)/L155</f>
        <v>5.380560278</v>
      </c>
      <c r="M165" s="78">
        <f>sum(M32,'DTC - P&amp;L'!M35,M79)/M155</f>
        <v>4.503857998</v>
      </c>
      <c r="N165" s="78">
        <f>sum(N32,'DTC - P&amp;L'!N35,N79)/N155</f>
        <v>5.090502914</v>
      </c>
      <c r="O165" s="78">
        <f>sum(O32,'DTC - P&amp;L'!O35,O79)/O155</f>
        <v>29.53340726</v>
      </c>
      <c r="P165" s="78">
        <f>sum(P32,'DTC - P&amp;L'!P35,P79)/P155</f>
        <v>8.87111498</v>
      </c>
      <c r="Q165" s="78">
        <f>sum(Q32,'DTC - P&amp;L'!Q35,Q79)/Q155</f>
        <v>7.961989151</v>
      </c>
      <c r="R165" s="78">
        <f>sum(R32,'DTC - P&amp;L'!R35,R79)/R155</f>
        <v>14.6850534</v>
      </c>
      <c r="S165" s="78">
        <f>sum(S32,'DTC - P&amp;L'!S35,S79)/S155</f>
        <v>8.470685061</v>
      </c>
      <c r="T165" s="78">
        <f>sum(T32,'DTC - P&amp;L'!T35,T79)/T155</f>
        <v>14.82210137</v>
      </c>
      <c r="U165" s="78">
        <f>sum(U32,'DTC - P&amp;L'!U35,U79)/U155</f>
        <v>6.172784604</v>
      </c>
      <c r="V165" s="78">
        <f>sum(V32,'DTC - P&amp;L'!V35,V79)/V155</f>
        <v>5.710273637</v>
      </c>
      <c r="W165" s="78">
        <f>sum(W32,'DTC - P&amp;L'!W35,W79)/W155</f>
        <v>5.202752202</v>
      </c>
      <c r="X165" s="78">
        <f>sum(X32,'DTC - P&amp;L'!X35,X79)/X155</f>
        <v>4.796001727</v>
      </c>
      <c r="Y165" s="78">
        <f>sum(Y32,'DTC - P&amp;L'!Y35,Y79)/Y155</f>
        <v>3.961889171</v>
      </c>
      <c r="Z165" s="78">
        <f>sum(Z32,'DTC - P&amp;L'!Z35,Z79)/Z155</f>
        <v>3.9723702</v>
      </c>
      <c r="AA165" s="78">
        <f>sum(AA32,'DTC - P&amp;L'!AA35,AA79)/AA155</f>
        <v>4.2744459</v>
      </c>
      <c r="AB165" s="78">
        <f>sum(AB32,'DTC - P&amp;L'!AB35,AB79)/AB155</f>
        <v>5.534218214</v>
      </c>
      <c r="AC165" s="78">
        <f>sum(AC32,'DTC - P&amp;L'!AC35,AC79)/AC155</f>
        <v>3.893737274</v>
      </c>
      <c r="AD165" s="78">
        <f>sum(AD32,'DTC - P&amp;L'!AD35,AD79)/AD155</f>
        <v>6.125920297</v>
      </c>
      <c r="AE165" s="78">
        <f>sum(AE32,'DTC - P&amp;L'!AE35,AE79)/AE155</f>
        <v>7.474413513</v>
      </c>
      <c r="AF165" s="78">
        <f>sum(AF32,'DTC - P&amp;L'!AF35,AF79)/AF155</f>
        <v>9.129760018</v>
      </c>
    </row>
    <row r="166" collapsed="1">
      <c r="A166" s="24" t="s">
        <v>142</v>
      </c>
      <c r="B166" s="78">
        <f t="shared" ref="B166:AF166" si="40">B12/B152</f>
        <v>6.894272967</v>
      </c>
      <c r="C166" s="78">
        <f t="shared" si="40"/>
        <v>6.953363969</v>
      </c>
      <c r="D166" s="78">
        <f t="shared" si="40"/>
        <v>5.357851163</v>
      </c>
      <c r="E166" s="78">
        <f t="shared" si="40"/>
        <v>5.659413473</v>
      </c>
      <c r="F166" s="78">
        <f t="shared" si="40"/>
        <v>4.993917656</v>
      </c>
      <c r="G166" s="78">
        <f t="shared" si="40"/>
        <v>4.281456035</v>
      </c>
      <c r="H166" s="78">
        <f t="shared" si="40"/>
        <v>3.592467794</v>
      </c>
      <c r="I166" s="78">
        <f t="shared" si="40"/>
        <v>4.648622674</v>
      </c>
      <c r="J166" s="78">
        <f t="shared" si="40"/>
        <v>3.732313077</v>
      </c>
      <c r="K166" s="78">
        <f t="shared" si="40"/>
        <v>3.804117051</v>
      </c>
      <c r="L166" s="78">
        <f t="shared" si="40"/>
        <v>3.273227437</v>
      </c>
      <c r="M166" s="78">
        <f t="shared" si="40"/>
        <v>3.935907046</v>
      </c>
      <c r="N166" s="78">
        <f t="shared" si="40"/>
        <v>3.985865848</v>
      </c>
      <c r="O166" s="78">
        <f t="shared" si="40"/>
        <v>33.27946356</v>
      </c>
      <c r="P166" s="78">
        <f t="shared" si="40"/>
        <v>8.650200431</v>
      </c>
      <c r="Q166" s="78">
        <f t="shared" si="40"/>
        <v>7.697827505</v>
      </c>
      <c r="R166" s="78">
        <f t="shared" si="40"/>
        <v>17.91951655</v>
      </c>
      <c r="S166" s="78">
        <f t="shared" si="40"/>
        <v>8.863301785</v>
      </c>
      <c r="T166" s="78">
        <f t="shared" si="40"/>
        <v>16.76486176</v>
      </c>
      <c r="U166" s="78">
        <f t="shared" si="40"/>
        <v>6.407779814</v>
      </c>
      <c r="V166" s="78">
        <f t="shared" si="40"/>
        <v>4.539815943</v>
      </c>
      <c r="W166" s="78">
        <f t="shared" si="40"/>
        <v>4.727059085</v>
      </c>
      <c r="X166" s="78">
        <f t="shared" si="40"/>
        <v>3.906392779</v>
      </c>
      <c r="Y166" s="78">
        <f t="shared" si="40"/>
        <v>3.746008308</v>
      </c>
      <c r="Z166" s="78">
        <f t="shared" si="40"/>
        <v>3.92634855</v>
      </c>
      <c r="AA166" s="78">
        <f t="shared" si="40"/>
        <v>3.706603983</v>
      </c>
      <c r="AB166" s="78">
        <f t="shared" si="40"/>
        <v>5.107429697</v>
      </c>
      <c r="AC166" s="78">
        <f t="shared" si="40"/>
        <v>3.57374868</v>
      </c>
      <c r="AD166" s="78">
        <f t="shared" si="40"/>
        <v>7.152698345</v>
      </c>
      <c r="AE166" s="78">
        <f t="shared" si="40"/>
        <v>5.483154462</v>
      </c>
      <c r="AF166" s="78">
        <f t="shared" si="40"/>
        <v>11.5066169</v>
      </c>
    </row>
    <row r="167" hidden="1" outlineLevel="1">
      <c r="A167" s="24" t="s">
        <v>143</v>
      </c>
      <c r="B167" s="80">
        <f t="shared" ref="B167:AF167" si="41">(B13+B26)/B153</f>
        <v>6.769334389</v>
      </c>
      <c r="C167" s="80">
        <f t="shared" si="41"/>
        <v>6.921122764</v>
      </c>
      <c r="D167" s="80">
        <f t="shared" si="41"/>
        <v>5.339594566</v>
      </c>
      <c r="E167" s="80">
        <f t="shared" si="41"/>
        <v>5.576678162</v>
      </c>
      <c r="F167" s="80">
        <f t="shared" si="41"/>
        <v>4.964015693</v>
      </c>
      <c r="G167" s="80">
        <f t="shared" si="41"/>
        <v>4.250802465</v>
      </c>
      <c r="H167" s="80">
        <f t="shared" si="41"/>
        <v>3.562215828</v>
      </c>
      <c r="I167" s="80">
        <f t="shared" si="41"/>
        <v>4.592363896</v>
      </c>
      <c r="J167" s="80">
        <f t="shared" si="41"/>
        <v>3.695821494</v>
      </c>
      <c r="K167" s="80">
        <f t="shared" si="41"/>
        <v>3.742165755</v>
      </c>
      <c r="L167" s="80">
        <f t="shared" si="41"/>
        <v>3.242844709</v>
      </c>
      <c r="M167" s="80">
        <f t="shared" si="41"/>
        <v>3.914501047</v>
      </c>
      <c r="N167" s="80">
        <f t="shared" si="41"/>
        <v>3.924712868</v>
      </c>
      <c r="O167" s="80">
        <f t="shared" si="41"/>
        <v>33.21676276</v>
      </c>
      <c r="P167" s="80">
        <f t="shared" si="41"/>
        <v>8.509303854</v>
      </c>
      <c r="Q167" s="80">
        <f t="shared" si="41"/>
        <v>7.598320303</v>
      </c>
      <c r="R167" s="80">
        <f t="shared" si="41"/>
        <v>17.84512054</v>
      </c>
      <c r="S167" s="80">
        <f t="shared" si="41"/>
        <v>8.756937122</v>
      </c>
      <c r="T167" s="80">
        <f t="shared" si="41"/>
        <v>16.6643372</v>
      </c>
      <c r="U167" s="80">
        <f t="shared" si="41"/>
        <v>6.323521351</v>
      </c>
      <c r="V167" s="80">
        <f t="shared" si="41"/>
        <v>4.524553921</v>
      </c>
      <c r="W167" s="80">
        <f t="shared" si="41"/>
        <v>4.677518429</v>
      </c>
      <c r="X167" s="80">
        <f t="shared" si="41"/>
        <v>3.821737394</v>
      </c>
      <c r="Y167" s="80">
        <f t="shared" si="41"/>
        <v>3.688113563</v>
      </c>
      <c r="Z167" s="80">
        <f t="shared" si="41"/>
        <v>3.877841976</v>
      </c>
      <c r="AA167" s="80">
        <f t="shared" si="41"/>
        <v>3.666969364</v>
      </c>
      <c r="AB167" s="80">
        <f t="shared" si="41"/>
        <v>5.057849839</v>
      </c>
      <c r="AC167" s="80">
        <f t="shared" si="41"/>
        <v>3.475854364</v>
      </c>
      <c r="AD167" s="80">
        <f t="shared" si="41"/>
        <v>7.100504257</v>
      </c>
      <c r="AE167" s="80">
        <f t="shared" si="41"/>
        <v>5.377576581</v>
      </c>
      <c r="AF167" s="80">
        <f t="shared" si="41"/>
        <v>11.10748281</v>
      </c>
    </row>
    <row r="168" hidden="1" outlineLevel="1">
      <c r="A168" s="24" t="s">
        <v>144</v>
      </c>
      <c r="B168" s="80">
        <f t="shared" ref="B168:AF168" si="42">(B20+B29)/B154</f>
        <v>3428.757247</v>
      </c>
      <c r="C168" s="80" t="str">
        <f t="shared" si="42"/>
        <v>#DIV/0!</v>
      </c>
      <c r="D168" s="80">
        <f t="shared" si="42"/>
        <v>547.3499281</v>
      </c>
      <c r="E168" s="80">
        <f t="shared" si="42"/>
        <v>2459.61107</v>
      </c>
      <c r="F168" s="80" t="str">
        <f t="shared" si="42"/>
        <v>#DIV/0!</v>
      </c>
      <c r="G168" s="80" t="str">
        <f t="shared" si="42"/>
        <v>#DIV/0!</v>
      </c>
      <c r="H168" s="80" t="str">
        <f t="shared" si="42"/>
        <v>#DIV/0!</v>
      </c>
      <c r="I168" s="80">
        <f t="shared" si="42"/>
        <v>1040.401787</v>
      </c>
      <c r="J168" s="80">
        <f t="shared" si="42"/>
        <v>3588.5716</v>
      </c>
      <c r="K168" s="80">
        <f t="shared" si="42"/>
        <v>621.5690385</v>
      </c>
      <c r="L168" s="80">
        <f t="shared" si="42"/>
        <v>850.6450452</v>
      </c>
      <c r="M168" s="80">
        <f t="shared" si="42"/>
        <v>277.2978342</v>
      </c>
      <c r="N168" s="80">
        <f t="shared" si="42"/>
        <v>232.3494379</v>
      </c>
      <c r="O168" s="80">
        <f t="shared" si="42"/>
        <v>1493.515306</v>
      </c>
      <c r="P168" s="80" t="str">
        <f t="shared" si="42"/>
        <v>#DIV/0!</v>
      </c>
      <c r="Q168" s="80">
        <f t="shared" si="42"/>
        <v>350.102853</v>
      </c>
      <c r="R168" s="80">
        <f t="shared" si="42"/>
        <v>1878.787078</v>
      </c>
      <c r="S168" s="80">
        <f t="shared" si="42"/>
        <v>588.5955651</v>
      </c>
      <c r="T168" s="80">
        <f t="shared" si="42"/>
        <v>352.3461452</v>
      </c>
      <c r="U168" s="80" t="str">
        <f t="shared" si="42"/>
        <v>#DIV/0!</v>
      </c>
      <c r="V168" s="80">
        <f t="shared" si="42"/>
        <v>95.24274866</v>
      </c>
      <c r="W168" s="80">
        <f t="shared" si="42"/>
        <v>201.0145463</v>
      </c>
      <c r="X168" s="80">
        <f t="shared" si="42"/>
        <v>472.4294798</v>
      </c>
      <c r="Y168" s="80">
        <f t="shared" si="42"/>
        <v>1729.351414</v>
      </c>
      <c r="Z168" s="80">
        <f t="shared" si="42"/>
        <v>148.1396294</v>
      </c>
      <c r="AA168" s="80">
        <f t="shared" si="42"/>
        <v>459.1436986</v>
      </c>
      <c r="AB168" s="80" t="str">
        <f t="shared" si="42"/>
        <v>#DIV/0!</v>
      </c>
      <c r="AC168" s="80" t="str">
        <f t="shared" si="42"/>
        <v>#DIV/0!</v>
      </c>
      <c r="AD168" s="80">
        <f t="shared" si="42"/>
        <v>430.3278</v>
      </c>
      <c r="AE168" s="80" t="str">
        <f t="shared" si="42"/>
        <v>#DIV/0!</v>
      </c>
      <c r="AF168" s="80" t="str">
        <f t="shared" si="42"/>
        <v>#DIV/0!</v>
      </c>
    </row>
    <row r="169" collapsed="1">
      <c r="A169" s="24" t="s">
        <v>145</v>
      </c>
      <c r="B169" s="78">
        <f>'DTC - P&amp;L'!B35/B152</f>
        <v>5.844237816</v>
      </c>
      <c r="C169" s="78">
        <f>'DTC - P&amp;L'!C35/C152</f>
        <v>4.529819523</v>
      </c>
      <c r="D169" s="78">
        <f>'DTC - P&amp;L'!D35/D152</f>
        <v>4.501732054</v>
      </c>
      <c r="E169" s="78">
        <f>'DTC - P&amp;L'!E35/E152</f>
        <v>4.777918171</v>
      </c>
      <c r="F169" s="78">
        <f>'DTC - P&amp;L'!F35/F152</f>
        <v>3.501655106</v>
      </c>
      <c r="G169" s="78">
        <f>'DTC - P&amp;L'!G35/G152</f>
        <v>3.422197774</v>
      </c>
      <c r="H169" s="78">
        <f>'DTC - P&amp;L'!H35/H152</f>
        <v>2.904775996</v>
      </c>
      <c r="I169" s="78">
        <f>'DTC - P&amp;L'!I35/I152</f>
        <v>3.63113957</v>
      </c>
      <c r="J169" s="78">
        <f>'DTC - P&amp;L'!J35/J152</f>
        <v>2.905780777</v>
      </c>
      <c r="K169" s="78">
        <f>'DTC - P&amp;L'!K35/K152</f>
        <v>2.951402583</v>
      </c>
      <c r="L169" s="78">
        <f>'DTC - P&amp;L'!L35/L152</f>
        <v>2.07766146</v>
      </c>
      <c r="M169" s="78">
        <f>'DTC - P&amp;L'!M35/M152</f>
        <v>2.591860358</v>
      </c>
      <c r="N169" s="78">
        <f>'DTC - P&amp;L'!N35/N152</f>
        <v>2.582823426</v>
      </c>
      <c r="O169" s="78">
        <f>'DTC - P&amp;L'!O35/O152</f>
        <v>32.0181585</v>
      </c>
      <c r="P169" s="78">
        <f>'DTC - P&amp;L'!P35/P152</f>
        <v>7.042482461</v>
      </c>
      <c r="Q169" s="78">
        <f>'DTC - P&amp;L'!Q35/Q152</f>
        <v>5.94560109</v>
      </c>
      <c r="R169" s="78">
        <f>'DTC - P&amp;L'!R35/R152</f>
        <v>15.87773838</v>
      </c>
      <c r="S169" s="78">
        <f>'DTC - P&amp;L'!S35/S152</f>
        <v>6.794163904</v>
      </c>
      <c r="T169" s="78">
        <f>'DTC - P&amp;L'!T35/T152</f>
        <v>14.21383181</v>
      </c>
      <c r="U169" s="78">
        <f>'DTC - P&amp;L'!U35/U152</f>
        <v>3.521095699</v>
      </c>
      <c r="V169" s="78">
        <f>'DTC - P&amp;L'!V35/V152</f>
        <v>3.045359168</v>
      </c>
      <c r="W169" s="78">
        <f>'DTC - P&amp;L'!W35/W152</f>
        <v>3.130794439</v>
      </c>
      <c r="X169" s="78">
        <f>'DTC - P&amp;L'!X35/X152</f>
        <v>2.996583617</v>
      </c>
      <c r="Y169" s="78">
        <f>'DTC - P&amp;L'!Y35/Y152</f>
        <v>2.741350705</v>
      </c>
      <c r="Z169" s="78">
        <f>'DTC - P&amp;L'!Z35/Z152</f>
        <v>2.727658777</v>
      </c>
      <c r="AA169" s="78">
        <f>'DTC - P&amp;L'!AA35/AA152</f>
        <v>2.413346222</v>
      </c>
      <c r="AB169" s="78">
        <f>'DTC - P&amp;L'!AB35/AB152</f>
        <v>2.917847581</v>
      </c>
      <c r="AC169" s="78">
        <f>'DTC - P&amp;L'!AC35/AC152</f>
        <v>1.754169721</v>
      </c>
      <c r="AD169" s="78">
        <f>'DTC - P&amp;L'!AD35/AD152</f>
        <v>3.90788063</v>
      </c>
      <c r="AE169" s="78">
        <f>'DTC - P&amp;L'!AE35/AE152</f>
        <v>4.149560856</v>
      </c>
      <c r="AF169" s="78">
        <f>'DTC - P&amp;L'!AF35/AF152</f>
        <v>6.164146806</v>
      </c>
    </row>
    <row r="170" hidden="1" outlineLevel="1">
      <c r="A170" s="24" t="s">
        <v>146</v>
      </c>
      <c r="B170" s="80">
        <f>'DTC US&amp;CA - P&amp;L'!B6/B153</f>
        <v>5.752870648</v>
      </c>
      <c r="C170" s="80">
        <f>'DTC US&amp;CA - P&amp;L'!C6/C153</f>
        <v>4.514216613</v>
      </c>
      <c r="D170" s="80">
        <f>'DTC US&amp;CA - P&amp;L'!D6/D153</f>
        <v>4.492806787</v>
      </c>
      <c r="E170" s="80">
        <f>'DTC US&amp;CA - P&amp;L'!E6/E153</f>
        <v>4.72069</v>
      </c>
      <c r="F170" s="80">
        <f>'DTC US&amp;CA - P&amp;L'!F6/F153</f>
        <v>3.490105837</v>
      </c>
      <c r="G170" s="80">
        <f>'DTC US&amp;CA - P&amp;L'!G6/G153</f>
        <v>3.411284541</v>
      </c>
      <c r="H170" s="80">
        <f>'DTC US&amp;CA - P&amp;L'!H6/H153</f>
        <v>2.879536067</v>
      </c>
      <c r="I170" s="80">
        <f>'DTC US&amp;CA - P&amp;L'!I6/I153</f>
        <v>3.592350765</v>
      </c>
      <c r="J170" s="80">
        <f>'DTC US&amp;CA - P&amp;L'!J6/J153</f>
        <v>2.874423287</v>
      </c>
      <c r="K170" s="80">
        <f>'DTC US&amp;CA - P&amp;L'!K6/K153</f>
        <v>2.915396376</v>
      </c>
      <c r="L170" s="80">
        <f>'DTC US&amp;CA - P&amp;L'!L6/L153</f>
        <v>2.060730117</v>
      </c>
      <c r="M170" s="80">
        <f>'DTC US&amp;CA - P&amp;L'!M6/M153</f>
        <v>2.577605458</v>
      </c>
      <c r="N170" s="80">
        <f>'DTC US&amp;CA - P&amp;L'!N6/N153</f>
        <v>2.536156991</v>
      </c>
      <c r="O170" s="80">
        <f>'DTC US&amp;CA - P&amp;L'!O6/O153</f>
        <v>31.97722304</v>
      </c>
      <c r="P170" s="80">
        <f>'DTC US&amp;CA - P&amp;L'!P6/P153</f>
        <v>6.911041755</v>
      </c>
      <c r="Q170" s="80">
        <f>'DTC US&amp;CA - P&amp;L'!Q6/Q153</f>
        <v>5.868276602</v>
      </c>
      <c r="R170" s="80">
        <f>'DTC US&amp;CA - P&amp;L'!R6/R153</f>
        <v>15.81447989</v>
      </c>
      <c r="S170" s="80">
        <f>'DTC US&amp;CA - P&amp;L'!S6/S153</f>
        <v>6.734960266</v>
      </c>
      <c r="T170" s="80">
        <f>'DTC US&amp;CA - P&amp;L'!T6/T153</f>
        <v>14.1386172</v>
      </c>
      <c r="U170" s="80">
        <f>'DTC US&amp;CA - P&amp;L'!U6/U153</f>
        <v>3.436837236</v>
      </c>
      <c r="V170" s="80">
        <f>'DTC US&amp;CA - P&amp;L'!V6/V153</f>
        <v>3.029845683</v>
      </c>
      <c r="W170" s="80">
        <f>'DTC US&amp;CA - P&amp;L'!W6/W153</f>
        <v>3.088154112</v>
      </c>
      <c r="X170" s="80">
        <f>'DTC US&amp;CA - P&amp;L'!X6/X153</f>
        <v>2.927663831</v>
      </c>
      <c r="Y170" s="80">
        <f>'DTC US&amp;CA - P&amp;L'!Y6/Y153</f>
        <v>2.691596562</v>
      </c>
      <c r="Z170" s="80">
        <f>'DTC US&amp;CA - P&amp;L'!Z6/Z153</f>
        <v>2.687449132</v>
      </c>
      <c r="AA170" s="80">
        <f>'DTC US&amp;CA - P&amp;L'!AA6/AA153</f>
        <v>2.393402336</v>
      </c>
      <c r="AB170" s="80">
        <f>'DTC US&amp;CA - P&amp;L'!AB6/AB153</f>
        <v>2.889660484</v>
      </c>
      <c r="AC170" s="80">
        <f>'DTC US&amp;CA - P&amp;L'!AC6/AC153</f>
        <v>1.675284342</v>
      </c>
      <c r="AD170" s="80">
        <f>'DTC US&amp;CA - P&amp;L'!AD6/AD153</f>
        <v>3.870337491</v>
      </c>
      <c r="AE170" s="80">
        <f>'DTC US&amp;CA - P&amp;L'!AE6/AE153</f>
        <v>4.043982975</v>
      </c>
      <c r="AF170" s="80">
        <f>'DTC US&amp;CA - P&amp;L'!AF6/AF153</f>
        <v>5.851881106</v>
      </c>
    </row>
    <row r="171" hidden="1" outlineLevel="1">
      <c r="A171" s="24" t="s">
        <v>147</v>
      </c>
      <c r="B171" s="80">
        <f>'DTC EU - P&amp;L'!B6/B154</f>
        <v>2508.241298</v>
      </c>
      <c r="C171" s="80" t="str">
        <f>'DTC EU - P&amp;L'!C6/C154</f>
        <v>#DIV/0!</v>
      </c>
      <c r="D171" s="80">
        <f>'DTC EU - P&amp;L'!D6/D154</f>
        <v>269.4702807</v>
      </c>
      <c r="E171" s="80">
        <f>'DTC EU - P&amp;L'!E6/E154</f>
        <v>1702.1809</v>
      </c>
      <c r="F171" s="80" t="str">
        <f>'DTC EU - P&amp;L'!F6/F154</f>
        <v>#DIV/0!</v>
      </c>
      <c r="G171" s="80" t="str">
        <f>'DTC EU - P&amp;L'!G6/G154</f>
        <v>#DIV/0!</v>
      </c>
      <c r="H171" s="80" t="str">
        <f>'DTC EU - P&amp;L'!H6/H154</f>
        <v>#DIV/0!</v>
      </c>
      <c r="I171" s="80">
        <f>'DTC EU - P&amp;L'!I6/I154</f>
        <v>717.7530824</v>
      </c>
      <c r="J171" s="80">
        <f>'DTC EU - P&amp;L'!J6/J154</f>
        <v>3083.384881</v>
      </c>
      <c r="K171" s="80">
        <f>'DTC EU - P&amp;L'!K6/K154</f>
        <v>361.9975096</v>
      </c>
      <c r="L171" s="80">
        <f>'DTC EU - P&amp;L'!L6/L154</f>
        <v>474.2914516</v>
      </c>
      <c r="M171" s="80">
        <f>'DTC EU - P&amp;L'!M6/M154</f>
        <v>184.6318158</v>
      </c>
      <c r="N171" s="80">
        <f>'DTC EU - P&amp;L'!N6/N154</f>
        <v>176.8492895</v>
      </c>
      <c r="O171" s="80">
        <f>'DTC EU - P&amp;L'!O6/O154</f>
        <v>985.3620968</v>
      </c>
      <c r="P171" s="80" t="str">
        <f>'DTC EU - P&amp;L'!P6/P154</f>
        <v>#DIV/0!</v>
      </c>
      <c r="Q171" s="80">
        <f>'DTC EU - P&amp;L'!Q6/Q154</f>
        <v>272.0197388</v>
      </c>
      <c r="R171" s="80">
        <f>'DTC EU - P&amp;L'!R6/R154</f>
        <v>1598.1625</v>
      </c>
      <c r="S171" s="80">
        <f>'DTC EU - P&amp;L'!S6/S154</f>
        <v>329.4789578</v>
      </c>
      <c r="T171" s="80">
        <f>'DTC EU - P&amp;L'!T6/T154</f>
        <v>265.3028571</v>
      </c>
      <c r="U171" s="80" t="str">
        <f>'DTC EU - P&amp;L'!U6/U154</f>
        <v>#DIV/0!</v>
      </c>
      <c r="V171" s="80">
        <f>'DTC EU - P&amp;L'!V6/V154</f>
        <v>95.24274866</v>
      </c>
      <c r="W171" s="80">
        <f>'DTC EU - P&amp;L'!W6/W154</f>
        <v>172.0781496</v>
      </c>
      <c r="X171" s="80">
        <f>'DTC EU - P&amp;L'!X6/X154</f>
        <v>384.4313933</v>
      </c>
      <c r="Y171" s="80">
        <f>'DTC EU - P&amp;L'!Y6/Y154</f>
        <v>1485.708721</v>
      </c>
      <c r="Z171" s="80">
        <f>'DTC EU - P&amp;L'!Z6/Z154</f>
        <v>122.2736148</v>
      </c>
      <c r="AA171" s="80">
        <f>'DTC EU - P&amp;L'!AA6/AA154</f>
        <v>231.5863768</v>
      </c>
      <c r="AB171" s="80" t="str">
        <f>'DTC EU - P&amp;L'!AB6/AB154</f>
        <v>#DIV/0!</v>
      </c>
      <c r="AC171" s="80" t="str">
        <f>'DTC EU - P&amp;L'!AC6/AC154</f>
        <v>#DIV/0!</v>
      </c>
      <c r="AD171" s="80">
        <f>'DTC EU - P&amp;L'!AD6/AD154</f>
        <v>308.2971744</v>
      </c>
      <c r="AE171" s="80" t="str">
        <f>'DTC EU - P&amp;L'!AE6/AE154</f>
        <v>#DIV/0!</v>
      </c>
      <c r="AF171" s="80" t="str">
        <f>'DTC EU - P&amp;L'!AF6/AF154</f>
        <v>#DIV/0!</v>
      </c>
    </row>
    <row r="172" collapsed="1">
      <c r="A172" s="24" t="s">
        <v>148</v>
      </c>
      <c r="B172" s="78">
        <f t="shared" ref="B172:AF172" si="43">B32/B143</f>
        <v>17.95579172</v>
      </c>
      <c r="C172" s="78">
        <f t="shared" si="43"/>
        <v>25.10524885</v>
      </c>
      <c r="D172" s="78">
        <f t="shared" si="43"/>
        <v>45.4435129</v>
      </c>
      <c r="E172" s="78">
        <f t="shared" si="43"/>
        <v>12.83119608</v>
      </c>
      <c r="F172" s="78">
        <f t="shared" si="43"/>
        <v>13.76993911</v>
      </c>
      <c r="G172" s="78">
        <f t="shared" si="43"/>
        <v>27.70887292</v>
      </c>
      <c r="H172" s="78">
        <f t="shared" si="43"/>
        <v>25.56470322</v>
      </c>
      <c r="I172" s="78">
        <f t="shared" si="43"/>
        <v>18.48201662</v>
      </c>
      <c r="J172" s="78">
        <f t="shared" si="43"/>
        <v>16.98540659</v>
      </c>
      <c r="K172" s="78">
        <f t="shared" si="43"/>
        <v>12.73050227</v>
      </c>
      <c r="L172" s="78">
        <f t="shared" si="43"/>
        <v>8.717957675</v>
      </c>
      <c r="M172" s="78">
        <f t="shared" si="43"/>
        <v>5.023897516</v>
      </c>
      <c r="N172" s="78">
        <f t="shared" si="43"/>
        <v>7.733652363</v>
      </c>
      <c r="O172" s="78">
        <f t="shared" si="43"/>
        <v>9.465641011</v>
      </c>
      <c r="P172" s="78">
        <f t="shared" si="43"/>
        <v>7.802262399</v>
      </c>
      <c r="Q172" s="78">
        <f t="shared" si="43"/>
        <v>6.067529259</v>
      </c>
      <c r="R172" s="78">
        <f t="shared" si="43"/>
        <v>7.334866257</v>
      </c>
      <c r="S172" s="78">
        <f t="shared" si="43"/>
        <v>6.335005891</v>
      </c>
      <c r="T172" s="78">
        <f t="shared" si="43"/>
        <v>8.162488845</v>
      </c>
      <c r="U172" s="78">
        <f t="shared" si="43"/>
        <v>8.991913291</v>
      </c>
      <c r="V172" s="78">
        <f t="shared" si="43"/>
        <v>10.43051694</v>
      </c>
      <c r="W172" s="78">
        <f t="shared" si="43"/>
        <v>11.06338201</v>
      </c>
      <c r="X172" s="78">
        <f t="shared" si="43"/>
        <v>13.38301486</v>
      </c>
      <c r="Y172" s="78">
        <f t="shared" si="43"/>
        <v>12.03921241</v>
      </c>
      <c r="Z172" s="78">
        <f t="shared" si="43"/>
        <v>12.85362893</v>
      </c>
      <c r="AA172" s="78">
        <f t="shared" si="43"/>
        <v>14.78267959</v>
      </c>
      <c r="AB172" s="78">
        <f t="shared" si="43"/>
        <v>10.78340588</v>
      </c>
      <c r="AC172" s="78">
        <f t="shared" si="43"/>
        <v>9.095618592</v>
      </c>
      <c r="AD172" s="78">
        <f t="shared" si="43"/>
        <v>7.562947735</v>
      </c>
      <c r="AE172" s="78">
        <f t="shared" si="43"/>
        <v>12.24152221</v>
      </c>
      <c r="AF172" s="78">
        <f t="shared" si="43"/>
        <v>12.93427875</v>
      </c>
    </row>
    <row r="173" hidden="1" outlineLevel="1">
      <c r="A173" s="24" t="s">
        <v>149</v>
      </c>
      <c r="B173" s="81">
        <f t="shared" ref="B173:AF173" si="44">B33/B144</f>
        <v>18.23462218</v>
      </c>
      <c r="C173" s="81">
        <f t="shared" si="44"/>
        <v>25.78896161</v>
      </c>
      <c r="D173" s="81">
        <f t="shared" si="44"/>
        <v>46.56929007</v>
      </c>
      <c r="E173" s="81">
        <f t="shared" si="44"/>
        <v>12.87365757</v>
      </c>
      <c r="F173" s="81">
        <f t="shared" si="44"/>
        <v>13.86368284</v>
      </c>
      <c r="G173" s="81">
        <f t="shared" si="44"/>
        <v>28.19925</v>
      </c>
      <c r="H173" s="81">
        <f t="shared" si="44"/>
        <v>25.80080435</v>
      </c>
      <c r="I173" s="81">
        <f t="shared" si="44"/>
        <v>18.67714009</v>
      </c>
      <c r="J173" s="81">
        <f t="shared" si="44"/>
        <v>17.40814418</v>
      </c>
      <c r="K173" s="81">
        <f t="shared" si="44"/>
        <v>12.86511696</v>
      </c>
      <c r="L173" s="81">
        <f t="shared" si="44"/>
        <v>8.602076271</v>
      </c>
      <c r="M173" s="81">
        <f t="shared" si="44"/>
        <v>5.058862831</v>
      </c>
      <c r="N173" s="81">
        <f t="shared" si="44"/>
        <v>7.829134276</v>
      </c>
      <c r="O173" s="81">
        <f t="shared" si="44"/>
        <v>9.440283286</v>
      </c>
      <c r="P173" s="81">
        <f t="shared" si="44"/>
        <v>7.894944637</v>
      </c>
      <c r="Q173" s="81">
        <f t="shared" si="44"/>
        <v>6.002802086</v>
      </c>
      <c r="R173" s="81">
        <f t="shared" si="44"/>
        <v>7.267793235</v>
      </c>
      <c r="S173" s="81">
        <f t="shared" si="44"/>
        <v>6.258820116</v>
      </c>
      <c r="T173" s="81">
        <f t="shared" si="44"/>
        <v>8.331507208</v>
      </c>
      <c r="U173" s="81">
        <f t="shared" si="44"/>
        <v>8.799812383</v>
      </c>
      <c r="V173" s="81">
        <f t="shared" si="44"/>
        <v>10.59976307</v>
      </c>
      <c r="W173" s="81">
        <f t="shared" si="44"/>
        <v>11.18723077</v>
      </c>
      <c r="X173" s="81">
        <f t="shared" si="44"/>
        <v>13.74511896</v>
      </c>
      <c r="Y173" s="81">
        <f t="shared" si="44"/>
        <v>11.80782293</v>
      </c>
      <c r="Z173" s="81">
        <f t="shared" si="44"/>
        <v>13.00921864</v>
      </c>
      <c r="AA173" s="81">
        <f t="shared" si="44"/>
        <v>15.05523154</v>
      </c>
      <c r="AB173" s="81">
        <f t="shared" si="44"/>
        <v>10.38199281</v>
      </c>
      <c r="AC173" s="81">
        <f t="shared" si="44"/>
        <v>8.753745728</v>
      </c>
      <c r="AD173" s="81">
        <f t="shared" si="44"/>
        <v>7.562947735</v>
      </c>
      <c r="AE173" s="81">
        <f t="shared" si="44"/>
        <v>12.00585579</v>
      </c>
      <c r="AF173" s="81">
        <f t="shared" si="44"/>
        <v>12.54737282</v>
      </c>
    </row>
    <row r="174" hidden="1" outlineLevel="1">
      <c r="A174" s="24" t="s">
        <v>150</v>
      </c>
      <c r="B174" s="81">
        <f t="shared" ref="B174:AF174" si="45">B39/SUM(B145:B147)</f>
        <v>1.218567639</v>
      </c>
      <c r="C174" s="81">
        <f t="shared" si="45"/>
        <v>0</v>
      </c>
      <c r="D174" s="81">
        <f t="shared" si="45"/>
        <v>1.274265208</v>
      </c>
      <c r="E174" s="81">
        <f t="shared" si="45"/>
        <v>1.361914601</v>
      </c>
      <c r="F174" s="81">
        <f t="shared" si="45"/>
        <v>4.176119403</v>
      </c>
      <c r="G174" s="81">
        <f t="shared" si="45"/>
        <v>1.094739348</v>
      </c>
      <c r="H174" s="81">
        <f t="shared" si="45"/>
        <v>11.90694165</v>
      </c>
      <c r="I174" s="81">
        <f t="shared" si="45"/>
        <v>6.904802991</v>
      </c>
      <c r="J174" s="81">
        <f t="shared" si="45"/>
        <v>0.7420924574</v>
      </c>
      <c r="K174" s="81">
        <f t="shared" si="45"/>
        <v>6.864514759</v>
      </c>
      <c r="L174" s="81">
        <f t="shared" si="45"/>
        <v>13.4916602</v>
      </c>
      <c r="M174" s="81">
        <f t="shared" si="45"/>
        <v>1.322459584</v>
      </c>
      <c r="N174" s="81">
        <f t="shared" si="45"/>
        <v>0</v>
      </c>
      <c r="O174" s="81">
        <f t="shared" si="45"/>
        <v>11.38754697</v>
      </c>
      <c r="P174" s="81">
        <f t="shared" si="45"/>
        <v>0</v>
      </c>
      <c r="Q174" s="81">
        <f t="shared" si="45"/>
        <v>43.17275748</v>
      </c>
      <c r="R174" s="81">
        <f t="shared" si="45"/>
        <v>43.92559524</v>
      </c>
      <c r="S174" s="81">
        <f t="shared" si="45"/>
        <v>11.37721357</v>
      </c>
      <c r="T174" s="81">
        <f t="shared" si="45"/>
        <v>3.036173314</v>
      </c>
      <c r="U174" s="81">
        <f t="shared" si="45"/>
        <v>14.2842867</v>
      </c>
      <c r="V174" s="81">
        <f t="shared" si="45"/>
        <v>5.618387161</v>
      </c>
      <c r="W174" s="81">
        <f t="shared" si="45"/>
        <v>6.752190847</v>
      </c>
      <c r="X174" s="81">
        <f t="shared" si="45"/>
        <v>4.304229935</v>
      </c>
      <c r="Y174" s="81">
        <f t="shared" si="45"/>
        <v>17.55859443</v>
      </c>
      <c r="Z174" s="81">
        <f t="shared" si="45"/>
        <v>7.213097713</v>
      </c>
      <c r="AA174" s="81">
        <f t="shared" si="45"/>
        <v>11.47110706</v>
      </c>
      <c r="AB174" s="81">
        <f t="shared" si="45"/>
        <v>41.42394289</v>
      </c>
      <c r="AC174" s="81" t="str">
        <f t="shared" si="45"/>
        <v>#DIV/0!</v>
      </c>
      <c r="AD174" s="81" t="str">
        <f t="shared" si="45"/>
        <v>#DIV/0!</v>
      </c>
      <c r="AE174" s="81" t="str">
        <f t="shared" si="45"/>
        <v>#DIV/0!</v>
      </c>
      <c r="AF174" s="81" t="str">
        <f t="shared" si="45"/>
        <v>#DIV/0!</v>
      </c>
    </row>
    <row r="175">
      <c r="A175" s="24" t="s">
        <v>151</v>
      </c>
      <c r="B175" s="82" t="str">
        <f t="shared" ref="B175:AF175" si="46">B86/B161</f>
        <v>#DIV/0!</v>
      </c>
      <c r="C175" s="82" t="str">
        <f t="shared" si="46"/>
        <v>#DIV/0!</v>
      </c>
      <c r="D175" s="82" t="str">
        <f t="shared" si="46"/>
        <v>#DIV/0!</v>
      </c>
      <c r="E175" s="82" t="str">
        <f t="shared" si="46"/>
        <v>#DIV/0!</v>
      </c>
      <c r="F175" s="82" t="str">
        <f t="shared" si="46"/>
        <v>#DIV/0!</v>
      </c>
      <c r="G175" s="82" t="str">
        <f t="shared" si="46"/>
        <v>#DIV/0!</v>
      </c>
      <c r="H175" s="82" t="str">
        <f t="shared" si="46"/>
        <v>#DIV/0!</v>
      </c>
      <c r="I175" s="82" t="str">
        <f t="shared" si="46"/>
        <v>#DIV/0!</v>
      </c>
      <c r="J175" s="82" t="str">
        <f t="shared" si="46"/>
        <v>#DIV/0!</v>
      </c>
      <c r="K175" s="82" t="str">
        <f t="shared" si="46"/>
        <v>#DIV/0!</v>
      </c>
      <c r="L175" s="82" t="str">
        <f t="shared" si="46"/>
        <v>#DIV/0!</v>
      </c>
      <c r="M175" s="82" t="str">
        <f t="shared" si="46"/>
        <v>#DIV/0!</v>
      </c>
      <c r="N175" s="82" t="str">
        <f t="shared" si="46"/>
        <v>#DIV/0!</v>
      </c>
      <c r="O175" s="82" t="str">
        <f t="shared" si="46"/>
        <v>#DIV/0!</v>
      </c>
      <c r="P175" s="82" t="str">
        <f t="shared" si="46"/>
        <v>#DIV/0!</v>
      </c>
      <c r="Q175" s="82" t="str">
        <f t="shared" si="46"/>
        <v>#DIV/0!</v>
      </c>
      <c r="R175" s="82" t="str">
        <f t="shared" si="46"/>
        <v>#DIV/0!</v>
      </c>
      <c r="S175" s="82" t="str">
        <f t="shared" si="46"/>
        <v>#DIV/0!</v>
      </c>
      <c r="T175" s="82" t="str">
        <f t="shared" si="46"/>
        <v>#DIV/0!</v>
      </c>
      <c r="U175" s="82" t="str">
        <f t="shared" si="46"/>
        <v>#DIV/0!</v>
      </c>
      <c r="V175" s="82" t="str">
        <f t="shared" si="46"/>
        <v>#DIV/0!</v>
      </c>
      <c r="W175" s="82" t="str">
        <f t="shared" si="46"/>
        <v>#DIV/0!</v>
      </c>
      <c r="X175" s="82" t="str">
        <f t="shared" si="46"/>
        <v>#DIV/0!</v>
      </c>
      <c r="Y175" s="82" t="str">
        <f t="shared" si="46"/>
        <v>#DIV/0!</v>
      </c>
      <c r="Z175" s="82" t="str">
        <f t="shared" si="46"/>
        <v>#DIV/0!</v>
      </c>
      <c r="AA175" s="82" t="str">
        <f t="shared" si="46"/>
        <v>#DIV/0!</v>
      </c>
      <c r="AB175" s="82" t="str">
        <f t="shared" si="46"/>
        <v>#DIV/0!</v>
      </c>
      <c r="AC175" s="82" t="str">
        <f t="shared" si="46"/>
        <v>#DIV/0!</v>
      </c>
      <c r="AD175" s="82" t="str">
        <f t="shared" si="46"/>
        <v>#DIV/0!</v>
      </c>
      <c r="AE175" s="82" t="str">
        <f t="shared" si="46"/>
        <v>#DIV/0!</v>
      </c>
      <c r="AF175" s="82" t="str">
        <f t="shared" si="46"/>
        <v>#DIV/0!</v>
      </c>
    </row>
    <row r="177">
      <c r="A177" s="77" t="s">
        <v>152</v>
      </c>
      <c r="B177" s="65">
        <f>SUM(B152,B143)/SUM('DTC - P&amp;L'!B55,'AMAZON US&amp;CA - P&amp;L'!B29,'AMAZON EU - P&amp;L'!B36,'Digital Marketplaces - P&amp;L'!B12)</f>
        <v>33.20284464</v>
      </c>
      <c r="C177" s="65">
        <f>SUM(C152,C143)/SUM('DTC - P&amp;L'!C55,'AMAZON US&amp;CA - P&amp;L'!C29,'AMAZON EU - P&amp;L'!C36,'Digital Marketplaces - P&amp;L'!C12)</f>
        <v>40.69106169</v>
      </c>
      <c r="D177" s="65">
        <f>SUM(D152,D143)/SUM('DTC - P&amp;L'!D55,'AMAZON US&amp;CA - P&amp;L'!D29,'AMAZON EU - P&amp;L'!D36,'Digital Marketplaces - P&amp;L'!D12)</f>
        <v>35.55930255</v>
      </c>
      <c r="E177" s="65">
        <f>SUM(E152,E143)/SUM('DTC - P&amp;L'!E55,'AMAZON US&amp;CA - P&amp;L'!E29,'AMAZON EU - P&amp;L'!E36,'Digital Marketplaces - P&amp;L'!E12)</f>
        <v>39.01695426</v>
      </c>
      <c r="F177" s="65">
        <f>SUM(F152,F143)/SUM('DTC - P&amp;L'!F55,'AMAZON US&amp;CA - P&amp;L'!F29,'AMAZON EU - P&amp;L'!F36,'Digital Marketplaces - P&amp;L'!F12)</f>
        <v>45.58688243</v>
      </c>
      <c r="G177" s="65">
        <f>SUM(G152,G143)/SUM('DTC - P&amp;L'!G55,'AMAZON US&amp;CA - P&amp;L'!G29,'AMAZON EU - P&amp;L'!G36,'Digital Marketplaces - P&amp;L'!G12)</f>
        <v>47.47473083</v>
      </c>
      <c r="H177" s="65">
        <f>SUM(H152,H143)/SUM('DTC - P&amp;L'!H55,'AMAZON US&amp;CA - P&amp;L'!H29,'AMAZON EU - P&amp;L'!H36,'Digital Marketplaces - P&amp;L'!H12)</f>
        <v>51.40955645</v>
      </c>
      <c r="I177" s="65">
        <f>SUM(I152,I143)/SUM('DTC - P&amp;L'!I55,'AMAZON US&amp;CA - P&amp;L'!I29,'AMAZON EU - P&amp;L'!I36,'Digital Marketplaces - P&amp;L'!I12)</f>
        <v>49.74208443</v>
      </c>
      <c r="J177" s="65">
        <f>SUM(J152,J143)/SUM('DTC - P&amp;L'!J55,'AMAZON US&amp;CA - P&amp;L'!J29,'AMAZON EU - P&amp;L'!J36,'Digital Marketplaces - P&amp;L'!J12)</f>
        <v>62.29178082</v>
      </c>
      <c r="K177" s="65">
        <f>SUM(K152,K143)/SUM('DTC - P&amp;L'!K55,'AMAZON US&amp;CA - P&amp;L'!K29,'AMAZON EU - P&amp;L'!K36,'Digital Marketplaces - P&amp;L'!K12)</f>
        <v>73.44848875</v>
      </c>
      <c r="L177" s="65">
        <f>SUM(L152,L143)/SUM('DTC - P&amp;L'!L55,'AMAZON US&amp;CA - P&amp;L'!L29,'AMAZON EU - P&amp;L'!L36,'Digital Marketplaces - P&amp;L'!L12)</f>
        <v>98.8219797</v>
      </c>
      <c r="M177" s="65">
        <f>SUM(M152,M143)/SUM('DTC - P&amp;L'!M55,'AMAZON US&amp;CA - P&amp;L'!M29,'AMAZON EU - P&amp;L'!M36,'Digital Marketplaces - P&amp;L'!M12)</f>
        <v>88.21724638</v>
      </c>
      <c r="N177" s="65">
        <f>SUM(N152,N143)/SUM('DTC - P&amp;L'!N55,'AMAZON US&amp;CA - P&amp;L'!N29,'AMAZON EU - P&amp;L'!N36,'Digital Marketplaces - P&amp;L'!N12)</f>
        <v>77.54127273</v>
      </c>
      <c r="O177" s="65">
        <f>SUM(O152,O143)/SUM('DTC - P&amp;L'!O55,'AMAZON US&amp;CA - P&amp;L'!O29,'AMAZON EU - P&amp;L'!O36,'Digital Marketplaces - P&amp;L'!O12)</f>
        <v>8.646191904</v>
      </c>
      <c r="P177" s="65">
        <f>SUM(P152,P143)/SUM('DTC - P&amp;L'!P55,'AMAZON US&amp;CA - P&amp;L'!P29,'AMAZON EU - P&amp;L'!P36,'Digital Marketplaces - P&amp;L'!P12)</f>
        <v>35.58473282</v>
      </c>
      <c r="Q177" s="65">
        <f>SUM(Q152,Q143)/SUM('DTC - P&amp;L'!Q55,'AMAZON US&amp;CA - P&amp;L'!Q29,'AMAZON EU - P&amp;L'!Q36,'Digital Marketplaces - P&amp;L'!Q12)</f>
        <v>44.18675958</v>
      </c>
      <c r="R177" s="65">
        <f>SUM(R152,R143)/SUM('DTC - P&amp;L'!R55,'AMAZON US&amp;CA - P&amp;L'!R29,'AMAZON EU - P&amp;L'!R36,'Digital Marketplaces - P&amp;L'!R12)</f>
        <v>18.44829139</v>
      </c>
      <c r="S177" s="65">
        <f>SUM(S152,S143)/SUM('DTC - P&amp;L'!S55,'AMAZON US&amp;CA - P&amp;L'!S29,'AMAZON EU - P&amp;L'!S36,'Digital Marketplaces - P&amp;L'!S12)</f>
        <v>38.48022082</v>
      </c>
      <c r="T177" s="65">
        <f>SUM(T152,T143)/SUM('DTC - P&amp;L'!T55,'AMAZON US&amp;CA - P&amp;L'!T29,'AMAZON EU - P&amp;L'!T36,'Digital Marketplaces - P&amp;L'!T12)</f>
        <v>19.14655417</v>
      </c>
      <c r="U177" s="65">
        <f>SUM(U152,U143)/SUM('DTC - P&amp;L'!U55,'AMAZON US&amp;CA - P&amp;L'!U29,'AMAZON EU - P&amp;L'!U36,'Digital Marketplaces - P&amp;L'!U12)</f>
        <v>58.90088235</v>
      </c>
      <c r="V177" s="65">
        <f>SUM(V152,V143)/SUM('DTC - P&amp;L'!V55,'AMAZON US&amp;CA - P&amp;L'!V29,'AMAZON EU - P&amp;L'!V36,'Digital Marketplaces - P&amp;L'!V12)</f>
        <v>64.29</v>
      </c>
      <c r="W177" s="65">
        <f>SUM(W152,W143)/SUM('DTC - P&amp;L'!W55,'AMAZON US&amp;CA - P&amp;L'!W29,'AMAZON EU - P&amp;L'!W36,'Digital Marketplaces - P&amp;L'!W12)</f>
        <v>65.741875</v>
      </c>
      <c r="X177" s="65">
        <f>SUM(X152,X143)/SUM('DTC - P&amp;L'!X55,'AMAZON US&amp;CA - P&amp;L'!X29,'AMAZON EU - P&amp;L'!X36,'Digital Marketplaces - P&amp;L'!X12)</f>
        <v>67.78400641</v>
      </c>
      <c r="Y177" s="65">
        <f>SUM(Y152,Y143)/SUM('DTC - P&amp;L'!Y55,'AMAZON US&amp;CA - P&amp;L'!Y29,'AMAZON EU - P&amp;L'!Y36,'Digital Marketplaces - P&amp;L'!Y12)</f>
        <v>78.01069164</v>
      </c>
      <c r="Z177" s="65">
        <f>SUM(Z152,Z143)/SUM('DTC - P&amp;L'!Z55,'AMAZON US&amp;CA - P&amp;L'!Z29,'AMAZON EU - P&amp;L'!Z36,'Digital Marketplaces - P&amp;L'!Z12)</f>
        <v>75.29032448</v>
      </c>
      <c r="AA177" s="65">
        <f>SUM(AA152,AA143)/SUM('DTC - P&amp;L'!AA55,'AMAZON US&amp;CA - P&amp;L'!AA29,'AMAZON EU - P&amp;L'!AA36,'Digital Marketplaces - P&amp;L'!AA12)</f>
        <v>89.43085561</v>
      </c>
      <c r="AB177" s="65">
        <f>SUM(AB152,AB143)/SUM('DTC - P&amp;L'!AB55,'AMAZON US&amp;CA - P&amp;L'!AB29,'AMAZON EU - P&amp;L'!AB36,'Digital Marketplaces - P&amp;L'!AB12)</f>
        <v>71.20987805</v>
      </c>
      <c r="AC177" s="65">
        <f>SUM(AC152,AC143)/SUM('DTC - P&amp;L'!AC55,'AMAZON US&amp;CA - P&amp;L'!AC29,'AMAZON EU - P&amp;L'!AC36,'Digital Marketplaces - P&amp;L'!AC12)</f>
        <v>105.2016935</v>
      </c>
      <c r="AD177" s="65">
        <f>SUM(AD152,AD143)/SUM('DTC - P&amp;L'!AD55,'AMAZON US&amp;CA - P&amp;L'!AD29,'AMAZON EU - P&amp;L'!AD36,'Digital Marketplaces - P&amp;L'!AD12)</f>
        <v>58.39236111</v>
      </c>
      <c r="AE177" s="65">
        <f>SUM(AE152,AE143)/SUM('DTC - P&amp;L'!AE55,'AMAZON US&amp;CA - P&amp;L'!AE29,'AMAZON EU - P&amp;L'!AE36,'Digital Marketplaces - P&amp;L'!AE12)</f>
        <v>49.50549383</v>
      </c>
      <c r="AF177" s="65">
        <f>SUM(AF152,AF143)/SUM('DTC - P&amp;L'!AF55,'AMAZON US&amp;CA - P&amp;L'!AF29,'AMAZON EU - P&amp;L'!AF36,'Digital Marketplaces - P&amp;L'!AF12)</f>
        <v>36.48731429</v>
      </c>
    </row>
    <row r="178" collapsed="1">
      <c r="A178" s="24" t="s">
        <v>153</v>
      </c>
      <c r="B178" s="65">
        <f>B152/'DTC - P&amp;L'!B55</f>
        <v>42.34539474</v>
      </c>
      <c r="C178" s="65">
        <f>C152/'DTC - P&amp;L'!C55</f>
        <v>54.29488518</v>
      </c>
      <c r="D178" s="65">
        <f>D152/'DTC - P&amp;L'!D55</f>
        <v>54.85388979</v>
      </c>
      <c r="E178" s="65">
        <f>E152/'DTC - P&amp;L'!E55</f>
        <v>52.22054577</v>
      </c>
      <c r="F178" s="65">
        <f>F152/'DTC - P&amp;L'!F55</f>
        <v>71.61953846</v>
      </c>
      <c r="G178" s="65">
        <f>G152/'DTC - P&amp;L'!G55</f>
        <v>79.46587537</v>
      </c>
      <c r="H178" s="65">
        <f>H152/'DTC - P&amp;L'!H55</f>
        <v>95.69991736</v>
      </c>
      <c r="I178" s="65">
        <f>I152/'DTC - P&amp;L'!I55</f>
        <v>76.85541284</v>
      </c>
      <c r="J178" s="65">
        <f>J152/'DTC - P&amp;L'!J55</f>
        <v>94.20123288</v>
      </c>
      <c r="K178" s="65">
        <f>K152/'DTC - P&amp;L'!K55</f>
        <v>96.03421296</v>
      </c>
      <c r="L178" s="65">
        <f>L152/'DTC - P&amp;L'!L55</f>
        <v>137.2410317</v>
      </c>
      <c r="M178" s="65">
        <f>M152/'DTC - P&amp;L'!M55</f>
        <v>106.2724818</v>
      </c>
      <c r="N178" s="65">
        <f>N152/'DTC - P&amp;L'!N55</f>
        <v>103.6068613</v>
      </c>
      <c r="O178" s="65">
        <f>O152/'DTC - P&amp;L'!O55</f>
        <v>7.599878947</v>
      </c>
      <c r="P178" s="65">
        <f>P152/'DTC - P&amp;L'!P55</f>
        <v>36.1453268</v>
      </c>
      <c r="Q178" s="65">
        <f>Q152/'DTC - P&amp;L'!Q55</f>
        <v>43.71838863</v>
      </c>
      <c r="R178" s="65">
        <f>R152/'DTC - P&amp;L'!R55</f>
        <v>15.586231</v>
      </c>
      <c r="S178" s="65">
        <f>S152/'DTC - P&amp;L'!S55</f>
        <v>37.24016461</v>
      </c>
      <c r="T178" s="65">
        <f>T152/'DTC - P&amp;L'!T55</f>
        <v>17.13857434</v>
      </c>
      <c r="U178" s="65">
        <f>U152/'DTC - P&amp;L'!U55</f>
        <v>73.94787611</v>
      </c>
      <c r="V178" s="65">
        <f>V152/'DTC - P&amp;L'!V55</f>
        <v>81.13408759</v>
      </c>
      <c r="W178" s="65">
        <f>W152/'DTC - P&amp;L'!W55</f>
        <v>80.37623596</v>
      </c>
      <c r="X178" s="65">
        <f>X152/'DTC - P&amp;L'!X55</f>
        <v>82.79953782</v>
      </c>
      <c r="Y178" s="65">
        <f>Y152/'DTC - P&amp;L'!Y55</f>
        <v>89.94364912</v>
      </c>
      <c r="Z178" s="65">
        <f>Z152/'DTC - P&amp;L'!Z55</f>
        <v>88.24153846</v>
      </c>
      <c r="AA178" s="65">
        <f>AA152/'DTC - P&amp;L'!AA55</f>
        <v>114.0921583</v>
      </c>
      <c r="AB178" s="65">
        <f>AB152/'DTC - P&amp;L'!AB55</f>
        <v>95.98327103</v>
      </c>
      <c r="AC178" s="65">
        <f>AC152/'DTC - P&amp;L'!AC55</f>
        <v>160.86125</v>
      </c>
      <c r="AD178" s="65">
        <f>AD152/'DTC - P&amp;L'!AD55</f>
        <v>68.36764706</v>
      </c>
      <c r="AE178" s="65">
        <f>AE152/'DTC - P&amp;L'!AE55</f>
        <v>65.81079208</v>
      </c>
      <c r="AF178" s="65">
        <f>AF152/'DTC - P&amp;L'!AF55</f>
        <v>45.83592593</v>
      </c>
    </row>
    <row r="179" hidden="1" outlineLevel="1">
      <c r="A179" s="24" t="s">
        <v>154</v>
      </c>
      <c r="B179" s="83">
        <f>B153/'DTC US&amp;CA - P&amp;L'!B26</f>
        <v>42.90843333</v>
      </c>
      <c r="C179" s="83">
        <f>C153/'DTC US&amp;CA - P&amp;L'!C26</f>
        <v>54.4084728</v>
      </c>
      <c r="D179" s="83">
        <f>D153/'DTC US&amp;CA - P&amp;L'!D26</f>
        <v>54.94108766</v>
      </c>
      <c r="E179" s="83">
        <f>E153/'DTC US&amp;CA - P&amp;L'!E26</f>
        <v>52.77628114</v>
      </c>
      <c r="F179" s="83">
        <f>F153/'DTC US&amp;CA - P&amp;L'!F26</f>
        <v>71.80365039</v>
      </c>
      <c r="G179" s="83">
        <f>G153/'DTC US&amp;CA - P&amp;L'!G26</f>
        <v>79.70238095</v>
      </c>
      <c r="H179" s="83">
        <f>H153/'DTC US&amp;CA - P&amp;L'!H26</f>
        <v>96.49741667</v>
      </c>
      <c r="I179" s="83">
        <f>I153/'DTC US&amp;CA - P&amp;L'!I26</f>
        <v>77.20539171</v>
      </c>
      <c r="J179" s="83">
        <f>J153/'DTC US&amp;CA - P&amp;L'!J26</f>
        <v>95.06847926</v>
      </c>
      <c r="K179" s="83">
        <f>K153/'DTC US&amp;CA - P&amp;L'!K26</f>
        <v>96.92200935</v>
      </c>
      <c r="L179" s="83">
        <f>L153/'DTC US&amp;CA - P&amp;L'!L26</f>
        <v>138.334</v>
      </c>
      <c r="M179" s="83">
        <f>M153/'DTC US&amp;CA - P&amp;L'!M26</f>
        <v>106.2641606</v>
      </c>
      <c r="N179" s="83">
        <f>N153/'DTC US&amp;CA - P&amp;L'!N26</f>
        <v>105.1136296</v>
      </c>
      <c r="O179" s="83">
        <f>O153/'DTC US&amp;CA - P&amp;L'!O26</f>
        <v>7.60756059</v>
      </c>
      <c r="P179" s="83">
        <f>P153/'DTC US&amp;CA - P&amp;L'!P26</f>
        <v>36.74574751</v>
      </c>
      <c r="Q179" s="83">
        <f>Q153/'DTC US&amp;CA - P&amp;L'!Q26</f>
        <v>44.12392344</v>
      </c>
      <c r="R179" s="83">
        <f>R153/'DTC US&amp;CA - P&amp;L'!R26</f>
        <v>15.633125</v>
      </c>
      <c r="S179" s="83">
        <f>S153/'DTC US&amp;CA - P&amp;L'!S26</f>
        <v>37.54232365</v>
      </c>
      <c r="T179" s="83">
        <f>T153/'DTC US&amp;CA - P&amp;L'!T26</f>
        <v>17.20351738</v>
      </c>
      <c r="U179" s="83">
        <f>U153/'DTC US&amp;CA - P&amp;L'!U26</f>
        <v>75.28027027</v>
      </c>
      <c r="V179" s="83">
        <f>V153/'DTC US&amp;CA - P&amp;L'!V26</f>
        <v>81.71691176</v>
      </c>
      <c r="W179" s="83">
        <f>W153/'DTC US&amp;CA - P&amp;L'!W26</f>
        <v>81.26909091</v>
      </c>
      <c r="X179" s="83">
        <f>X153/'DTC US&amp;CA - P&amp;L'!X26</f>
        <v>84.19970085</v>
      </c>
      <c r="Y179" s="83">
        <f>Y153/'DTC US&amp;CA - P&amp;L'!Y26</f>
        <v>91.22092527</v>
      </c>
      <c r="Z179" s="83">
        <f>Z153/'DTC US&amp;CA - P&amp;L'!Z26</f>
        <v>89.192</v>
      </c>
      <c r="AA179" s="83">
        <f>AA153/'DTC US&amp;CA - P&amp;L'!AA26</f>
        <v>114.908913</v>
      </c>
      <c r="AB179" s="83">
        <f>AB153/'DTC US&amp;CA - P&amp;L'!AB26</f>
        <v>96.88877358</v>
      </c>
      <c r="AC179" s="83">
        <f>AC153/'DTC US&amp;CA - P&amp;L'!AC26</f>
        <v>167.8552174</v>
      </c>
      <c r="AD179" s="83">
        <f>AD153/'DTC US&amp;CA - P&amp;L'!AD26</f>
        <v>69.0360396</v>
      </c>
      <c r="AE179" s="83">
        <f>AE153/'DTC US&amp;CA - P&amp;L'!AE26</f>
        <v>67.14030303</v>
      </c>
      <c r="AF179" s="83">
        <f>AF153/'DTC US&amp;CA - P&amp;L'!AF26</f>
        <v>47.59884615</v>
      </c>
    </row>
    <row r="180" ht="15.0" hidden="1" customHeight="1" outlineLevel="1">
      <c r="A180" s="24" t="s">
        <v>155</v>
      </c>
      <c r="B180" s="83">
        <f>B154/'DTC EU - P&amp;L'!B27</f>
        <v>0.1175</v>
      </c>
      <c r="C180" s="83">
        <f>C154/'DTC EU - P&amp;L'!C27</f>
        <v>0</v>
      </c>
      <c r="D180" s="83">
        <f>D154/'DTC EU - P&amp;L'!D27</f>
        <v>1.14</v>
      </c>
      <c r="E180" s="83">
        <f>E154/'DTC EU - P&amp;L'!E27</f>
        <v>0.1666666667</v>
      </c>
      <c r="F180" s="83">
        <f>F154/'DTC EU - P&amp;L'!F27</f>
        <v>0</v>
      </c>
      <c r="G180" s="83">
        <f>G154/'DTC EU - P&amp;L'!G27</f>
        <v>0</v>
      </c>
      <c r="H180" s="83">
        <f>H154/'DTC EU - P&amp;L'!H27</f>
        <v>0</v>
      </c>
      <c r="I180" s="83">
        <f>I154/'DTC EU - P&amp;L'!I27</f>
        <v>0.91</v>
      </c>
      <c r="J180" s="83">
        <f>J154/'DTC EU - P&amp;L'!J27</f>
        <v>0.105</v>
      </c>
      <c r="K180" s="83">
        <f>K154/'DTC EU - P&amp;L'!K27</f>
        <v>1.04</v>
      </c>
      <c r="L180" s="83">
        <f>L154/'DTC EU - P&amp;L'!L27</f>
        <v>0.62</v>
      </c>
      <c r="M180" s="83" t="str">
        <f>M154/'DTC EU - P&amp;L'!M27</f>
        <v>#DIV/0!</v>
      </c>
      <c r="N180" s="83">
        <f>N154/'DTC EU - P&amp;L'!N27</f>
        <v>1.9</v>
      </c>
      <c r="O180" s="83">
        <f>O154/'DTC EU - P&amp;L'!O27</f>
        <v>0.31</v>
      </c>
      <c r="P180" s="83">
        <f>P154/'DTC EU - P&amp;L'!P27</f>
        <v>0</v>
      </c>
      <c r="Q180" s="83">
        <f>Q154/'DTC EU - P&amp;L'!Q27</f>
        <v>1.34</v>
      </c>
      <c r="R180" s="83">
        <f>R154/'DTC EU - P&amp;L'!R27</f>
        <v>0.205</v>
      </c>
      <c r="S180" s="83">
        <f>S154/'DTC EU - P&amp;L'!S27</f>
        <v>0.83</v>
      </c>
      <c r="T180" s="83">
        <f>T154/'DTC EU - P&amp;L'!T27</f>
        <v>1.26</v>
      </c>
      <c r="U180" s="83">
        <f>U154/'DTC EU - P&amp;L'!U27</f>
        <v>0</v>
      </c>
      <c r="V180" s="83">
        <f>V154/'DTC EU - P&amp;L'!V27</f>
        <v>1.87</v>
      </c>
      <c r="W180" s="83">
        <f>W154/'DTC EU - P&amp;L'!W27</f>
        <v>1.805</v>
      </c>
      <c r="X180" s="83">
        <f>X154/'DTC EU - P&amp;L'!X27</f>
        <v>0.89</v>
      </c>
      <c r="Y180" s="83">
        <f>Y154/'DTC EU - P&amp;L'!Y27</f>
        <v>0.215</v>
      </c>
      <c r="Z180" s="83">
        <f>Z154/'DTC EU - P&amp;L'!Z27</f>
        <v>2.7</v>
      </c>
      <c r="AA180" s="83">
        <f>AA154/'DTC EU - P&amp;L'!AA27</f>
        <v>1.38</v>
      </c>
      <c r="AB180" s="83">
        <f>AB154/'DTC EU - P&amp;L'!AB27</f>
        <v>0</v>
      </c>
      <c r="AC180" s="83">
        <f>AC154/'DTC EU - P&amp;L'!AC27</f>
        <v>0</v>
      </c>
      <c r="AD180" s="83">
        <f>AD154/'DTC EU - P&amp;L'!AD27</f>
        <v>0.86</v>
      </c>
      <c r="AE180" s="83">
        <f>AE154/'DTC EU - P&amp;L'!AE27</f>
        <v>0</v>
      </c>
      <c r="AF180" s="83">
        <f>AF154/'DTC EU - P&amp;L'!AF27</f>
        <v>0</v>
      </c>
    </row>
    <row r="181" collapsed="1">
      <c r="A181" s="24" t="s">
        <v>156</v>
      </c>
      <c r="B181" s="65">
        <f>B143/SUM('AMAZON US&amp;CA - P&amp;L'!B29,'AMAZON EU - P&amp;L'!B36)</f>
        <v>15.0372549</v>
      </c>
      <c r="C181" s="65">
        <f>C143/SUM('AMAZON US&amp;CA - P&amp;L'!C29,'AMAZON EU - P&amp;L'!C36)</f>
        <v>10.80009174</v>
      </c>
      <c r="D181" s="65">
        <f>D143/SUM('AMAZON US&amp;CA - P&amp;L'!D29,'AMAZON EU - P&amp;L'!D36)</f>
        <v>5.871620948</v>
      </c>
      <c r="E181" s="65">
        <f>E143/SUM('AMAZON US&amp;CA - P&amp;L'!E29,'AMAZON EU - P&amp;L'!E36)</f>
        <v>19.98233503</v>
      </c>
      <c r="F181" s="65">
        <f>F143/SUM('AMAZON US&amp;CA - P&amp;L'!F29,'AMAZON EU - P&amp;L'!F36)</f>
        <v>17.92275204</v>
      </c>
      <c r="G181" s="65">
        <f>G143/SUM('AMAZON US&amp;CA - P&amp;L'!G29,'AMAZON EU - P&amp;L'!G36)</f>
        <v>8.41307971</v>
      </c>
      <c r="H181" s="65">
        <f>H143/SUM('AMAZON US&amp;CA - P&amp;L'!H29,'AMAZON EU - P&amp;L'!H36)</f>
        <v>9.211653543</v>
      </c>
      <c r="I181" s="65">
        <f>I143/SUM('AMAZON US&amp;CA - P&amp;L'!I29,'AMAZON EU - P&amp;L'!I36)</f>
        <v>13.02962733</v>
      </c>
      <c r="J181" s="65">
        <f>J143/SUM('AMAZON US&amp;CA - P&amp;L'!J29,'AMAZON EU - P&amp;L'!J36)</f>
        <v>14.42760274</v>
      </c>
      <c r="K181" s="65">
        <f>K143/SUM('AMAZON US&amp;CA - P&amp;L'!K29,'AMAZON EU - P&amp;L'!K36)</f>
        <v>22.09568421</v>
      </c>
      <c r="L181" s="65">
        <f>L143/SUM('AMAZON US&amp;CA - P&amp;L'!L29,'AMAZON EU - P&amp;L'!L36)</f>
        <v>30.64169014</v>
      </c>
      <c r="M181" s="65">
        <f>M143/SUM('AMAZON US&amp;CA - P&amp;L'!M29,'AMAZON EU - P&amp;L'!M36)</f>
        <v>52.88057143</v>
      </c>
      <c r="N181" s="65">
        <f>N143/SUM('AMAZON US&amp;CA - P&amp;L'!N29,'AMAZON EU - P&amp;L'!N36)</f>
        <v>34.5173494</v>
      </c>
      <c r="O181" s="65">
        <f>O143/SUM('AMAZON US&amp;CA - P&amp;L'!O29,'AMAZON EU - P&amp;L'!O36)</f>
        <v>28.32930693</v>
      </c>
      <c r="P181" s="65">
        <f>P143/SUM('AMAZON US&amp;CA - P&amp;L'!P29,'AMAZON EU - P&amp;L'!P36)</f>
        <v>33.61298851</v>
      </c>
      <c r="Q181" s="65">
        <f>Q143/SUM('AMAZON US&amp;CA - P&amp;L'!Q29,'AMAZON EU - P&amp;L'!Q36)</f>
        <v>45.48710526</v>
      </c>
      <c r="R181" s="65">
        <f>R143/SUM('AMAZON US&amp;CA - P&amp;L'!R29,'AMAZON EU - P&amp;L'!R36)</f>
        <v>37.86309278</v>
      </c>
      <c r="S181" s="65">
        <f>S143/SUM('AMAZON US&amp;CA - P&amp;L'!S29,'AMAZON EU - P&amp;L'!S36)</f>
        <v>42.5522973</v>
      </c>
      <c r="T181" s="65">
        <f>T143/SUM('AMAZON US&amp;CA - P&amp;L'!T29,'AMAZON EU - P&amp;L'!T36)</f>
        <v>32.83986111</v>
      </c>
      <c r="U181" s="65">
        <f>U143/SUM('AMAZON US&amp;CA - P&amp;L'!U29,'AMAZON EU - P&amp;L'!U36)</f>
        <v>29.07087719</v>
      </c>
      <c r="V181" s="65">
        <f>V143/SUM('AMAZON US&amp;CA - P&amp;L'!V29,'AMAZON EU - P&amp;L'!V36)</f>
        <v>25.17745763</v>
      </c>
      <c r="W181" s="65">
        <f>W143/SUM('AMAZON US&amp;CA - P&amp;L'!W29,'AMAZON EU - P&amp;L'!W36)</f>
        <v>23.72709677</v>
      </c>
      <c r="X181" s="65">
        <f>X143/SUM('AMAZON US&amp;CA - P&amp;L'!X29,'AMAZON EU - P&amp;L'!X36)</f>
        <v>19.49081081</v>
      </c>
      <c r="Y181" s="65">
        <f>Y143/SUM('AMAZON US&amp;CA - P&amp;L'!Y29,'AMAZON EU - P&amp;L'!Y36)</f>
        <v>23.15758065</v>
      </c>
      <c r="Z181" s="65">
        <f>Z143/SUM('AMAZON US&amp;CA - P&amp;L'!Z29,'AMAZON EU - P&amp;L'!Z36)</f>
        <v>21.71939394</v>
      </c>
      <c r="AA181" s="65">
        <f>AA143/SUM('AMAZON US&amp;CA - P&amp;L'!AA29,'AMAZON EU - P&amp;L'!AA36)</f>
        <v>18.01583333</v>
      </c>
      <c r="AB181" s="65">
        <f>AB143/SUM('AMAZON US&amp;CA - P&amp;L'!AB29,'AMAZON EU - P&amp;L'!AB36)</f>
        <v>24.7054386</v>
      </c>
      <c r="AC181" s="65">
        <f>AC143/SUM('AMAZON US&amp;CA - P&amp;L'!AC29,'AMAZON EU - P&amp;L'!AC36)</f>
        <v>28.13461538</v>
      </c>
      <c r="AD181" s="65">
        <f>AD143/SUM('AMAZON US&amp;CA - P&amp;L'!AD29,'AMAZON EU - P&amp;L'!AD36)</f>
        <v>34.16666667</v>
      </c>
      <c r="AE181" s="65">
        <f>AE143/SUM('AMAZON US&amp;CA - P&amp;L'!AE29,'AMAZON EU - P&amp;L'!AE36)</f>
        <v>22.50819672</v>
      </c>
      <c r="AF181" s="65">
        <f>AF143/SUM('AMAZON US&amp;CA - P&amp;L'!AF29,'AMAZON EU - P&amp;L'!AF36)</f>
        <v>21.41791045</v>
      </c>
    </row>
    <row r="182" hidden="1" outlineLevel="1">
      <c r="A182" s="24" t="s">
        <v>157</v>
      </c>
      <c r="B182" s="83">
        <f>B144/'AMAZON US&amp;CA - P&amp;L'!B29</f>
        <v>14.79084967</v>
      </c>
      <c r="C182" s="83">
        <f>C144/'AMAZON US&amp;CA - P&amp;L'!C29</f>
        <v>10.51376147</v>
      </c>
      <c r="D182" s="83">
        <f>D144/'AMAZON US&amp;CA - P&amp;L'!D29</f>
        <v>5.725685786</v>
      </c>
      <c r="E182" s="83">
        <f>E144/'AMAZON US&amp;CA - P&amp;L'!E29</f>
        <v>19.90862944</v>
      </c>
      <c r="F182" s="83">
        <f>F144/'AMAZON US&amp;CA - P&amp;L'!F29</f>
        <v>17.79781421</v>
      </c>
      <c r="G182" s="83">
        <f>G144/'AMAZON US&amp;CA - P&amp;L'!G29</f>
        <v>8.260869565</v>
      </c>
      <c r="H182" s="83">
        <f>H144/'AMAZON US&amp;CA - P&amp;L'!H29</f>
        <v>9.126984127</v>
      </c>
      <c r="I182" s="83">
        <f>I144/'AMAZON US&amp;CA - P&amp;L'!I29</f>
        <v>12.89375</v>
      </c>
      <c r="J182" s="83">
        <f>J144/'AMAZON US&amp;CA - P&amp;L'!J29</f>
        <v>14.06164384</v>
      </c>
      <c r="K182" s="83">
        <f>K144/'AMAZON US&amp;CA - P&amp;L'!K29</f>
        <v>21.82978723</v>
      </c>
      <c r="L182" s="83">
        <f>L144/'AMAZON US&amp;CA - P&amp;L'!L29</f>
        <v>31.23529412</v>
      </c>
      <c r="M182" s="83">
        <f>M144/'AMAZON US&amp;CA - P&amp;L'!M29</f>
        <v>52.38571429</v>
      </c>
      <c r="N182" s="83">
        <f>N144/'AMAZON US&amp;CA - P&amp;L'!N29</f>
        <v>34.09638554</v>
      </c>
      <c r="O182" s="83">
        <f>O144/'AMAZON US&amp;CA - P&amp;L'!O29</f>
        <v>28.52525253</v>
      </c>
      <c r="P182" s="83">
        <f>P144/'AMAZON US&amp;CA - P&amp;L'!P29</f>
        <v>33.2183908</v>
      </c>
      <c r="Q182" s="83">
        <f>Q144/'AMAZON US&amp;CA - P&amp;L'!Q29</f>
        <v>46.01333333</v>
      </c>
      <c r="R182" s="83">
        <f>R144/'AMAZON US&amp;CA - P&amp;L'!R29</f>
        <v>38.1875</v>
      </c>
      <c r="S182" s="83">
        <f>S144/'AMAZON US&amp;CA - P&amp;L'!S29</f>
        <v>43.08333333</v>
      </c>
      <c r="T182" s="83">
        <f>T144/'AMAZON US&amp;CA - P&amp;L'!T29</f>
        <v>32.23943662</v>
      </c>
      <c r="U182" s="83">
        <f>U144/'AMAZON US&amp;CA - P&amp;L'!U29</f>
        <v>29.61111111</v>
      </c>
      <c r="V182" s="83">
        <f>V144/'AMAZON US&amp;CA - P&amp;L'!V29</f>
        <v>24.74137931</v>
      </c>
      <c r="W182" s="83">
        <f>W144/'AMAZON US&amp;CA - P&amp;L'!W29</f>
        <v>23.44262295</v>
      </c>
      <c r="X182" s="83">
        <f>X144/'AMAZON US&amp;CA - P&amp;L'!X29</f>
        <v>19</v>
      </c>
      <c r="Y182" s="83">
        <f>Y144/'AMAZON US&amp;CA - P&amp;L'!Y29</f>
        <v>23.75862069</v>
      </c>
      <c r="Z182" s="83">
        <f>Z144/'AMAZON US&amp;CA - P&amp;L'!Z29</f>
        <v>21.46153846</v>
      </c>
      <c r="AA182" s="83">
        <f>AA144/'AMAZON US&amp;CA - P&amp;L'!AA29</f>
        <v>17.75555556</v>
      </c>
      <c r="AB182" s="83">
        <f>AB144/'AMAZON US&amp;CA - P&amp;L'!AB29</f>
        <v>25.74074074</v>
      </c>
      <c r="AC182" s="83">
        <f>AC144/'AMAZON US&amp;CA - P&amp;L'!AC29</f>
        <v>29.26</v>
      </c>
      <c r="AD182" s="83">
        <f>AD144/'AMAZON US&amp;CA - P&amp;L'!AD29</f>
        <v>34.16666667</v>
      </c>
      <c r="AE182" s="83">
        <f>AE144/'AMAZON US&amp;CA - P&amp;L'!AE29</f>
        <v>22.88333333</v>
      </c>
      <c r="AF182" s="83">
        <f>AF144/'AMAZON US&amp;CA - P&amp;L'!AF29</f>
        <v>22.07692308</v>
      </c>
    </row>
    <row r="183" hidden="1" outlineLevel="1">
      <c r="A183" s="24" t="s">
        <v>158</v>
      </c>
      <c r="B183" s="84" t="str">
        <f>SUM(B145:B147)/'AMAZON EU - P&amp;L'!B36</f>
        <v>#DIV/0!</v>
      </c>
      <c r="C183" s="84" t="str">
        <f>SUM(C145:C147)/'AMAZON EU - P&amp;L'!C36</f>
        <v>#DIV/0!</v>
      </c>
      <c r="D183" s="84" t="str">
        <f>SUM(D145:D147)/'AMAZON EU - P&amp;L'!D36</f>
        <v>#DIV/0!</v>
      </c>
      <c r="E183" s="84" t="str">
        <f>SUM(E145:E147)/'AMAZON EU - P&amp;L'!E36</f>
        <v>#DIV/0!</v>
      </c>
      <c r="F183" s="83">
        <f>SUM(F145:F147)/'AMAZON EU - P&amp;L'!F36</f>
        <v>63.65</v>
      </c>
      <c r="G183" s="84" t="str">
        <f>SUM(G145:G147)/'AMAZON EU - P&amp;L'!G36</f>
        <v>#DIV/0!</v>
      </c>
      <c r="H183" s="83">
        <f>SUM(H145:H147)/'AMAZON EU - P&amp;L'!H36</f>
        <v>19.88</v>
      </c>
      <c r="I183" s="83">
        <f>SUM(I145:I147)/'AMAZON EU - P&amp;L'!I36</f>
        <v>34.77</v>
      </c>
      <c r="J183" s="84" t="str">
        <f>SUM(J145:J147)/'AMAZON EU - P&amp;L'!J36</f>
        <v>#DIV/0!</v>
      </c>
      <c r="K183" s="83">
        <f>SUM(K145:K147)/'AMAZON EU - P&amp;L'!K36</f>
        <v>47.09</v>
      </c>
      <c r="L183" s="83">
        <f>SUM(L145:L147)/'AMAZON EU - P&amp;L'!L36</f>
        <v>17.18666667</v>
      </c>
      <c r="M183" s="84" t="str">
        <f>SUM(M145:M147)/'AMAZON EU - P&amp;L'!M36</f>
        <v>#DIV/0!</v>
      </c>
      <c r="N183" s="84" t="str">
        <f>SUM(N145:N147)/'AMAZON EU - P&amp;L'!N36</f>
        <v>#DIV/0!</v>
      </c>
      <c r="O183" s="83">
        <f>SUM(O145:O147)/'AMAZON EU - P&amp;L'!O36</f>
        <v>18.63</v>
      </c>
      <c r="P183" s="84" t="str">
        <f>SUM(P145:P147)/'AMAZON EU - P&amp;L'!P36</f>
        <v>#DIV/0!</v>
      </c>
      <c r="Q183" s="83">
        <f>SUM(Q145:Q147)/'AMAZON EU - P&amp;L'!Q36</f>
        <v>6.02</v>
      </c>
      <c r="R183" s="83">
        <f>SUM(R145:R147)/'AMAZON EU - P&amp;L'!R36</f>
        <v>6.72</v>
      </c>
      <c r="S183" s="83">
        <f>SUM(S145:S147)/'AMAZON EU - P&amp;L'!S36</f>
        <v>23.435</v>
      </c>
      <c r="T183" s="83">
        <f>SUM(T145:T147)/'AMAZON EU - P&amp;L'!T36</f>
        <v>75.47</v>
      </c>
      <c r="U183" s="83">
        <f>SUM(U145:U147)/'AMAZON EU - P&amp;L'!U36</f>
        <v>19.34666667</v>
      </c>
      <c r="V183" s="83">
        <f>SUM(V145:V147)/'AMAZON EU - P&amp;L'!V36</f>
        <v>50.47</v>
      </c>
      <c r="W183" s="83">
        <f>SUM(W145:W147)/'AMAZON EU - P&amp;L'!W36</f>
        <v>41.08</v>
      </c>
      <c r="X183" s="83">
        <f>SUM(X145:X147)/'AMAZON EU - P&amp;L'!X36</f>
        <v>55.32</v>
      </c>
      <c r="Y183" s="83">
        <f>SUM(Y145:Y147)/'AMAZON EU - P&amp;L'!Y36</f>
        <v>14.4425</v>
      </c>
      <c r="Z183" s="83">
        <f>SUM(Z145:Z147)/'AMAZON EU - P&amp;L'!Z36</f>
        <v>38.48</v>
      </c>
      <c r="AA183" s="83">
        <f>SUM(AA145:AA147)/'AMAZON EU - P&amp;L'!AA36</f>
        <v>21.92</v>
      </c>
      <c r="AB183" s="83">
        <f>SUM(AB145:AB147)/'AMAZON EU - P&amp;L'!AB36</f>
        <v>6.07</v>
      </c>
      <c r="AC183" s="83">
        <f>SUM(AC145:AC147)/'AMAZON EU - P&amp;L'!AC36</f>
        <v>0</v>
      </c>
      <c r="AD183" s="84" t="str">
        <f>SUM(AD145:AD147)/'AMAZON EU - P&amp;L'!AD36</f>
        <v>#DIV/0!</v>
      </c>
      <c r="AE183" s="83">
        <f>SUM(AE145:AE147)/'AMAZON EU - P&amp;L'!AE36</f>
        <v>0</v>
      </c>
      <c r="AF183" s="83">
        <f>SUM(AF145:AF147)/'AMAZON EU - P&amp;L'!AF36</f>
        <v>0</v>
      </c>
    </row>
    <row r="184">
      <c r="A184" s="24" t="s">
        <v>159</v>
      </c>
      <c r="B184" s="65">
        <f t="shared" ref="B184:AF184" si="47">B161/B130</f>
        <v>0</v>
      </c>
      <c r="C184" s="65">
        <f t="shared" si="47"/>
        <v>0</v>
      </c>
      <c r="D184" s="65">
        <f t="shared" si="47"/>
        <v>0</v>
      </c>
      <c r="E184" s="65">
        <f t="shared" si="47"/>
        <v>0</v>
      </c>
      <c r="F184" s="65">
        <f t="shared" si="47"/>
        <v>0</v>
      </c>
      <c r="G184" s="65">
        <f t="shared" si="47"/>
        <v>0</v>
      </c>
      <c r="H184" s="65">
        <f t="shared" si="47"/>
        <v>0</v>
      </c>
      <c r="I184" s="65">
        <f t="shared" si="47"/>
        <v>0</v>
      </c>
      <c r="J184" s="65">
        <f t="shared" si="47"/>
        <v>0</v>
      </c>
      <c r="K184" s="65">
        <f t="shared" si="47"/>
        <v>0</v>
      </c>
      <c r="L184" s="65">
        <f t="shared" si="47"/>
        <v>0</v>
      </c>
      <c r="M184" s="65">
        <f t="shared" si="47"/>
        <v>0</v>
      </c>
      <c r="N184" s="65">
        <f t="shared" si="47"/>
        <v>0</v>
      </c>
      <c r="O184" s="65">
        <f t="shared" si="47"/>
        <v>0</v>
      </c>
      <c r="P184" s="65">
        <f t="shared" si="47"/>
        <v>0</v>
      </c>
      <c r="Q184" s="65">
        <f t="shared" si="47"/>
        <v>0</v>
      </c>
      <c r="R184" s="65">
        <f t="shared" si="47"/>
        <v>0</v>
      </c>
      <c r="S184" s="65">
        <f t="shared" si="47"/>
        <v>0</v>
      </c>
      <c r="T184" s="65">
        <f t="shared" si="47"/>
        <v>0</v>
      </c>
      <c r="U184" s="65">
        <f t="shared" si="47"/>
        <v>0</v>
      </c>
      <c r="V184" s="65">
        <f t="shared" si="47"/>
        <v>0</v>
      </c>
      <c r="W184" s="65">
        <f t="shared" si="47"/>
        <v>0</v>
      </c>
      <c r="X184" s="65">
        <f t="shared" si="47"/>
        <v>0</v>
      </c>
      <c r="Y184" s="65">
        <f t="shared" si="47"/>
        <v>0</v>
      </c>
      <c r="Z184" s="65">
        <f t="shared" si="47"/>
        <v>0</v>
      </c>
      <c r="AA184" s="65">
        <f t="shared" si="47"/>
        <v>0</v>
      </c>
      <c r="AB184" s="65">
        <f t="shared" si="47"/>
        <v>0</v>
      </c>
      <c r="AC184" s="65">
        <f t="shared" si="47"/>
        <v>0</v>
      </c>
      <c r="AD184" s="65">
        <f t="shared" si="47"/>
        <v>0</v>
      </c>
      <c r="AE184" s="65">
        <f t="shared" si="47"/>
        <v>0</v>
      </c>
      <c r="AF184" s="65">
        <f t="shared" si="47"/>
        <v>0</v>
      </c>
    </row>
    <row r="186">
      <c r="A186" s="85" t="s">
        <v>160</v>
      </c>
      <c r="B186" s="86">
        <v>0.0271</v>
      </c>
      <c r="C186" s="86">
        <v>0.0272</v>
      </c>
      <c r="D186" s="86">
        <v>0.0257</v>
      </c>
      <c r="E186" s="86">
        <v>0.0289</v>
      </c>
      <c r="F186" s="86">
        <v>0.0205</v>
      </c>
      <c r="G186" s="86">
        <v>0.018</v>
      </c>
      <c r="H186" s="86">
        <v>0.0064</v>
      </c>
      <c r="I186" s="86">
        <v>0.0144</v>
      </c>
      <c r="J186" s="86">
        <v>0.0128</v>
      </c>
      <c r="K186" s="86">
        <v>0.0108</v>
      </c>
      <c r="L186" s="86">
        <v>0.0076</v>
      </c>
      <c r="M186" s="86">
        <v>0.0101</v>
      </c>
      <c r="N186" s="86">
        <v>0.0108</v>
      </c>
      <c r="O186" s="86">
        <v>0.0485</v>
      </c>
      <c r="P186" s="86">
        <v>0.0196</v>
      </c>
      <c r="Q186" s="86">
        <v>0.0138</v>
      </c>
      <c r="R186" s="86">
        <v>0.0334</v>
      </c>
      <c r="S186" s="86">
        <v>0.0168</v>
      </c>
      <c r="T186" s="86">
        <v>0.0193</v>
      </c>
      <c r="U186" s="86">
        <v>0.0106</v>
      </c>
      <c r="V186" s="86">
        <v>0.0074</v>
      </c>
      <c r="W186" s="86">
        <v>0.0117</v>
      </c>
      <c r="X186" s="86">
        <v>0.0136</v>
      </c>
      <c r="Y186" s="86">
        <v>0.0154</v>
      </c>
      <c r="Z186" s="86">
        <v>0.0138</v>
      </c>
      <c r="AA186" s="86">
        <v>0.0087</v>
      </c>
      <c r="AB186" s="86">
        <v>0.0086</v>
      </c>
      <c r="AC186" s="86">
        <v>0.0075</v>
      </c>
      <c r="AD186" s="86">
        <v>0.0103</v>
      </c>
      <c r="AE186" s="86">
        <v>0.0111</v>
      </c>
      <c r="AF186" s="86">
        <v>0.012</v>
      </c>
    </row>
    <row r="187" ht="15.0" customHeight="1" outlineLevel="1">
      <c r="A187" s="85" t="s">
        <v>161</v>
      </c>
      <c r="B187" s="87">
        <v>0.0275</v>
      </c>
      <c r="C187" s="87">
        <v>0.0274</v>
      </c>
      <c r="D187" s="87">
        <v>0.0259</v>
      </c>
      <c r="E187" s="87">
        <v>0.029</v>
      </c>
      <c r="F187" s="87">
        <v>0.0211</v>
      </c>
      <c r="G187" s="87">
        <v>0.0183</v>
      </c>
      <c r="H187" s="87">
        <v>0.0064</v>
      </c>
      <c r="I187" s="87">
        <v>0.0144</v>
      </c>
      <c r="J187" s="87">
        <v>0.0129</v>
      </c>
      <c r="K187" s="87">
        <v>0.0108</v>
      </c>
      <c r="L187" s="87">
        <v>0.0078</v>
      </c>
      <c r="M187" s="87">
        <v>0.0101</v>
      </c>
      <c r="N187" s="87">
        <v>0.0107</v>
      </c>
      <c r="O187" s="87">
        <v>0.0489</v>
      </c>
      <c r="P187" s="87">
        <v>0.0196</v>
      </c>
      <c r="Q187" s="87">
        <v>0.0141</v>
      </c>
      <c r="R187" s="87">
        <v>0.0343</v>
      </c>
      <c r="S187" s="87">
        <v>0.0173</v>
      </c>
      <c r="T187" s="87">
        <v>0.0194</v>
      </c>
      <c r="U187" s="87">
        <v>0.0106</v>
      </c>
      <c r="V187" s="87">
        <v>0.0074</v>
      </c>
      <c r="W187" s="87">
        <v>0.0117</v>
      </c>
      <c r="X187" s="87">
        <v>0.0134</v>
      </c>
      <c r="Y187" s="87">
        <v>0.0153</v>
      </c>
      <c r="Z187" s="87">
        <v>0.0138</v>
      </c>
      <c r="AA187" s="87">
        <v>0.0087</v>
      </c>
      <c r="AB187" s="87">
        <v>0.0087</v>
      </c>
      <c r="AC187" s="87">
        <v>0.0073</v>
      </c>
      <c r="AD187" s="87">
        <v>0.0104</v>
      </c>
      <c r="AE187" s="87">
        <v>0.0109</v>
      </c>
      <c r="AF187" s="87">
        <v>0.0117</v>
      </c>
    </row>
    <row r="188" outlineLevel="1">
      <c r="A188" s="85" t="s">
        <v>162</v>
      </c>
      <c r="B188" s="87">
        <v>0.0119</v>
      </c>
      <c r="C188" s="87">
        <v>0.0139</v>
      </c>
      <c r="D188" s="87">
        <v>0.0084</v>
      </c>
      <c r="E188" s="87">
        <v>0.0206</v>
      </c>
      <c r="F188" s="87">
        <v>0.003</v>
      </c>
      <c r="G188" s="87">
        <v>0.0034</v>
      </c>
      <c r="H188" s="87">
        <v>0.0034</v>
      </c>
      <c r="I188" s="87">
        <v>0.0133</v>
      </c>
      <c r="J188" s="87">
        <v>0.0098</v>
      </c>
      <c r="K188" s="87">
        <v>0.0174</v>
      </c>
      <c r="L188" s="87">
        <v>0.0021</v>
      </c>
      <c r="M188" s="87">
        <v>0.0106</v>
      </c>
      <c r="N188" s="87">
        <v>0.0156</v>
      </c>
      <c r="O188" s="87">
        <v>0.0056</v>
      </c>
      <c r="P188" s="87">
        <v>0.0221</v>
      </c>
      <c r="Q188" s="87">
        <v>0.0047</v>
      </c>
      <c r="R188" s="87">
        <v>0.0049</v>
      </c>
      <c r="S188" s="87">
        <v>0.0058</v>
      </c>
      <c r="T188" s="87">
        <v>0.0103</v>
      </c>
      <c r="U188" s="87">
        <v>0.0107</v>
      </c>
      <c r="V188" s="87">
        <v>0.0047</v>
      </c>
      <c r="W188" s="87">
        <v>0.0138</v>
      </c>
      <c r="X188" s="87">
        <v>0.027</v>
      </c>
      <c r="Y188" s="87">
        <v>0.0213</v>
      </c>
      <c r="Z188" s="87">
        <v>0.0147</v>
      </c>
      <c r="AA188" s="87">
        <v>0.0042</v>
      </c>
      <c r="AB188" s="87">
        <v>0.0044</v>
      </c>
      <c r="AC188" s="87">
        <v>0.0175</v>
      </c>
      <c r="AD188" s="87">
        <v>0.0048</v>
      </c>
      <c r="AE188" s="87">
        <v>0.0238</v>
      </c>
      <c r="AF188" s="87">
        <v>0.0284</v>
      </c>
    </row>
    <row r="189" collapsed="1">
      <c r="A189" s="85" t="s">
        <v>163</v>
      </c>
      <c r="B189" s="37">
        <f t="shared" ref="B189:AF189" si="48">B12/B89</f>
        <v>195.0548921</v>
      </c>
      <c r="C189" s="37">
        <f t="shared" si="48"/>
        <v>163.9509294</v>
      </c>
      <c r="D189" s="37">
        <f t="shared" si="48"/>
        <v>195.8268563</v>
      </c>
      <c r="E189" s="37">
        <f t="shared" si="48"/>
        <v>202.2474591</v>
      </c>
      <c r="F189" s="37">
        <f t="shared" si="48"/>
        <v>171.5722144</v>
      </c>
      <c r="G189" s="37">
        <f t="shared" si="48"/>
        <v>198.3691914</v>
      </c>
      <c r="H189" s="37">
        <f t="shared" si="48"/>
        <v>198.0936352</v>
      </c>
      <c r="I189" s="37">
        <f t="shared" si="48"/>
        <v>186.3283627</v>
      </c>
      <c r="J189" s="37">
        <f t="shared" si="48"/>
        <v>190.1182223</v>
      </c>
      <c r="K189" s="37">
        <f t="shared" si="48"/>
        <v>183.5122874</v>
      </c>
      <c r="L189" s="37">
        <f t="shared" si="48"/>
        <v>161.7195998</v>
      </c>
      <c r="M189" s="37">
        <f t="shared" si="48"/>
        <v>160.515881</v>
      </c>
      <c r="N189" s="37">
        <f t="shared" si="48"/>
        <v>158.033346</v>
      </c>
      <c r="O189" s="37">
        <f t="shared" si="48"/>
        <v>229.2689883</v>
      </c>
      <c r="P189" s="37">
        <f t="shared" si="48"/>
        <v>190.2093089</v>
      </c>
      <c r="Q189" s="37">
        <f t="shared" si="48"/>
        <v>182.0749376</v>
      </c>
      <c r="R189" s="37">
        <f t="shared" si="48"/>
        <v>217.2315635</v>
      </c>
      <c r="S189" s="37">
        <f t="shared" si="48"/>
        <v>184.3843877</v>
      </c>
      <c r="T189" s="37">
        <f t="shared" si="48"/>
        <v>200.1091947</v>
      </c>
      <c r="U189" s="37">
        <f t="shared" si="48"/>
        <v>143.5499008</v>
      </c>
      <c r="V189" s="37">
        <f t="shared" si="48"/>
        <v>162.2563792</v>
      </c>
      <c r="W189" s="37">
        <f t="shared" si="48"/>
        <v>159.8815426</v>
      </c>
      <c r="X189" s="37">
        <f t="shared" si="48"/>
        <v>179.8610022</v>
      </c>
      <c r="Y189" s="37">
        <f t="shared" si="48"/>
        <v>171.7798787</v>
      </c>
      <c r="Z189" s="37">
        <f t="shared" si="48"/>
        <v>165.0706824</v>
      </c>
      <c r="AA189" s="37">
        <f t="shared" si="48"/>
        <v>173.9122139</v>
      </c>
      <c r="AB189" s="37">
        <f t="shared" si="48"/>
        <v>156.5802255</v>
      </c>
      <c r="AC189" s="37">
        <f t="shared" si="48"/>
        <v>138.8966206</v>
      </c>
      <c r="AD189" s="37">
        <f t="shared" si="48"/>
        <v>148.0099166</v>
      </c>
      <c r="AE189" s="37">
        <f t="shared" si="48"/>
        <v>175.2207912</v>
      </c>
      <c r="AF189" s="37">
        <f t="shared" si="48"/>
        <v>144.2050013</v>
      </c>
    </row>
    <row r="190" hidden="1" outlineLevel="1">
      <c r="A190" s="24" t="s">
        <v>164</v>
      </c>
      <c r="B190" s="37">
        <f t="shared" ref="B190:AF190" si="49">(B13+B26)/B90</f>
        <v>194.5054911</v>
      </c>
      <c r="C190" s="37">
        <f t="shared" si="49"/>
        <v>164.2330018</v>
      </c>
      <c r="D190" s="37">
        <f t="shared" si="49"/>
        <v>196.2124756</v>
      </c>
      <c r="E190" s="37">
        <f t="shared" si="49"/>
        <v>202.7031618</v>
      </c>
      <c r="F190" s="37">
        <f t="shared" si="49"/>
        <v>172.0260546</v>
      </c>
      <c r="G190" s="37">
        <f t="shared" si="49"/>
        <v>199.0148427</v>
      </c>
      <c r="H190" s="37">
        <f t="shared" si="49"/>
        <v>197.8386331</v>
      </c>
      <c r="I190" s="37">
        <f t="shared" si="49"/>
        <v>187.1982725</v>
      </c>
      <c r="J190" s="37">
        <f t="shared" si="49"/>
        <v>189.6623881</v>
      </c>
      <c r="K190" s="37">
        <f t="shared" si="49"/>
        <v>184.3644181</v>
      </c>
      <c r="L190" s="37">
        <f t="shared" si="49"/>
        <v>161.5978674</v>
      </c>
      <c r="M190" s="37">
        <f t="shared" si="49"/>
        <v>161.4392351</v>
      </c>
      <c r="N190" s="37">
        <f t="shared" si="49"/>
        <v>158.2187784</v>
      </c>
      <c r="O190" s="37">
        <f t="shared" si="49"/>
        <v>229.3743759</v>
      </c>
      <c r="P190" s="37">
        <f t="shared" si="49"/>
        <v>189.7518145</v>
      </c>
      <c r="Q190" s="37">
        <f t="shared" si="49"/>
        <v>181.5309585</v>
      </c>
      <c r="R190" s="37">
        <f t="shared" si="49"/>
        <v>217.3486936</v>
      </c>
      <c r="S190" s="37">
        <f t="shared" si="49"/>
        <v>185.5506792</v>
      </c>
      <c r="T190" s="37">
        <f t="shared" si="49"/>
        <v>200.2701</v>
      </c>
      <c r="U190" s="37">
        <f t="shared" si="49"/>
        <v>143.1979404</v>
      </c>
      <c r="V190" s="37">
        <f t="shared" si="49"/>
        <v>162.2052581</v>
      </c>
      <c r="W190" s="37">
        <f t="shared" si="49"/>
        <v>159.6759666</v>
      </c>
      <c r="X190" s="37">
        <f t="shared" si="49"/>
        <v>179.2825238</v>
      </c>
      <c r="Y190" s="37">
        <f t="shared" si="49"/>
        <v>170.9542676</v>
      </c>
      <c r="Z190" s="37">
        <f t="shared" si="49"/>
        <v>164.7011817</v>
      </c>
      <c r="AA190" s="37">
        <f t="shared" si="49"/>
        <v>174.0979341</v>
      </c>
      <c r="AB190" s="37">
        <f t="shared" si="49"/>
        <v>156.4613855</v>
      </c>
      <c r="AC190" s="37">
        <f t="shared" si="49"/>
        <v>137.8677397</v>
      </c>
      <c r="AD190" s="37">
        <f t="shared" si="49"/>
        <v>147.7888358</v>
      </c>
      <c r="AE190" s="37">
        <f t="shared" si="49"/>
        <v>175.2164706</v>
      </c>
      <c r="AF190" s="37">
        <f t="shared" si="49"/>
        <v>142.4485751</v>
      </c>
    </row>
    <row r="191" hidden="1" outlineLevel="1">
      <c r="A191" s="24" t="s">
        <v>165</v>
      </c>
      <c r="B191" s="37">
        <f t="shared" ref="B191:AF191" si="50">(B20+B29)/B96</f>
        <v>230.216558</v>
      </c>
      <c r="C191" s="37">
        <f t="shared" si="50"/>
        <v>119.7864411</v>
      </c>
      <c r="D191" s="37">
        <f t="shared" si="50"/>
        <v>124.7957836</v>
      </c>
      <c r="E191" s="37">
        <f t="shared" si="50"/>
        <v>175.686505</v>
      </c>
      <c r="F191" s="37">
        <f t="shared" si="50"/>
        <v>119.3157536</v>
      </c>
      <c r="G191" s="37">
        <f t="shared" si="50"/>
        <v>136.817105</v>
      </c>
      <c r="H191" s="37">
        <f t="shared" si="50"/>
        <v>233.5389247</v>
      </c>
      <c r="I191" s="37">
        <f t="shared" si="50"/>
        <v>135.2522323</v>
      </c>
      <c r="J191" s="37">
        <f t="shared" si="50"/>
        <v>251.200012</v>
      </c>
      <c r="K191" s="37">
        <f t="shared" si="50"/>
        <v>143.6515111</v>
      </c>
      <c r="L191" s="37">
        <f t="shared" si="50"/>
        <v>175.799976</v>
      </c>
      <c r="M191" s="37">
        <f t="shared" si="50"/>
        <v>79.02988275</v>
      </c>
      <c r="N191" s="37">
        <f t="shared" si="50"/>
        <v>147.154644</v>
      </c>
      <c r="O191" s="37">
        <f t="shared" si="50"/>
        <v>185.195898</v>
      </c>
      <c r="P191" s="37">
        <f t="shared" si="50"/>
        <v>222.6260511</v>
      </c>
      <c r="Q191" s="37">
        <f t="shared" si="50"/>
        <v>234.5689115</v>
      </c>
      <c r="R191" s="37">
        <f t="shared" si="50"/>
        <v>192.5756755</v>
      </c>
      <c r="S191" s="37">
        <f t="shared" si="50"/>
        <v>122.1335798</v>
      </c>
      <c r="T191" s="37">
        <f t="shared" si="50"/>
        <v>177.5824572</v>
      </c>
      <c r="U191" s="37">
        <f t="shared" si="50"/>
        <v>176.0182463</v>
      </c>
      <c r="V191" s="37">
        <f t="shared" si="50"/>
        <v>178.10394</v>
      </c>
      <c r="W191" s="37">
        <f t="shared" si="50"/>
        <v>181.415628</v>
      </c>
      <c r="X191" s="37">
        <f t="shared" si="50"/>
        <v>210.2311185</v>
      </c>
      <c r="Y191" s="37">
        <f t="shared" si="50"/>
        <v>247.8737027</v>
      </c>
      <c r="Z191" s="37">
        <f t="shared" si="50"/>
        <v>199.9884997</v>
      </c>
      <c r="AA191" s="37">
        <f t="shared" si="50"/>
        <v>158.404576</v>
      </c>
      <c r="AB191" s="37">
        <f t="shared" si="50"/>
        <v>169.7318493</v>
      </c>
      <c r="AC191" s="37">
        <f t="shared" si="50"/>
        <v>188.968825</v>
      </c>
      <c r="AD191" s="37">
        <f t="shared" si="50"/>
        <v>185.040954</v>
      </c>
      <c r="AE191" s="37">
        <f t="shared" si="50"/>
        <v>175.44114</v>
      </c>
      <c r="AF191" s="37">
        <f t="shared" si="50"/>
        <v>219.53617</v>
      </c>
    </row>
    <row r="192" collapsed="1">
      <c r="A192" s="24" t="s">
        <v>166</v>
      </c>
      <c r="B192" s="88">
        <f>'DTC - P&amp;L'!B35/'DTC - P&amp;L'!B39</f>
        <v>239.5951382</v>
      </c>
      <c r="C192" s="88">
        <f>'DTC - P&amp;L'!C35/'DTC - P&amp;L'!C39</f>
        <v>244.9233863</v>
      </c>
      <c r="D192" s="88">
        <f>'DTC - P&amp;L'!D35/'DTC - P&amp;L'!D39</f>
        <v>241.4587102</v>
      </c>
      <c r="E192" s="88">
        <f>'DTC - P&amp;L'!E35/'DTC - P&amp;L'!E39</f>
        <v>249.0669963</v>
      </c>
      <c r="F192" s="88">
        <f>'DTC - P&amp;L'!F35/'DTC - P&amp;L'!F39</f>
        <v>245.7459794</v>
      </c>
      <c r="G192" s="88">
        <f>'DTC - P&amp;L'!G35/'DTC - P&amp;L'!G39</f>
        <v>267.1908349</v>
      </c>
      <c r="H192" s="88">
        <f>'DTC - P&amp;L'!H35/'DTC - P&amp;L'!H39</f>
        <v>262.7844184</v>
      </c>
      <c r="I192" s="88">
        <f>'DTC - P&amp;L'!I35/'DTC - P&amp;L'!I39</f>
        <v>250.3615445</v>
      </c>
      <c r="J192" s="88">
        <f>'DTC - P&amp;L'!J35/'DTC - P&amp;L'!J39</f>
        <v>258.3899173</v>
      </c>
      <c r="K192" s="88">
        <f>'DTC - P&amp;L'!K35/'DTC - P&amp;L'!K39</f>
        <v>245.8718667</v>
      </c>
      <c r="L192" s="88">
        <f>'DTC - P&amp;L'!L35/'DTC - P&amp;L'!L39</f>
        <v>258.472595</v>
      </c>
      <c r="M192" s="88">
        <f>'DTC - P&amp;L'!M35/'DTC - P&amp;L'!M39</f>
        <v>240.3550973</v>
      </c>
      <c r="N192" s="88">
        <f>'DTC - P&amp;L'!N35/'DTC - P&amp;L'!N39</f>
        <v>238.0581643</v>
      </c>
      <c r="O192" s="88">
        <f>'DTC - P&amp;L'!O35/'DTC - P&amp;L'!O39</f>
        <v>241.806927</v>
      </c>
      <c r="P192" s="88">
        <f>'DTC - P&amp;L'!P35/'DTC - P&amp;L'!P39</f>
        <v>240.4110061</v>
      </c>
      <c r="Q192" s="88">
        <f>'DTC - P&amp;L'!Q35/'DTC - P&amp;L'!Q39</f>
        <v>242.6799686</v>
      </c>
      <c r="R192" s="88">
        <f>'DTC - P&amp;L'!R35/'DTC - P&amp;L'!R39</f>
        <v>256.437727</v>
      </c>
      <c r="S192" s="88">
        <f>'DTC - P&amp;L'!S35/'DTC - P&amp;L'!S39</f>
        <v>253.0157822</v>
      </c>
      <c r="T192" s="88">
        <f>'DTC - P&amp;L'!T35/'DTC - P&amp;L'!T39</f>
        <v>245.1023836</v>
      </c>
      <c r="U192" s="88">
        <f>'DTC - P&amp;L'!U35/'DTC - P&amp;L'!U39</f>
        <v>231.6745117</v>
      </c>
      <c r="V192" s="88">
        <f>'DTC - P&amp;L'!V35/'DTC - P&amp;L'!V39</f>
        <v>236.7153422</v>
      </c>
      <c r="W192" s="88">
        <f>'DTC - P&amp;L'!W35/'DTC - P&amp;L'!W39</f>
        <v>232.0838452</v>
      </c>
      <c r="X192" s="88">
        <f>'DTC - P&amp;L'!X35/'DTC - P&amp;L'!X39</f>
        <v>237.1548022</v>
      </c>
      <c r="Y192" s="88">
        <f>'DTC - P&amp;L'!Y35/'DTC - P&amp;L'!Y39</f>
        <v>229.6458154</v>
      </c>
      <c r="Z192" s="88">
        <f>'DTC - P&amp;L'!Z35/'DTC - P&amp;L'!Z39</f>
        <v>228.1567232</v>
      </c>
      <c r="AA192" s="88">
        <f>'DTC - P&amp;L'!AA35/'DTC - P&amp;L'!AA39</f>
        <v>287.7654075</v>
      </c>
      <c r="AB192" s="88">
        <f>'DTC - P&amp;L'!AB35/'DTC - P&amp;L'!AB39</f>
        <v>265.1938708</v>
      </c>
      <c r="AC192" s="88">
        <f>'DTC - P&amp;L'!AC35/'DTC - P&amp;L'!AC39</f>
        <v>236.2419913</v>
      </c>
      <c r="AD192" s="88">
        <f>'DTC - P&amp;L'!AD35/'DTC - P&amp;L'!AD39</f>
        <v>259.5391007</v>
      </c>
      <c r="AE192" s="88">
        <f>'DTC - P&amp;L'!AE35/'DTC - P&amp;L'!AE39</f>
        <v>239.8406483</v>
      </c>
      <c r="AF192" s="88">
        <f>'DTC - P&amp;L'!AF35/'DTC - P&amp;L'!AF39</f>
        <v>244.1140212</v>
      </c>
    </row>
    <row r="193" hidden="1" outlineLevel="1">
      <c r="A193" s="24" t="s">
        <v>167</v>
      </c>
      <c r="B193" s="88">
        <f>'DTC US&amp;CA - P&amp;L'!B6/'DTC US&amp;CA - P&amp;L'!B10</f>
        <v>238.1157556</v>
      </c>
      <c r="C193" s="88">
        <f>'DTC US&amp;CA - P&amp;L'!C6/'DTC US&amp;CA - P&amp;L'!C10</f>
        <v>245.6116318</v>
      </c>
      <c r="D193" s="88">
        <f>'DTC US&amp;CA - P&amp;L'!D6/'DTC US&amp;CA - P&amp;L'!D10</f>
        <v>241.7380763</v>
      </c>
      <c r="E193" s="88">
        <f>'DTC US&amp;CA - P&amp;L'!E6/'DTC US&amp;CA - P&amp;L'!E10</f>
        <v>249.1404626</v>
      </c>
      <c r="F193" s="88">
        <f>'DTC US&amp;CA - P&amp;L'!F6/'DTC US&amp;CA - P&amp;L'!F10</f>
        <v>246.1725</v>
      </c>
      <c r="G193" s="88">
        <f>'DTC US&amp;CA - P&amp;L'!G6/'DTC US&amp;CA - P&amp;L'!G10</f>
        <v>267.1175439</v>
      </c>
      <c r="H193" s="88">
        <f>'DTC US&amp;CA - P&amp;L'!H6/'DTC US&amp;CA - P&amp;L'!H10</f>
        <v>262.5522441</v>
      </c>
      <c r="I193" s="88">
        <f>'DTC US&amp;CA - P&amp;L'!I6/'DTC US&amp;CA - P&amp;L'!I10</f>
        <v>251.8188285</v>
      </c>
      <c r="J193" s="88">
        <f>'DTC US&amp;CA - P&amp;L'!J6/'DTC US&amp;CA - P&amp;L'!J10</f>
        <v>257.8215217</v>
      </c>
      <c r="K193" s="88">
        <f>'DTC US&amp;CA - P&amp;L'!K6/'DTC US&amp;CA - P&amp;L'!K10</f>
        <v>246.8128163</v>
      </c>
      <c r="L193" s="88">
        <f>'DTC US&amp;CA - P&amp;L'!L6/'DTC US&amp;CA - P&amp;L'!L10</f>
        <v>258.2147101</v>
      </c>
      <c r="M193" s="88">
        <f>'DTC US&amp;CA - P&amp;L'!M6/'DTC US&amp;CA - P&amp;L'!M10</f>
        <v>243.6705844</v>
      </c>
      <c r="N193" s="88">
        <f>'DTC US&amp;CA - P&amp;L'!N6/'DTC US&amp;CA - P&amp;L'!N10</f>
        <v>239.9262</v>
      </c>
      <c r="O193" s="88">
        <f>'DTC US&amp;CA - P&amp;L'!O6/'DTC US&amp;CA - P&amp;L'!O10</f>
        <v>241.7402723</v>
      </c>
      <c r="P193" s="88">
        <f>'DTC US&amp;CA - P&amp;L'!P6/'DTC US&amp;CA - P&amp;L'!P10</f>
        <v>240.3753774</v>
      </c>
      <c r="Q193" s="88">
        <f>'DTC US&amp;CA - P&amp;L'!Q6/'DTC US&amp;CA - P&amp;L'!Q10</f>
        <v>241.5922321</v>
      </c>
      <c r="R193" s="88">
        <f>'DTC US&amp;CA - P&amp;L'!R6/'DTC US&amp;CA - P&amp;L'!R10</f>
        <v>256.618212</v>
      </c>
      <c r="S193" s="88">
        <f>'DTC US&amp;CA - P&amp;L'!S6/'DTC US&amp;CA - P&amp;L'!S10</f>
        <v>254.9619247</v>
      </c>
      <c r="T193" s="88">
        <f>'DTC US&amp;CA - P&amp;L'!T6/'DTC US&amp;CA - P&amp;L'!T10</f>
        <v>245.24</v>
      </c>
      <c r="U193" s="88">
        <f>'DTC US&amp;CA - P&amp;L'!U6/'DTC US&amp;CA - P&amp;L'!U10</f>
        <v>233.4844715</v>
      </c>
      <c r="V193" s="88">
        <f>'DTC US&amp;CA - P&amp;L'!V6/'DTC US&amp;CA - P&amp;L'!V10</f>
        <v>237.1280986</v>
      </c>
      <c r="W193" s="88">
        <f>'DTC US&amp;CA - P&amp;L'!W6/'DTC US&amp;CA - P&amp;L'!W10</f>
        <v>232.4788421</v>
      </c>
      <c r="X193" s="88">
        <f>'DTC US&amp;CA - P&amp;L'!X6/'DTC US&amp;CA - P&amp;L'!X10</f>
        <v>236.4056148</v>
      </c>
      <c r="Y193" s="88">
        <f>'DTC US&amp;CA - P&amp;L'!Y6/'DTC US&amp;CA - P&amp;L'!Y10</f>
        <v>228.4566556</v>
      </c>
      <c r="Z193" s="88">
        <f>'DTC US&amp;CA - P&amp;L'!Z6/'DTC US&amp;CA - P&amp;L'!Z10</f>
        <v>227.8828169</v>
      </c>
      <c r="AA193" s="88">
        <f>'DTC US&amp;CA - P&amp;L'!AA6/'DTC US&amp;CA - P&amp;L'!AA10</f>
        <v>287.5243182</v>
      </c>
      <c r="AB193" s="88">
        <f>'DTC US&amp;CA - P&amp;L'!AB6/'DTC US&amp;CA - P&amp;L'!AB10</f>
        <v>264.9769643</v>
      </c>
      <c r="AC193" s="88">
        <f>'DTC US&amp;CA - P&amp;L'!AC6/'DTC US&amp;CA - P&amp;L'!AC10</f>
        <v>236.6239024</v>
      </c>
      <c r="AD193" s="88">
        <f>'DTC US&amp;CA - P&amp;L'!AD6/'DTC US&amp;CA - P&amp;L'!AD10</f>
        <v>259.4852885</v>
      </c>
      <c r="AE193" s="88">
        <f>'DTC US&amp;CA - P&amp;L'!AE6/'DTC US&amp;CA - P&amp;L'!AE10</f>
        <v>242.1613514</v>
      </c>
      <c r="AF193" s="88">
        <f>'DTC US&amp;CA - P&amp;L'!AF6/'DTC US&amp;CA - P&amp;L'!AF10</f>
        <v>241.40375</v>
      </c>
    </row>
    <row r="194" hidden="1" outlineLevel="1">
      <c r="A194" s="24" t="s">
        <v>168</v>
      </c>
      <c r="B194" s="88">
        <f>'DTC EU - P&amp;L'!B6/'DTC EU - P&amp;L'!B10</f>
        <v>392.9578033</v>
      </c>
      <c r="C194" s="88">
        <f>'DTC EU - P&amp;L'!C6/'DTC EU - P&amp;L'!C10</f>
        <v>135.2629333</v>
      </c>
      <c r="D194" s="88">
        <f>'DTC EU - P&amp;L'!D6/'DTC EU - P&amp;L'!D10</f>
        <v>153.59806</v>
      </c>
      <c r="E194" s="88">
        <f>'DTC EU - P&amp;L'!E6/'DTC EU - P&amp;L'!E10</f>
        <v>243.1687</v>
      </c>
      <c r="F194" s="88">
        <f>'DTC EU - P&amp;L'!F6/'DTC EU - P&amp;L'!F10</f>
        <v>161.2949</v>
      </c>
      <c r="G194" s="88">
        <f>'DTC EU - P&amp;L'!G6/'DTC EU - P&amp;L'!G10</f>
        <v>292.256375</v>
      </c>
      <c r="H194" s="88">
        <f>'DTC EU - P&amp;L'!H6/'DTC EU - P&amp;L'!H10</f>
        <v>292.27055</v>
      </c>
      <c r="I194" s="88">
        <f>'DTC EU - P&amp;L'!I6/'DTC EU - P&amp;L'!I10</f>
        <v>163.2888263</v>
      </c>
      <c r="J194" s="88">
        <f>'DTC EU - P&amp;L'!J6/'DTC EU - P&amp;L'!J10</f>
        <v>323.7554125</v>
      </c>
      <c r="K194" s="88">
        <f>'DTC EU - P&amp;L'!K6/'DTC EU - P&amp;L'!K10</f>
        <v>188.238705</v>
      </c>
      <c r="L194" s="88">
        <f>'DTC EU - P&amp;L'!L6/'DTC EU - P&amp;L'!L10</f>
        <v>294.0607</v>
      </c>
      <c r="M194" s="88">
        <f>'DTC EU - P&amp;L'!M6/'DTC EU - P&amp;L'!M10</f>
        <v>70.16009</v>
      </c>
      <c r="N194" s="88">
        <f>'DTC EU - P&amp;L'!N6/'DTC EU - P&amp;L'!N10</f>
        <v>168.006825</v>
      </c>
      <c r="O194" s="88">
        <f>'DTC EU - P&amp;L'!O6/'DTC EU - P&amp;L'!O10</f>
        <v>305.46225</v>
      </c>
      <c r="P194" s="88">
        <f>'DTC EU - P&amp;L'!P6/'DTC EU - P&amp;L'!P10</f>
        <v>242.29933</v>
      </c>
      <c r="Q194" s="88">
        <f>'DTC EU - P&amp;L'!Q6/'DTC EU - P&amp;L'!Q10</f>
        <v>364.50645</v>
      </c>
      <c r="R194" s="88">
        <f>'DTC EU - P&amp;L'!R6/'DTC EU - P&amp;L'!R10</f>
        <v>218.4155417</v>
      </c>
      <c r="S194" s="88">
        <f>'DTC EU - P&amp;L'!S6/'DTC EU - P&amp;L'!S10</f>
        <v>136.7337675</v>
      </c>
      <c r="T194" s="88">
        <f>'DTC EU - P&amp;L'!T6/'DTC EU - P&amp;L'!T10</f>
        <v>222.8544</v>
      </c>
      <c r="U194" s="88">
        <f>'DTC EU - P&amp;L'!U6/'DTC EU - P&amp;L'!U10</f>
        <v>176.0182463</v>
      </c>
      <c r="V194" s="88">
        <f>'DTC EU - P&amp;L'!V6/'DTC EU - P&amp;L'!V10</f>
        <v>178.10394</v>
      </c>
      <c r="W194" s="88">
        <f>'DTC EU - P&amp;L'!W6/'DTC EU - P&amp;L'!W10</f>
        <v>207.0673733</v>
      </c>
      <c r="X194" s="88">
        <f>'DTC EU - P&amp;L'!X6/'DTC EU - P&amp;L'!X10</f>
        <v>273.715152</v>
      </c>
      <c r="Y194" s="88">
        <f>'DTC EU - P&amp;L'!Y6/'DTC EU - P&amp;L'!Y10</f>
        <v>319.427375</v>
      </c>
      <c r="Z194" s="88">
        <f>'DTC EU - P&amp;L'!Z6/'DTC EU - P&amp;L'!Z10</f>
        <v>247.60407</v>
      </c>
      <c r="AA194" s="88">
        <f>'DTC EU - P&amp;L'!AA6/'DTC EU - P&amp;L'!AA10</f>
        <v>319.5892</v>
      </c>
      <c r="AB194" s="88">
        <f>'DTC EU - P&amp;L'!AB6/'DTC EU - P&amp;L'!AB10</f>
        <v>289.4874</v>
      </c>
      <c r="AC194" s="88">
        <f>'DTC EU - P&amp;L'!AC6/'DTC EU - P&amp;L'!AC10</f>
        <v>228.4128125</v>
      </c>
      <c r="AD194" s="88">
        <f>'DTC EU - P&amp;L'!AD6/'DTC EU - P&amp;L'!AD10</f>
        <v>265.13557</v>
      </c>
      <c r="AE194" s="88">
        <f>'DTC EU - P&amp;L'!AE6/'DTC EU - P&amp;L'!AE10</f>
        <v>175.44114</v>
      </c>
      <c r="AF194" s="88">
        <f>'DTC EU - P&amp;L'!AF6/'DTC EU - P&amp;L'!AF10</f>
        <v>309.16053</v>
      </c>
    </row>
    <row r="195">
      <c r="A195" s="24" t="s">
        <v>169</v>
      </c>
      <c r="B195" s="88">
        <f t="shared" ref="B195:AF195" si="51">(B196*(B90-B230) + B197*(B96-B231)) / ((B90-B230)+ (B96-B231))</f>
        <v>243.1502949</v>
      </c>
      <c r="C195" s="88">
        <f t="shared" si="51"/>
        <v>248.0507661</v>
      </c>
      <c r="D195" s="88">
        <f t="shared" si="51"/>
        <v>243.0488668</v>
      </c>
      <c r="E195" s="88">
        <f t="shared" si="51"/>
        <v>246.6245276</v>
      </c>
      <c r="F195" s="88">
        <f t="shared" si="51"/>
        <v>246.261316</v>
      </c>
      <c r="G195" s="88">
        <f t="shared" si="51"/>
        <v>265.8729667</v>
      </c>
      <c r="H195" s="88">
        <f t="shared" si="51"/>
        <v>263.6314606</v>
      </c>
      <c r="I195" s="88">
        <f t="shared" si="51"/>
        <v>252.7212015</v>
      </c>
      <c r="J195" s="88">
        <f t="shared" si="51"/>
        <v>262.0431027</v>
      </c>
      <c r="K195" s="88">
        <f t="shared" si="51"/>
        <v>256.6398051</v>
      </c>
      <c r="L195" s="88">
        <f t="shared" si="51"/>
        <v>262.3731684</v>
      </c>
      <c r="M195" s="88">
        <f t="shared" si="51"/>
        <v>239.1649884</v>
      </c>
      <c r="N195" s="88">
        <f t="shared" si="51"/>
        <v>238.5302294</v>
      </c>
      <c r="O195" s="88">
        <f t="shared" si="51"/>
        <v>243.7865211</v>
      </c>
      <c r="P195" s="88">
        <f t="shared" si="51"/>
        <v>239.9047741</v>
      </c>
      <c r="Q195" s="88">
        <f t="shared" si="51"/>
        <v>247.2762755</v>
      </c>
      <c r="R195" s="88">
        <f t="shared" si="51"/>
        <v>261.05689</v>
      </c>
      <c r="S195" s="88">
        <f t="shared" si="51"/>
        <v>248.1395578</v>
      </c>
      <c r="T195" s="88">
        <f t="shared" si="51"/>
        <v>241.5134163</v>
      </c>
      <c r="U195" s="88">
        <f t="shared" si="51"/>
        <v>229.3775907</v>
      </c>
      <c r="V195" s="88">
        <f t="shared" si="51"/>
        <v>244.2091235</v>
      </c>
      <c r="W195" s="88">
        <f t="shared" si="51"/>
        <v>231.0148429</v>
      </c>
      <c r="X195" s="88">
        <f t="shared" si="51"/>
        <v>242.5851452</v>
      </c>
      <c r="Y195" s="88">
        <f t="shared" si="51"/>
        <v>232.5963083</v>
      </c>
      <c r="Z195" s="88">
        <f t="shared" si="51"/>
        <v>230.9061031</v>
      </c>
      <c r="AA195" s="88">
        <f t="shared" si="51"/>
        <v>293.9212752</v>
      </c>
      <c r="AB195" s="88">
        <f t="shared" si="51"/>
        <v>263.0938021</v>
      </c>
      <c r="AC195" s="88">
        <f t="shared" si="51"/>
        <v>243.8951297</v>
      </c>
      <c r="AD195" s="88">
        <f t="shared" si="51"/>
        <v>261.5881444</v>
      </c>
      <c r="AE195" s="88">
        <f t="shared" si="51"/>
        <v>245.611201</v>
      </c>
      <c r="AF195" s="88">
        <f t="shared" si="51"/>
        <v>247.948145</v>
      </c>
    </row>
    <row r="196" outlineLevel="1">
      <c r="A196" s="89" t="s">
        <v>170</v>
      </c>
      <c r="B196" s="90">
        <v>240.79</v>
      </c>
      <c r="C196" s="90">
        <v>248.36</v>
      </c>
      <c r="D196" s="90">
        <v>243.36</v>
      </c>
      <c r="E196" s="90">
        <v>246.77</v>
      </c>
      <c r="F196" s="90">
        <v>246.74</v>
      </c>
      <c r="G196" s="90">
        <v>265.79</v>
      </c>
      <c r="H196" s="90">
        <v>263.36</v>
      </c>
      <c r="I196" s="90">
        <v>253.76</v>
      </c>
      <c r="J196" s="90">
        <v>261.39</v>
      </c>
      <c r="K196" s="90">
        <v>256.86</v>
      </c>
      <c r="L196" s="90">
        <v>262.1</v>
      </c>
      <c r="M196" s="90">
        <v>241.76</v>
      </c>
      <c r="N196" s="90">
        <v>240.7</v>
      </c>
      <c r="O196" s="90">
        <v>243.68</v>
      </c>
      <c r="P196" s="90">
        <v>239.18</v>
      </c>
      <c r="Q196" s="90">
        <v>245.82</v>
      </c>
      <c r="R196" s="90">
        <v>261.36</v>
      </c>
      <c r="S196" s="90">
        <v>249.42</v>
      </c>
      <c r="T196" s="90">
        <v>241.69</v>
      </c>
      <c r="U196" s="90">
        <v>231.47</v>
      </c>
      <c r="V196" s="90">
        <v>244.76</v>
      </c>
      <c r="W196" s="90">
        <v>232.22</v>
      </c>
      <c r="X196" s="90">
        <v>239.07</v>
      </c>
      <c r="Y196" s="90">
        <v>231.25</v>
      </c>
      <c r="Z196" s="90">
        <v>230.64</v>
      </c>
      <c r="AA196" s="90">
        <v>293.7</v>
      </c>
      <c r="AB196" s="90">
        <v>262.81</v>
      </c>
      <c r="AC196" s="90">
        <v>244.78</v>
      </c>
      <c r="AD196" s="90">
        <v>261.55</v>
      </c>
      <c r="AE196" s="90">
        <v>248.73</v>
      </c>
      <c r="AF196" s="90">
        <v>244.76</v>
      </c>
    </row>
    <row r="197" outlineLevel="1">
      <c r="A197" s="89" t="s">
        <v>171</v>
      </c>
      <c r="B197" s="90">
        <f t="shared" ref="B197:AF197" si="52">B219*B133</f>
        <v>567.690838</v>
      </c>
      <c r="C197" s="90">
        <f t="shared" si="52"/>
        <v>181.25624</v>
      </c>
      <c r="D197" s="90">
        <f t="shared" si="52"/>
        <v>153.59806</v>
      </c>
      <c r="E197" s="90">
        <f t="shared" si="52"/>
        <v>234.16239</v>
      </c>
      <c r="F197" s="90">
        <f t="shared" si="52"/>
        <v>161.2949</v>
      </c>
      <c r="G197" s="90">
        <f t="shared" si="52"/>
        <v>292.256375</v>
      </c>
      <c r="H197" s="90">
        <f t="shared" si="52"/>
        <v>292.27055</v>
      </c>
      <c r="I197" s="90">
        <f t="shared" si="52"/>
        <v>183.121704</v>
      </c>
      <c r="J197" s="90">
        <f t="shared" si="52"/>
        <v>323.761307</v>
      </c>
      <c r="K197" s="90">
        <f t="shared" si="52"/>
        <v>234.950608</v>
      </c>
      <c r="L197" s="90">
        <f t="shared" si="52"/>
        <v>294.0607</v>
      </c>
      <c r="M197" s="90">
        <f t="shared" si="52"/>
        <v>83.46429</v>
      </c>
      <c r="N197" s="90">
        <f t="shared" si="52"/>
        <v>168.012684</v>
      </c>
      <c r="O197" s="90">
        <f t="shared" si="52"/>
        <v>305.46225</v>
      </c>
      <c r="P197" s="90">
        <f t="shared" si="52"/>
        <v>276.324672</v>
      </c>
      <c r="Q197" s="90">
        <f t="shared" si="52"/>
        <v>364.50645</v>
      </c>
      <c r="R197" s="90">
        <f t="shared" si="52"/>
        <v>218.419416</v>
      </c>
      <c r="S197" s="90">
        <f t="shared" si="52"/>
        <v>167.898516</v>
      </c>
      <c r="T197" s="90">
        <f t="shared" si="52"/>
        <v>222.8544</v>
      </c>
      <c r="U197" s="90">
        <f t="shared" si="52"/>
        <v>176.021153</v>
      </c>
      <c r="V197" s="90">
        <f t="shared" si="52"/>
        <v>178.10394</v>
      </c>
      <c r="W197" s="90">
        <f t="shared" si="52"/>
        <v>165.93636</v>
      </c>
      <c r="X197" s="90">
        <f t="shared" si="52"/>
        <v>492.160452</v>
      </c>
      <c r="Y197" s="90">
        <f t="shared" si="52"/>
        <v>319.433196</v>
      </c>
      <c r="Z197" s="90">
        <f t="shared" si="52"/>
        <v>247.60407</v>
      </c>
      <c r="AA197" s="90">
        <f t="shared" si="52"/>
        <v>319.5892</v>
      </c>
      <c r="AB197" s="90">
        <f t="shared" si="52"/>
        <v>289.4874</v>
      </c>
      <c r="AC197" s="90">
        <f t="shared" si="52"/>
        <v>228.4099</v>
      </c>
      <c r="AD197" s="90">
        <f t="shared" si="52"/>
        <v>265.13557</v>
      </c>
      <c r="AE197" s="90">
        <f t="shared" si="52"/>
        <v>175.438224</v>
      </c>
      <c r="AF197" s="90">
        <f t="shared" si="52"/>
        <v>309.16053</v>
      </c>
    </row>
    <row r="198">
      <c r="A198" s="24" t="s">
        <v>172</v>
      </c>
      <c r="B198" s="37">
        <f t="shared" ref="B198:AF198" si="53">(B199*B230 + B200*B231) / (B230 + B231)</f>
        <v>121.335417</v>
      </c>
      <c r="C198" s="37">
        <f t="shared" si="53"/>
        <v>110.246668</v>
      </c>
      <c r="D198" s="37">
        <f t="shared" si="53"/>
        <v>121.8193203</v>
      </c>
      <c r="E198" s="37">
        <f t="shared" si="53"/>
        <v>128.5566614</v>
      </c>
      <c r="F198" s="37">
        <f t="shared" si="53"/>
        <v>113.488444</v>
      </c>
      <c r="G198" s="37">
        <f t="shared" si="53"/>
        <v>117.8513755</v>
      </c>
      <c r="H198" s="37">
        <f t="shared" si="53"/>
        <v>131.8434574</v>
      </c>
      <c r="I198" s="37">
        <f t="shared" si="53"/>
        <v>125.2272154</v>
      </c>
      <c r="J198" s="37">
        <f t="shared" si="53"/>
        <v>125.8472393</v>
      </c>
      <c r="K198" s="37">
        <f t="shared" si="53"/>
        <v>121.2485898</v>
      </c>
      <c r="L198" s="37">
        <f t="shared" si="53"/>
        <v>110.4934731</v>
      </c>
      <c r="M198" s="37">
        <f t="shared" si="53"/>
        <v>121.0413731</v>
      </c>
      <c r="N198" s="37">
        <f t="shared" si="53"/>
        <v>112.0009847</v>
      </c>
      <c r="O198" s="37">
        <f t="shared" si="53"/>
        <v>210.6104754</v>
      </c>
      <c r="P198" s="37">
        <f t="shared" si="53"/>
        <v>155.6034687</v>
      </c>
      <c r="Q198" s="37">
        <f t="shared" si="53"/>
        <v>135.0297918</v>
      </c>
      <c r="R198" s="37">
        <f t="shared" si="53"/>
        <v>173.590632</v>
      </c>
      <c r="S198" s="37">
        <f t="shared" si="53"/>
        <v>137.2297258</v>
      </c>
      <c r="T198" s="37">
        <f t="shared" si="53"/>
        <v>167.8959717</v>
      </c>
      <c r="U198" s="37">
        <f t="shared" si="53"/>
        <v>110.73</v>
      </c>
      <c r="V198" s="37">
        <f t="shared" si="53"/>
        <v>111.64</v>
      </c>
      <c r="W198" s="37">
        <f t="shared" si="53"/>
        <v>114.8694976</v>
      </c>
      <c r="X198" s="37">
        <f t="shared" si="53"/>
        <v>119.1124837</v>
      </c>
      <c r="Y198" s="37">
        <f t="shared" si="53"/>
        <v>118.3578543</v>
      </c>
      <c r="Z198" s="37">
        <f t="shared" si="53"/>
        <v>113.2462727</v>
      </c>
      <c r="AA198" s="37">
        <f t="shared" si="53"/>
        <v>111.0719869</v>
      </c>
      <c r="AB198" s="37">
        <f t="shared" si="53"/>
        <v>116.4349301</v>
      </c>
      <c r="AC198" s="37">
        <f t="shared" si="53"/>
        <v>104.0344719</v>
      </c>
      <c r="AD198" s="37">
        <f t="shared" si="53"/>
        <v>104.0736063</v>
      </c>
      <c r="AE198" s="37">
        <f t="shared" si="53"/>
        <v>117.18</v>
      </c>
      <c r="AF198" s="37">
        <f t="shared" si="53"/>
        <v>108.5653839</v>
      </c>
    </row>
    <row r="199" outlineLevel="1">
      <c r="A199" s="89" t="s">
        <v>173</v>
      </c>
      <c r="B199" s="91">
        <v>122.09</v>
      </c>
      <c r="C199" s="91">
        <v>110.36</v>
      </c>
      <c r="D199" s="91">
        <v>121.96</v>
      </c>
      <c r="E199" s="91">
        <v>128.47</v>
      </c>
      <c r="F199" s="91">
        <v>113.61</v>
      </c>
      <c r="G199" s="91">
        <v>118.09</v>
      </c>
      <c r="H199" s="91">
        <v>131.92</v>
      </c>
      <c r="I199" s="91">
        <v>125.72</v>
      </c>
      <c r="J199" s="91">
        <v>125.94</v>
      </c>
      <c r="K199" s="91">
        <v>121.94</v>
      </c>
      <c r="L199" s="91">
        <v>110.44</v>
      </c>
      <c r="M199" s="91">
        <v>121.44</v>
      </c>
      <c r="N199" s="91">
        <v>112.06</v>
      </c>
      <c r="O199" s="91">
        <v>210.95</v>
      </c>
      <c r="P199" s="91">
        <v>155.65</v>
      </c>
      <c r="Q199" s="91">
        <v>135.3</v>
      </c>
      <c r="R199" s="91">
        <v>173.73</v>
      </c>
      <c r="S199" s="91">
        <v>138.12</v>
      </c>
      <c r="T199" s="91">
        <v>168.2</v>
      </c>
      <c r="U199" s="91">
        <v>110.73</v>
      </c>
      <c r="V199" s="91">
        <v>111.64</v>
      </c>
      <c r="W199" s="91">
        <v>114.91</v>
      </c>
      <c r="X199" s="91">
        <v>120.02</v>
      </c>
      <c r="Y199" s="91">
        <v>118.45</v>
      </c>
      <c r="Z199" s="91">
        <v>113.3</v>
      </c>
      <c r="AA199" s="91">
        <v>111.16</v>
      </c>
      <c r="AB199" s="91">
        <v>116.49</v>
      </c>
      <c r="AC199" s="91">
        <v>103.98</v>
      </c>
      <c r="AD199" s="91">
        <v>104.07</v>
      </c>
      <c r="AE199" s="91">
        <v>117.18</v>
      </c>
      <c r="AF199" s="91">
        <v>108.58</v>
      </c>
    </row>
    <row r="200" outlineLevel="1">
      <c r="A200" s="89" t="s">
        <v>174</v>
      </c>
      <c r="B200" s="91">
        <f t="shared" ref="B200:AF200" si="54">B220*B133</f>
        <v>95.226846</v>
      </c>
      <c r="C200" s="91">
        <f t="shared" si="54"/>
        <v>95.196176</v>
      </c>
      <c r="D200" s="91">
        <f t="shared" si="54"/>
        <v>105.594266</v>
      </c>
      <c r="E200" s="91">
        <f t="shared" si="54"/>
        <v>131.82813</v>
      </c>
      <c r="F200" s="91">
        <f t="shared" si="54"/>
        <v>102.524095</v>
      </c>
      <c r="G200" s="91">
        <f t="shared" si="54"/>
        <v>105.729251</v>
      </c>
      <c r="H200" s="91">
        <f t="shared" si="54"/>
        <v>116.075674</v>
      </c>
      <c r="I200" s="91">
        <f t="shared" si="54"/>
        <v>99.356025</v>
      </c>
      <c r="J200" s="91">
        <f t="shared" si="54"/>
        <v>106.089211</v>
      </c>
      <c r="K200" s="91">
        <f t="shared" si="54"/>
        <v>99.123464</v>
      </c>
      <c r="L200" s="91">
        <f t="shared" si="54"/>
        <v>116.669614</v>
      </c>
      <c r="M200" s="91">
        <f t="shared" si="54"/>
        <v>74.601345</v>
      </c>
      <c r="N200" s="91">
        <f t="shared" si="54"/>
        <v>105.450282</v>
      </c>
      <c r="O200" s="91">
        <f t="shared" si="54"/>
        <v>105.01833</v>
      </c>
      <c r="P200" s="91">
        <f t="shared" si="54"/>
        <v>151.02789</v>
      </c>
      <c r="Q200" s="91">
        <f t="shared" si="54"/>
        <v>104.631373</v>
      </c>
      <c r="R200" s="91">
        <f t="shared" si="54"/>
        <v>115.056077</v>
      </c>
      <c r="S200" s="91">
        <f t="shared" si="54"/>
        <v>94.674618</v>
      </c>
      <c r="T200" s="91">
        <f t="shared" si="54"/>
        <v>109.674543</v>
      </c>
      <c r="U200" s="91">
        <f t="shared" si="54"/>
        <v>0</v>
      </c>
      <c r="V200" s="91">
        <f t="shared" si="54"/>
        <v>0</v>
      </c>
      <c r="W200" s="91">
        <f t="shared" si="54"/>
        <v>104.460392</v>
      </c>
      <c r="X200" s="91">
        <f t="shared" si="54"/>
        <v>81.541308</v>
      </c>
      <c r="Y200" s="91">
        <f t="shared" si="54"/>
        <v>104.766358</v>
      </c>
      <c r="Z200" s="91">
        <f t="shared" si="54"/>
        <v>104.757359</v>
      </c>
      <c r="AA200" s="91">
        <f t="shared" si="54"/>
        <v>104.676368</v>
      </c>
      <c r="AB200" s="91">
        <f t="shared" si="54"/>
        <v>109.854074</v>
      </c>
      <c r="AC200" s="91">
        <f t="shared" si="54"/>
        <v>110.08085</v>
      </c>
      <c r="AD200" s="91">
        <f t="shared" si="54"/>
        <v>104.946338</v>
      </c>
      <c r="AE200" s="91">
        <f t="shared" si="54"/>
        <v>0</v>
      </c>
      <c r="AF200" s="91">
        <f t="shared" si="54"/>
        <v>107.50572</v>
      </c>
    </row>
    <row r="201">
      <c r="A201" s="24" t="s">
        <v>175</v>
      </c>
      <c r="B201" s="92">
        <f>(B202*'DTC US&amp;CA - P&amp;L'!B425 + B203*'DTC EU - P&amp;L'!B429) / ('DTC US&amp;CA - P&amp;L'!B425 + 'DTC EU - P&amp;L'!B429)</f>
        <v>207.5730865</v>
      </c>
      <c r="C201" s="92">
        <f>(C202*'DTC US&amp;CA - P&amp;L'!C425 + C203*'DTC EU - P&amp;L'!C429) / ('DTC US&amp;CA - P&amp;L'!C425 + 'DTC EU - P&amp;L'!C429)</f>
        <v>213.3551215</v>
      </c>
      <c r="D201" s="92">
        <f>(D202*'DTC US&amp;CA - P&amp;L'!D425 + D203*'DTC EU - P&amp;L'!D429) / ('DTC US&amp;CA - P&amp;L'!D425 + 'DTC EU - P&amp;L'!D429)</f>
        <v>225.33</v>
      </c>
      <c r="E201" s="92">
        <f>(E202*'DTC US&amp;CA - P&amp;L'!E425 + E203*'DTC EU - P&amp;L'!E429) / ('DTC US&amp;CA - P&amp;L'!E425 + 'DTC EU - P&amp;L'!E429)</f>
        <v>272.0336912</v>
      </c>
      <c r="F201" s="92">
        <f>(F202*'DTC US&amp;CA - P&amp;L'!F425 + F203*'DTC EU - P&amp;L'!F429) / ('DTC US&amp;CA - P&amp;L'!F425 + 'DTC EU - P&amp;L'!F429)</f>
        <v>238.91</v>
      </c>
      <c r="G201" s="92">
        <f>(G202*'DTC US&amp;CA - P&amp;L'!G425 + G203*'DTC EU - P&amp;L'!G429) / ('DTC US&amp;CA - P&amp;L'!G425 + 'DTC EU - P&amp;L'!G429)</f>
        <v>261.3</v>
      </c>
      <c r="H201" s="92">
        <f>(H202*'DTC US&amp;CA - P&amp;L'!H425 + H203*'DTC EU - P&amp;L'!H429) / ('DTC US&amp;CA - P&amp;L'!H425 + 'DTC EU - P&amp;L'!H429)</f>
        <v>260.45</v>
      </c>
      <c r="I201" s="92">
        <f>(I202*'DTC US&amp;CA - P&amp;L'!I425 + I203*'DTC EU - P&amp;L'!I429) / ('DTC US&amp;CA - P&amp;L'!I425 + 'DTC EU - P&amp;L'!I429)</f>
        <v>227.5902244</v>
      </c>
      <c r="J201" s="92">
        <f>(J202*'DTC US&amp;CA - P&amp;L'!J425 + J203*'DTC EU - P&amp;L'!J429) / ('DTC US&amp;CA - P&amp;L'!J425 + 'DTC EU - P&amp;L'!J429)</f>
        <v>237.39</v>
      </c>
      <c r="K201" s="92">
        <f>(K202*'DTC US&amp;CA - P&amp;L'!K425 + K203*'DTC EU - P&amp;L'!K429) / ('DTC US&amp;CA - P&amp;L'!K425 + 'DTC EU - P&amp;L'!K429)</f>
        <v>205.6254952</v>
      </c>
      <c r="L201" s="92">
        <f>(L202*'DTC US&amp;CA - P&amp;L'!L425 + L203*'DTC EU - P&amp;L'!L429) / ('DTC US&amp;CA - P&amp;L'!L425 + 'DTC EU - P&amp;L'!L429)</f>
        <v>236.46</v>
      </c>
      <c r="M201" s="92">
        <f>(M202*'DTC US&amp;CA - P&amp;L'!M425 + M203*'DTC EU - P&amp;L'!M429) / ('DTC US&amp;CA - P&amp;L'!M425 + 'DTC EU - P&amp;L'!M429)</f>
        <v>239.2118866</v>
      </c>
      <c r="N201" s="92">
        <f>(N202*'DTC US&amp;CA - P&amp;L'!N425 + N203*'DTC EU - P&amp;L'!N429) / ('DTC US&amp;CA - P&amp;L'!N425 + 'DTC EU - P&amp;L'!N429)</f>
        <v>229.12</v>
      </c>
      <c r="O201" s="92">
        <f>(O202*'DTC US&amp;CA - P&amp;L'!O425 + O203*'DTC EU - P&amp;L'!O429) / ('DTC US&amp;CA - P&amp;L'!O425 + 'DTC EU - P&amp;L'!O429)</f>
        <v>237.93</v>
      </c>
      <c r="P201" s="92">
        <f>(P202*'DTC US&amp;CA - P&amp;L'!P425 + P203*'DTC EU - P&amp;L'!P429) / ('DTC US&amp;CA - P&amp;L'!P425 + 'DTC EU - P&amp;L'!P429)</f>
        <v>241.3530279</v>
      </c>
      <c r="Q201" s="92">
        <f>(Q202*'DTC US&amp;CA - P&amp;L'!Q425 + Q203*'DTC EU - P&amp;L'!Q429) / ('DTC US&amp;CA - P&amp;L'!Q425 + 'DTC EU - P&amp;L'!Q429)</f>
        <v>229.98</v>
      </c>
      <c r="R201" s="92">
        <f>(R202*'DTC US&amp;CA - P&amp;L'!R425 + R203*'DTC EU - P&amp;L'!R429) / ('DTC US&amp;CA - P&amp;L'!R425 + 'DTC EU - P&amp;L'!R429)</f>
        <v>246.87</v>
      </c>
      <c r="S201" s="92">
        <f>(S202*'DTC US&amp;CA - P&amp;L'!S425 + S203*'DTC EU - P&amp;L'!S429) / ('DTC US&amp;CA - P&amp;L'!S425 + 'DTC EU - P&amp;L'!S429)</f>
        <v>273.7711124</v>
      </c>
      <c r="T201" s="92">
        <f>(T202*'DTC US&amp;CA - P&amp;L'!T425 + T203*'DTC EU - P&amp;L'!T429) / ('DTC US&amp;CA - P&amp;L'!T425 + 'DTC EU - P&amp;L'!T429)</f>
        <v>251.45</v>
      </c>
      <c r="U201" s="92">
        <f>(U202*'DTC US&amp;CA - P&amp;L'!U425 + U203*'DTC EU - P&amp;L'!U429) / ('DTC US&amp;CA - P&amp;L'!U425 + 'DTC EU - P&amp;L'!U429)</f>
        <v>229.94</v>
      </c>
      <c r="V201" s="92">
        <f>(V202*'DTC US&amp;CA - P&amp;L'!V425 + V203*'DTC EU - P&amp;L'!V429) / ('DTC US&amp;CA - P&amp;L'!V425 + 'DTC EU - P&amp;L'!V429)</f>
        <v>199.91</v>
      </c>
      <c r="W201" s="92">
        <f>(W202*'DTC US&amp;CA - P&amp;L'!W425 + W203*'DTC EU - P&amp;L'!W429) / ('DTC US&amp;CA - P&amp;L'!W425 + 'DTC EU - P&amp;L'!W429)</f>
        <v>232.94</v>
      </c>
      <c r="X201" s="92">
        <f>(X202*'DTC US&amp;CA - P&amp;L'!X425 + X203*'DTC EU - P&amp;L'!X429) / ('DTC US&amp;CA - P&amp;L'!X425 + 'DTC EU - P&amp;L'!X429)</f>
        <v>213.1067589</v>
      </c>
      <c r="Y201" s="92">
        <f>(Y202*'DTC US&amp;CA - P&amp;L'!Y425 + Y203*'DTC EU - P&amp;L'!Y429) / ('DTC US&amp;CA - P&amp;L'!Y425 + 'DTC EU - P&amp;L'!Y429)</f>
        <v>206.28</v>
      </c>
      <c r="Z201" s="92">
        <f>(Z202*'DTC US&amp;CA - P&amp;L'!Z425 + Z203*'DTC EU - P&amp;L'!Z429) / ('DTC US&amp;CA - P&amp;L'!Z425 + 'DTC EU - P&amp;L'!Z429)</f>
        <v>203.94</v>
      </c>
      <c r="AA201" s="92">
        <f>(AA202*'DTC US&amp;CA - P&amp;L'!AA425 + AA203*'DTC EU - P&amp;L'!AA429) / ('DTC US&amp;CA - P&amp;L'!AA425 + 'DTC EU - P&amp;L'!AA429)</f>
        <v>252.32</v>
      </c>
      <c r="AB201" s="92">
        <f>(AB202*'DTC US&amp;CA - P&amp;L'!AB425 + AB203*'DTC EU - P&amp;L'!AB429) / ('DTC US&amp;CA - P&amp;L'!AB425 + 'DTC EU - P&amp;L'!AB429)</f>
        <v>274.37</v>
      </c>
      <c r="AC201" s="92">
        <f>(AC202*'DTC US&amp;CA - P&amp;L'!AC425 + AC203*'DTC EU - P&amp;L'!AC429) / ('DTC US&amp;CA - P&amp;L'!AC425 + 'DTC EU - P&amp;L'!AC429)</f>
        <v>185.51</v>
      </c>
      <c r="AD201" s="92">
        <f>(AD202*'DTC US&amp;CA - P&amp;L'!AD425 + AD203*'DTC EU - P&amp;L'!AD429) / ('DTC US&amp;CA - P&amp;L'!AD425 + 'DTC EU - P&amp;L'!AD429)</f>
        <v>242.03</v>
      </c>
      <c r="AE201" s="92">
        <f>(AE202*'DTC US&amp;CA - P&amp;L'!AE425 + AE203*'DTC EU - P&amp;L'!AE429) / ('DTC US&amp;CA - P&amp;L'!AE425 + 'DTC EU - P&amp;L'!AE429)</f>
        <v>214.02</v>
      </c>
      <c r="AF201" s="92">
        <f>(AF202*'DTC US&amp;CA - P&amp;L'!AF425 + AF203*'DTC EU - P&amp;L'!AF429) / ('DTC US&amp;CA - P&amp;L'!AF425 + 'DTC EU - P&amp;L'!AF429)</f>
        <v>227.98</v>
      </c>
    </row>
    <row r="202" outlineLevel="1">
      <c r="A202" s="89" t="s">
        <v>176</v>
      </c>
      <c r="B202" s="91">
        <v>211.78</v>
      </c>
      <c r="C202" s="91">
        <v>216.69</v>
      </c>
      <c r="D202" s="91">
        <v>225.33</v>
      </c>
      <c r="E202" s="91">
        <v>271.53</v>
      </c>
      <c r="F202" s="91">
        <v>238.91</v>
      </c>
      <c r="G202" s="91">
        <v>261.3</v>
      </c>
      <c r="H202" s="91">
        <v>260.45</v>
      </c>
      <c r="I202" s="91">
        <v>233.87</v>
      </c>
      <c r="J202" s="91">
        <v>237.39</v>
      </c>
      <c r="K202" s="91">
        <v>208.84</v>
      </c>
      <c r="L202" s="91">
        <v>236.46</v>
      </c>
      <c r="M202" s="91">
        <v>244.5</v>
      </c>
      <c r="N202" s="91">
        <v>229.12</v>
      </c>
      <c r="O202" s="91">
        <v>237.93</v>
      </c>
      <c r="P202" s="91">
        <v>242.51</v>
      </c>
      <c r="Q202" s="91">
        <v>229.98</v>
      </c>
      <c r="R202" s="91">
        <v>246.87</v>
      </c>
      <c r="S202" s="91">
        <v>278.04</v>
      </c>
      <c r="T202" s="91">
        <v>251.45</v>
      </c>
      <c r="U202" s="91">
        <v>229.94</v>
      </c>
      <c r="V202" s="91">
        <v>199.91</v>
      </c>
      <c r="W202" s="91">
        <v>232.94</v>
      </c>
      <c r="X202" s="91">
        <v>223.16</v>
      </c>
      <c r="Y202" s="91">
        <v>206.28</v>
      </c>
      <c r="Z202" s="91">
        <v>203.94</v>
      </c>
      <c r="AA202" s="91">
        <v>252.32</v>
      </c>
      <c r="AB202" s="91">
        <v>274.37</v>
      </c>
      <c r="AC202" s="91">
        <v>185.51</v>
      </c>
      <c r="AD202" s="91">
        <v>242.03</v>
      </c>
      <c r="AE202" s="91">
        <v>214.02</v>
      </c>
      <c r="AF202" s="91">
        <v>227.98</v>
      </c>
    </row>
    <row r="203" outlineLevel="1">
      <c r="A203" s="89" t="s">
        <v>177</v>
      </c>
      <c r="B203" s="91">
        <f>'DTC EU - P&amp;L'!B427*B133</f>
        <v>43.50346</v>
      </c>
      <c r="C203" s="91">
        <f>'DTC EU - P&amp;L'!C427*C133</f>
        <v>43.27632</v>
      </c>
      <c r="D203" s="91">
        <f>'DTC EU - P&amp;L'!D427*D133</f>
        <v>0</v>
      </c>
      <c r="E203" s="91">
        <f>'DTC EU - P&amp;L'!E427*E133</f>
        <v>297.21825</v>
      </c>
      <c r="F203" s="91">
        <f>'DTC EU - P&amp;L'!F427*F133</f>
        <v>0</v>
      </c>
      <c r="G203" s="91">
        <f>'DTC EU - P&amp;L'!G427*G133</f>
        <v>0</v>
      </c>
      <c r="H203" s="91">
        <f>'DTC EU - P&amp;L'!H427*H133</f>
        <v>0</v>
      </c>
      <c r="I203" s="91">
        <f>'DTC EU - P&amp;L'!I427*I133</f>
        <v>92.57505</v>
      </c>
      <c r="J203" s="91">
        <f>'DTC EU - P&amp;L'!J427*J133</f>
        <v>0</v>
      </c>
      <c r="K203" s="91">
        <f>'DTC EU - P&amp;L'!K427*K133</f>
        <v>48.11476</v>
      </c>
      <c r="L203" s="91">
        <f>'DTC EU - P&amp;L'!L427*L133</f>
        <v>0</v>
      </c>
      <c r="M203" s="91">
        <f>'DTC EU - P&amp;L'!M427*M133</f>
        <v>43.55169</v>
      </c>
      <c r="N203" s="91">
        <f>'DTC EU - P&amp;L'!N427*N133</f>
        <v>0</v>
      </c>
      <c r="O203" s="91">
        <f>'DTC EU - P&amp;L'!O427*O133</f>
        <v>0</v>
      </c>
      <c r="P203" s="91">
        <f>'DTC EU - P&amp;L'!P427*P133</f>
        <v>174.248646</v>
      </c>
      <c r="Q203" s="91">
        <f>'DTC EU - P&amp;L'!Q427*Q133</f>
        <v>0</v>
      </c>
      <c r="R203" s="91">
        <f>'DTC EU - P&amp;L'!R427*R133</f>
        <v>0</v>
      </c>
      <c r="S203" s="91">
        <f>'DTC EU - P&amp;L'!S427*S133</f>
        <v>43.25118</v>
      </c>
      <c r="T203" s="91">
        <f>'DTC EU - P&amp;L'!T427*T133</f>
        <v>0</v>
      </c>
      <c r="U203" s="91">
        <f>'DTC EU - P&amp;L'!U427*U133</f>
        <v>0</v>
      </c>
      <c r="V203" s="91">
        <f>'DTC EU - P&amp;L'!V427*V133</f>
        <v>0</v>
      </c>
      <c r="W203" s="91">
        <f>'DTC EU - P&amp;L'!W427*W133</f>
        <v>0</v>
      </c>
      <c r="X203" s="91">
        <f>'DTC EU - P&amp;L'!X427*X133</f>
        <v>47.22828</v>
      </c>
      <c r="Y203" s="91">
        <f>'DTC EU - P&amp;L'!Y427*Y133</f>
        <v>0</v>
      </c>
      <c r="Z203" s="91">
        <f>'DTC EU - P&amp;L'!Z427*Z133</f>
        <v>0</v>
      </c>
      <c r="AA203" s="91">
        <f>'DTC EU - P&amp;L'!AA427*AA133</f>
        <v>0</v>
      </c>
      <c r="AB203" s="91">
        <f>'DTC EU - P&amp;L'!AB427*AB133</f>
        <v>0</v>
      </c>
      <c r="AC203" s="91">
        <f>'DTC EU - P&amp;L'!AC427*AC133</f>
        <v>0</v>
      </c>
      <c r="AD203" s="91">
        <f>'DTC EU - P&amp;L'!AD427*AD133</f>
        <v>0</v>
      </c>
      <c r="AE203" s="91">
        <f>'DTC EU - P&amp;L'!AE427*AE133</f>
        <v>0</v>
      </c>
      <c r="AF203" s="91">
        <f>'DTC EU - P&amp;L'!AF427*AF133</f>
        <v>0</v>
      </c>
    </row>
    <row r="204" collapsed="1">
      <c r="A204" s="85" t="s">
        <v>178</v>
      </c>
      <c r="B204" s="92">
        <f>B12/'DTC - P&amp;L'!B55</f>
        <v>291.9407102</v>
      </c>
      <c r="C204" s="92">
        <f>C12/'DTC - P&amp;L'!C55</f>
        <v>377.5320983</v>
      </c>
      <c r="D204" s="92">
        <f>D12/'DTC - P&amp;L'!D55</f>
        <v>293.8989772</v>
      </c>
      <c r="E204" s="92">
        <f>E12/'DTC - P&amp;L'!E55</f>
        <v>295.5376603</v>
      </c>
      <c r="F204" s="92">
        <f>F12/'DTC - P&amp;L'!F55</f>
        <v>357.6620776</v>
      </c>
      <c r="G204" s="92">
        <f>G12/'DTC - P&amp;L'!G55</f>
        <v>340.2296517</v>
      </c>
      <c r="H204" s="92">
        <f>H12/'DTC - P&amp;L'!H55</f>
        <v>343.798871</v>
      </c>
      <c r="I204" s="92">
        <f>I12/'DTC - P&amp;L'!I55</f>
        <v>357.2718148</v>
      </c>
      <c r="J204" s="92">
        <f>J12/'DTC - P&amp;L'!J55</f>
        <v>351.5884933</v>
      </c>
      <c r="K204" s="92">
        <f>K12/'DTC - P&amp;L'!K55</f>
        <v>365.325387</v>
      </c>
      <c r="L204" s="92">
        <f>L12/'DTC - P&amp;L'!L55</f>
        <v>449.2211105</v>
      </c>
      <c r="M204" s="92">
        <f>M12/'DTC - P&amp;L'!M55</f>
        <v>418.2786097</v>
      </c>
      <c r="N204" s="92">
        <f>N12/'DTC - P&amp;L'!N55</f>
        <v>412.9630501</v>
      </c>
      <c r="O204" s="92">
        <f>O12/'DTC - P&amp;L'!O55</f>
        <v>252.9198945</v>
      </c>
      <c r="P204" s="92">
        <f>P12/'DTC - P&amp;L'!P55</f>
        <v>312.6643214</v>
      </c>
      <c r="Q204" s="92">
        <f>Q12/'DTC - P&amp;L'!Q55</f>
        <v>336.5366144</v>
      </c>
      <c r="R204" s="92">
        <f>R12/'DTC - P&amp;L'!R55</f>
        <v>279.2977245</v>
      </c>
      <c r="S204" s="92">
        <f>S12/'DTC - P&amp;L'!S55</f>
        <v>330.0708174</v>
      </c>
      <c r="T204" s="92">
        <f>T12/'DTC - P&amp;L'!T55</f>
        <v>287.3258295</v>
      </c>
      <c r="U204" s="92">
        <f>U12/'DTC - P&amp;L'!U55</f>
        <v>473.8417078</v>
      </c>
      <c r="V204" s="92">
        <f>V12/'DTC - P&amp;L'!V55</f>
        <v>368.3338244</v>
      </c>
      <c r="W204" s="92">
        <f>W12/'DTC - P&amp;L'!W55</f>
        <v>379.9432164</v>
      </c>
      <c r="X204" s="92">
        <f>X12/'DTC - P&amp;L'!X55</f>
        <v>323.4475166</v>
      </c>
      <c r="Y204" s="92">
        <f>Y12/'DTC - P&amp;L'!Y55</f>
        <v>336.9296569</v>
      </c>
      <c r="Z204" s="92">
        <f>Z12/'DTC - P&amp;L'!Z55</f>
        <v>346.4670366</v>
      </c>
      <c r="AA204" s="92">
        <f>AA12/'DTC - P&amp;L'!AA55</f>
        <v>422.8944482</v>
      </c>
      <c r="AB204" s="92">
        <f>AB12/'DTC - P&amp;L'!AB55</f>
        <v>490.2278089</v>
      </c>
      <c r="AC204" s="92">
        <f>AC12/'DTC - P&amp;L'!AC55</f>
        <v>574.8776799</v>
      </c>
      <c r="AD204" s="92">
        <f>AD12/'DTC - P&amp;L'!AD55</f>
        <v>489.013156</v>
      </c>
      <c r="AE204" s="92">
        <f>AE12/'DTC - P&amp;L'!AE55</f>
        <v>360.8507382</v>
      </c>
      <c r="AF204" s="92">
        <f>AF12/'DTC - P&amp;L'!AF55</f>
        <v>527.4164401</v>
      </c>
    </row>
    <row r="205" hidden="1" outlineLevel="1">
      <c r="A205" s="24" t="s">
        <v>179</v>
      </c>
      <c r="B205" s="91">
        <f>(B13+B26)/'DTC US&amp;CA - P&amp;L'!B26</f>
        <v>290.4615333</v>
      </c>
      <c r="C205" s="91">
        <f>(C13+C26)/'DTC US&amp;CA - P&amp;L'!C26</f>
        <v>376.5677197</v>
      </c>
      <c r="D205" s="91">
        <f>(D13+D26)/'DTC US&amp;CA - P&amp;L'!D26</f>
        <v>293.3631331</v>
      </c>
      <c r="E205" s="91">
        <f>(E13+E26)/'DTC US&amp;CA - P&amp;L'!E26</f>
        <v>294.3163345</v>
      </c>
      <c r="F205" s="91">
        <f>(F13+F26)/'DTC US&amp;CA - P&amp;L'!F26</f>
        <v>356.4344473</v>
      </c>
      <c r="G205" s="91">
        <f>(G13+G26)/'DTC US&amp;CA - P&amp;L'!G26</f>
        <v>338.7990774</v>
      </c>
      <c r="H205" s="91">
        <f>(H13+H26)/'DTC US&amp;CA - P&amp;L'!H26</f>
        <v>343.744625</v>
      </c>
      <c r="I205" s="91">
        <f>(I13+I26)/'DTC US&amp;CA - P&amp;L'!I26</f>
        <v>354.5552535</v>
      </c>
      <c r="J205" s="91">
        <f>(J13+J26)/'DTC US&amp;CA - P&amp;L'!J26</f>
        <v>351.356129</v>
      </c>
      <c r="K205" s="91">
        <f>(K13+K26)/'DTC US&amp;CA - P&amp;L'!K26</f>
        <v>362.6982243</v>
      </c>
      <c r="L205" s="91">
        <f>(L13+L26)/'DTC US&amp;CA - P&amp;L'!L26</f>
        <v>448.59568</v>
      </c>
      <c r="M205" s="91">
        <f>(M13+M26)/'DTC US&amp;CA - P&amp;L'!M26</f>
        <v>415.9711679</v>
      </c>
      <c r="N205" s="91">
        <f>(N13+N26)/'DTC US&amp;CA - P&amp;L'!N26</f>
        <v>412.5408148</v>
      </c>
      <c r="O205" s="91">
        <f>(O13+O26)/'DTC US&amp;CA - P&amp;L'!O26</f>
        <v>252.6985353</v>
      </c>
      <c r="P205" s="91">
        <f>(P13+P26)/'DTC US&amp;CA - P&amp;L'!P26</f>
        <v>312.6807309</v>
      </c>
      <c r="Q205" s="91">
        <f>(Q13+Q26)/'DTC US&amp;CA - P&amp;L'!Q26</f>
        <v>335.2677033</v>
      </c>
      <c r="R205" s="91">
        <f>(R13+R26)/'DTC US&amp;CA - P&amp;L'!R26</f>
        <v>278.975</v>
      </c>
      <c r="S205" s="91">
        <f>(S13+S26)/'DTC US&amp;CA - P&amp;L'!S26</f>
        <v>328.7557676</v>
      </c>
      <c r="T205" s="91">
        <f>(T13+T26)/'DTC US&amp;CA - P&amp;L'!T26</f>
        <v>286.6852147</v>
      </c>
      <c r="U205" s="91">
        <f>(U13+U26)/'DTC US&amp;CA - P&amp;L'!U26</f>
        <v>476.0363964</v>
      </c>
      <c r="V205" s="91">
        <f>(V13+V26)/'DTC US&amp;CA - P&amp;L'!V26</f>
        <v>369.7325735</v>
      </c>
      <c r="W205" s="91">
        <f>(W13+W26)/'DTC US&amp;CA - P&amp;L'!W26</f>
        <v>380.1376705</v>
      </c>
      <c r="X205" s="91">
        <f>(X13+X26)/'DTC US&amp;CA - P&amp;L'!X26</f>
        <v>321.7891453</v>
      </c>
      <c r="Y205" s="91">
        <f>(Y13+Y26)/'DTC US&amp;CA - P&amp;L'!Y26</f>
        <v>336.4331317</v>
      </c>
      <c r="Z205" s="91">
        <f>(Z13+Z26)/'DTC US&amp;CA - P&amp;L'!Z26</f>
        <v>345.8724815</v>
      </c>
      <c r="AA205" s="91">
        <f>(AA13+AA26)/'DTC US&amp;CA - P&amp;L'!AA26</f>
        <v>421.3674638</v>
      </c>
      <c r="AB205" s="91">
        <f>(AB13+AB26)/'DTC US&amp;CA - P&amp;L'!AB26</f>
        <v>490.0488679</v>
      </c>
      <c r="AC205" s="91">
        <f>(AC13+AC26)/'DTC US&amp;CA - P&amp;L'!AC26</f>
        <v>583.4402899</v>
      </c>
      <c r="AD205" s="91">
        <f>(AD13+AD26)/'DTC US&amp;CA - P&amp;L'!AD26</f>
        <v>490.1906931</v>
      </c>
      <c r="AE205" s="91">
        <f>(AE13+AE26)/'DTC US&amp;CA - P&amp;L'!AE26</f>
        <v>361.0521212</v>
      </c>
      <c r="AF205" s="91">
        <f>(AF13+AF26)/'DTC US&amp;CA - P&amp;L'!AF26</f>
        <v>528.7033654</v>
      </c>
    </row>
    <row r="206" hidden="1" outlineLevel="1">
      <c r="A206" s="24" t="s">
        <v>180</v>
      </c>
      <c r="B206" s="91">
        <f>(B20+B29)/'DTC EU - P&amp;L'!B27</f>
        <v>402.8789765</v>
      </c>
      <c r="C206" s="91">
        <f>(C20+C29)/'DTC EU - P&amp;L'!C27</f>
        <v>838.505088</v>
      </c>
      <c r="D206" s="91">
        <f>(D20+D29)/'DTC EU - P&amp;L'!D27</f>
        <v>623.978918</v>
      </c>
      <c r="E206" s="91">
        <f>(E20+E29)/'DTC EU - P&amp;L'!E27</f>
        <v>409.9351783</v>
      </c>
      <c r="F206" s="91">
        <f>(F20+F29)/'DTC EU - P&amp;L'!F27</f>
        <v>835.210275</v>
      </c>
      <c r="G206" s="91">
        <f>(G20+G29)/'DTC EU - P&amp;L'!G27</f>
        <v>820.90263</v>
      </c>
      <c r="H206" s="91">
        <f>(H20+H29)/'DTC EU - P&amp;L'!H27</f>
        <v>350.308387</v>
      </c>
      <c r="I206" s="91">
        <f>(I20+I29)/'DTC EU - P&amp;L'!I27</f>
        <v>946.765626</v>
      </c>
      <c r="J206" s="91">
        <f>(J20+J29)/'DTC EU - P&amp;L'!J27</f>
        <v>376.800018</v>
      </c>
      <c r="K206" s="91">
        <f>(K20+K29)/'DTC EU - P&amp;L'!K27</f>
        <v>646.4318</v>
      </c>
      <c r="L206" s="91">
        <f>(L20+L29)/'DTC EU - P&amp;L'!L27</f>
        <v>527.399928</v>
      </c>
      <c r="M206" s="91" t="str">
        <f>(M20+M29)/'DTC EU - P&amp;L'!M27</f>
        <v>#DIV/0!</v>
      </c>
      <c r="N206" s="91">
        <f>(N20+N29)/'DTC EU - P&amp;L'!N27</f>
        <v>441.463932</v>
      </c>
      <c r="O206" s="91">
        <f>(O20+O29)/'DTC EU - P&amp;L'!O27</f>
        <v>462.989745</v>
      </c>
      <c r="P206" s="91">
        <f>(P20+P29)/'DTC EU - P&amp;L'!P27</f>
        <v>311.6764716</v>
      </c>
      <c r="Q206" s="91">
        <f>(Q20+Q29)/'DTC EU - P&amp;L'!Q27</f>
        <v>469.137823</v>
      </c>
      <c r="R206" s="91">
        <f>(R20+R29)/'DTC EU - P&amp;L'!R27</f>
        <v>385.151351</v>
      </c>
      <c r="S206" s="91">
        <f>(S20+S29)/'DTC EU - P&amp;L'!S27</f>
        <v>488.534319</v>
      </c>
      <c r="T206" s="91">
        <f>(T20+T29)/'DTC EU - P&amp;L'!T27</f>
        <v>443.956143</v>
      </c>
      <c r="U206" s="91">
        <f>(U20+U29)/'DTC EU - P&amp;L'!U27</f>
        <v>352.0364925</v>
      </c>
      <c r="V206" s="91">
        <f>(V20+V29)/'DTC EU - P&amp;L'!V27</f>
        <v>178.10394</v>
      </c>
      <c r="W206" s="91">
        <f>(W20+W29)/'DTC EU - P&amp;L'!W27</f>
        <v>362.831256</v>
      </c>
      <c r="X206" s="91">
        <f>(X20+X29)/'DTC EU - P&amp;L'!X27</f>
        <v>420.462237</v>
      </c>
      <c r="Y206" s="91">
        <f>(Y20+Y29)/'DTC EU - P&amp;L'!Y27</f>
        <v>371.810554</v>
      </c>
      <c r="Z206" s="91">
        <f>(Z20+Z29)/'DTC EU - P&amp;L'!Z27</f>
        <v>399.9769993</v>
      </c>
      <c r="AA206" s="91">
        <f>(AA20+AA29)/'DTC EU - P&amp;L'!AA27</f>
        <v>633.618304</v>
      </c>
      <c r="AB206" s="91">
        <f>(AB20+AB29)/'DTC EU - P&amp;L'!AB27</f>
        <v>509.195548</v>
      </c>
      <c r="AC206" s="91">
        <f>(AC20+AC29)/'DTC EU - P&amp;L'!AC27</f>
        <v>377.93765</v>
      </c>
      <c r="AD206" s="91">
        <f>(AD20+AD29)/'DTC EU - P&amp;L'!AD27</f>
        <v>370.081908</v>
      </c>
      <c r="AE206" s="91">
        <f>(AE20+AE29)/'DTC EU - P&amp;L'!AE27</f>
        <v>350.88228</v>
      </c>
      <c r="AF206" s="91">
        <f>(AF20+AF29)/'DTC EU - P&amp;L'!AF27</f>
        <v>493.9563825</v>
      </c>
    </row>
    <row r="207" collapsed="1">
      <c r="A207" s="24" t="s">
        <v>181</v>
      </c>
      <c r="B207" s="88">
        <f>'DTC - P&amp;L'!B35/'DTC - P&amp;L'!B55</f>
        <v>247.4765573</v>
      </c>
      <c r="C207" s="88">
        <f>'DTC - P&amp;L'!C35/'DTC - P&amp;L'!C55</f>
        <v>245.9460309</v>
      </c>
      <c r="D207" s="88">
        <f>'DTC - P&amp;L'!D35/'DTC - P&amp;L'!D55</f>
        <v>246.937514</v>
      </c>
      <c r="E207" s="88">
        <f>'DTC - P&amp;L'!E35/'DTC - P&amp;L'!E55</f>
        <v>249.5054945</v>
      </c>
      <c r="F207" s="88">
        <f>'DTC - P&amp;L'!F35/'DTC - P&amp;L'!F55</f>
        <v>250.7869226</v>
      </c>
      <c r="G207" s="88">
        <f>'DTC - P&amp;L'!G35/'DTC - P&amp;L'!G55</f>
        <v>271.9479418</v>
      </c>
      <c r="H207" s="88">
        <f>'DTC - P&amp;L'!H35/'DTC - P&amp;L'!H55</f>
        <v>277.9868227</v>
      </c>
      <c r="I207" s="88">
        <f>'DTC - P&amp;L'!I35/'DTC - P&amp;L'!I55</f>
        <v>279.0727308</v>
      </c>
      <c r="J207" s="88">
        <f>'DTC - P&amp;L'!J35/'DTC - P&amp;L'!J55</f>
        <v>273.7281316</v>
      </c>
      <c r="K207" s="88">
        <f>'DTC - P&amp;L'!K35/'DTC - P&amp;L'!K55</f>
        <v>283.4356242</v>
      </c>
      <c r="L207" s="88">
        <f>'DTC - P&amp;L'!L35/'DTC - P&amp;L'!L55</f>
        <v>285.1404024</v>
      </c>
      <c r="M207" s="88">
        <f>'DTC - P&amp;L'!M35/'DTC - P&amp;L'!M55</f>
        <v>275.4434326</v>
      </c>
      <c r="N207" s="88">
        <f>'DTC - P&amp;L'!N35/'DTC - P&amp;L'!N55</f>
        <v>267.5982285</v>
      </c>
      <c r="O207" s="88">
        <f>'DTC - P&amp;L'!O35/'DTC - P&amp;L'!O55</f>
        <v>243.3341287</v>
      </c>
      <c r="P207" s="88">
        <f>'DTC - P&amp;L'!P35/'DTC - P&amp;L'!P55</f>
        <v>254.55283</v>
      </c>
      <c r="Q207" s="88">
        <f>'DTC - P&amp;L'!Q35/'DTC - P&amp;L'!Q55</f>
        <v>259.9320991</v>
      </c>
      <c r="R207" s="88">
        <f>'DTC - P&amp;L'!R35/'DTC - P&amp;L'!R55</f>
        <v>247.4740982</v>
      </c>
      <c r="S207" s="88">
        <f>'DTC - P&amp;L'!S35/'DTC - P&amp;L'!S55</f>
        <v>253.0157822</v>
      </c>
      <c r="T207" s="88">
        <f>'DTC - P&amp;L'!T35/'DTC - P&amp;L'!T55</f>
        <v>243.604813</v>
      </c>
      <c r="U207" s="88">
        <f>'DTC - P&amp;L'!U35/'DTC - P&amp;L'!U55</f>
        <v>260.3775485</v>
      </c>
      <c r="V207" s="88">
        <f>'DTC - P&amp;L'!V35/'DTC - P&amp;L'!V55</f>
        <v>247.0824375</v>
      </c>
      <c r="W207" s="88">
        <f>'DTC - P&amp;L'!W35/'DTC - P&amp;L'!W55</f>
        <v>251.6414726</v>
      </c>
      <c r="X207" s="88">
        <f>'DTC - P&amp;L'!X35/'DTC - P&amp;L'!X55</f>
        <v>248.1157385</v>
      </c>
      <c r="Y207" s="88">
        <f>'DTC - P&amp;L'!Y35/'DTC - P&amp;L'!Y55</f>
        <v>246.567086</v>
      </c>
      <c r="Z207" s="88">
        <f>'DTC - P&amp;L'!Z35/'DTC - P&amp;L'!Z55</f>
        <v>240.6928069</v>
      </c>
      <c r="AA207" s="88">
        <f>'DTC - P&amp;L'!AA35/'DTC - P&amp;L'!AA55</f>
        <v>275.3438791</v>
      </c>
      <c r="AB207" s="88">
        <f>'DTC - P&amp;L'!AB35/'DTC - P&amp;L'!AB55</f>
        <v>280.0645551</v>
      </c>
      <c r="AC207" s="88">
        <f>'DTC - P&amp;L'!AC35/'DTC - P&amp;L'!AC55</f>
        <v>282.177934</v>
      </c>
      <c r="AD207" s="88">
        <f>'DTC - P&amp;L'!AD35/'DTC - P&amp;L'!AD55</f>
        <v>267.1726036</v>
      </c>
      <c r="AE207" s="88">
        <f>'DTC - P&amp;L'!AE35/'DTC - P&amp;L'!AE55</f>
        <v>273.0858867</v>
      </c>
      <c r="AF207" s="88">
        <f>'DTC - P&amp;L'!AF35/'DTC - P&amp;L'!AF55</f>
        <v>282.5393764</v>
      </c>
    </row>
    <row r="208" hidden="1" outlineLevel="1">
      <c r="A208" s="24" t="s">
        <v>182</v>
      </c>
      <c r="B208" s="91">
        <f>'DTC US&amp;CA - P&amp;L'!B6/'DTC US&amp;CA - P&amp;L'!B26</f>
        <v>246.8466667</v>
      </c>
      <c r="C208" s="91">
        <f>'DTC US&amp;CA - P&amp;L'!C6/'DTC US&amp;CA - P&amp;L'!C26</f>
        <v>245.6116318</v>
      </c>
      <c r="D208" s="91">
        <f>'DTC US&amp;CA - P&amp;L'!D6/'DTC US&amp;CA - P&amp;L'!D26</f>
        <v>246.8396916</v>
      </c>
      <c r="E208" s="91">
        <f>'DTC US&amp;CA - P&amp;L'!E6/'DTC US&amp;CA - P&amp;L'!E26</f>
        <v>249.1404626</v>
      </c>
      <c r="F208" s="91">
        <f>'DTC US&amp;CA - P&amp;L'!F6/'DTC US&amp;CA - P&amp;L'!F26</f>
        <v>250.6023393</v>
      </c>
      <c r="G208" s="91">
        <f>'DTC US&amp;CA - P&amp;L'!G6/'DTC US&amp;CA - P&amp;L'!G26</f>
        <v>271.8875</v>
      </c>
      <c r="H208" s="91">
        <f>'DTC US&amp;CA - P&amp;L'!H6/'DTC US&amp;CA - P&amp;L'!H26</f>
        <v>277.8677917</v>
      </c>
      <c r="I208" s="91">
        <f>'DTC US&amp;CA - P&amp;L'!I6/'DTC US&amp;CA - P&amp;L'!I26</f>
        <v>277.3488479</v>
      </c>
      <c r="J208" s="91">
        <f>'DTC US&amp;CA - P&amp;L'!J6/'DTC US&amp;CA - P&amp;L'!J26</f>
        <v>273.2670507</v>
      </c>
      <c r="K208" s="91">
        <f>'DTC US&amp;CA - P&amp;L'!K6/'DTC US&amp;CA - P&amp;L'!K26</f>
        <v>282.5660748</v>
      </c>
      <c r="L208" s="91">
        <f>'DTC US&amp;CA - P&amp;L'!L6/'DTC US&amp;CA - P&amp;L'!L26</f>
        <v>285.06904</v>
      </c>
      <c r="M208" s="91">
        <f>'DTC US&amp;CA - P&amp;L'!M6/'DTC US&amp;CA - P&amp;L'!M26</f>
        <v>273.9070803</v>
      </c>
      <c r="N208" s="91">
        <f>'DTC US&amp;CA - P&amp;L'!N6/'DTC US&amp;CA - P&amp;L'!N26</f>
        <v>266.5846667</v>
      </c>
      <c r="O208" s="91">
        <f>'DTC US&amp;CA - P&amp;L'!O6/'DTC US&amp;CA - P&amp;L'!O26</f>
        <v>243.2686617</v>
      </c>
      <c r="P208" s="91">
        <f>'DTC US&amp;CA - P&amp;L'!P6/'DTC US&amp;CA - P&amp;L'!P26</f>
        <v>253.9513953</v>
      </c>
      <c r="Q208" s="91">
        <f>'DTC US&amp;CA - P&amp;L'!Q6/'DTC US&amp;CA - P&amp;L'!Q26</f>
        <v>258.9313876</v>
      </c>
      <c r="R208" s="91">
        <f>'DTC US&amp;CA - P&amp;L'!R6/'DTC US&amp;CA - P&amp;L'!R26</f>
        <v>247.2297409</v>
      </c>
      <c r="S208" s="91">
        <f>'DTC US&amp;CA - P&amp;L'!S6/'DTC US&amp;CA - P&amp;L'!S26</f>
        <v>252.8460581</v>
      </c>
      <c r="T208" s="91">
        <f>'DTC US&amp;CA - P&amp;L'!T6/'DTC US&amp;CA - P&amp;L'!T26</f>
        <v>243.2339468</v>
      </c>
      <c r="U208" s="91">
        <f>'DTC US&amp;CA - P&amp;L'!U6/'DTC US&amp;CA - P&amp;L'!U26</f>
        <v>258.726036</v>
      </c>
      <c r="V208" s="91">
        <f>'DTC US&amp;CA - P&amp;L'!V6/'DTC US&amp;CA - P&amp;L'!V26</f>
        <v>247.5896324</v>
      </c>
      <c r="W208" s="91">
        <f>'DTC US&amp;CA - P&amp;L'!W6/'DTC US&amp;CA - P&amp;L'!W26</f>
        <v>250.9714773</v>
      </c>
      <c r="X208" s="91">
        <f>'DTC US&amp;CA - P&amp;L'!X6/'DTC US&amp;CA - P&amp;L'!X26</f>
        <v>246.5084188</v>
      </c>
      <c r="Y208" s="91">
        <f>'DTC US&amp;CA - P&amp;L'!Y6/'DTC US&amp;CA - P&amp;L'!Y26</f>
        <v>245.5299288</v>
      </c>
      <c r="Z208" s="91">
        <f>'DTC US&amp;CA - P&amp;L'!Z6/'DTC US&amp;CA - P&amp;L'!Z26</f>
        <v>239.698963</v>
      </c>
      <c r="AA208" s="91">
        <f>'DTC US&amp;CA - P&amp;L'!AA6/'DTC US&amp;CA - P&amp;L'!AA26</f>
        <v>275.0232609</v>
      </c>
      <c r="AB208" s="91">
        <f>'DTC US&amp;CA - P&amp;L'!AB6/'DTC US&amp;CA - P&amp;L'!AB26</f>
        <v>279.9756604</v>
      </c>
      <c r="AC208" s="91">
        <f>'DTC US&amp;CA - P&amp;L'!AC6/'DTC US&amp;CA - P&amp;L'!AC26</f>
        <v>281.2052174</v>
      </c>
      <c r="AD208" s="91">
        <f>'DTC US&amp;CA - P&amp;L'!AD6/'DTC US&amp;CA - P&amp;L'!AD26</f>
        <v>267.1927723</v>
      </c>
      <c r="AE208" s="91">
        <f>'DTC US&amp;CA - P&amp;L'!AE6/'DTC US&amp;CA - P&amp;L'!AE26</f>
        <v>271.5142424</v>
      </c>
      <c r="AF208" s="91">
        <f>'DTC US&amp;CA - P&amp;L'!AF6/'DTC US&amp;CA - P&amp;L'!AF26</f>
        <v>278.5427885</v>
      </c>
    </row>
    <row r="209" hidden="1" outlineLevel="1">
      <c r="A209" s="24" t="s">
        <v>183</v>
      </c>
      <c r="B209" s="91">
        <f>'DTC EU - P&amp;L'!B6/'DTC EU - P&amp;L'!B27</f>
        <v>294.7183525</v>
      </c>
      <c r="C209" s="91">
        <f>'DTC EU - P&amp;L'!C6/'DTC EU - P&amp;L'!C27</f>
        <v>405.7888</v>
      </c>
      <c r="D209" s="91">
        <f>'DTC EU - P&amp;L'!D6/'DTC EU - P&amp;L'!D27</f>
        <v>307.19612</v>
      </c>
      <c r="E209" s="91">
        <f>'DTC EU - P&amp;L'!E6/'DTC EU - P&amp;L'!E27</f>
        <v>283.6968167</v>
      </c>
      <c r="F209" s="91">
        <f>'DTC EU - P&amp;L'!F6/'DTC EU - P&amp;L'!F27</f>
        <v>322.5898</v>
      </c>
      <c r="G209" s="91">
        <f>'DTC EU - P&amp;L'!G6/'DTC EU - P&amp;L'!G27</f>
        <v>292.256375</v>
      </c>
      <c r="H209" s="91">
        <f>'DTC EU - P&amp;L'!H6/'DTC EU - P&amp;L'!H27</f>
        <v>292.27055</v>
      </c>
      <c r="I209" s="91">
        <f>'DTC EU - P&amp;L'!I6/'DTC EU - P&amp;L'!I27</f>
        <v>653.155305</v>
      </c>
      <c r="J209" s="91">
        <f>'DTC EU - P&amp;L'!J6/'DTC EU - P&amp;L'!J27</f>
        <v>323.7554125</v>
      </c>
      <c r="K209" s="91">
        <f>'DTC EU - P&amp;L'!K6/'DTC EU - P&amp;L'!K27</f>
        <v>376.47741</v>
      </c>
      <c r="L209" s="91">
        <f>'DTC EU - P&amp;L'!L6/'DTC EU - P&amp;L'!L27</f>
        <v>294.0607</v>
      </c>
      <c r="M209" s="91" t="str">
        <f>'DTC EU - P&amp;L'!M6/'DTC EU - P&amp;L'!M27</f>
        <v>#DIV/0!</v>
      </c>
      <c r="N209" s="91">
        <f>'DTC EU - P&amp;L'!N6/'DTC EU - P&amp;L'!N27</f>
        <v>336.01365</v>
      </c>
      <c r="O209" s="91">
        <f>'DTC EU - P&amp;L'!O6/'DTC EU - P&amp;L'!O27</f>
        <v>305.46225</v>
      </c>
      <c r="P209" s="91">
        <f>'DTC EU - P&amp;L'!P6/'DTC EU - P&amp;L'!P27</f>
        <v>290.759196</v>
      </c>
      <c r="Q209" s="91">
        <f>'DTC EU - P&amp;L'!Q6/'DTC EU - P&amp;L'!Q27</f>
        <v>364.50645</v>
      </c>
      <c r="R209" s="91">
        <f>'DTC EU - P&amp;L'!R6/'DTC EU - P&amp;L'!R27</f>
        <v>327.6233125</v>
      </c>
      <c r="S209" s="91">
        <f>'DTC EU - P&amp;L'!S6/'DTC EU - P&amp;L'!S27</f>
        <v>273.467535</v>
      </c>
      <c r="T209" s="91">
        <f>'DTC EU - P&amp;L'!T6/'DTC EU - P&amp;L'!T27</f>
        <v>334.2816</v>
      </c>
      <c r="U209" s="91">
        <f>'DTC EU - P&amp;L'!U6/'DTC EU - P&amp;L'!U27</f>
        <v>352.0364925</v>
      </c>
      <c r="V209" s="91">
        <f>'DTC EU - P&amp;L'!V6/'DTC EU - P&amp;L'!V27</f>
        <v>178.10394</v>
      </c>
      <c r="W209" s="91">
        <f>'DTC EU - P&amp;L'!W6/'DTC EU - P&amp;L'!W27</f>
        <v>310.60106</v>
      </c>
      <c r="X209" s="91">
        <f>'DTC EU - P&amp;L'!X6/'DTC EU - P&amp;L'!X27</f>
        <v>342.14394</v>
      </c>
      <c r="Y209" s="91">
        <f>'DTC EU - P&amp;L'!Y6/'DTC EU - P&amp;L'!Y27</f>
        <v>319.427375</v>
      </c>
      <c r="Z209" s="91">
        <f>'DTC EU - P&amp;L'!Z6/'DTC EU - P&amp;L'!Z27</f>
        <v>330.13876</v>
      </c>
      <c r="AA209" s="91">
        <f>'DTC EU - P&amp;L'!AA6/'DTC EU - P&amp;L'!AA27</f>
        <v>319.5892</v>
      </c>
      <c r="AB209" s="91">
        <f>'DTC EU - P&amp;L'!AB6/'DTC EU - P&amp;L'!AB27</f>
        <v>289.4874</v>
      </c>
      <c r="AC209" s="91">
        <f>'DTC EU - P&amp;L'!AC6/'DTC EU - P&amp;L'!AC27</f>
        <v>304.5504167</v>
      </c>
      <c r="AD209" s="91">
        <f>'DTC EU - P&amp;L'!AD6/'DTC EU - P&amp;L'!AD27</f>
        <v>265.13557</v>
      </c>
      <c r="AE209" s="91">
        <f>'DTC EU - P&amp;L'!AE6/'DTC EU - P&amp;L'!AE27</f>
        <v>350.88228</v>
      </c>
      <c r="AF209" s="91">
        <f>'DTC EU - P&amp;L'!AF6/'DTC EU - P&amp;L'!AF27</f>
        <v>386.4506625</v>
      </c>
    </row>
    <row r="210" collapsed="1">
      <c r="A210" s="24" t="s">
        <v>184</v>
      </c>
      <c r="B210" s="92">
        <f>(B12-'DTC - P&amp;L'!B456)/'DTC - P&amp;L'!B101</f>
        <v>245.9806958</v>
      </c>
      <c r="C210" s="92">
        <f>(C12-'DTC - P&amp;L'!C456)/'DTC - P&amp;L'!C101</f>
        <v>254.3498396</v>
      </c>
      <c r="D210" s="92">
        <f>(D12-'DTC - P&amp;L'!D456)/'DTC - P&amp;L'!D101</f>
        <v>250.1284435</v>
      </c>
      <c r="E210" s="92">
        <f>(E12-'DTC - P&amp;L'!E456)/'DTC - P&amp;L'!E101</f>
        <v>249.5402976</v>
      </c>
      <c r="F210" s="92">
        <f>(F12-'DTC - P&amp;L'!F456)/'DTC - P&amp;L'!F101</f>
        <v>257.2894422</v>
      </c>
      <c r="G210" s="92">
        <f>(G12-'DTC - P&amp;L'!G456)/'DTC - P&amp;L'!G101</f>
        <v>281.3813591</v>
      </c>
      <c r="H210" s="92">
        <f>(H12-'DTC - P&amp;L'!H456)/'DTC - P&amp;L'!H101</f>
        <v>272.7196151</v>
      </c>
      <c r="I210" s="92">
        <f>(I12-'DTC - P&amp;L'!I456)/'DTC - P&amp;L'!I101</f>
        <v>283.8180284</v>
      </c>
      <c r="J210" s="92">
        <f>(J12-'DTC - P&amp;L'!J456)/'DTC - P&amp;L'!J101</f>
        <v>273.5859061</v>
      </c>
      <c r="K210" s="92">
        <f>(K12-'DTC - P&amp;L'!K456)/'DTC - P&amp;L'!K101</f>
        <v>284.3680214</v>
      </c>
      <c r="L210" s="92">
        <f>(L12-'DTC - P&amp;L'!L456)/'DTC - P&amp;L'!L101</f>
        <v>291.1046292</v>
      </c>
      <c r="M210" s="92">
        <f>(M12-'DTC - P&amp;L'!M456)/'DTC - P&amp;L'!M101</f>
        <v>282.9351822</v>
      </c>
      <c r="N210" s="92">
        <f>(N12-'DTC - P&amp;L'!N456)/'DTC - P&amp;L'!N101</f>
        <v>273.815107</v>
      </c>
      <c r="O210" s="92">
        <f>(O12-'DTC - P&amp;L'!O456)/'DTC - P&amp;L'!O101</f>
        <v>250.8072783</v>
      </c>
      <c r="P210" s="92">
        <f>(P12-'DTC - P&amp;L'!P456)/'DTC - P&amp;L'!P101</f>
        <v>255.4650275</v>
      </c>
      <c r="Q210" s="92">
        <f>(Q12-'DTC - P&amp;L'!Q456)/'DTC - P&amp;L'!Q101</f>
        <v>262.0582006</v>
      </c>
      <c r="R210" s="92">
        <f>(R12-'DTC - P&amp;L'!R456)/'DTC - P&amp;L'!R101</f>
        <v>252.1547759</v>
      </c>
      <c r="S210" s="92">
        <f>(S12-'DTC - P&amp;L'!S456)/'DTC - P&amp;L'!S101</f>
        <v>261.018234</v>
      </c>
      <c r="T210" s="92">
        <f>(T12-'DTC - P&amp;L'!T456)/'DTC - P&amp;L'!T101</f>
        <v>248.9755805</v>
      </c>
      <c r="U210" s="92">
        <f>(U12-'DTC - P&amp;L'!U456)/'DTC - P&amp;L'!U101</f>
        <v>269.4437414</v>
      </c>
      <c r="V210" s="92">
        <f>(V12-'DTC - P&amp;L'!V456)/'DTC - P&amp;L'!V101</f>
        <v>252.1585684</v>
      </c>
      <c r="W210" s="92">
        <f>(W12-'DTC - P&amp;L'!W456)/'DTC - P&amp;L'!W101</f>
        <v>262.0211181</v>
      </c>
      <c r="X210" s="92">
        <f>(X12-'DTC - P&amp;L'!X456)/'DTC - P&amp;L'!X101</f>
        <v>253.5702902</v>
      </c>
      <c r="Y210" s="92">
        <f>(Y12-'DTC - P&amp;L'!Y456)/'DTC - P&amp;L'!Y101</f>
        <v>251.5423946</v>
      </c>
      <c r="Z210" s="92">
        <f>(Z12-'DTC - P&amp;L'!Z456)/'DTC - P&amp;L'!Z101</f>
        <v>249.2476437</v>
      </c>
      <c r="AA210" s="92">
        <f>(AA12-'DTC - P&amp;L'!AA456)/'DTC - P&amp;L'!AA101</f>
        <v>342.356792</v>
      </c>
      <c r="AB210" s="92">
        <f>(AB12-'DTC - P&amp;L'!AB456)/'DTC - P&amp;L'!AB101</f>
        <v>280.3853724</v>
      </c>
      <c r="AC210" s="92">
        <f>(AC12-'DTC - P&amp;L'!AC456)/'DTC - P&amp;L'!AC101</f>
        <v>278.2715577</v>
      </c>
      <c r="AD210" s="92">
        <f>(AD12-'DTC - P&amp;L'!AD456)/'DTC - P&amp;L'!AD101</f>
        <v>273.2146174</v>
      </c>
      <c r="AE210" s="92">
        <f>(AE12-'DTC - P&amp;L'!AE456)/'DTC - P&amp;L'!AE101</f>
        <v>281.5507873</v>
      </c>
      <c r="AF210" s="92">
        <f>(AF12-'DTC - P&amp;L'!AF456)/'DTC - P&amp;L'!AF101</f>
        <v>291.1956122</v>
      </c>
    </row>
    <row r="211" hidden="1" outlineLevel="1">
      <c r="A211" s="89" t="s">
        <v>185</v>
      </c>
      <c r="B211" s="91">
        <f>((B13+B26)-'DTC US&amp;CA - P&amp;L'!B427)/'DTC US&amp;CA - P&amp;L'!B72</f>
        <v>245.4176952</v>
      </c>
      <c r="C211" s="91">
        <f>((C13+C26)-'DTC US&amp;CA - P&amp;L'!C427)/'DTC US&amp;CA - P&amp;L'!C72</f>
        <v>254.0923095</v>
      </c>
      <c r="D211" s="91">
        <f>((D13+D26)-'DTC US&amp;CA - P&amp;L'!D427)/'DTC US&amp;CA - P&amp;L'!D72</f>
        <v>250.0254332</v>
      </c>
      <c r="E211" s="91">
        <f>((E13+E26)-'DTC US&amp;CA - P&amp;L'!E427)/'DTC US&amp;CA - P&amp;L'!E72</f>
        <v>249.2307283</v>
      </c>
      <c r="F211" s="91">
        <f>((F13+F26)-'DTC US&amp;CA - P&amp;L'!F427)/'DTC US&amp;CA - P&amp;L'!F72</f>
        <v>257.0973824</v>
      </c>
      <c r="G211" s="91">
        <f>((G13+G26)-'DTC US&amp;CA - P&amp;L'!G427)/'DTC US&amp;CA - P&amp;L'!G72</f>
        <v>281.3448658</v>
      </c>
      <c r="H211" s="91">
        <f>((H13+H26)-'DTC US&amp;CA - P&amp;L'!H427)/'DTC US&amp;CA - P&amp;L'!H72</f>
        <v>272.5269951</v>
      </c>
      <c r="I211" s="91">
        <f>((I13+I26)-'DTC US&amp;CA - P&amp;L'!I427)/'DTC US&amp;CA - P&amp;L'!I72</f>
        <v>280.766</v>
      </c>
      <c r="J211" s="91">
        <f>((J13+J26)-'DTC US&amp;CA - P&amp;L'!J427)/'DTC US&amp;CA - P&amp;L'!J72</f>
        <v>273.031547</v>
      </c>
      <c r="K211" s="91">
        <f>((K13+K26)-'DTC US&amp;CA - P&amp;L'!K427)/'DTC US&amp;CA - P&amp;L'!K72</f>
        <v>284.1971751</v>
      </c>
      <c r="L211" s="91">
        <f>((L13+L26)-'DTC US&amp;CA - P&amp;L'!L427)/'DTC US&amp;CA - P&amp;L'!L72</f>
        <v>291.0764762</v>
      </c>
      <c r="M211" s="91">
        <f>((M13+M26)-'DTC US&amp;CA - P&amp;L'!M427)/'DTC US&amp;CA - P&amp;L'!M72</f>
        <v>281.2986275</v>
      </c>
      <c r="N211" s="91">
        <f>((N13+N26)-'DTC US&amp;CA - P&amp;L'!N427)/'DTC US&amp;CA - P&amp;L'!N72</f>
        <v>272.7142478</v>
      </c>
      <c r="O211" s="91">
        <f>((O13+O26)-'DTC US&amp;CA - P&amp;L'!O427)/'DTC US&amp;CA - P&amp;L'!O72</f>
        <v>250.7103723</v>
      </c>
      <c r="P211" s="91">
        <f>((P13+P26)-'DTC US&amp;CA - P&amp;L'!P427)/'DTC US&amp;CA - P&amp;L'!P72</f>
        <v>255.0234921</v>
      </c>
      <c r="Q211" s="91">
        <f>((Q13+Q26)-'DTC US&amp;CA - P&amp;L'!Q427)/'DTC US&amp;CA - P&amp;L'!Q72</f>
        <v>260.7101974</v>
      </c>
      <c r="R211" s="91">
        <f>((R13+R26)-'DTC US&amp;CA - P&amp;L'!R427)/'DTC US&amp;CA - P&amp;L'!R72</f>
        <v>251.8093822</v>
      </c>
      <c r="S211" s="91">
        <f>((S13+S26)-'DTC US&amp;CA - P&amp;L'!S427)/'DTC US&amp;CA - P&amp;L'!S72</f>
        <v>261.1219209</v>
      </c>
      <c r="T211" s="91">
        <f>((T13+T26)-'DTC US&amp;CA - P&amp;L'!T427)/'DTC US&amp;CA - P&amp;L'!T72</f>
        <v>248.4161967</v>
      </c>
      <c r="U211" s="91">
        <f>((U13+U26)-'DTC US&amp;CA - P&amp;L'!U427)/'DTC US&amp;CA - P&amp;L'!U72</f>
        <v>267.5450575</v>
      </c>
      <c r="V211" s="91">
        <f>((V13+V26)-'DTC US&amp;CA - P&amp;L'!V427)/'DTC US&amp;CA - P&amp;L'!V72</f>
        <v>252.8025217</v>
      </c>
      <c r="W211" s="91">
        <f>((W13+W26)-'DTC US&amp;CA - P&amp;L'!W427)/'DTC US&amp;CA - P&amp;L'!W72</f>
        <v>261.3416783</v>
      </c>
      <c r="X211" s="91">
        <f>((X13+X26)-'DTC US&amp;CA - P&amp;L'!X427)/'DTC US&amp;CA - P&amp;L'!X72</f>
        <v>252.2711</v>
      </c>
      <c r="Y211" s="91">
        <f>((Y13+Y26)-'DTC US&amp;CA - P&amp;L'!Y427)/'DTC US&amp;CA - P&amp;L'!Y72</f>
        <v>250.4014706</v>
      </c>
      <c r="Z211" s="91">
        <f>((Z13+Z26)-'DTC US&amp;CA - P&amp;L'!Z427)/'DTC US&amp;CA - P&amp;L'!Z72</f>
        <v>248.2016379</v>
      </c>
      <c r="AA211" s="91">
        <f>((AA13+AA26)-'DTC US&amp;CA - P&amp;L'!AA427)/'DTC US&amp;CA - P&amp;L'!AA72</f>
        <v>342.5867677</v>
      </c>
      <c r="AB211" s="91">
        <f>((AB13+AB26)-'DTC US&amp;CA - P&amp;L'!AB427)/'DTC US&amp;CA - P&amp;L'!AB72</f>
        <v>280.2795349</v>
      </c>
      <c r="AC211" s="91">
        <f>((AC13+AC26)-'DTC US&amp;CA - P&amp;L'!AC427)/'DTC US&amp;CA - P&amp;L'!AC72</f>
        <v>277</v>
      </c>
      <c r="AD211" s="91">
        <f>((AD13+AD26)-'DTC US&amp;CA - P&amp;L'!AD427)/'DTC US&amp;CA - P&amp;L'!AD72</f>
        <v>273.3053933</v>
      </c>
      <c r="AE211" s="91">
        <f>((AE13+AE26)-'DTC US&amp;CA - P&amp;L'!AE427)/'DTC US&amp;CA - P&amp;L'!AE72</f>
        <v>279.8175</v>
      </c>
      <c r="AF211" s="91">
        <f>((AF13+AF26)-'DTC US&amp;CA - P&amp;L'!AF427)/'DTC US&amp;CA - P&amp;L'!AF72</f>
        <v>279.7264286</v>
      </c>
    </row>
    <row r="212" hidden="1" outlineLevel="1">
      <c r="A212" s="89" t="s">
        <v>186</v>
      </c>
      <c r="B212" s="91">
        <f>((B20+B29)-'DTC EU - P&amp;L'!B432)/'DTC EU - P&amp;L'!B73</f>
        <v>283.8424875</v>
      </c>
      <c r="C212" s="91">
        <f>((C20+C29)-'DTC EU - P&amp;L'!C432)/'DTC EU - P&amp;L'!C73</f>
        <v>362.51248</v>
      </c>
      <c r="D212" s="91">
        <f>((D20+D29)-'DTC EU - P&amp;L'!D432)/'DTC EU - P&amp;L'!D73</f>
        <v>307.19612</v>
      </c>
      <c r="E212" s="91">
        <f>((E20+E29)-'DTC EU - P&amp;L'!E432)/'DTC EU - P&amp;L'!E73</f>
        <v>280.99253</v>
      </c>
      <c r="F212" s="91">
        <f>((F20+F29)-'DTC EU - P&amp;L'!F432)/'DTC EU - P&amp;L'!F73</f>
        <v>322.5898</v>
      </c>
      <c r="G212" s="91">
        <f>((G20+G29)-'DTC EU - P&amp;L'!G432)/'DTC EU - P&amp;L'!G73</f>
        <v>292.256375</v>
      </c>
      <c r="H212" s="91">
        <f>((H20+H29)-'DTC EU - P&amp;L'!H432)/'DTC EU - P&amp;L'!H73</f>
        <v>292.27055</v>
      </c>
      <c r="I212" s="91" t="str">
        <f>((I20+I29)-'DTC EU - P&amp;L'!I432)/'DTC EU - P&amp;L'!I73</f>
        <v>#DIV/0!</v>
      </c>
      <c r="J212" s="91">
        <f>((J20+J29)-'DTC EU - P&amp;L'!J432)/'DTC EU - P&amp;L'!J73</f>
        <v>323.7554125</v>
      </c>
      <c r="K212" s="91">
        <f>((K20+K29)-'DTC EU - P&amp;L'!K432)/'DTC EU - P&amp;L'!K73</f>
        <v>299.487912</v>
      </c>
      <c r="L212" s="91">
        <f>((L20+L29)-'DTC EU - P&amp;L'!L432)/'DTC EU - P&amp;L'!L73</f>
        <v>294.0607</v>
      </c>
      <c r="M212" s="91" t="str">
        <f>((M20+M29)-'DTC EU - P&amp;L'!M432)/'DTC EU - P&amp;L'!M73</f>
        <v>#DIV/0!</v>
      </c>
      <c r="N212" s="91">
        <f>((N20+N29)-'DTC EU - P&amp;L'!N432)/'DTC EU - P&amp;L'!N73</f>
        <v>336.01365</v>
      </c>
      <c r="O212" s="91">
        <f>((O20+O29)-'DTC EU - P&amp;L'!O432)/'DTC EU - P&amp;L'!O73</f>
        <v>305.46225</v>
      </c>
      <c r="P212" s="91">
        <f>((P20+P29)-'DTC EU - P&amp;L'!P432)/'DTC EU - P&amp;L'!P73</f>
        <v>276.3275775</v>
      </c>
      <c r="Q212" s="91">
        <f>((Q20+Q29)-'DTC EU - P&amp;L'!Q432)/'DTC EU - P&amp;L'!Q73</f>
        <v>364.50645</v>
      </c>
      <c r="R212" s="91">
        <f>((R20+R29)-'DTC EU - P&amp;L'!R432)/'DTC EU - P&amp;L'!R73</f>
        <v>327.6233125</v>
      </c>
      <c r="S212" s="91">
        <f>((S20+S29)-'DTC EU - P&amp;L'!S432)/'DTC EU - P&amp;L'!S73</f>
        <v>251.841945</v>
      </c>
      <c r="T212" s="91">
        <f>((T20+T29)-'DTC EU - P&amp;L'!T432)/'DTC EU - P&amp;L'!T73</f>
        <v>334.2816</v>
      </c>
      <c r="U212" s="91">
        <f>((U20+U29)-'DTC EU - P&amp;L'!U432)/'DTC EU - P&amp;L'!U73</f>
        <v>352.0364925</v>
      </c>
      <c r="V212" s="91">
        <f>((V20+V29)-'DTC EU - P&amp;L'!V432)/'DTC EU - P&amp;L'!V73</f>
        <v>178.10394</v>
      </c>
      <c r="W212" s="91">
        <f>((W20+W29)-'DTC EU - P&amp;L'!W432)/'DTC EU - P&amp;L'!W73</f>
        <v>310.60106</v>
      </c>
      <c r="X212" s="91">
        <f>((X20+X29)-'DTC EU - P&amp;L'!X432)/'DTC EU - P&amp;L'!X73</f>
        <v>318.5298</v>
      </c>
      <c r="Y212" s="91">
        <f>((Y20+Y29)-'DTC EU - P&amp;L'!Y432)/'DTC EU - P&amp;L'!Y73</f>
        <v>319.427375</v>
      </c>
      <c r="Z212" s="91">
        <f>((Z20+Z29)-'DTC EU - P&amp;L'!Z432)/'DTC EU - P&amp;L'!Z73</f>
        <v>330.13876</v>
      </c>
      <c r="AA212" s="91">
        <f>((AA20+AA29)-'DTC EU - P&amp;L'!AA432)/'DTC EU - P&amp;L'!AA73</f>
        <v>319.5892</v>
      </c>
      <c r="AB212" s="91">
        <f>((AB20+AB29)-'DTC EU - P&amp;L'!AB432)/'DTC EU - P&amp;L'!AB73</f>
        <v>289.4874</v>
      </c>
      <c r="AC212" s="91">
        <f>((AC20+AC29)-'DTC EU - P&amp;L'!AC432)/'DTC EU - P&amp;L'!AC73</f>
        <v>304.5504167</v>
      </c>
      <c r="AD212" s="91">
        <f>((AD20+AD29)-'DTC EU - P&amp;L'!AD432)/'DTC EU - P&amp;L'!AD73</f>
        <v>265.13557</v>
      </c>
      <c r="AE212" s="91">
        <f>((AE20+AE29)-'DTC EU - P&amp;L'!AE432)/'DTC EU - P&amp;L'!AE73</f>
        <v>350.88228</v>
      </c>
      <c r="AF212" s="91">
        <f>((AF20+AF29)-'DTC EU - P&amp;L'!AF432)/'DTC EU - P&amp;L'!AF73</f>
        <v>772.901325</v>
      </c>
    </row>
    <row r="213" collapsed="1">
      <c r="A213" s="24" t="s">
        <v>187</v>
      </c>
      <c r="B213" s="92">
        <f>'DTC - P&amp;L'!B456/'DTC - P&amp;L'!B145</f>
        <v>696.6853534</v>
      </c>
      <c r="C213" s="92">
        <f>'DTC - P&amp;L'!C456/'DTC - P&amp;L'!C145</f>
        <v>1271.66539</v>
      </c>
      <c r="D213" s="92">
        <f>'DTC - P&amp;L'!D456/'DTC - P&amp;L'!D145</f>
        <v>685.7158516</v>
      </c>
      <c r="E213" s="92">
        <f>'DTC - P&amp;L'!E456/'DTC - P&amp;L'!E145</f>
        <v>724.5676076</v>
      </c>
      <c r="F213" s="92">
        <f>'DTC - P&amp;L'!F456/'DTC - P&amp;L'!F145</f>
        <v>1056.173683</v>
      </c>
      <c r="G213" s="92">
        <f>'DTC - P&amp;L'!G456/'DTC - P&amp;L'!G145</f>
        <v>803.2727962</v>
      </c>
      <c r="H213" s="92">
        <f>'DTC - P&amp;L'!H456/'DTC - P&amp;L'!H145</f>
        <v>737.6163696</v>
      </c>
      <c r="I213" s="92">
        <f>'DTC - P&amp;L'!I456/'DTC - P&amp;L'!I145</f>
        <v>705.210803</v>
      </c>
      <c r="J213" s="92">
        <f>'DTC - P&amp;L'!J456/'DTC - P&amp;L'!J145</f>
        <v>748.1016448</v>
      </c>
      <c r="K213" s="92">
        <f>'DTC - P&amp;L'!K456/'DTC - P&amp;L'!K145</f>
        <v>756.9839939</v>
      </c>
      <c r="L213" s="92">
        <f>'DTC - P&amp;L'!L456/'DTC - P&amp;L'!L145</f>
        <v>1287.238461</v>
      </c>
      <c r="M213" s="92">
        <f>'DTC - P&amp;L'!M456/'DTC - P&amp;L'!M145</f>
        <v>812.7080272</v>
      </c>
      <c r="N213" s="92">
        <f>'DTC - P&amp;L'!N456/'DTC - P&amp;L'!N145</f>
        <v>1140.327298</v>
      </c>
      <c r="O213" s="92">
        <f>'DTC - P&amp;L'!O456/'DTC - P&amp;L'!O145</f>
        <v>256.0202273</v>
      </c>
      <c r="P213" s="92">
        <f>'DTC - P&amp;L'!P456/'DTC - P&amp;L'!P145</f>
        <v>410.3586907</v>
      </c>
      <c r="Q213" s="92">
        <f>'DTC - P&amp;L'!Q456/'DTC - P&amp;L'!Q145</f>
        <v>537.7589955</v>
      </c>
      <c r="R213" s="92">
        <f>'DTC - P&amp;L'!R456/'DTC - P&amp;L'!R145</f>
        <v>333.707562</v>
      </c>
      <c r="S213" s="92">
        <f>'DTC - P&amp;L'!S456/'DTC - P&amp;L'!S145</f>
        <v>523.2022617</v>
      </c>
      <c r="T213" s="92">
        <f>'DTC - P&amp;L'!T456/'DTC - P&amp;L'!T145</f>
        <v>351.3123863</v>
      </c>
      <c r="U213" s="92">
        <f>'DTC - P&amp;L'!U456/'DTC - P&amp;L'!U145</f>
        <v>1231.8175</v>
      </c>
      <c r="V213" s="92">
        <f>'DTC - P&amp;L'!V456/'DTC - P&amp;L'!V145</f>
        <v>1010.06381</v>
      </c>
      <c r="W213" s="92">
        <f>'DTC - P&amp;L'!W456/'DTC - P&amp;L'!W145</f>
        <v>898.0857695</v>
      </c>
      <c r="X213" s="92">
        <f>'DTC - P&amp;L'!X456/'DTC - P&amp;L'!X145</f>
        <v>742.7108749</v>
      </c>
      <c r="Y213" s="92">
        <f>'DTC - P&amp;L'!Y456/'DTC - P&amp;L'!Y145</f>
        <v>817.481226</v>
      </c>
      <c r="Z213" s="92">
        <f>'DTC - P&amp;L'!Z456/'DTC - P&amp;L'!Z145</f>
        <v>947.6922294</v>
      </c>
      <c r="AA213" s="92">
        <f>'DTC - P&amp;L'!AA456/'DTC - P&amp;L'!AA145</f>
        <v>629.4012591</v>
      </c>
      <c r="AB213" s="92">
        <f>'DTC - P&amp;L'!AB456/'DTC - P&amp;L'!AB145</f>
        <v>1403.042407</v>
      </c>
      <c r="AC213" s="92">
        <f>'DTC - P&amp;L'!AC456/'DTC - P&amp;L'!AC145</f>
        <v>3329.077386</v>
      </c>
      <c r="AD213" s="92">
        <f>'DTC - P&amp;L'!AD456/'DTC - P&amp;L'!AD145</f>
        <v>2107.502195</v>
      </c>
      <c r="AE213" s="92">
        <f>'DTC - P&amp;L'!AE456/'DTC - P&amp;L'!AE145</f>
        <v>703.0926316</v>
      </c>
      <c r="AF213" s="92">
        <f>'DTC - P&amp;L'!AF456/'DTC - P&amp;L'!AF145</f>
        <v>1450.825131</v>
      </c>
    </row>
    <row r="214" hidden="1" outlineLevel="1">
      <c r="A214" s="89" t="s">
        <v>188</v>
      </c>
      <c r="B214" s="91">
        <f>'DTC US&amp;CA - P&amp;L'!B427/'DTC US&amp;CA - P&amp;L'!B116</f>
        <v>681.3258065</v>
      </c>
      <c r="C214" s="91">
        <f>'DTC US&amp;CA - P&amp;L'!C427/'DTC US&amp;CA - P&amp;L'!C116</f>
        <v>1263.458621</v>
      </c>
      <c r="D214" s="91">
        <f>'DTC US&amp;CA - P&amp;L'!D427/'DTC US&amp;CA - P&amp;L'!D116</f>
        <v>680.6064516</v>
      </c>
      <c r="E214" s="91">
        <f>'DTC US&amp;CA - P&amp;L'!E427/'DTC US&amp;CA - P&amp;L'!E116</f>
        <v>718.455</v>
      </c>
      <c r="F214" s="91">
        <f>'DTC US&amp;CA - P&amp;L'!F427/'DTC US&amp;CA - P&amp;L'!F116</f>
        <v>1045.712041</v>
      </c>
      <c r="G214" s="91">
        <f>'DTC US&amp;CA - P&amp;L'!G427/'DTC US&amp;CA - P&amp;L'!G116</f>
        <v>789.3610526</v>
      </c>
      <c r="H214" s="91">
        <f>'DTC US&amp;CA - P&amp;L'!H427/'DTC US&amp;CA - P&amp;L'!H116</f>
        <v>734.4791892</v>
      </c>
      <c r="I214" s="91">
        <f>'DTC US&amp;CA - P&amp;L'!I427/'DTC US&amp;CA - P&amp;L'!I116</f>
        <v>713.53</v>
      </c>
      <c r="J214" s="91">
        <f>'DTC US&amp;CA - P&amp;L'!J427/'DTC US&amp;CA - P&amp;L'!J116</f>
        <v>745.1547222</v>
      </c>
      <c r="K214" s="91">
        <f>'DTC US&amp;CA - P&amp;L'!K427/'DTC US&amp;CA - P&amp;L'!K116</f>
        <v>738.2302703</v>
      </c>
      <c r="L214" s="91">
        <f>'DTC US&amp;CA - P&amp;L'!L427/'DTC US&amp;CA - P&amp;L'!L116</f>
        <v>1275.5715</v>
      </c>
      <c r="M214" s="91">
        <f>'DTC US&amp;CA - P&amp;L'!M427/'DTC US&amp;CA - P&amp;L'!M116</f>
        <v>808.4454286</v>
      </c>
      <c r="N214" s="91">
        <f>'DTC US&amp;CA - P&amp;L'!N427/'DTC US&amp;CA - P&amp;L'!N116</f>
        <v>1130.740909</v>
      </c>
      <c r="O214" s="91">
        <f>'DTC US&amp;CA - P&amp;L'!O427/'DTC US&amp;CA - P&amp;L'!O116</f>
        <v>255.6110649</v>
      </c>
      <c r="P214" s="91">
        <f>'DTC US&amp;CA - P&amp;L'!P427/'DTC US&amp;CA - P&amp;L'!P116</f>
        <v>409.9773214</v>
      </c>
      <c r="Q214" s="91">
        <f>'DTC US&amp;CA - P&amp;L'!Q427/'DTC US&amp;CA - P&amp;L'!Q116</f>
        <v>534.0877193</v>
      </c>
      <c r="R214" s="91">
        <f>'DTC US&amp;CA - P&amp;L'!R427/'DTC US&amp;CA - P&amp;L'!R116</f>
        <v>333.1821918</v>
      </c>
      <c r="S214" s="91">
        <f>'DTC US&amp;CA - P&amp;L'!S427/'DTC US&amp;CA - P&amp;L'!S116</f>
        <v>515.805625</v>
      </c>
      <c r="T214" s="91">
        <f>'DTC US&amp;CA - P&amp;L'!T427/'DTC US&amp;CA - P&amp;L'!T116</f>
        <v>350.1202717</v>
      </c>
      <c r="U214" s="91">
        <f>'DTC US&amp;CA - P&amp;L'!U427/'DTC US&amp;CA - P&amp;L'!U116</f>
        <v>1231.8175</v>
      </c>
      <c r="V214" s="91">
        <f>'DTC US&amp;CA - P&amp;L'!V427/'DTC US&amp;CA - P&amp;L'!V116</f>
        <v>1010.06381</v>
      </c>
      <c r="W214" s="91">
        <f>'DTC US&amp;CA - P&amp;L'!W427/'DTC US&amp;CA - P&amp;L'!W116</f>
        <v>894.920303</v>
      </c>
      <c r="X214" s="91">
        <f>'DTC US&amp;CA - P&amp;L'!X427/'DTC US&amp;CA - P&amp;L'!X116</f>
        <v>730.7188235</v>
      </c>
      <c r="Y214" s="91">
        <f>'DTC US&amp;CA - P&amp;L'!Y427/'DTC US&amp;CA - P&amp;L'!Y116</f>
        <v>812.6083721</v>
      </c>
      <c r="Z214" s="91">
        <f>'DTC US&amp;CA - P&amp;L'!Z427/'DTC US&amp;CA - P&amp;L'!Z116</f>
        <v>942.1786842</v>
      </c>
      <c r="AA214" s="91">
        <f>'DTC US&amp;CA - P&amp;L'!AA427/'DTC US&amp;CA - P&amp;L'!AA116</f>
        <v>621.3492308</v>
      </c>
      <c r="AB214" s="91">
        <f>'DTC US&amp;CA - P&amp;L'!AB427/'DTC US&amp;CA - P&amp;L'!AB116</f>
        <v>1392.057</v>
      </c>
      <c r="AC214" s="91">
        <f>'DTC US&amp;CA - P&amp;L'!AC427/'DTC US&amp;CA - P&amp;L'!AC116</f>
        <v>3297.625714</v>
      </c>
      <c r="AD214" s="91">
        <f>'DTC US&amp;CA - P&amp;L'!AD427/'DTC US&amp;CA - P&amp;L'!AD116</f>
        <v>2098.756667</v>
      </c>
      <c r="AE214" s="91">
        <f>'DTC US&amp;CA - P&amp;L'!AE427/'DTC US&amp;CA - P&amp;L'!AE116</f>
        <v>703.0926316</v>
      </c>
      <c r="AF214" s="91">
        <f>'DTC US&amp;CA - P&amp;L'!AF427/'DTC US&amp;CA - P&amp;L'!AF116</f>
        <v>1574.4065</v>
      </c>
    </row>
    <row r="215" hidden="1" outlineLevel="1">
      <c r="A215" s="89" t="s">
        <v>189</v>
      </c>
      <c r="B215" s="91" t="str">
        <f>'DTC EU - P&amp;L'!B432/'DTC EU - P&amp;L'!B117</f>
        <v>#DIV/0!</v>
      </c>
      <c r="C215" s="91" t="str">
        <f>'DTC EU - P&amp;L'!C432/'DTC EU - P&amp;L'!C117</f>
        <v>#DIV/0!</v>
      </c>
      <c r="D215" s="91" t="str">
        <f>'DTC EU - P&amp;L'!D432/'DTC EU - P&amp;L'!D117</f>
        <v>#DIV/0!</v>
      </c>
      <c r="E215" s="91">
        <f>'DTC EU - P&amp;L'!E432/'DTC EU - P&amp;L'!E117</f>
        <v>1054.64842</v>
      </c>
      <c r="F215" s="91" t="str">
        <f>'DTC EU - P&amp;L'!F432/'DTC EU - P&amp;L'!F117</f>
        <v>#DIV/0!</v>
      </c>
      <c r="G215" s="91" t="str">
        <f>'DTC EU - P&amp;L'!G432/'DTC EU - P&amp;L'!G117</f>
        <v>#DIV/0!</v>
      </c>
      <c r="H215" s="91" t="str">
        <f>'DTC EU - P&amp;L'!H432/'DTC EU - P&amp;L'!H117</f>
        <v>#DIV/0!</v>
      </c>
      <c r="I215" s="91">
        <f>'DTC EU - P&amp;L'!I432/'DTC EU - P&amp;L'!I117</f>
        <v>397.400514</v>
      </c>
      <c r="J215" s="91" t="str">
        <f>'DTC EU - P&amp;L'!J432/'DTC EU - P&amp;L'!J117</f>
        <v>#DIV/0!</v>
      </c>
      <c r="K215" s="91" t="str">
        <f>'DTC EU - P&amp;L'!K432/'DTC EU - P&amp;L'!K117</f>
        <v>#DIV/0!</v>
      </c>
      <c r="L215" s="91" t="str">
        <f>'DTC EU - P&amp;L'!L432/'DTC EU - P&amp;L'!L117</f>
        <v>#DIV/0!</v>
      </c>
      <c r="M215" s="91" t="str">
        <f>'DTC EU - P&amp;L'!M432/'DTC EU - P&amp;L'!M117</f>
        <v>#DIV/0!</v>
      </c>
      <c r="N215" s="91" t="str">
        <f>'DTC EU - P&amp;L'!N432/'DTC EU - P&amp;L'!N117</f>
        <v>#DIV/0!</v>
      </c>
      <c r="O215" s="91" t="str">
        <f>'DTC EU - P&amp;L'!O432/'DTC EU - P&amp;L'!O117</f>
        <v>#DIV/0!</v>
      </c>
      <c r="P215" s="91">
        <f>'DTC EU - P&amp;L'!P432/'DTC EU - P&amp;L'!P117</f>
        <v>453.072048</v>
      </c>
      <c r="Q215" s="91" t="str">
        <f>'DTC EU - P&amp;L'!Q432/'DTC EU - P&amp;L'!Q117</f>
        <v>#DIV/0!</v>
      </c>
      <c r="R215" s="91" t="str">
        <f>'DTC EU - P&amp;L'!R432/'DTC EU - P&amp;L'!R117</f>
        <v>#DIV/0!</v>
      </c>
      <c r="S215" s="91" t="str">
        <f>'DTC EU - P&amp;L'!S432/'DTC EU - P&amp;L'!S117</f>
        <v>#DIV/0!</v>
      </c>
      <c r="T215" s="91" t="str">
        <f>'DTC EU - P&amp;L'!T432/'DTC EU - P&amp;L'!T117</f>
        <v>#DIV/0!</v>
      </c>
      <c r="U215" s="91" t="str">
        <f>'DTC EU - P&amp;L'!U432/'DTC EU - P&amp;L'!U117</f>
        <v>#DIV/0!</v>
      </c>
      <c r="V215" s="91" t="str">
        <f>'DTC EU - P&amp;L'!V432/'DTC EU - P&amp;L'!V117</f>
        <v>#DIV/0!</v>
      </c>
      <c r="W215" s="91" t="str">
        <f>'DTC EU - P&amp;L'!W432/'DTC EU - P&amp;L'!W117</f>
        <v>#DIV/0!</v>
      </c>
      <c r="X215" s="91" t="str">
        <f>'DTC EU - P&amp;L'!X432/'DTC EU - P&amp;L'!X117</f>
        <v>#DIV/0!</v>
      </c>
      <c r="Y215" s="91" t="str">
        <f>'DTC EU - P&amp;L'!Y432/'DTC EU - P&amp;L'!Y117</f>
        <v>#DIV/0!</v>
      </c>
      <c r="Z215" s="91" t="str">
        <f>'DTC EU - P&amp;L'!Z432/'DTC EU - P&amp;L'!Z117</f>
        <v>#DIV/0!</v>
      </c>
      <c r="AA215" s="91" t="str">
        <f>'DTC EU - P&amp;L'!AA432/'DTC EU - P&amp;L'!AA117</f>
        <v>#DIV/0!</v>
      </c>
      <c r="AB215" s="91" t="str">
        <f>'DTC EU - P&amp;L'!AB432/'DTC EU - P&amp;L'!AB117</f>
        <v>#DIV/0!</v>
      </c>
      <c r="AC215" s="91" t="str">
        <f>'DTC EU - P&amp;L'!AC432/'DTC EU - P&amp;L'!AC117</f>
        <v>#DIV/0!</v>
      </c>
      <c r="AD215" s="91" t="str">
        <f>'DTC EU - P&amp;L'!AD432/'DTC EU - P&amp;L'!AD117</f>
        <v>#DIV/0!</v>
      </c>
      <c r="AE215" s="91" t="str">
        <f>'DTC EU - P&amp;L'!AE432/'DTC EU - P&amp;L'!AE117</f>
        <v>#DIV/0!</v>
      </c>
      <c r="AF215" s="91">
        <f>'DTC EU - P&amp;L'!AF432/'DTC EU - P&amp;L'!AF117</f>
        <v>215.01144</v>
      </c>
    </row>
    <row r="216" collapsed="1">
      <c r="A216" s="85" t="s">
        <v>190</v>
      </c>
      <c r="B216" s="92">
        <f t="shared" ref="B216:AF216" si="55">B32/(B103+B109)</f>
        <v>270.005817</v>
      </c>
      <c r="C216" s="92">
        <f t="shared" si="55"/>
        <v>271.1389908</v>
      </c>
      <c r="D216" s="92">
        <f t="shared" si="55"/>
        <v>266.8270823</v>
      </c>
      <c r="E216" s="92">
        <f t="shared" si="55"/>
        <v>256.3972589</v>
      </c>
      <c r="F216" s="92">
        <f t="shared" si="55"/>
        <v>246.7952044</v>
      </c>
      <c r="G216" s="92">
        <f t="shared" si="55"/>
        <v>233.1169565</v>
      </c>
      <c r="H216" s="92">
        <f t="shared" si="55"/>
        <v>235.493189</v>
      </c>
      <c r="I216" s="92">
        <f t="shared" si="55"/>
        <v>240.8137888</v>
      </c>
      <c r="J216" s="92">
        <f t="shared" si="55"/>
        <v>245.0586986</v>
      </c>
      <c r="K216" s="92">
        <f t="shared" si="55"/>
        <v>281.2891579</v>
      </c>
      <c r="L216" s="92">
        <f t="shared" si="55"/>
        <v>267.1329577</v>
      </c>
      <c r="M216" s="92">
        <f t="shared" si="55"/>
        <v>265.6665714</v>
      </c>
      <c r="N216" s="92">
        <f t="shared" si="55"/>
        <v>266.9451807</v>
      </c>
      <c r="O216" s="92">
        <f t="shared" si="55"/>
        <v>268.1550495</v>
      </c>
      <c r="P216" s="92">
        <f t="shared" si="55"/>
        <v>262.2573563</v>
      </c>
      <c r="Q216" s="92">
        <f t="shared" si="55"/>
        <v>275.9943421</v>
      </c>
      <c r="R216" s="92">
        <f t="shared" si="55"/>
        <v>277.7207216</v>
      </c>
      <c r="S216" s="92">
        <f t="shared" si="55"/>
        <v>269.5690541</v>
      </c>
      <c r="T216" s="92">
        <f t="shared" si="55"/>
        <v>268.055</v>
      </c>
      <c r="U216" s="92">
        <f t="shared" si="55"/>
        <v>261.402807</v>
      </c>
      <c r="V216" s="92">
        <f t="shared" si="55"/>
        <v>262.6138983</v>
      </c>
      <c r="W216" s="92">
        <f t="shared" si="55"/>
        <v>262.5019355</v>
      </c>
      <c r="X216" s="92">
        <f t="shared" si="55"/>
        <v>260.8458108</v>
      </c>
      <c r="Y216" s="92">
        <f t="shared" si="55"/>
        <v>278.7990323</v>
      </c>
      <c r="Z216" s="92">
        <f t="shared" si="55"/>
        <v>279.1730303</v>
      </c>
      <c r="AA216" s="92">
        <f t="shared" si="55"/>
        <v>266.3222917</v>
      </c>
      <c r="AB216" s="92">
        <f t="shared" si="55"/>
        <v>266.4087719</v>
      </c>
      <c r="AC216" s="92">
        <f t="shared" si="55"/>
        <v>255.9017308</v>
      </c>
      <c r="AD216" s="92">
        <f t="shared" si="55"/>
        <v>258.4007143</v>
      </c>
      <c r="AE216" s="92">
        <f t="shared" si="55"/>
        <v>275.5345902</v>
      </c>
      <c r="AF216" s="92">
        <f t="shared" si="55"/>
        <v>277.0252239</v>
      </c>
    </row>
    <row r="217" hidden="1" outlineLevel="1">
      <c r="A217" s="24" t="s">
        <v>191</v>
      </c>
      <c r="B217" s="66">
        <f t="shared" ref="B217:AF217" si="56">B33/B103</f>
        <v>269.7055556</v>
      </c>
      <c r="C217" s="66">
        <f t="shared" si="56"/>
        <v>271.1389908</v>
      </c>
      <c r="D217" s="66">
        <f t="shared" si="56"/>
        <v>266.6411222</v>
      </c>
      <c r="E217" s="66">
        <f t="shared" si="56"/>
        <v>256.2968782</v>
      </c>
      <c r="F217" s="66">
        <f t="shared" si="56"/>
        <v>246.7432514</v>
      </c>
      <c r="G217" s="66">
        <f t="shared" si="56"/>
        <v>232.9503261</v>
      </c>
      <c r="H217" s="66">
        <f t="shared" si="56"/>
        <v>235.4835317</v>
      </c>
      <c r="I217" s="66">
        <f t="shared" si="56"/>
        <v>240.818375</v>
      </c>
      <c r="J217" s="66">
        <f t="shared" si="56"/>
        <v>244.7871233</v>
      </c>
      <c r="K217" s="66">
        <f t="shared" si="56"/>
        <v>280.842766</v>
      </c>
      <c r="L217" s="66">
        <f t="shared" si="56"/>
        <v>268.6883824</v>
      </c>
      <c r="M217" s="66">
        <f t="shared" si="56"/>
        <v>265.0121429</v>
      </c>
      <c r="N217" s="66">
        <f t="shared" si="56"/>
        <v>266.9451807</v>
      </c>
      <c r="O217" s="66">
        <f t="shared" si="56"/>
        <v>269.2864646</v>
      </c>
      <c r="P217" s="66">
        <f t="shared" si="56"/>
        <v>262.2573563</v>
      </c>
      <c r="Q217" s="66">
        <f t="shared" si="56"/>
        <v>276.2089333</v>
      </c>
      <c r="R217" s="66">
        <f t="shared" si="56"/>
        <v>277.5388542</v>
      </c>
      <c r="S217" s="66">
        <f t="shared" si="56"/>
        <v>269.6508333</v>
      </c>
      <c r="T217" s="66">
        <f t="shared" si="56"/>
        <v>268.6030986</v>
      </c>
      <c r="U217" s="66">
        <f t="shared" si="56"/>
        <v>260.5722222</v>
      </c>
      <c r="V217" s="66">
        <f t="shared" si="56"/>
        <v>262.2527586</v>
      </c>
      <c r="W217" s="66">
        <f t="shared" si="56"/>
        <v>262.2580328</v>
      </c>
      <c r="X217" s="66">
        <f t="shared" si="56"/>
        <v>261.1572603</v>
      </c>
      <c r="Y217" s="66">
        <f t="shared" si="56"/>
        <v>280.5375862</v>
      </c>
      <c r="Z217" s="66">
        <f t="shared" si="56"/>
        <v>279.1978462</v>
      </c>
      <c r="AA217" s="66">
        <f t="shared" si="56"/>
        <v>267.314</v>
      </c>
      <c r="AB217" s="66">
        <f t="shared" si="56"/>
        <v>267.2401852</v>
      </c>
      <c r="AC217" s="66">
        <f t="shared" si="56"/>
        <v>256.1346</v>
      </c>
      <c r="AD217" s="66">
        <f t="shared" si="56"/>
        <v>258.4007143</v>
      </c>
      <c r="AE217" s="66">
        <f t="shared" si="56"/>
        <v>274.734</v>
      </c>
      <c r="AF217" s="66">
        <f t="shared" si="56"/>
        <v>277.0073846</v>
      </c>
    </row>
    <row r="218" hidden="1" outlineLevel="1">
      <c r="A218" s="24" t="s">
        <v>192</v>
      </c>
      <c r="B218" s="66" t="str">
        <f t="shared" ref="B218:AF218" si="57">B39/B109</f>
        <v>#DIV/0!</v>
      </c>
      <c r="C218" s="66" t="str">
        <f t="shared" si="57"/>
        <v>#DIV/0!</v>
      </c>
      <c r="D218" s="66" t="str">
        <f t="shared" si="57"/>
        <v>#DIV/0!</v>
      </c>
      <c r="E218" s="66" t="str">
        <f t="shared" si="57"/>
        <v>#DIV/0!</v>
      </c>
      <c r="F218" s="66">
        <f t="shared" si="57"/>
        <v>265.81</v>
      </c>
      <c r="G218" s="66" t="str">
        <f t="shared" si="57"/>
        <v>#DIV/0!</v>
      </c>
      <c r="H218" s="66">
        <f t="shared" si="57"/>
        <v>236.71</v>
      </c>
      <c r="I218" s="66">
        <f t="shared" si="57"/>
        <v>240.08</v>
      </c>
      <c r="J218" s="66" t="str">
        <f t="shared" si="57"/>
        <v>#DIV/0!</v>
      </c>
      <c r="K218" s="66">
        <f t="shared" si="57"/>
        <v>323.25</v>
      </c>
      <c r="L218" s="66">
        <f t="shared" si="57"/>
        <v>231.8766667</v>
      </c>
      <c r="M218" s="66" t="str">
        <f t="shared" si="57"/>
        <v>#DIV/0!</v>
      </c>
      <c r="N218" s="66" t="str">
        <f t="shared" si="57"/>
        <v>#DIV/0!</v>
      </c>
      <c r="O218" s="66">
        <f t="shared" si="57"/>
        <v>212.15</v>
      </c>
      <c r="P218" s="66" t="str">
        <f t="shared" si="57"/>
        <v>#DIV/0!</v>
      </c>
      <c r="Q218" s="66">
        <f t="shared" si="57"/>
        <v>259.9</v>
      </c>
      <c r="R218" s="66">
        <f t="shared" si="57"/>
        <v>295.18</v>
      </c>
      <c r="S218" s="66">
        <f t="shared" si="57"/>
        <v>266.625</v>
      </c>
      <c r="T218" s="66">
        <f t="shared" si="57"/>
        <v>229.14</v>
      </c>
      <c r="U218" s="66">
        <f t="shared" si="57"/>
        <v>276.3533333</v>
      </c>
      <c r="V218" s="66">
        <f t="shared" si="57"/>
        <v>283.56</v>
      </c>
      <c r="W218" s="66">
        <f t="shared" si="57"/>
        <v>277.38</v>
      </c>
      <c r="X218" s="66">
        <f t="shared" si="57"/>
        <v>238.11</v>
      </c>
      <c r="Y218" s="66">
        <f t="shared" si="57"/>
        <v>253.59</v>
      </c>
      <c r="Z218" s="66">
        <f t="shared" si="57"/>
        <v>277.56</v>
      </c>
      <c r="AA218" s="66">
        <f t="shared" si="57"/>
        <v>251.4466667</v>
      </c>
      <c r="AB218" s="66">
        <f t="shared" si="57"/>
        <v>251.4433333</v>
      </c>
      <c r="AC218" s="66">
        <f t="shared" si="57"/>
        <v>250.08</v>
      </c>
      <c r="AD218" s="66" t="str">
        <f t="shared" si="57"/>
        <v>#DIV/0!</v>
      </c>
      <c r="AE218" s="66">
        <f t="shared" si="57"/>
        <v>323.57</v>
      </c>
      <c r="AF218" s="66">
        <f t="shared" si="57"/>
        <v>277.605</v>
      </c>
    </row>
    <row r="219">
      <c r="A219" s="93" t="s">
        <v>193</v>
      </c>
      <c r="B219" s="94">
        <v>484.13</v>
      </c>
      <c r="C219" s="94">
        <v>154.55</v>
      </c>
      <c r="D219" s="94">
        <v>130.9</v>
      </c>
      <c r="E219" s="94">
        <v>200.31</v>
      </c>
      <c r="F219" s="94">
        <v>137.8</v>
      </c>
      <c r="G219" s="94">
        <v>248.75</v>
      </c>
      <c r="H219" s="94">
        <v>249.25</v>
      </c>
      <c r="I219" s="94">
        <v>155.28</v>
      </c>
      <c r="J219" s="94">
        <v>274.63</v>
      </c>
      <c r="K219" s="94">
        <v>199.72</v>
      </c>
      <c r="L219" s="95">
        <v>249.5</v>
      </c>
      <c r="M219" s="94">
        <v>71.1</v>
      </c>
      <c r="N219" s="94">
        <v>143.38</v>
      </c>
      <c r="O219" s="94">
        <v>261.75</v>
      </c>
      <c r="P219" s="94">
        <v>237.76</v>
      </c>
      <c r="Q219" s="94">
        <v>313.5</v>
      </c>
      <c r="R219" s="94">
        <v>187.92</v>
      </c>
      <c r="S219" s="94">
        <v>144.02</v>
      </c>
      <c r="T219" s="94">
        <v>192.0</v>
      </c>
      <c r="U219" s="94">
        <v>151.39</v>
      </c>
      <c r="V219" s="94">
        <v>153.3</v>
      </c>
      <c r="W219" s="94">
        <v>142.95</v>
      </c>
      <c r="X219" s="94">
        <v>424.13</v>
      </c>
      <c r="Y219" s="94">
        <v>274.38</v>
      </c>
      <c r="Z219" s="94">
        <v>212.7</v>
      </c>
      <c r="AA219" s="94">
        <v>274.75</v>
      </c>
      <c r="AB219" s="94">
        <v>249.0</v>
      </c>
      <c r="AC219" s="94">
        <v>196.06</v>
      </c>
      <c r="AD219" s="94">
        <v>227.35</v>
      </c>
      <c r="AE219" s="94">
        <v>150.41</v>
      </c>
      <c r="AF219" s="94">
        <v>265.26</v>
      </c>
    </row>
    <row r="220">
      <c r="A220" s="93" t="s">
        <v>194</v>
      </c>
      <c r="B220" s="94">
        <v>81.21</v>
      </c>
      <c r="C220" s="94">
        <v>81.17</v>
      </c>
      <c r="D220" s="94">
        <v>89.99</v>
      </c>
      <c r="E220" s="94">
        <v>112.77</v>
      </c>
      <c r="F220" s="94">
        <v>87.59</v>
      </c>
      <c r="G220" s="94">
        <v>89.99</v>
      </c>
      <c r="H220" s="94">
        <v>98.99</v>
      </c>
      <c r="I220" s="94">
        <v>84.25</v>
      </c>
      <c r="J220" s="94">
        <v>89.99</v>
      </c>
      <c r="K220" s="94">
        <v>84.26</v>
      </c>
      <c r="L220" s="95">
        <v>98.99</v>
      </c>
      <c r="M220" s="94">
        <v>63.55</v>
      </c>
      <c r="N220" s="94">
        <v>89.99</v>
      </c>
      <c r="O220" s="94">
        <v>89.99</v>
      </c>
      <c r="P220" s="94">
        <v>129.95</v>
      </c>
      <c r="Q220" s="94">
        <v>89.99</v>
      </c>
      <c r="R220" s="94">
        <v>98.99</v>
      </c>
      <c r="S220" s="94">
        <v>81.21</v>
      </c>
      <c r="T220" s="94">
        <v>94.49</v>
      </c>
      <c r="U220" s="94">
        <v>0.0</v>
      </c>
      <c r="V220" s="94">
        <v>0.0</v>
      </c>
      <c r="W220" s="94">
        <v>89.99</v>
      </c>
      <c r="X220" s="94">
        <v>70.27</v>
      </c>
      <c r="Y220" s="94">
        <v>89.99</v>
      </c>
      <c r="Z220" s="96">
        <v>89.99</v>
      </c>
      <c r="AA220" s="94">
        <v>89.99</v>
      </c>
      <c r="AB220" s="94">
        <v>94.49</v>
      </c>
      <c r="AC220" s="94">
        <v>94.49</v>
      </c>
      <c r="AD220" s="94">
        <v>89.99</v>
      </c>
      <c r="AE220" s="94">
        <v>0.0</v>
      </c>
      <c r="AF220" s="94">
        <v>92.24</v>
      </c>
    </row>
    <row r="221">
      <c r="A221" s="24" t="s">
        <v>195</v>
      </c>
      <c r="B221" s="60">
        <f t="shared" ref="B221:AF221" si="58">sum(B222:B223)</f>
        <v>452</v>
      </c>
      <c r="C221" s="60">
        <f t="shared" si="58"/>
        <v>1086</v>
      </c>
      <c r="D221" s="60">
        <f t="shared" si="58"/>
        <v>917</v>
      </c>
      <c r="E221" s="60">
        <f t="shared" si="58"/>
        <v>823</v>
      </c>
      <c r="F221" s="60">
        <f t="shared" si="58"/>
        <v>804</v>
      </c>
      <c r="G221" s="60">
        <f t="shared" si="58"/>
        <v>566</v>
      </c>
      <c r="H221" s="60">
        <f t="shared" si="58"/>
        <v>417</v>
      </c>
      <c r="I221" s="60">
        <f t="shared" si="58"/>
        <v>413</v>
      </c>
      <c r="J221" s="60">
        <f t="shared" si="58"/>
        <v>398</v>
      </c>
      <c r="K221" s="60">
        <f t="shared" si="58"/>
        <v>427</v>
      </c>
      <c r="L221" s="60">
        <f t="shared" si="58"/>
        <v>344</v>
      </c>
      <c r="M221" s="60">
        <f t="shared" si="58"/>
        <v>348</v>
      </c>
      <c r="N221" s="60">
        <f t="shared" si="58"/>
        <v>355</v>
      </c>
      <c r="O221" s="60">
        <f t="shared" si="58"/>
        <v>2005</v>
      </c>
      <c r="P221" s="60">
        <f t="shared" si="58"/>
        <v>493</v>
      </c>
      <c r="Q221" s="60">
        <f t="shared" si="58"/>
        <v>387</v>
      </c>
      <c r="R221" s="60">
        <f t="shared" si="58"/>
        <v>839</v>
      </c>
      <c r="S221" s="60">
        <f t="shared" si="58"/>
        <v>432</v>
      </c>
      <c r="T221" s="60">
        <f t="shared" si="58"/>
        <v>697</v>
      </c>
      <c r="U221" s="60">
        <f t="shared" si="58"/>
        <v>369</v>
      </c>
      <c r="V221" s="60">
        <f t="shared" si="58"/>
        <v>306</v>
      </c>
      <c r="W221" s="60">
        <f t="shared" si="58"/>
        <v>411</v>
      </c>
      <c r="X221" s="60">
        <f t="shared" si="58"/>
        <v>421</v>
      </c>
      <c r="Y221" s="60">
        <f t="shared" si="58"/>
        <v>550</v>
      </c>
      <c r="Z221" s="60">
        <f t="shared" si="58"/>
        <v>559</v>
      </c>
      <c r="AA221" s="60">
        <f t="shared" si="58"/>
        <v>331</v>
      </c>
      <c r="AB221" s="60">
        <f t="shared" si="58"/>
        <v>334</v>
      </c>
      <c r="AC221" s="60">
        <f t="shared" si="58"/>
        <v>296</v>
      </c>
      <c r="AD221" s="60">
        <f t="shared" si="58"/>
        <v>334</v>
      </c>
      <c r="AE221" s="60">
        <f t="shared" si="58"/>
        <v>207</v>
      </c>
      <c r="AF221" s="60">
        <f t="shared" si="58"/>
        <v>394</v>
      </c>
    </row>
    <row r="222" outlineLevel="1">
      <c r="A222" s="24" t="s">
        <v>196</v>
      </c>
      <c r="B222" s="97">
        <v>445.0</v>
      </c>
      <c r="C222" s="97">
        <v>1079.0</v>
      </c>
      <c r="D222" s="97">
        <v>912.0</v>
      </c>
      <c r="E222" s="97">
        <v>809.0</v>
      </c>
      <c r="F222" s="97">
        <v>797.0</v>
      </c>
      <c r="G222" s="97">
        <v>560.0</v>
      </c>
      <c r="H222" s="97">
        <v>414.0</v>
      </c>
      <c r="I222" s="97">
        <v>407.0</v>
      </c>
      <c r="J222" s="97">
        <v>395.0</v>
      </c>
      <c r="K222" s="97">
        <v>417.0</v>
      </c>
      <c r="L222" s="97">
        <v>341.0</v>
      </c>
      <c r="M222" s="97">
        <v>344.0</v>
      </c>
      <c r="N222" s="97">
        <v>349.0</v>
      </c>
      <c r="O222" s="97">
        <v>2000.0</v>
      </c>
      <c r="P222" s="97">
        <v>486.0</v>
      </c>
      <c r="Q222" s="97">
        <v>383.0</v>
      </c>
      <c r="R222" s="97">
        <v>835.0</v>
      </c>
      <c r="S222" s="97">
        <v>424.0</v>
      </c>
      <c r="T222" s="97">
        <v>692.0</v>
      </c>
      <c r="U222" s="97">
        <v>365.0</v>
      </c>
      <c r="V222" s="97">
        <v>305.0</v>
      </c>
      <c r="W222" s="97">
        <v>408.0</v>
      </c>
      <c r="X222" s="97">
        <v>414.0</v>
      </c>
      <c r="Y222" s="97">
        <v>544.0</v>
      </c>
      <c r="Z222" s="97">
        <v>553.0</v>
      </c>
      <c r="AA222" s="97">
        <v>327.0</v>
      </c>
      <c r="AB222" s="97">
        <v>331.0</v>
      </c>
      <c r="AC222" s="97">
        <v>290.0</v>
      </c>
      <c r="AD222" s="97">
        <v>332.0</v>
      </c>
      <c r="AE222" s="97">
        <v>203.0</v>
      </c>
      <c r="AF222" s="97">
        <v>385.0</v>
      </c>
    </row>
    <row r="223" outlineLevel="1">
      <c r="A223" s="24" t="s">
        <v>197</v>
      </c>
      <c r="B223" s="98">
        <v>7.0</v>
      </c>
      <c r="C223" s="98">
        <v>7.0</v>
      </c>
      <c r="D223" s="98">
        <v>5.0</v>
      </c>
      <c r="E223" s="98">
        <v>14.0</v>
      </c>
      <c r="F223" s="98">
        <v>7.0</v>
      </c>
      <c r="G223" s="98">
        <v>6.0</v>
      </c>
      <c r="H223" s="98">
        <v>3.0</v>
      </c>
      <c r="I223" s="98">
        <v>6.0</v>
      </c>
      <c r="J223" s="98">
        <v>3.0</v>
      </c>
      <c r="K223" s="98">
        <v>10.0</v>
      </c>
      <c r="L223" s="98">
        <v>3.0</v>
      </c>
      <c r="M223" s="98">
        <v>4.0</v>
      </c>
      <c r="N223" s="98">
        <v>6.0</v>
      </c>
      <c r="O223" s="98">
        <v>5.0</v>
      </c>
      <c r="P223" s="98">
        <v>7.0</v>
      </c>
      <c r="Q223" s="98">
        <v>4.0</v>
      </c>
      <c r="R223" s="98">
        <v>4.0</v>
      </c>
      <c r="S223" s="98">
        <v>8.0</v>
      </c>
      <c r="T223" s="98">
        <v>5.0</v>
      </c>
      <c r="U223" s="98">
        <v>4.0</v>
      </c>
      <c r="V223" s="98">
        <v>1.0</v>
      </c>
      <c r="W223" s="98">
        <v>3.0</v>
      </c>
      <c r="X223" s="98">
        <v>7.0</v>
      </c>
      <c r="Y223" s="98">
        <v>6.0</v>
      </c>
      <c r="Z223" s="98">
        <v>6.0</v>
      </c>
      <c r="AA223" s="98">
        <v>4.0</v>
      </c>
      <c r="AB223" s="98">
        <v>3.0</v>
      </c>
      <c r="AC223" s="98">
        <v>6.0</v>
      </c>
      <c r="AD223" s="98">
        <v>2.0</v>
      </c>
      <c r="AE223" s="98">
        <v>4.0</v>
      </c>
      <c r="AF223" s="98">
        <v>9.0</v>
      </c>
    </row>
    <row r="224">
      <c r="A224" s="86" t="s">
        <v>198</v>
      </c>
      <c r="B224" s="86">
        <f t="shared" ref="B224:AF224" si="59">(B225*B222 + B226*B223) / (B222 + B223)</f>
        <v>0.3930486726</v>
      </c>
      <c r="C224" s="86">
        <f t="shared" si="59"/>
        <v>0.6136510129</v>
      </c>
      <c r="D224" s="86">
        <f t="shared" si="59"/>
        <v>0.3831886587</v>
      </c>
      <c r="E224" s="86">
        <f t="shared" si="59"/>
        <v>0.3734191981</v>
      </c>
      <c r="F224" s="86">
        <f t="shared" si="59"/>
        <v>0.5672885572</v>
      </c>
      <c r="G224" s="86">
        <f t="shared" si="59"/>
        <v>0.45504947</v>
      </c>
      <c r="H224" s="86">
        <f t="shared" si="59"/>
        <v>0.4888705036</v>
      </c>
      <c r="I224" s="86">
        <f t="shared" si="59"/>
        <v>0.5231210654</v>
      </c>
      <c r="J224" s="86">
        <f t="shared" si="59"/>
        <v>0.5275226131</v>
      </c>
      <c r="K224" s="86">
        <f t="shared" si="59"/>
        <v>0.5339812646</v>
      </c>
      <c r="L224" s="86">
        <f t="shared" si="59"/>
        <v>0.6640261628</v>
      </c>
      <c r="M224" s="86">
        <f t="shared" si="59"/>
        <v>0.6591494253</v>
      </c>
      <c r="N224" s="86">
        <f t="shared" si="59"/>
        <v>0.633828169</v>
      </c>
      <c r="O224" s="86">
        <f t="shared" si="59"/>
        <v>0.4473815461</v>
      </c>
      <c r="P224" s="86">
        <f t="shared" si="59"/>
        <v>0.5936288032</v>
      </c>
      <c r="Q224" s="86">
        <f t="shared" si="59"/>
        <v>0.5890697674</v>
      </c>
      <c r="R224" s="86">
        <f t="shared" si="59"/>
        <v>0.5067699642</v>
      </c>
      <c r="S224" s="86">
        <f t="shared" si="59"/>
        <v>0.5670925926</v>
      </c>
      <c r="T224" s="86">
        <f t="shared" si="59"/>
        <v>0.5489239598</v>
      </c>
      <c r="U224" s="86">
        <f t="shared" si="59"/>
        <v>0.7280216802</v>
      </c>
      <c r="V224" s="86">
        <f t="shared" si="59"/>
        <v>0.6139869281</v>
      </c>
      <c r="W224" s="86">
        <f t="shared" si="59"/>
        <v>0.6278321168</v>
      </c>
      <c r="X224" s="86">
        <f t="shared" si="59"/>
        <v>0.5074916865</v>
      </c>
      <c r="Y224" s="86">
        <f t="shared" si="59"/>
        <v>0.5436763636</v>
      </c>
      <c r="Z224" s="86">
        <f t="shared" si="59"/>
        <v>0.5644883721</v>
      </c>
      <c r="AA224" s="86">
        <f t="shared" si="59"/>
        <v>0.6709667674</v>
      </c>
      <c r="AB224" s="86">
        <f t="shared" si="59"/>
        <v>0.722497006</v>
      </c>
      <c r="AC224" s="86">
        <f t="shared" si="59"/>
        <v>0.7523243243</v>
      </c>
      <c r="AD224" s="86">
        <f t="shared" si="59"/>
        <v>0.7186826347</v>
      </c>
      <c r="AE224" s="86">
        <f t="shared" si="59"/>
        <v>0.5511400966</v>
      </c>
      <c r="AF224" s="86">
        <f t="shared" si="59"/>
        <v>0.7439873096</v>
      </c>
    </row>
    <row r="225" outlineLevel="1">
      <c r="A225" s="99" t="s">
        <v>199</v>
      </c>
      <c r="B225" s="100">
        <v>0.388</v>
      </c>
      <c r="C225" s="100">
        <v>0.613</v>
      </c>
      <c r="D225" s="100">
        <v>0.382</v>
      </c>
      <c r="E225" s="100">
        <v>0.37</v>
      </c>
      <c r="F225" s="100">
        <v>0.566</v>
      </c>
      <c r="G225" s="100">
        <v>0.451</v>
      </c>
      <c r="H225" s="100">
        <v>0.49</v>
      </c>
      <c r="I225" s="100">
        <v>0.521</v>
      </c>
      <c r="J225" s="100">
        <v>0.529</v>
      </c>
      <c r="K225" s="100">
        <v>0.53</v>
      </c>
      <c r="L225" s="100">
        <v>0.664</v>
      </c>
      <c r="M225" s="100">
        <v>0.661</v>
      </c>
      <c r="N225" s="100">
        <v>0.639</v>
      </c>
      <c r="O225" s="100">
        <v>0.447</v>
      </c>
      <c r="P225" s="100">
        <v>0.596</v>
      </c>
      <c r="Q225" s="100">
        <v>0.59</v>
      </c>
      <c r="R225" s="100">
        <v>0.508</v>
      </c>
      <c r="S225" s="100">
        <v>0.566</v>
      </c>
      <c r="T225" s="100">
        <v>0.55</v>
      </c>
      <c r="U225" s="100">
        <v>0.736</v>
      </c>
      <c r="V225" s="100">
        <v>0.616</v>
      </c>
      <c r="W225" s="100">
        <v>0.63</v>
      </c>
      <c r="X225" s="100">
        <v>0.504</v>
      </c>
      <c r="Y225" s="100">
        <v>0.546</v>
      </c>
      <c r="Z225" s="100">
        <v>0.567</v>
      </c>
      <c r="AA225" s="100">
        <v>0.67</v>
      </c>
      <c r="AB225" s="100">
        <v>0.723</v>
      </c>
      <c r="AC225" s="100">
        <v>0.761</v>
      </c>
      <c r="AD225" s="100">
        <v>0.72</v>
      </c>
      <c r="AE225" s="100">
        <v>0.562</v>
      </c>
      <c r="AF225" s="100">
        <v>0.751</v>
      </c>
    </row>
    <row r="226" outlineLevel="1">
      <c r="A226" s="99" t="s">
        <v>200</v>
      </c>
      <c r="B226" s="100">
        <v>0.714</v>
      </c>
      <c r="C226" s="100">
        <v>0.714</v>
      </c>
      <c r="D226" s="100">
        <v>0.6</v>
      </c>
      <c r="E226" s="100">
        <v>0.571</v>
      </c>
      <c r="F226" s="100">
        <v>0.714</v>
      </c>
      <c r="G226" s="100">
        <v>0.833</v>
      </c>
      <c r="H226" s="100">
        <v>0.333</v>
      </c>
      <c r="I226" s="100">
        <v>0.667</v>
      </c>
      <c r="J226" s="100">
        <v>0.333</v>
      </c>
      <c r="K226" s="100">
        <v>0.7</v>
      </c>
      <c r="L226" s="100">
        <v>0.667</v>
      </c>
      <c r="M226" s="100">
        <v>0.5</v>
      </c>
      <c r="N226" s="100">
        <v>0.333</v>
      </c>
      <c r="O226" s="100">
        <v>0.6</v>
      </c>
      <c r="P226" s="100">
        <v>0.429</v>
      </c>
      <c r="Q226" s="100">
        <v>0.5</v>
      </c>
      <c r="R226" s="100">
        <v>0.25</v>
      </c>
      <c r="S226" s="100">
        <v>0.625</v>
      </c>
      <c r="T226" s="100">
        <v>0.4</v>
      </c>
      <c r="U226" s="100">
        <v>0.0</v>
      </c>
      <c r="V226" s="100">
        <v>0.0</v>
      </c>
      <c r="W226" s="100">
        <v>0.333</v>
      </c>
      <c r="X226" s="100">
        <v>0.714</v>
      </c>
      <c r="Y226" s="100">
        <v>0.333</v>
      </c>
      <c r="Z226" s="100">
        <v>0.333</v>
      </c>
      <c r="AA226" s="100">
        <v>0.75</v>
      </c>
      <c r="AB226" s="100">
        <v>0.667</v>
      </c>
      <c r="AC226" s="100">
        <v>0.333</v>
      </c>
      <c r="AD226" s="100">
        <v>0.5</v>
      </c>
      <c r="AE226" s="100">
        <v>0.0</v>
      </c>
      <c r="AF226" s="100">
        <v>0.444</v>
      </c>
    </row>
    <row r="227" collapsed="1">
      <c r="A227" s="2" t="s">
        <v>201</v>
      </c>
      <c r="B227" s="86">
        <f t="shared" ref="B227:AF227" si="60">1-B224</f>
        <v>0.6069513274</v>
      </c>
      <c r="C227" s="86">
        <f t="shared" si="60"/>
        <v>0.3863489871</v>
      </c>
      <c r="D227" s="86">
        <f t="shared" si="60"/>
        <v>0.6168113413</v>
      </c>
      <c r="E227" s="86">
        <f t="shared" si="60"/>
        <v>0.6265808019</v>
      </c>
      <c r="F227" s="86">
        <f t="shared" si="60"/>
        <v>0.4327114428</v>
      </c>
      <c r="G227" s="86">
        <f t="shared" si="60"/>
        <v>0.54495053</v>
      </c>
      <c r="H227" s="86">
        <f t="shared" si="60"/>
        <v>0.5111294964</v>
      </c>
      <c r="I227" s="86">
        <f t="shared" si="60"/>
        <v>0.4768789346</v>
      </c>
      <c r="J227" s="86">
        <f t="shared" si="60"/>
        <v>0.4724773869</v>
      </c>
      <c r="K227" s="86">
        <f t="shared" si="60"/>
        <v>0.4660187354</v>
      </c>
      <c r="L227" s="86">
        <f t="shared" si="60"/>
        <v>0.3359738372</v>
      </c>
      <c r="M227" s="86">
        <f t="shared" si="60"/>
        <v>0.3408505747</v>
      </c>
      <c r="N227" s="86">
        <f t="shared" si="60"/>
        <v>0.366171831</v>
      </c>
      <c r="O227" s="86">
        <f t="shared" si="60"/>
        <v>0.5526184539</v>
      </c>
      <c r="P227" s="86">
        <f t="shared" si="60"/>
        <v>0.4063711968</v>
      </c>
      <c r="Q227" s="86">
        <f t="shared" si="60"/>
        <v>0.4109302326</v>
      </c>
      <c r="R227" s="86">
        <f t="shared" si="60"/>
        <v>0.4932300358</v>
      </c>
      <c r="S227" s="86">
        <f t="shared" si="60"/>
        <v>0.4329074074</v>
      </c>
      <c r="T227" s="86">
        <f t="shared" si="60"/>
        <v>0.4510760402</v>
      </c>
      <c r="U227" s="86">
        <f t="shared" si="60"/>
        <v>0.2719783198</v>
      </c>
      <c r="V227" s="86">
        <f t="shared" si="60"/>
        <v>0.3860130719</v>
      </c>
      <c r="W227" s="86">
        <f t="shared" si="60"/>
        <v>0.3721678832</v>
      </c>
      <c r="X227" s="86">
        <f t="shared" si="60"/>
        <v>0.4925083135</v>
      </c>
      <c r="Y227" s="86">
        <f t="shared" si="60"/>
        <v>0.4563236364</v>
      </c>
      <c r="Z227" s="86">
        <f t="shared" si="60"/>
        <v>0.4355116279</v>
      </c>
      <c r="AA227" s="86">
        <f t="shared" si="60"/>
        <v>0.3290332326</v>
      </c>
      <c r="AB227" s="86">
        <f t="shared" si="60"/>
        <v>0.277502994</v>
      </c>
      <c r="AC227" s="86">
        <f t="shared" si="60"/>
        <v>0.2476756757</v>
      </c>
      <c r="AD227" s="86">
        <f t="shared" si="60"/>
        <v>0.2813173653</v>
      </c>
      <c r="AE227" s="86">
        <f t="shared" si="60"/>
        <v>0.4488599034</v>
      </c>
      <c r="AF227" s="86">
        <f t="shared" si="60"/>
        <v>0.2560126904</v>
      </c>
    </row>
    <row r="228" hidden="1" outlineLevel="1">
      <c r="A228" s="99" t="s">
        <v>202</v>
      </c>
      <c r="B228" s="100">
        <f t="shared" ref="B228:AF228" si="61">1-B225</f>
        <v>0.612</v>
      </c>
      <c r="C228" s="100">
        <f t="shared" si="61"/>
        <v>0.387</v>
      </c>
      <c r="D228" s="100">
        <f t="shared" si="61"/>
        <v>0.618</v>
      </c>
      <c r="E228" s="100">
        <f t="shared" si="61"/>
        <v>0.63</v>
      </c>
      <c r="F228" s="100">
        <f t="shared" si="61"/>
        <v>0.434</v>
      </c>
      <c r="G228" s="100">
        <f t="shared" si="61"/>
        <v>0.549</v>
      </c>
      <c r="H228" s="100">
        <f t="shared" si="61"/>
        <v>0.51</v>
      </c>
      <c r="I228" s="100">
        <f t="shared" si="61"/>
        <v>0.479</v>
      </c>
      <c r="J228" s="100">
        <f t="shared" si="61"/>
        <v>0.471</v>
      </c>
      <c r="K228" s="100">
        <f t="shared" si="61"/>
        <v>0.47</v>
      </c>
      <c r="L228" s="100">
        <f t="shared" si="61"/>
        <v>0.336</v>
      </c>
      <c r="M228" s="100">
        <f t="shared" si="61"/>
        <v>0.339</v>
      </c>
      <c r="N228" s="100">
        <f t="shared" si="61"/>
        <v>0.361</v>
      </c>
      <c r="O228" s="100">
        <f t="shared" si="61"/>
        <v>0.553</v>
      </c>
      <c r="P228" s="100">
        <f t="shared" si="61"/>
        <v>0.404</v>
      </c>
      <c r="Q228" s="100">
        <f t="shared" si="61"/>
        <v>0.41</v>
      </c>
      <c r="R228" s="100">
        <f t="shared" si="61"/>
        <v>0.492</v>
      </c>
      <c r="S228" s="100">
        <f t="shared" si="61"/>
        <v>0.434</v>
      </c>
      <c r="T228" s="100">
        <f t="shared" si="61"/>
        <v>0.45</v>
      </c>
      <c r="U228" s="100">
        <f t="shared" si="61"/>
        <v>0.264</v>
      </c>
      <c r="V228" s="100">
        <f t="shared" si="61"/>
        <v>0.384</v>
      </c>
      <c r="W228" s="100">
        <f t="shared" si="61"/>
        <v>0.37</v>
      </c>
      <c r="X228" s="100">
        <f t="shared" si="61"/>
        <v>0.496</v>
      </c>
      <c r="Y228" s="100">
        <f t="shared" si="61"/>
        <v>0.454</v>
      </c>
      <c r="Z228" s="100">
        <f t="shared" si="61"/>
        <v>0.433</v>
      </c>
      <c r="AA228" s="100">
        <f t="shared" si="61"/>
        <v>0.33</v>
      </c>
      <c r="AB228" s="100">
        <f t="shared" si="61"/>
        <v>0.277</v>
      </c>
      <c r="AC228" s="100">
        <f t="shared" si="61"/>
        <v>0.239</v>
      </c>
      <c r="AD228" s="100">
        <f t="shared" si="61"/>
        <v>0.28</v>
      </c>
      <c r="AE228" s="100">
        <f t="shared" si="61"/>
        <v>0.438</v>
      </c>
      <c r="AF228" s="100">
        <f t="shared" si="61"/>
        <v>0.249</v>
      </c>
    </row>
    <row r="229" hidden="1" outlineLevel="1">
      <c r="A229" s="99" t="s">
        <v>203</v>
      </c>
      <c r="B229" s="100">
        <f t="shared" ref="B229:AF229" si="62">1-B226</f>
        <v>0.286</v>
      </c>
      <c r="C229" s="100">
        <f t="shared" si="62"/>
        <v>0.286</v>
      </c>
      <c r="D229" s="100">
        <f t="shared" si="62"/>
        <v>0.4</v>
      </c>
      <c r="E229" s="100">
        <f t="shared" si="62"/>
        <v>0.429</v>
      </c>
      <c r="F229" s="100">
        <f t="shared" si="62"/>
        <v>0.286</v>
      </c>
      <c r="G229" s="100">
        <f t="shared" si="62"/>
        <v>0.167</v>
      </c>
      <c r="H229" s="100">
        <f t="shared" si="62"/>
        <v>0.667</v>
      </c>
      <c r="I229" s="100">
        <f t="shared" si="62"/>
        <v>0.333</v>
      </c>
      <c r="J229" s="100">
        <f t="shared" si="62"/>
        <v>0.667</v>
      </c>
      <c r="K229" s="100">
        <f t="shared" si="62"/>
        <v>0.3</v>
      </c>
      <c r="L229" s="100">
        <f t="shared" si="62"/>
        <v>0.333</v>
      </c>
      <c r="M229" s="100">
        <f t="shared" si="62"/>
        <v>0.5</v>
      </c>
      <c r="N229" s="100">
        <f t="shared" si="62"/>
        <v>0.667</v>
      </c>
      <c r="O229" s="100">
        <f t="shared" si="62"/>
        <v>0.4</v>
      </c>
      <c r="P229" s="100">
        <f t="shared" si="62"/>
        <v>0.571</v>
      </c>
      <c r="Q229" s="100">
        <f t="shared" si="62"/>
        <v>0.5</v>
      </c>
      <c r="R229" s="100">
        <f t="shared" si="62"/>
        <v>0.75</v>
      </c>
      <c r="S229" s="100">
        <f t="shared" si="62"/>
        <v>0.375</v>
      </c>
      <c r="T229" s="100">
        <f t="shared" si="62"/>
        <v>0.6</v>
      </c>
      <c r="U229" s="100">
        <f t="shared" si="62"/>
        <v>1</v>
      </c>
      <c r="V229" s="100">
        <f t="shared" si="62"/>
        <v>1</v>
      </c>
      <c r="W229" s="100">
        <f t="shared" si="62"/>
        <v>0.667</v>
      </c>
      <c r="X229" s="100">
        <f t="shared" si="62"/>
        <v>0.286</v>
      </c>
      <c r="Y229" s="100">
        <f t="shared" si="62"/>
        <v>0.667</v>
      </c>
      <c r="Z229" s="100">
        <f t="shared" si="62"/>
        <v>0.667</v>
      </c>
      <c r="AA229" s="100">
        <f t="shared" si="62"/>
        <v>0.25</v>
      </c>
      <c r="AB229" s="100">
        <f t="shared" si="62"/>
        <v>0.333</v>
      </c>
      <c r="AC229" s="100">
        <f t="shared" si="62"/>
        <v>0.667</v>
      </c>
      <c r="AD229" s="100">
        <f t="shared" si="62"/>
        <v>0.5</v>
      </c>
      <c r="AE229" s="100">
        <f t="shared" si="62"/>
        <v>1</v>
      </c>
      <c r="AF229" s="100">
        <f t="shared" si="62"/>
        <v>0.556</v>
      </c>
    </row>
    <row r="230">
      <c r="A230" s="93" t="s">
        <v>204</v>
      </c>
      <c r="B230" s="94">
        <v>173.0</v>
      </c>
      <c r="C230" s="94">
        <v>664.0</v>
      </c>
      <c r="D230" s="94">
        <v>346.0</v>
      </c>
      <c r="E230" s="94">
        <v>302.0</v>
      </c>
      <c r="F230" s="94">
        <v>451.0</v>
      </c>
      <c r="G230" s="94">
        <v>254.0</v>
      </c>
      <c r="H230" s="94">
        <v>206.0</v>
      </c>
      <c r="I230" s="94">
        <v>210.0</v>
      </c>
      <c r="J230" s="94">
        <v>213.0</v>
      </c>
      <c r="K230" s="94">
        <v>224.0</v>
      </c>
      <c r="L230" s="94">
        <v>231.0</v>
      </c>
      <c r="M230" s="94">
        <v>233.0</v>
      </c>
      <c r="N230" s="94">
        <v>222.0</v>
      </c>
      <c r="O230" s="94">
        <v>933.0</v>
      </c>
      <c r="P230" s="94">
        <v>295.0</v>
      </c>
      <c r="Q230" s="94">
        <v>225.0</v>
      </c>
      <c r="R230" s="94">
        <v>420.0</v>
      </c>
      <c r="S230" s="94">
        <v>239.0</v>
      </c>
      <c r="T230" s="94">
        <v>383.0</v>
      </c>
      <c r="U230" s="94">
        <v>267.0</v>
      </c>
      <c r="V230" s="94">
        <v>190.0</v>
      </c>
      <c r="W230" s="94">
        <v>257.0</v>
      </c>
      <c r="X230" s="94">
        <v>207.0</v>
      </c>
      <c r="Y230" s="94">
        <v>295.0</v>
      </c>
      <c r="Z230" s="94">
        <v>316.0</v>
      </c>
      <c r="AA230" s="94">
        <v>218.0</v>
      </c>
      <c r="AB230" s="94">
        <v>239.0</v>
      </c>
      <c r="AC230" s="94">
        <v>222.0</v>
      </c>
      <c r="AD230" s="94">
        <v>242.0</v>
      </c>
      <c r="AE230" s="94">
        <v>114.0</v>
      </c>
      <c r="AF230" s="94">
        <v>290.0</v>
      </c>
    </row>
    <row r="231">
      <c r="A231" s="93" t="s">
        <v>205</v>
      </c>
      <c r="B231" s="94">
        <v>5.0</v>
      </c>
      <c r="C231" s="94">
        <v>5.0</v>
      </c>
      <c r="D231" s="94">
        <v>3.0</v>
      </c>
      <c r="E231" s="94">
        <v>8.0</v>
      </c>
      <c r="F231" s="94">
        <v>5.0</v>
      </c>
      <c r="G231" s="94">
        <v>5.0</v>
      </c>
      <c r="H231" s="94">
        <v>1.0</v>
      </c>
      <c r="I231" s="94">
        <v>4.0</v>
      </c>
      <c r="J231" s="94">
        <v>1.0</v>
      </c>
      <c r="K231" s="94">
        <v>7.0</v>
      </c>
      <c r="L231" s="94">
        <v>2.0</v>
      </c>
      <c r="M231" s="94">
        <v>2.0</v>
      </c>
      <c r="N231" s="94">
        <v>2.0</v>
      </c>
      <c r="O231" s="94">
        <v>3.0</v>
      </c>
      <c r="P231" s="94">
        <v>3.0</v>
      </c>
      <c r="Q231" s="94">
        <v>2.0</v>
      </c>
      <c r="R231" s="94">
        <v>1.0</v>
      </c>
      <c r="S231" s="94">
        <v>5.0</v>
      </c>
      <c r="T231" s="94">
        <v>2.0</v>
      </c>
      <c r="U231" s="94">
        <v>0.0</v>
      </c>
      <c r="V231" s="94">
        <v>0.0</v>
      </c>
      <c r="W231" s="94">
        <v>1.0</v>
      </c>
      <c r="X231" s="94">
        <v>5.0</v>
      </c>
      <c r="Y231" s="94">
        <v>2.0</v>
      </c>
      <c r="Z231" s="94">
        <v>2.0</v>
      </c>
      <c r="AA231" s="94">
        <v>3.0</v>
      </c>
      <c r="AB231" s="94">
        <v>2.0</v>
      </c>
      <c r="AC231" s="94">
        <v>2.0</v>
      </c>
      <c r="AD231" s="94">
        <v>1.0</v>
      </c>
      <c r="AE231" s="94">
        <v>0.0</v>
      </c>
      <c r="AF231" s="94">
        <v>4.0</v>
      </c>
    </row>
    <row r="232">
      <c r="B232" s="101">
        <v>46056.0</v>
      </c>
      <c r="C232" s="102" t="s">
        <v>206</v>
      </c>
      <c r="D232" s="102" t="s">
        <v>207</v>
      </c>
    </row>
    <row r="233">
      <c r="A233" s="2" t="s">
        <v>208</v>
      </c>
      <c r="B233" s="65">
        <f>SUM(B48:AF48)+SUM(B86:AF86)+SUM(B78:AF78)</f>
        <v>4768696.279</v>
      </c>
      <c r="C233" s="103"/>
      <c r="D233" s="104" t="str">
        <f t="shared" ref="D233:D235" si="63">B233/C233</f>
        <v>#DIV/0!</v>
      </c>
      <c r="X233" s="105"/>
      <c r="AA233" s="78"/>
    </row>
    <row r="234">
      <c r="A234" s="2" t="s">
        <v>209</v>
      </c>
      <c r="B234" s="65">
        <f>SUM(B152:AF152,B143:AF143)+SUM(B161:AF161)</f>
        <v>582866.76</v>
      </c>
      <c r="C234" s="103"/>
      <c r="D234" s="104" t="str">
        <f t="shared" si="63"/>
        <v>#DIV/0!</v>
      </c>
      <c r="X234" s="105"/>
      <c r="AA234" s="78"/>
    </row>
    <row r="235">
      <c r="A235" s="2" t="s">
        <v>210</v>
      </c>
      <c r="B235" s="106">
        <f>B233/B234</f>
        <v>8.181451759</v>
      </c>
      <c r="C235" s="107"/>
      <c r="D235" s="104" t="str">
        <f t="shared" si="63"/>
        <v>#DIV/0!</v>
      </c>
    </row>
    <row r="236" collapsed="1">
      <c r="A236" s="2" t="s">
        <v>211</v>
      </c>
      <c r="B236" s="106">
        <f>(sum(B12:AE12)+(sum(B32:AE32)))/(sum(B152:AE152)+sum(B143:AE143))</f>
        <v>7.0821415</v>
      </c>
      <c r="C236" s="107"/>
      <c r="D236" s="104"/>
    </row>
    <row r="237" hidden="1" outlineLevel="1">
      <c r="A237" s="2" t="s">
        <v>212</v>
      </c>
      <c r="B237" s="106">
        <f>(sum(B12:AE12))/(sum(B152:AF152))</f>
        <v>6.104045036</v>
      </c>
      <c r="C237" s="107"/>
      <c r="D237" s="104"/>
    </row>
    <row r="238" hidden="1" outlineLevel="1">
      <c r="A238" s="2" t="s">
        <v>213</v>
      </c>
      <c r="B238" s="106">
        <f>(sum(B33:AE33))/(sum(B143:AE143))</f>
        <v>13.08934524</v>
      </c>
      <c r="C238" s="107"/>
      <c r="D238" s="104"/>
    </row>
    <row r="239">
      <c r="A239" s="2" t="s">
        <v>214</v>
      </c>
      <c r="B239" s="65">
        <f>SUM(B152:AF152,B143:AF143)/SUM('DTC - P&amp;L'!AG55,'AMAZON US&amp;CA - P&amp;L'!AG29,'AMAZON EU - P&amp;L'!AG36,'Digital Marketplaces - P&amp;L'!AG12)</f>
        <v>43.00012984</v>
      </c>
      <c r="C239" s="108"/>
      <c r="D239" s="104"/>
      <c r="W239" s="2" t="s">
        <v>215</v>
      </c>
    </row>
    <row r="240">
      <c r="A240" s="2" t="s">
        <v>216</v>
      </c>
      <c r="B240" s="105">
        <f>IFERROR(__xludf.DUMMYFUNCTION("AVERAGE.WEIGHTED(B186:AF186,B89:AF89)"),0.021419180983760885)</f>
        <v>0.02141918098</v>
      </c>
      <c r="C240" s="109"/>
      <c r="D240" s="104"/>
    </row>
    <row r="241">
      <c r="A241" s="2" t="s">
        <v>217</v>
      </c>
      <c r="B241" s="37">
        <f>AVERAGE(B189:AF189)</f>
        <v>177.0272714</v>
      </c>
      <c r="C241" s="108"/>
      <c r="D241" s="104"/>
    </row>
    <row r="242">
      <c r="A242" s="2" t="s">
        <v>218</v>
      </c>
      <c r="B242" s="88">
        <f>IFERROR(__xludf.DUMMYFUNCTION("AVERAGE.WEIGHTED(B195:AF195,B89:AF89)"),247.89405346713946)</f>
        <v>247.8940535</v>
      </c>
    </row>
    <row r="243">
      <c r="A243" s="2" t="s">
        <v>219</v>
      </c>
      <c r="B243" s="37">
        <f>IFERROR(__xludf.DUMMYFUNCTION("AVERAGE.weighted(B198:AF198,B89:AF89)"),135.52123968370663)</f>
        <v>135.5212397</v>
      </c>
    </row>
    <row r="244">
      <c r="A244" s="2" t="s">
        <v>220</v>
      </c>
      <c r="B244" s="60">
        <f>SUM(B111:AF111)</f>
        <v>22825</v>
      </c>
      <c r="C244" s="110"/>
      <c r="D244" s="104"/>
      <c r="L244" s="2" t="s">
        <v>215</v>
      </c>
    </row>
    <row r="245">
      <c r="A245" s="2" t="s">
        <v>221</v>
      </c>
      <c r="B245" s="60">
        <f>sum(B246:B247)</f>
        <v>13555</v>
      </c>
      <c r="C245" s="111"/>
      <c r="D245" s="104" t="str">
        <f>B245/C245</f>
        <v>#DIV/0!</v>
      </c>
      <c r="E245" s="112"/>
      <c r="F245" s="112"/>
    </row>
    <row r="246" outlineLevel="1">
      <c r="A246" s="113" t="s">
        <v>222</v>
      </c>
      <c r="B246" s="114">
        <f>sum('DTC - P&amp;L'!AG60,'DTC - P&amp;L'!AG71,'DTC - P&amp;L'!AG80,'AMAZON US&amp;CA - P&amp;L'!AG34,'AMAZON US&amp;CA - P&amp;L'!AG45,'AMAZON US&amp;CA - P&amp;L'!AG54,'AMAZON EU - P&amp;L'!AG41,'AMAZON EU - P&amp;L'!AG52,'AMAZON EU - P&amp;L'!AG61,'Digital Marketplaces - P&amp;L'!AG17,'Digital Marketplaces - P&amp;L'!AG28,'Digital Marketplaces - P&amp;L'!AG37)</f>
        <v>10977</v>
      </c>
      <c r="C246" s="108"/>
      <c r="D246" s="104"/>
      <c r="E246" s="115"/>
      <c r="F246" s="115"/>
    </row>
    <row r="247" outlineLevel="1">
      <c r="A247" s="113" t="s">
        <v>223</v>
      </c>
      <c r="B247" s="114">
        <f>sum('DTC - P&amp;L'!AG65,'DTC - P&amp;L'!AG75,'AMAZON US&amp;CA - P&amp;L'!AG39,'AMAZON US&amp;CA - P&amp;L'!AG49,'AMAZON EU - P&amp;L'!AG46,'AMAZON EU - P&amp;L'!AG56,'Digital Marketplaces - P&amp;L'!AG22,'Digital Marketplaces - P&amp;L'!AG32)</f>
        <v>2578</v>
      </c>
      <c r="C247" s="109"/>
      <c r="D247" s="104"/>
      <c r="E247" s="116"/>
      <c r="F247" s="115"/>
    </row>
    <row r="248">
      <c r="A248" s="2" t="s">
        <v>224</v>
      </c>
      <c r="B248" s="117">
        <f>(SUM(B155:AF155)/B245)</f>
        <v>43.01592992</v>
      </c>
      <c r="C248" s="108"/>
      <c r="D248" s="104"/>
    </row>
    <row r="249">
      <c r="A249" s="2" t="s">
        <v>225</v>
      </c>
      <c r="B249" s="105">
        <f>IFERROR(__xludf.DUMMYFUNCTION("AVERAGE.WEIGHTED(B227:AF227,B89:AF89)"),0.4556722417000404)</f>
        <v>0.4556722417</v>
      </c>
    </row>
    <row r="250">
      <c r="A250" s="2" t="s">
        <v>226</v>
      </c>
      <c r="B250" s="105">
        <f>IFERROR(__xludf.DUMMYFUNCTION("AVERAGE.WEIGHTED(B224:AF224,B89:AF89)"),0.5443277582999596)</f>
        <v>0.5443277583</v>
      </c>
    </row>
    <row r="251">
      <c r="A251" s="2" t="s">
        <v>227</v>
      </c>
      <c r="B251" s="65">
        <f>SUM(B48:AF48)/B245</f>
        <v>306.768357</v>
      </c>
    </row>
    <row r="261">
      <c r="Y261" s="86"/>
      <c r="Z261" s="86"/>
      <c r="AA261" s="86"/>
      <c r="AB261" s="86"/>
      <c r="AC261" s="86"/>
      <c r="AD261" s="86"/>
      <c r="AE261" s="86"/>
      <c r="AF261" s="86"/>
    </row>
    <row r="262">
      <c r="Y262" s="86"/>
      <c r="Z262" s="86"/>
      <c r="AA262" s="86"/>
      <c r="AB262" s="86"/>
      <c r="AC262" s="86"/>
      <c r="AD262" s="86"/>
      <c r="AE262" s="86"/>
      <c r="AF262" s="86"/>
    </row>
    <row r="263">
      <c r="Y263" s="86"/>
      <c r="Z263" s="86"/>
      <c r="AA263" s="86"/>
      <c r="AB263" s="86"/>
      <c r="AC263" s="86"/>
      <c r="AD263" s="86"/>
      <c r="AE263" s="86"/>
      <c r="AF263" s="86"/>
    </row>
    <row r="264">
      <c r="Y264" s="118"/>
      <c r="AC264" s="86"/>
      <c r="AD264" s="86"/>
      <c r="AE264" s="86"/>
      <c r="AF264" s="86"/>
    </row>
    <row r="269">
      <c r="Y269" s="2" t="s">
        <v>215</v>
      </c>
    </row>
    <row r="329">
      <c r="A329" s="2" t="s">
        <v>228</v>
      </c>
      <c r="B329" s="119">
        <v>46113.0</v>
      </c>
      <c r="C329" s="119">
        <v>46114.0</v>
      </c>
      <c r="D329" s="119">
        <v>46115.0</v>
      </c>
      <c r="E329" s="119">
        <v>46116.0</v>
      </c>
      <c r="F329" s="119">
        <v>46117.0</v>
      </c>
      <c r="G329" s="119">
        <v>46118.0</v>
      </c>
      <c r="H329" s="119">
        <v>46119.0</v>
      </c>
      <c r="I329" s="119">
        <v>46120.0</v>
      </c>
      <c r="J329" s="119">
        <v>46121.0</v>
      </c>
      <c r="K329" s="119">
        <v>46122.0</v>
      </c>
      <c r="L329" s="119">
        <v>46123.0</v>
      </c>
      <c r="M329" s="119">
        <v>46124.0</v>
      </c>
      <c r="N329" s="119">
        <v>46125.0</v>
      </c>
      <c r="O329" s="119">
        <v>46126.0</v>
      </c>
      <c r="P329" s="119">
        <v>46127.0</v>
      </c>
      <c r="Q329" s="119">
        <v>46128.0</v>
      </c>
      <c r="R329" s="119">
        <v>46129.0</v>
      </c>
      <c r="S329" s="119">
        <v>46130.0</v>
      </c>
      <c r="T329" s="119">
        <v>46131.0</v>
      </c>
      <c r="U329" s="119">
        <v>46132.0</v>
      </c>
      <c r="V329" s="119">
        <v>46133.0</v>
      </c>
      <c r="W329" s="119">
        <v>46134.0</v>
      </c>
      <c r="X329" s="119">
        <v>46135.0</v>
      </c>
      <c r="Y329" s="119">
        <v>46136.0</v>
      </c>
      <c r="Z329" s="119">
        <v>46137.0</v>
      </c>
      <c r="AA329" s="119">
        <v>46138.0</v>
      </c>
      <c r="AB329" s="119">
        <v>46139.0</v>
      </c>
      <c r="AC329" s="119">
        <v>46140.0</v>
      </c>
      <c r="AD329" s="119">
        <v>46141.0</v>
      </c>
      <c r="AE329" s="119">
        <v>46142.0</v>
      </c>
      <c r="AF329" s="119">
        <v>46053.0</v>
      </c>
    </row>
    <row r="330">
      <c r="A330" s="120" t="s">
        <v>229</v>
      </c>
      <c r="B330" s="121">
        <f t="shared" ref="B330:AF330" si="64">sum(B331,B342)</f>
        <v>457</v>
      </c>
      <c r="C330" s="121">
        <f t="shared" si="64"/>
        <v>697</v>
      </c>
      <c r="D330" s="121">
        <f t="shared" si="64"/>
        <v>1018</v>
      </c>
      <c r="E330" s="121">
        <f t="shared" si="64"/>
        <v>962</v>
      </c>
      <c r="F330" s="121">
        <f t="shared" si="64"/>
        <v>757</v>
      </c>
      <c r="G330" s="121">
        <f t="shared" si="64"/>
        <v>613</v>
      </c>
      <c r="H330" s="121">
        <f t="shared" si="64"/>
        <v>496</v>
      </c>
      <c r="I330" s="121">
        <f t="shared" si="64"/>
        <v>379</v>
      </c>
      <c r="J330" s="121">
        <f t="shared" si="64"/>
        <v>365</v>
      </c>
      <c r="K330" s="121">
        <f t="shared" si="64"/>
        <v>311</v>
      </c>
      <c r="L330" s="121">
        <f t="shared" si="64"/>
        <v>197</v>
      </c>
      <c r="M330" s="121">
        <f t="shared" si="64"/>
        <v>207</v>
      </c>
      <c r="N330" s="121">
        <f t="shared" si="64"/>
        <v>220</v>
      </c>
      <c r="O330" s="121">
        <f t="shared" si="64"/>
        <v>2001</v>
      </c>
      <c r="P330" s="121">
        <f t="shared" si="64"/>
        <v>393</v>
      </c>
      <c r="Q330" s="121">
        <f t="shared" si="64"/>
        <v>287</v>
      </c>
      <c r="R330" s="121">
        <f t="shared" si="64"/>
        <v>755</v>
      </c>
      <c r="S330" s="121">
        <f t="shared" si="64"/>
        <v>317</v>
      </c>
      <c r="T330" s="121">
        <f t="shared" si="64"/>
        <v>563</v>
      </c>
      <c r="U330" s="121">
        <f t="shared" si="64"/>
        <v>170</v>
      </c>
      <c r="V330" s="121">
        <f t="shared" si="64"/>
        <v>196</v>
      </c>
      <c r="W330" s="121">
        <f t="shared" si="64"/>
        <v>240</v>
      </c>
      <c r="X330" s="121">
        <f t="shared" si="64"/>
        <v>312</v>
      </c>
      <c r="Y330" s="121">
        <f t="shared" si="64"/>
        <v>347</v>
      </c>
      <c r="Z330" s="121">
        <f t="shared" si="64"/>
        <v>339</v>
      </c>
      <c r="AA330" s="121">
        <f t="shared" si="64"/>
        <v>187</v>
      </c>
      <c r="AB330" s="121">
        <f t="shared" si="64"/>
        <v>164</v>
      </c>
      <c r="AC330" s="121">
        <f t="shared" si="64"/>
        <v>124</v>
      </c>
      <c r="AD330" s="121">
        <f t="shared" si="64"/>
        <v>144</v>
      </c>
      <c r="AE330" s="121">
        <f t="shared" si="64"/>
        <v>162</v>
      </c>
      <c r="AF330" s="121">
        <f t="shared" si="64"/>
        <v>175</v>
      </c>
    </row>
    <row r="331">
      <c r="A331" s="122" t="s">
        <v>230</v>
      </c>
      <c r="B331" s="123">
        <f t="shared" ref="B331:AF331" si="65">sum(B335,B340)</f>
        <v>456</v>
      </c>
      <c r="C331" s="123">
        <f t="shared" si="65"/>
        <v>690</v>
      </c>
      <c r="D331" s="123">
        <f t="shared" si="65"/>
        <v>1016</v>
      </c>
      <c r="E331" s="123">
        <f t="shared" si="65"/>
        <v>962</v>
      </c>
      <c r="F331" s="123">
        <f t="shared" si="65"/>
        <v>757</v>
      </c>
      <c r="G331" s="123">
        <f t="shared" si="65"/>
        <v>613</v>
      </c>
      <c r="H331" s="123">
        <f t="shared" si="65"/>
        <v>496</v>
      </c>
      <c r="I331" s="123">
        <f t="shared" si="65"/>
        <v>379</v>
      </c>
      <c r="J331" s="123">
        <f t="shared" si="65"/>
        <v>365</v>
      </c>
      <c r="K331" s="123">
        <f t="shared" si="65"/>
        <v>311</v>
      </c>
      <c r="L331" s="123">
        <f t="shared" si="65"/>
        <v>197</v>
      </c>
      <c r="M331" s="123">
        <f t="shared" si="65"/>
        <v>207</v>
      </c>
      <c r="N331" s="123">
        <f t="shared" si="65"/>
        <v>198</v>
      </c>
      <c r="O331" s="123">
        <f t="shared" si="65"/>
        <v>273</v>
      </c>
      <c r="P331" s="123">
        <f t="shared" si="65"/>
        <v>214</v>
      </c>
      <c r="Q331" s="123">
        <f t="shared" si="65"/>
        <v>191</v>
      </c>
      <c r="R331" s="123">
        <f t="shared" si="65"/>
        <v>280</v>
      </c>
      <c r="S331" s="123">
        <f t="shared" si="65"/>
        <v>215</v>
      </c>
      <c r="T331" s="123">
        <f t="shared" si="65"/>
        <v>216</v>
      </c>
      <c r="U331" s="123">
        <f t="shared" si="65"/>
        <v>169</v>
      </c>
      <c r="V331" s="123">
        <f t="shared" si="65"/>
        <v>196</v>
      </c>
      <c r="W331" s="123">
        <f t="shared" si="65"/>
        <v>240</v>
      </c>
      <c r="X331" s="123">
        <f t="shared" si="65"/>
        <v>312</v>
      </c>
      <c r="Y331" s="123">
        <f t="shared" si="65"/>
        <v>347</v>
      </c>
      <c r="Z331" s="123">
        <f t="shared" si="65"/>
        <v>339</v>
      </c>
      <c r="AA331" s="123">
        <f t="shared" si="65"/>
        <v>187</v>
      </c>
      <c r="AB331" s="123">
        <f t="shared" si="65"/>
        <v>164</v>
      </c>
      <c r="AC331" s="123">
        <f t="shared" si="65"/>
        <v>124</v>
      </c>
      <c r="AD331" s="123">
        <f t="shared" si="65"/>
        <v>144</v>
      </c>
      <c r="AE331" s="123">
        <f t="shared" si="65"/>
        <v>162</v>
      </c>
      <c r="AF331" s="123">
        <f t="shared" si="65"/>
        <v>175</v>
      </c>
    </row>
    <row r="332">
      <c r="A332" s="124" t="s">
        <v>231</v>
      </c>
      <c r="B332" s="125">
        <f>sum('DTC - P&amp;L'!B57,'AMAZON US&amp;CA - P&amp;L'!B31,'AMAZON EU - P&amp;L'!B38,'Digital Marketplaces - P&amp;L'!B14)</f>
        <v>32</v>
      </c>
      <c r="C332" s="125">
        <f>sum('DTC - P&amp;L'!C57,'AMAZON US&amp;CA - P&amp;L'!C31,'AMAZON EU - P&amp;L'!C38,'Digital Marketplaces - P&amp;L'!C14)</f>
        <v>45</v>
      </c>
      <c r="D332" s="125">
        <f>sum('DTC - P&amp;L'!D57,'AMAZON US&amp;CA - P&amp;L'!D31,'AMAZON EU - P&amp;L'!D38,'Digital Marketplaces - P&amp;L'!D14)</f>
        <v>69</v>
      </c>
      <c r="E332" s="125">
        <f>sum('DTC - P&amp;L'!E57,'AMAZON US&amp;CA - P&amp;L'!E31,'AMAZON EU - P&amp;L'!E38,'Digital Marketplaces - P&amp;L'!E14)</f>
        <v>126</v>
      </c>
      <c r="F332" s="125">
        <f>sum('DTC - P&amp;L'!F57,'AMAZON US&amp;CA - P&amp;L'!F31,'AMAZON EU - P&amp;L'!F38,'Digital Marketplaces - P&amp;L'!F14)</f>
        <v>173</v>
      </c>
      <c r="G332" s="125">
        <f>sum('DTC - P&amp;L'!G57,'AMAZON US&amp;CA - P&amp;L'!G31,'AMAZON EU - P&amp;L'!G38,'Digital Marketplaces - P&amp;L'!G14)</f>
        <v>180</v>
      </c>
      <c r="H332" s="125">
        <f>sum('DTC - P&amp;L'!H57,'AMAZON US&amp;CA - P&amp;L'!H31,'AMAZON EU - P&amp;L'!H38,'Digital Marketplaces - P&amp;L'!H14)</f>
        <v>164</v>
      </c>
      <c r="I332" s="125">
        <f>sum('DTC - P&amp;L'!I57,'AMAZON US&amp;CA - P&amp;L'!I31,'AMAZON EU - P&amp;L'!I38,'Digital Marketplaces - P&amp;L'!I14)</f>
        <v>111</v>
      </c>
      <c r="J332" s="125">
        <f>sum('DTC - P&amp;L'!J57,'AMAZON US&amp;CA - P&amp;L'!J31,'AMAZON EU - P&amp;L'!J38,'Digital Marketplaces - P&amp;L'!J14)</f>
        <v>107</v>
      </c>
      <c r="K332" s="125">
        <f>sum('DTC - P&amp;L'!K57,'AMAZON US&amp;CA - P&amp;L'!K31,'AMAZON EU - P&amp;L'!K38,'Digital Marketplaces - P&amp;L'!K14)</f>
        <v>73</v>
      </c>
      <c r="L332" s="125">
        <f>sum('DTC - P&amp;L'!L57,'AMAZON US&amp;CA - P&amp;L'!L31,'AMAZON EU - P&amp;L'!L38,'Digital Marketplaces - P&amp;L'!L14)</f>
        <v>40</v>
      </c>
      <c r="M332" s="125">
        <f>sum('DTC - P&amp;L'!M57,'AMAZON US&amp;CA - P&amp;L'!M31,'AMAZON EU - P&amp;L'!M38,'Digital Marketplaces - P&amp;L'!M14)</f>
        <v>39</v>
      </c>
      <c r="N332" s="125">
        <f>sum('DTC - P&amp;L'!N57,'AMAZON US&amp;CA - P&amp;L'!N31,'AMAZON EU - P&amp;L'!N38,'Digital Marketplaces - P&amp;L'!N14)</f>
        <v>50</v>
      </c>
      <c r="O332" s="125">
        <f>sum('DTC - P&amp;L'!O57,'AMAZON US&amp;CA - P&amp;L'!O31,'AMAZON EU - P&amp;L'!O38,'Digital Marketplaces - P&amp;L'!O14)</f>
        <v>36</v>
      </c>
      <c r="P332" s="125">
        <f>sum('DTC - P&amp;L'!P57,'AMAZON US&amp;CA - P&amp;L'!P31,'AMAZON EU - P&amp;L'!P38,'Digital Marketplaces - P&amp;L'!P14)</f>
        <v>50</v>
      </c>
      <c r="Q332" s="125">
        <f>sum('DTC - P&amp;L'!Q57,'AMAZON US&amp;CA - P&amp;L'!Q31,'AMAZON EU - P&amp;L'!Q38,'Digital Marketplaces - P&amp;L'!Q14)</f>
        <v>41</v>
      </c>
      <c r="R332" s="125">
        <f>sum('DTC - P&amp;L'!R57,'AMAZON US&amp;CA - P&amp;L'!R31,'AMAZON EU - P&amp;L'!R38,'Digital Marketplaces - P&amp;L'!R14)</f>
        <v>48</v>
      </c>
      <c r="S332" s="125">
        <f>sum('DTC - P&amp;L'!S57,'AMAZON US&amp;CA - P&amp;L'!S31,'AMAZON EU - P&amp;L'!S38,'Digital Marketplaces - P&amp;L'!S14)</f>
        <v>36</v>
      </c>
      <c r="T332" s="125">
        <f>sum('DTC - P&amp;L'!T57,'AMAZON US&amp;CA - P&amp;L'!T31,'AMAZON EU - P&amp;L'!T38,'Digital Marketplaces - P&amp;L'!T14)</f>
        <v>31</v>
      </c>
      <c r="U332" s="125">
        <f>sum('DTC - P&amp;L'!U57,'AMAZON US&amp;CA - P&amp;L'!U31,'AMAZON EU - P&amp;L'!U38,'Digital Marketplaces - P&amp;L'!U14)</f>
        <v>34</v>
      </c>
      <c r="V332" s="125">
        <f>sum('DTC - P&amp;L'!V57,'AMAZON US&amp;CA - P&amp;L'!V31,'AMAZON EU - P&amp;L'!V38,'Digital Marketplaces - P&amp;L'!V14)</f>
        <v>35</v>
      </c>
      <c r="W332" s="125">
        <f>sum('DTC - P&amp;L'!W57,'AMAZON US&amp;CA - P&amp;L'!W31,'AMAZON EU - P&amp;L'!W38,'Digital Marketplaces - P&amp;L'!W14)</f>
        <v>38</v>
      </c>
      <c r="X332" s="125">
        <f>sum('DTC - P&amp;L'!X57,'AMAZON US&amp;CA - P&amp;L'!X31,'AMAZON EU - P&amp;L'!X38,'Digital Marketplaces - P&amp;L'!X14)</f>
        <v>42</v>
      </c>
      <c r="Y332" s="125">
        <f>sum('DTC - P&amp;L'!Y57,'AMAZON US&amp;CA - P&amp;L'!Y31,'AMAZON EU - P&amp;L'!Y38,'Digital Marketplaces - P&amp;L'!Y14)</f>
        <v>30</v>
      </c>
      <c r="Z332" s="125">
        <f>sum('DTC - P&amp;L'!Z57,'AMAZON US&amp;CA - P&amp;L'!Z31,'AMAZON EU - P&amp;L'!Z38,'Digital Marketplaces - P&amp;L'!Z14)</f>
        <v>34</v>
      </c>
      <c r="AA332" s="125">
        <f>sum('DTC - P&amp;L'!AA57,'AMAZON US&amp;CA - P&amp;L'!AA31,'AMAZON EU - P&amp;L'!AA38,'Digital Marketplaces - P&amp;L'!AA14)</f>
        <v>22</v>
      </c>
      <c r="AB332" s="125">
        <f>sum('DTC - P&amp;L'!AB57,'AMAZON US&amp;CA - P&amp;L'!AB31,'AMAZON EU - P&amp;L'!AB38,'Digital Marketplaces - P&amp;L'!AB14)</f>
        <v>26</v>
      </c>
      <c r="AC332" s="125">
        <f>sum('DTC - P&amp;L'!AC57,'AMAZON US&amp;CA - P&amp;L'!AC31,'AMAZON EU - P&amp;L'!AC38,'Digital Marketplaces - P&amp;L'!AC14)</f>
        <v>31</v>
      </c>
      <c r="AD332" s="125">
        <f>sum('DTC - P&amp;L'!AD57,'AMAZON US&amp;CA - P&amp;L'!AD31,'AMAZON EU - P&amp;L'!AD38,'Digital Marketplaces - P&amp;L'!AD14)</f>
        <v>29</v>
      </c>
      <c r="AE332" s="125">
        <f>sum('DTC - P&amp;L'!AE57,'AMAZON US&amp;CA - P&amp;L'!AE31,'AMAZON EU - P&amp;L'!AE38,'Digital Marketplaces - P&amp;L'!AE14)</f>
        <v>30</v>
      </c>
      <c r="AF332" s="125">
        <f>sum('DTC - P&amp;L'!AF57,'AMAZON US&amp;CA - P&amp;L'!AF31,'AMAZON EU - P&amp;L'!AF38,'Digital Marketplaces - P&amp;L'!AF14)</f>
        <v>33</v>
      </c>
    </row>
    <row r="333">
      <c r="A333" s="124" t="s">
        <v>232</v>
      </c>
      <c r="B333" s="125">
        <f>sum('DTC - P&amp;L'!B58,'AMAZON US&amp;CA - P&amp;L'!B32,'AMAZON EU - P&amp;L'!B39,'Digital Marketplaces - P&amp;L'!B15)</f>
        <v>315</v>
      </c>
      <c r="C333" s="125">
        <f>sum('DTC - P&amp;L'!C58,'AMAZON US&amp;CA - P&amp;L'!C32,'AMAZON EU - P&amp;L'!C39,'Digital Marketplaces - P&amp;L'!C15)</f>
        <v>462</v>
      </c>
      <c r="D333" s="125">
        <f>sum('DTC - P&amp;L'!D58,'AMAZON US&amp;CA - P&amp;L'!D32,'AMAZON EU - P&amp;L'!D39,'Digital Marketplaces - P&amp;L'!D15)</f>
        <v>716</v>
      </c>
      <c r="E333" s="125">
        <f>sum('DTC - P&amp;L'!E58,'AMAZON US&amp;CA - P&amp;L'!E32,'AMAZON EU - P&amp;L'!E39,'Digital Marketplaces - P&amp;L'!E15)</f>
        <v>616</v>
      </c>
      <c r="F333" s="125">
        <f>sum('DTC - P&amp;L'!F58,'AMAZON US&amp;CA - P&amp;L'!F32,'AMAZON EU - P&amp;L'!F39,'Digital Marketplaces - P&amp;L'!F15)</f>
        <v>415</v>
      </c>
      <c r="G333" s="125">
        <f>sum('DTC - P&amp;L'!G58,'AMAZON US&amp;CA - P&amp;L'!G32,'AMAZON EU - P&amp;L'!G39,'Digital Marketplaces - P&amp;L'!G15)</f>
        <v>306</v>
      </c>
      <c r="H333" s="125">
        <f>sum('DTC - P&amp;L'!H58,'AMAZON US&amp;CA - P&amp;L'!H32,'AMAZON EU - P&amp;L'!H39,'Digital Marketplaces - P&amp;L'!H15)</f>
        <v>245</v>
      </c>
      <c r="I333" s="125">
        <f>sum('DTC - P&amp;L'!I58,'AMAZON US&amp;CA - P&amp;L'!I32,'AMAZON EU - P&amp;L'!I39,'Digital Marketplaces - P&amp;L'!I15)</f>
        <v>191</v>
      </c>
      <c r="J333" s="125">
        <f>sum('DTC - P&amp;L'!J58,'AMAZON US&amp;CA - P&amp;L'!J32,'AMAZON EU - P&amp;L'!J39,'Digital Marketplaces - P&amp;L'!J15)</f>
        <v>181</v>
      </c>
      <c r="K333" s="125">
        <f>sum('DTC - P&amp;L'!K58,'AMAZON US&amp;CA - P&amp;L'!K32,'AMAZON EU - P&amp;L'!K39,'Digital Marketplaces - P&amp;L'!K15)</f>
        <v>171</v>
      </c>
      <c r="L333" s="125">
        <f>sum('DTC - P&amp;L'!L58,'AMAZON US&amp;CA - P&amp;L'!L32,'AMAZON EU - P&amp;L'!L39,'Digital Marketplaces - P&amp;L'!L15)</f>
        <v>106</v>
      </c>
      <c r="M333" s="125">
        <f>sum('DTC - P&amp;L'!M58,'AMAZON US&amp;CA - P&amp;L'!M32,'AMAZON EU - P&amp;L'!M39,'Digital Marketplaces - P&amp;L'!M15)</f>
        <v>115</v>
      </c>
      <c r="N333" s="125">
        <f>sum('DTC - P&amp;L'!N58,'AMAZON US&amp;CA - P&amp;L'!N32,'AMAZON EU - P&amp;L'!N39,'Digital Marketplaces - P&amp;L'!N15)</f>
        <v>102</v>
      </c>
      <c r="O333" s="125">
        <f>sum('DTC - P&amp;L'!O58,'AMAZON US&amp;CA - P&amp;L'!O32,'AMAZON EU - P&amp;L'!O39,'Digital Marketplaces - P&amp;L'!O15)</f>
        <v>159</v>
      </c>
      <c r="P333" s="125">
        <f>sum('DTC - P&amp;L'!P58,'AMAZON US&amp;CA - P&amp;L'!P32,'AMAZON EU - P&amp;L'!P39,'Digital Marketplaces - P&amp;L'!P15)</f>
        <v>112</v>
      </c>
      <c r="Q333" s="125">
        <f>sum('DTC - P&amp;L'!Q58,'AMAZON US&amp;CA - P&amp;L'!Q32,'AMAZON EU - P&amp;L'!Q39,'Digital Marketplaces - P&amp;L'!Q15)</f>
        <v>102</v>
      </c>
      <c r="R333" s="125">
        <f>sum('DTC - P&amp;L'!R58,'AMAZON US&amp;CA - P&amp;L'!R32,'AMAZON EU - P&amp;L'!R39,'Digital Marketplaces - P&amp;L'!R15)</f>
        <v>154</v>
      </c>
      <c r="S333" s="125">
        <f>sum('DTC - P&amp;L'!S58,'AMAZON US&amp;CA - P&amp;L'!S32,'AMAZON EU - P&amp;L'!S39,'Digital Marketplaces - P&amp;L'!S15)</f>
        <v>132</v>
      </c>
      <c r="T333" s="125">
        <f>sum('DTC - P&amp;L'!T58,'AMAZON US&amp;CA - P&amp;L'!T32,'AMAZON EU - P&amp;L'!T39,'Digital Marketplaces - P&amp;L'!T15)</f>
        <v>127</v>
      </c>
      <c r="U333" s="125">
        <f>sum('DTC - P&amp;L'!U58,'AMAZON US&amp;CA - P&amp;L'!U32,'AMAZON EU - P&amp;L'!U39,'Digital Marketplaces - P&amp;L'!U15)</f>
        <v>88</v>
      </c>
      <c r="V333" s="125">
        <f>sum('DTC - P&amp;L'!V58,'AMAZON US&amp;CA - P&amp;L'!V32,'AMAZON EU - P&amp;L'!V39,'Digital Marketplaces - P&amp;L'!V15)</f>
        <v>118</v>
      </c>
      <c r="W333" s="125">
        <f>sum('DTC - P&amp;L'!W58,'AMAZON US&amp;CA - P&amp;L'!W32,'AMAZON EU - P&amp;L'!W39,'Digital Marketplaces - P&amp;L'!W15)</f>
        <v>141</v>
      </c>
      <c r="X333" s="125">
        <f>sum('DTC - P&amp;L'!X58,'AMAZON US&amp;CA - P&amp;L'!X32,'AMAZON EU - P&amp;L'!X39,'Digital Marketplaces - P&amp;L'!X15)</f>
        <v>189</v>
      </c>
      <c r="Y333" s="125">
        <f>sum('DTC - P&amp;L'!Y58,'AMAZON US&amp;CA - P&amp;L'!Y32,'AMAZON EU - P&amp;L'!Y39,'Digital Marketplaces - P&amp;L'!Y15)</f>
        <v>225</v>
      </c>
      <c r="Z333" s="125">
        <f>sum('DTC - P&amp;L'!Z58,'AMAZON US&amp;CA - P&amp;L'!Z32,'AMAZON EU - P&amp;L'!Z39,'Digital Marketplaces - P&amp;L'!Z15)</f>
        <v>219</v>
      </c>
      <c r="AA333" s="125">
        <f>sum('DTC - P&amp;L'!AA58,'AMAZON US&amp;CA - P&amp;L'!AA32,'AMAZON EU - P&amp;L'!AA39,'Digital Marketplaces - P&amp;L'!AA15)</f>
        <v>110</v>
      </c>
      <c r="AB333" s="125">
        <f>sum('DTC - P&amp;L'!AB58,'AMAZON US&amp;CA - P&amp;L'!AB32,'AMAZON EU - P&amp;L'!AB39,'Digital Marketplaces - P&amp;L'!AB15)</f>
        <v>84</v>
      </c>
      <c r="AC333" s="125">
        <f>sum('DTC - P&amp;L'!AC58,'AMAZON US&amp;CA - P&amp;L'!AC32,'AMAZON EU - P&amp;L'!AC39,'Digital Marketplaces - P&amp;L'!AC15)</f>
        <v>58</v>
      </c>
      <c r="AD333" s="125">
        <f>sum('DTC - P&amp;L'!AD58,'AMAZON US&amp;CA - P&amp;L'!AD32,'AMAZON EU - P&amp;L'!AD39,'Digital Marketplaces - P&amp;L'!AD15)</f>
        <v>61</v>
      </c>
      <c r="AE333" s="125">
        <f>sum('DTC - P&amp;L'!AE58,'AMAZON US&amp;CA - P&amp;L'!AE32,'AMAZON EU - P&amp;L'!AE39,'Digital Marketplaces - P&amp;L'!AE15)</f>
        <v>74</v>
      </c>
      <c r="AF333" s="125">
        <f>sum('DTC - P&amp;L'!AF58,'AMAZON US&amp;CA - P&amp;L'!AF32,'AMAZON EU - P&amp;L'!AF39,'Digital Marketplaces - P&amp;L'!AF15)</f>
        <v>88</v>
      </c>
    </row>
    <row r="334">
      <c r="A334" s="124" t="s">
        <v>233</v>
      </c>
      <c r="B334" s="125">
        <f>sum('DTC - P&amp;L'!B59,'AMAZON US&amp;CA - P&amp;L'!B33,'AMAZON EU - P&amp;L'!B40,'Digital Marketplaces - P&amp;L'!B16)</f>
        <v>0</v>
      </c>
      <c r="C334" s="125">
        <f>sum('DTC - P&amp;L'!C59,'AMAZON US&amp;CA - P&amp;L'!C33,'AMAZON EU - P&amp;L'!C40,'Digital Marketplaces - P&amp;L'!C16)</f>
        <v>0</v>
      </c>
      <c r="D334" s="125">
        <f>sum('DTC - P&amp;L'!D59,'AMAZON US&amp;CA - P&amp;L'!D33,'AMAZON EU - P&amp;L'!D40,'Digital Marketplaces - P&amp;L'!D16)</f>
        <v>0</v>
      </c>
      <c r="E334" s="125">
        <f>sum('DTC - P&amp;L'!E59,'AMAZON US&amp;CA - P&amp;L'!E33,'AMAZON EU - P&amp;L'!E40,'Digital Marketplaces - P&amp;L'!E16)</f>
        <v>0</v>
      </c>
      <c r="F334" s="125">
        <f>sum('DTC - P&amp;L'!F59,'AMAZON US&amp;CA - P&amp;L'!F33,'AMAZON EU - P&amp;L'!F40,'Digital Marketplaces - P&amp;L'!F16)</f>
        <v>0</v>
      </c>
      <c r="G334" s="125">
        <f>sum('DTC - P&amp;L'!G59,'AMAZON US&amp;CA - P&amp;L'!G33,'AMAZON EU - P&amp;L'!G40,'Digital Marketplaces - P&amp;L'!G16)</f>
        <v>0</v>
      </c>
      <c r="H334" s="125">
        <f>sum('DTC - P&amp;L'!H59,'AMAZON US&amp;CA - P&amp;L'!H33,'AMAZON EU - P&amp;L'!H40,'Digital Marketplaces - P&amp;L'!H16)</f>
        <v>0</v>
      </c>
      <c r="I334" s="125">
        <f>sum('DTC - P&amp;L'!I59,'AMAZON US&amp;CA - P&amp;L'!I33,'AMAZON EU - P&amp;L'!I40,'Digital Marketplaces - P&amp;L'!I16)</f>
        <v>0</v>
      </c>
      <c r="J334" s="125">
        <f>sum('DTC - P&amp;L'!J59,'AMAZON US&amp;CA - P&amp;L'!J33,'AMAZON EU - P&amp;L'!J40,'Digital Marketplaces - P&amp;L'!J16)</f>
        <v>0</v>
      </c>
      <c r="K334" s="125">
        <f>sum('DTC - P&amp;L'!K59,'AMAZON US&amp;CA - P&amp;L'!K33,'AMAZON EU - P&amp;L'!K40,'Digital Marketplaces - P&amp;L'!K16)</f>
        <v>0</v>
      </c>
      <c r="L334" s="125">
        <f>sum('DTC - P&amp;L'!L59,'AMAZON US&amp;CA - P&amp;L'!L33,'AMAZON EU - P&amp;L'!L40,'Digital Marketplaces - P&amp;L'!L16)</f>
        <v>0</v>
      </c>
      <c r="M334" s="125">
        <f>sum('DTC - P&amp;L'!M59,'AMAZON US&amp;CA - P&amp;L'!M33,'AMAZON EU - P&amp;L'!M40,'Digital Marketplaces - P&amp;L'!M16)</f>
        <v>0</v>
      </c>
      <c r="N334" s="125">
        <f>sum('DTC - P&amp;L'!N59,'AMAZON US&amp;CA - P&amp;L'!N33,'AMAZON EU - P&amp;L'!N40,'Digital Marketplaces - P&amp;L'!N16)</f>
        <v>0</v>
      </c>
      <c r="O334" s="125">
        <f>sum('DTC - P&amp;L'!O59,'AMAZON US&amp;CA - P&amp;L'!O33,'AMAZON EU - P&amp;L'!O40,'Digital Marketplaces - P&amp;L'!O16)</f>
        <v>0</v>
      </c>
      <c r="P334" s="125">
        <f>sum('DTC - P&amp;L'!P59,'AMAZON US&amp;CA - P&amp;L'!P33,'AMAZON EU - P&amp;L'!P40,'Digital Marketplaces - P&amp;L'!P16)</f>
        <v>0</v>
      </c>
      <c r="Q334" s="125">
        <f>sum('DTC - P&amp;L'!Q59,'AMAZON US&amp;CA - P&amp;L'!Q33,'AMAZON EU - P&amp;L'!Q40,'Digital Marketplaces - P&amp;L'!Q16)</f>
        <v>0</v>
      </c>
      <c r="R334" s="125">
        <f>sum('DTC - P&amp;L'!R59,'AMAZON US&amp;CA - P&amp;L'!R33,'AMAZON EU - P&amp;L'!R40,'Digital Marketplaces - P&amp;L'!R16)</f>
        <v>0</v>
      </c>
      <c r="S334" s="125">
        <f>sum('DTC - P&amp;L'!S59,'AMAZON US&amp;CA - P&amp;L'!S33,'AMAZON EU - P&amp;L'!S40,'Digital Marketplaces - P&amp;L'!S16)</f>
        <v>0</v>
      </c>
      <c r="T334" s="125">
        <f>sum('DTC - P&amp;L'!T59,'AMAZON US&amp;CA - P&amp;L'!T33,'AMAZON EU - P&amp;L'!T40,'Digital Marketplaces - P&amp;L'!T16)</f>
        <v>0</v>
      </c>
      <c r="U334" s="125">
        <f>sum('DTC - P&amp;L'!U59,'AMAZON US&amp;CA - P&amp;L'!U33,'AMAZON EU - P&amp;L'!U40,'Digital Marketplaces - P&amp;L'!U16)</f>
        <v>0</v>
      </c>
      <c r="V334" s="125">
        <f>sum('DTC - P&amp;L'!V59,'AMAZON US&amp;CA - P&amp;L'!V33,'AMAZON EU - P&amp;L'!V40,'Digital Marketplaces - P&amp;L'!V16)</f>
        <v>0</v>
      </c>
      <c r="W334" s="125">
        <f>sum('DTC - P&amp;L'!W59,'AMAZON US&amp;CA - P&amp;L'!W33,'AMAZON EU - P&amp;L'!W40,'Digital Marketplaces - P&amp;L'!W16)</f>
        <v>0</v>
      </c>
      <c r="X334" s="125">
        <f>sum('DTC - P&amp;L'!X59,'AMAZON US&amp;CA - P&amp;L'!X33,'AMAZON EU - P&amp;L'!X40,'Digital Marketplaces - P&amp;L'!X16)</f>
        <v>0</v>
      </c>
      <c r="Y334" s="125">
        <f>sum('DTC - P&amp;L'!Y59,'AMAZON US&amp;CA - P&amp;L'!Y33,'AMAZON EU - P&amp;L'!Y40,'Digital Marketplaces - P&amp;L'!Y16)</f>
        <v>0</v>
      </c>
      <c r="Z334" s="125">
        <f>sum('DTC - P&amp;L'!Z59,'AMAZON US&amp;CA - P&amp;L'!Z33,'AMAZON EU - P&amp;L'!Z40,'Digital Marketplaces - P&amp;L'!Z16)</f>
        <v>0</v>
      </c>
      <c r="AA334" s="125">
        <f>sum('DTC - P&amp;L'!AA59,'AMAZON US&amp;CA - P&amp;L'!AA33,'AMAZON EU - P&amp;L'!AA40,'Digital Marketplaces - P&amp;L'!AA16)</f>
        <v>0</v>
      </c>
      <c r="AB334" s="125">
        <f>sum('DTC - P&amp;L'!AB59,'AMAZON US&amp;CA - P&amp;L'!AB33,'AMAZON EU - P&amp;L'!AB40,'Digital Marketplaces - P&amp;L'!AB16)</f>
        <v>0</v>
      </c>
      <c r="AC334" s="125">
        <f>sum('DTC - P&amp;L'!AC59,'AMAZON US&amp;CA - P&amp;L'!AC33,'AMAZON EU - P&amp;L'!AC40,'Digital Marketplaces - P&amp;L'!AC16)</f>
        <v>0</v>
      </c>
      <c r="AD334" s="125">
        <f>sum('DTC - P&amp;L'!AD59,'AMAZON US&amp;CA - P&amp;L'!AD33,'AMAZON EU - P&amp;L'!AD40,'Digital Marketplaces - P&amp;L'!AD16)</f>
        <v>0</v>
      </c>
      <c r="AE334" s="125">
        <f>sum('DTC - P&amp;L'!AE59,'AMAZON US&amp;CA - P&amp;L'!AE33,'AMAZON EU - P&amp;L'!AE40,'Digital Marketplaces - P&amp;L'!AE16)</f>
        <v>0</v>
      </c>
      <c r="AF334" s="125">
        <f>sum('DTC - P&amp;L'!AF59,'AMAZON US&amp;CA - P&amp;L'!AF33,'AMAZON EU - P&amp;L'!AF40,'Digital Marketplaces - P&amp;L'!AF16)</f>
        <v>0</v>
      </c>
    </row>
    <row r="335">
      <c r="A335" s="126" t="s">
        <v>234</v>
      </c>
      <c r="B335" s="127">
        <f t="shared" ref="B335:AF335" si="66">sum(B332:B334)</f>
        <v>347</v>
      </c>
      <c r="C335" s="127">
        <f t="shared" si="66"/>
        <v>507</v>
      </c>
      <c r="D335" s="127">
        <f t="shared" si="66"/>
        <v>785</v>
      </c>
      <c r="E335" s="127">
        <f t="shared" si="66"/>
        <v>742</v>
      </c>
      <c r="F335" s="127">
        <f t="shared" si="66"/>
        <v>588</v>
      </c>
      <c r="G335" s="127">
        <f t="shared" si="66"/>
        <v>486</v>
      </c>
      <c r="H335" s="127">
        <f t="shared" si="66"/>
        <v>409</v>
      </c>
      <c r="I335" s="127">
        <f t="shared" si="66"/>
        <v>302</v>
      </c>
      <c r="J335" s="127">
        <f t="shared" si="66"/>
        <v>288</v>
      </c>
      <c r="K335" s="127">
        <f t="shared" si="66"/>
        <v>244</v>
      </c>
      <c r="L335" s="127">
        <f t="shared" si="66"/>
        <v>146</v>
      </c>
      <c r="M335" s="127">
        <f t="shared" si="66"/>
        <v>154</v>
      </c>
      <c r="N335" s="127">
        <f t="shared" si="66"/>
        <v>152</v>
      </c>
      <c r="O335" s="127">
        <f t="shared" si="66"/>
        <v>195</v>
      </c>
      <c r="P335" s="127">
        <f t="shared" si="66"/>
        <v>162</v>
      </c>
      <c r="Q335" s="127">
        <f t="shared" si="66"/>
        <v>143</v>
      </c>
      <c r="R335" s="127">
        <f t="shared" si="66"/>
        <v>202</v>
      </c>
      <c r="S335" s="127">
        <f t="shared" si="66"/>
        <v>168</v>
      </c>
      <c r="T335" s="127">
        <f t="shared" si="66"/>
        <v>158</v>
      </c>
      <c r="U335" s="127">
        <f t="shared" si="66"/>
        <v>122</v>
      </c>
      <c r="V335" s="127">
        <f t="shared" si="66"/>
        <v>153</v>
      </c>
      <c r="W335" s="127">
        <f t="shared" si="66"/>
        <v>179</v>
      </c>
      <c r="X335" s="127">
        <f t="shared" si="66"/>
        <v>231</v>
      </c>
      <c r="Y335" s="127">
        <f t="shared" si="66"/>
        <v>255</v>
      </c>
      <c r="Z335" s="127">
        <f t="shared" si="66"/>
        <v>253</v>
      </c>
      <c r="AA335" s="127">
        <f t="shared" si="66"/>
        <v>132</v>
      </c>
      <c r="AB335" s="127">
        <f t="shared" si="66"/>
        <v>110</v>
      </c>
      <c r="AC335" s="127">
        <f t="shared" si="66"/>
        <v>89</v>
      </c>
      <c r="AD335" s="127">
        <f t="shared" si="66"/>
        <v>90</v>
      </c>
      <c r="AE335" s="127">
        <f t="shared" si="66"/>
        <v>104</v>
      </c>
      <c r="AF335" s="127">
        <f t="shared" si="66"/>
        <v>121</v>
      </c>
    </row>
    <row r="336">
      <c r="A336" s="128"/>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row>
    <row r="337">
      <c r="A337" s="124" t="s">
        <v>235</v>
      </c>
      <c r="B337" s="125">
        <f>sum('DTC - P&amp;L'!B62,'AMAZON US&amp;CA - P&amp;L'!B36,'AMAZON EU - P&amp;L'!B43,'Digital Marketplaces - P&amp;L'!B19)</f>
        <v>2</v>
      </c>
      <c r="C337" s="125">
        <f>sum('DTC - P&amp;L'!C62,'AMAZON US&amp;CA - P&amp;L'!C36,'AMAZON EU - P&amp;L'!C43,'Digital Marketplaces - P&amp;L'!C19)</f>
        <v>12</v>
      </c>
      <c r="D337" s="125">
        <f>sum('DTC - P&amp;L'!D62,'AMAZON US&amp;CA - P&amp;L'!D36,'AMAZON EU - P&amp;L'!D43,'Digital Marketplaces - P&amp;L'!D19)</f>
        <v>15</v>
      </c>
      <c r="E337" s="125">
        <f>sum('DTC - P&amp;L'!E62,'AMAZON US&amp;CA - P&amp;L'!E36,'AMAZON EU - P&amp;L'!E43,'Digital Marketplaces - P&amp;L'!E19)</f>
        <v>23</v>
      </c>
      <c r="F337" s="125">
        <f>sum('DTC - P&amp;L'!F62,'AMAZON US&amp;CA - P&amp;L'!F36,'AMAZON EU - P&amp;L'!F43,'Digital Marketplaces - P&amp;L'!F19)</f>
        <v>11</v>
      </c>
      <c r="G337" s="125">
        <f>sum('DTC - P&amp;L'!G62,'AMAZON US&amp;CA - P&amp;L'!G36,'AMAZON EU - P&amp;L'!G43,'Digital Marketplaces - P&amp;L'!G19)</f>
        <v>3</v>
      </c>
      <c r="H337" s="125">
        <f>sum('DTC - P&amp;L'!H62,'AMAZON US&amp;CA - P&amp;L'!H36,'AMAZON EU - P&amp;L'!H43,'Digital Marketplaces - P&amp;L'!H19)</f>
        <v>2</v>
      </c>
      <c r="I337" s="125">
        <f>sum('DTC - P&amp;L'!I62,'AMAZON US&amp;CA - P&amp;L'!I36,'AMAZON EU - P&amp;L'!I43,'Digital Marketplaces - P&amp;L'!I19)</f>
        <v>4</v>
      </c>
      <c r="J337" s="125">
        <f>sum('DTC - P&amp;L'!J62,'AMAZON US&amp;CA - P&amp;L'!J36,'AMAZON EU - P&amp;L'!J43,'Digital Marketplaces - P&amp;L'!J19)</f>
        <v>4</v>
      </c>
      <c r="K337" s="125">
        <f>sum('DTC - P&amp;L'!K62,'AMAZON US&amp;CA - P&amp;L'!K36,'AMAZON EU - P&amp;L'!K43,'Digital Marketplaces - P&amp;L'!K19)</f>
        <v>0</v>
      </c>
      <c r="L337" s="125">
        <f>sum('DTC - P&amp;L'!L62,'AMAZON US&amp;CA - P&amp;L'!L36,'AMAZON EU - P&amp;L'!L43,'Digital Marketplaces - P&amp;L'!L19)</f>
        <v>3</v>
      </c>
      <c r="M337" s="125">
        <f>sum('DTC - P&amp;L'!M62,'AMAZON US&amp;CA - P&amp;L'!M36,'AMAZON EU - P&amp;L'!M43,'Digital Marketplaces - P&amp;L'!M19)</f>
        <v>2</v>
      </c>
      <c r="N337" s="125">
        <f>sum('DTC - P&amp;L'!N62,'AMAZON US&amp;CA - P&amp;L'!N36,'AMAZON EU - P&amp;L'!N43,'Digital Marketplaces - P&amp;L'!N19)</f>
        <v>1</v>
      </c>
      <c r="O337" s="125">
        <f>sum('DTC - P&amp;L'!O62,'AMAZON US&amp;CA - P&amp;L'!O36,'AMAZON EU - P&amp;L'!O43,'Digital Marketplaces - P&amp;L'!O19)</f>
        <v>1</v>
      </c>
      <c r="P337" s="125">
        <f>sum('DTC - P&amp;L'!P62,'AMAZON US&amp;CA - P&amp;L'!P36,'AMAZON EU - P&amp;L'!P43,'Digital Marketplaces - P&amp;L'!P19)</f>
        <v>5</v>
      </c>
      <c r="Q337" s="125">
        <f>sum('DTC - P&amp;L'!Q62,'AMAZON US&amp;CA - P&amp;L'!Q36,'AMAZON EU - P&amp;L'!Q43,'Digital Marketplaces - P&amp;L'!Q19)</f>
        <v>0</v>
      </c>
      <c r="R337" s="125">
        <f>sum('DTC - P&amp;L'!R62,'AMAZON US&amp;CA - P&amp;L'!R36,'AMAZON EU - P&amp;L'!R43,'Digital Marketplaces - P&amp;L'!R19)</f>
        <v>0</v>
      </c>
      <c r="S337" s="125">
        <f>sum('DTC - P&amp;L'!S62,'AMAZON US&amp;CA - P&amp;L'!S36,'AMAZON EU - P&amp;L'!S43,'Digital Marketplaces - P&amp;L'!S19)</f>
        <v>0</v>
      </c>
      <c r="T337" s="125">
        <f>sum('DTC - P&amp;L'!T62,'AMAZON US&amp;CA - P&amp;L'!T36,'AMAZON EU - P&amp;L'!T43,'Digital Marketplaces - P&amp;L'!T19)</f>
        <v>0</v>
      </c>
      <c r="U337" s="125">
        <f>sum('DTC - P&amp;L'!U62,'AMAZON US&amp;CA - P&amp;L'!U36,'AMAZON EU - P&amp;L'!U43,'Digital Marketplaces - P&amp;L'!U19)</f>
        <v>0</v>
      </c>
      <c r="V337" s="125">
        <f>sum('DTC - P&amp;L'!V62,'AMAZON US&amp;CA - P&amp;L'!V36,'AMAZON EU - P&amp;L'!V43,'Digital Marketplaces - P&amp;L'!V19)</f>
        <v>0</v>
      </c>
      <c r="W337" s="125">
        <f>sum('DTC - P&amp;L'!W62,'AMAZON US&amp;CA - P&amp;L'!W36,'AMAZON EU - P&amp;L'!W43,'Digital Marketplaces - P&amp;L'!W19)</f>
        <v>0</v>
      </c>
      <c r="X337" s="125">
        <f>sum('DTC - P&amp;L'!X62,'AMAZON US&amp;CA - P&amp;L'!X36,'AMAZON EU - P&amp;L'!X43,'Digital Marketplaces - P&amp;L'!X19)</f>
        <v>0</v>
      </c>
      <c r="Y337" s="125">
        <f>sum('DTC - P&amp;L'!Y62,'AMAZON US&amp;CA - P&amp;L'!Y36,'AMAZON EU - P&amp;L'!Y43,'Digital Marketplaces - P&amp;L'!Y19)</f>
        <v>1</v>
      </c>
      <c r="Z337" s="125">
        <f>sum('DTC - P&amp;L'!Z62,'AMAZON US&amp;CA - P&amp;L'!Z36,'AMAZON EU - P&amp;L'!Z43,'Digital Marketplaces - P&amp;L'!Z19)</f>
        <v>1</v>
      </c>
      <c r="AA337" s="125">
        <f>sum('DTC - P&amp;L'!AA62,'AMAZON US&amp;CA - P&amp;L'!AA36,'AMAZON EU - P&amp;L'!AA43,'Digital Marketplaces - P&amp;L'!AA19)</f>
        <v>1</v>
      </c>
      <c r="AB337" s="125">
        <f>sum('DTC - P&amp;L'!AB62,'AMAZON US&amp;CA - P&amp;L'!AB36,'AMAZON EU - P&amp;L'!AB43,'Digital Marketplaces - P&amp;L'!AB19)</f>
        <v>0</v>
      </c>
      <c r="AC337" s="125">
        <f>sum('DTC - P&amp;L'!AC62,'AMAZON US&amp;CA - P&amp;L'!AC36,'AMAZON EU - P&amp;L'!AC43,'Digital Marketplaces - P&amp;L'!AC19)</f>
        <v>0</v>
      </c>
      <c r="AD337" s="125">
        <f>sum('DTC - P&amp;L'!AD62,'AMAZON US&amp;CA - P&amp;L'!AD36,'AMAZON EU - P&amp;L'!AD43,'Digital Marketplaces - P&amp;L'!AD19)</f>
        <v>0</v>
      </c>
      <c r="AE337" s="125">
        <f>sum('DTC - P&amp;L'!AE62,'AMAZON US&amp;CA - P&amp;L'!AE36,'AMAZON EU - P&amp;L'!AE43,'Digital Marketplaces - P&amp;L'!AE19)</f>
        <v>0</v>
      </c>
      <c r="AF337" s="125">
        <f>sum('DTC - P&amp;L'!AF62,'AMAZON US&amp;CA - P&amp;L'!AF36,'AMAZON EU - P&amp;L'!AF43,'Digital Marketplaces - P&amp;L'!AF19)</f>
        <v>0</v>
      </c>
    </row>
    <row r="338" collapsed="1">
      <c r="A338" s="124" t="s">
        <v>236</v>
      </c>
      <c r="B338" s="125">
        <f>sum('DTC - P&amp;L'!B63,'AMAZON US&amp;CA - P&amp;L'!B37,'AMAZON EU - P&amp;L'!B44,'Digital Marketplaces - P&amp;L'!B20)</f>
        <v>35</v>
      </c>
      <c r="C338" s="125">
        <f>sum('DTC - P&amp;L'!C63,'AMAZON US&amp;CA - P&amp;L'!C37,'AMAZON EU - P&amp;L'!C44,'Digital Marketplaces - P&amp;L'!C20)</f>
        <v>47</v>
      </c>
      <c r="D338" s="125">
        <f>sum('DTC - P&amp;L'!D63,'AMAZON US&amp;CA - P&amp;L'!D37,'AMAZON EU - P&amp;L'!D44,'Digital Marketplaces - P&amp;L'!D20)</f>
        <v>71</v>
      </c>
      <c r="E338" s="125">
        <f>sum('DTC - P&amp;L'!E63,'AMAZON US&amp;CA - P&amp;L'!E37,'AMAZON EU - P&amp;L'!E44,'Digital Marketplaces - P&amp;L'!E20)</f>
        <v>81</v>
      </c>
      <c r="F338" s="125">
        <f>sum('DTC - P&amp;L'!F63,'AMAZON US&amp;CA - P&amp;L'!F37,'AMAZON EU - P&amp;L'!F44,'Digital Marketplaces - P&amp;L'!F20)</f>
        <v>77</v>
      </c>
      <c r="G338" s="125">
        <f>sum('DTC - P&amp;L'!G63,'AMAZON US&amp;CA - P&amp;L'!G37,'AMAZON EU - P&amp;L'!G44,'Digital Marketplaces - P&amp;L'!G20)</f>
        <v>27</v>
      </c>
      <c r="H338" s="125">
        <f>sum('DTC - P&amp;L'!H63,'AMAZON US&amp;CA - P&amp;L'!H37,'AMAZON EU - P&amp;L'!H44,'Digital Marketplaces - P&amp;L'!H20)</f>
        <v>17</v>
      </c>
      <c r="I338" s="125">
        <f>sum('DTC - P&amp;L'!I63,'AMAZON US&amp;CA - P&amp;L'!I37,'AMAZON EU - P&amp;L'!I44,'Digital Marketplaces - P&amp;L'!I20)</f>
        <v>9</v>
      </c>
      <c r="J338" s="125">
        <f>sum('DTC - P&amp;L'!J63,'AMAZON US&amp;CA - P&amp;L'!J37,'AMAZON EU - P&amp;L'!J44,'Digital Marketplaces - P&amp;L'!J20)</f>
        <v>11</v>
      </c>
      <c r="K338" s="125">
        <f>sum('DTC - P&amp;L'!K63,'AMAZON US&amp;CA - P&amp;L'!K37,'AMAZON EU - P&amp;L'!K44,'Digital Marketplaces - P&amp;L'!K20)</f>
        <v>5</v>
      </c>
      <c r="L338" s="125">
        <f>sum('DTC - P&amp;L'!L63,'AMAZON US&amp;CA - P&amp;L'!L37,'AMAZON EU - P&amp;L'!L44,'Digital Marketplaces - P&amp;L'!L20)</f>
        <v>3</v>
      </c>
      <c r="M338" s="125">
        <f>sum('DTC - P&amp;L'!M63,'AMAZON US&amp;CA - P&amp;L'!M37,'AMAZON EU - P&amp;L'!M44,'Digital Marketplaces - P&amp;L'!M20)</f>
        <v>17</v>
      </c>
      <c r="N338" s="125">
        <f>sum('DTC - P&amp;L'!N63,'AMAZON US&amp;CA - P&amp;L'!N37,'AMAZON EU - P&amp;L'!N44,'Digital Marketplaces - P&amp;L'!N20)</f>
        <v>20</v>
      </c>
      <c r="O338" s="125">
        <f>sum('DTC - P&amp;L'!O63,'AMAZON US&amp;CA - P&amp;L'!O37,'AMAZON EU - P&amp;L'!O44,'Digital Marketplaces - P&amp;L'!O20)</f>
        <v>24</v>
      </c>
      <c r="P338" s="125">
        <f>sum('DTC - P&amp;L'!P63,'AMAZON US&amp;CA - P&amp;L'!P37,'AMAZON EU - P&amp;L'!P44,'Digital Marketplaces - P&amp;L'!P20)</f>
        <v>16</v>
      </c>
      <c r="Q338" s="125">
        <f>sum('DTC - P&amp;L'!Q63,'AMAZON US&amp;CA - P&amp;L'!Q37,'AMAZON EU - P&amp;L'!Q44,'Digital Marketplaces - P&amp;L'!Q20)</f>
        <v>14</v>
      </c>
      <c r="R338" s="125">
        <f>sum('DTC - P&amp;L'!R63,'AMAZON US&amp;CA - P&amp;L'!R37,'AMAZON EU - P&amp;L'!R44,'Digital Marketplaces - P&amp;L'!R20)</f>
        <v>29</v>
      </c>
      <c r="S338" s="125">
        <f>sum('DTC - P&amp;L'!S63,'AMAZON US&amp;CA - P&amp;L'!S37,'AMAZON EU - P&amp;L'!S44,'Digital Marketplaces - P&amp;L'!S20)</f>
        <v>19</v>
      </c>
      <c r="T338" s="125">
        <f>sum('DTC - P&amp;L'!T63,'AMAZON US&amp;CA - P&amp;L'!T37,'AMAZON EU - P&amp;L'!T44,'Digital Marketplaces - P&amp;L'!T20)</f>
        <v>13</v>
      </c>
      <c r="U338" s="125">
        <f>sum('DTC - P&amp;L'!U63,'AMAZON US&amp;CA - P&amp;L'!U37,'AMAZON EU - P&amp;L'!U44,'Digital Marketplaces - P&amp;L'!U20)</f>
        <v>10</v>
      </c>
      <c r="V338" s="125">
        <f>sum('DTC - P&amp;L'!V63,'AMAZON US&amp;CA - P&amp;L'!V37,'AMAZON EU - P&amp;L'!V44,'Digital Marketplaces - P&amp;L'!V20)</f>
        <v>14</v>
      </c>
      <c r="W338" s="125">
        <f>sum('DTC - P&amp;L'!W63,'AMAZON US&amp;CA - P&amp;L'!W37,'AMAZON EU - P&amp;L'!W44,'Digital Marketplaces - P&amp;L'!W20)</f>
        <v>8</v>
      </c>
      <c r="X338" s="125">
        <f>sum('DTC - P&amp;L'!X63,'AMAZON US&amp;CA - P&amp;L'!X37,'AMAZON EU - P&amp;L'!X44,'Digital Marketplaces - P&amp;L'!X20)</f>
        <v>16</v>
      </c>
      <c r="Y338" s="125">
        <f>sum('DTC - P&amp;L'!Y63,'AMAZON US&amp;CA - P&amp;L'!Y37,'AMAZON EU - P&amp;L'!Y44,'Digital Marketplaces - P&amp;L'!Y20)</f>
        <v>13</v>
      </c>
      <c r="Z338" s="125">
        <f>sum('DTC - P&amp;L'!Z63,'AMAZON US&amp;CA - P&amp;L'!Z37,'AMAZON EU - P&amp;L'!Z44,'Digital Marketplaces - P&amp;L'!Z20)</f>
        <v>18</v>
      </c>
      <c r="AA338" s="125">
        <f>sum('DTC - P&amp;L'!AA63,'AMAZON US&amp;CA - P&amp;L'!AA37,'AMAZON EU - P&amp;L'!AA44,'Digital Marketplaces - P&amp;L'!AA20)</f>
        <v>5</v>
      </c>
      <c r="AB338" s="125">
        <f>sum('DTC - P&amp;L'!AB63,'AMAZON US&amp;CA - P&amp;L'!AB37,'AMAZON EU - P&amp;L'!AB44,'Digital Marketplaces - P&amp;L'!AB20)</f>
        <v>11</v>
      </c>
      <c r="AC338" s="125">
        <f>sum('DTC - P&amp;L'!AC63,'AMAZON US&amp;CA - P&amp;L'!AC37,'AMAZON EU - P&amp;L'!AC44,'Digital Marketplaces - P&amp;L'!AC20)</f>
        <v>11</v>
      </c>
      <c r="AD338" s="125">
        <f>sum('DTC - P&amp;L'!AD63,'AMAZON US&amp;CA - P&amp;L'!AD37,'AMAZON EU - P&amp;L'!AD44,'Digital Marketplaces - P&amp;L'!AD20)</f>
        <v>8</v>
      </c>
      <c r="AE338" s="125">
        <f>sum('DTC - P&amp;L'!AE63,'AMAZON US&amp;CA - P&amp;L'!AE37,'AMAZON EU - P&amp;L'!AE44,'Digital Marketplaces - P&amp;L'!AE20)</f>
        <v>19</v>
      </c>
      <c r="AF338" s="125">
        <f>sum('DTC - P&amp;L'!AF63,'AMAZON US&amp;CA - P&amp;L'!AF37,'AMAZON EU - P&amp;L'!AF44,'Digital Marketplaces - P&amp;L'!AF20)</f>
        <v>16</v>
      </c>
    </row>
    <row r="339" hidden="1" outlineLevel="1">
      <c r="A339" s="124" t="s">
        <v>237</v>
      </c>
      <c r="B339" s="130">
        <f>sum('DTC - P&amp;L'!B64,'AMAZON US&amp;CA - P&amp;L'!B38,'AMAZON EU - P&amp;L'!B45,'Digital Marketplaces - P&amp;L'!B21)</f>
        <v>72</v>
      </c>
      <c r="C339" s="130">
        <f>sum('DTC - P&amp;L'!C64,'AMAZON US&amp;CA - P&amp;L'!C38,'AMAZON EU - P&amp;L'!C45,'Digital Marketplaces - P&amp;L'!C21)</f>
        <v>124</v>
      </c>
      <c r="D339" s="130">
        <f>sum('DTC - P&amp;L'!D64,'AMAZON US&amp;CA - P&amp;L'!D38,'AMAZON EU - P&amp;L'!D45,'Digital Marketplaces - P&amp;L'!D21)</f>
        <v>145</v>
      </c>
      <c r="E339" s="130">
        <f>sum('DTC - P&amp;L'!E64,'AMAZON US&amp;CA - P&amp;L'!E38,'AMAZON EU - P&amp;L'!E45,'Digital Marketplaces - P&amp;L'!E21)</f>
        <v>116</v>
      </c>
      <c r="F339" s="130">
        <f>sum('DTC - P&amp;L'!F64,'AMAZON US&amp;CA - P&amp;L'!F38,'AMAZON EU - P&amp;L'!F45,'Digital Marketplaces - P&amp;L'!F21)</f>
        <v>81</v>
      </c>
      <c r="G339" s="130">
        <f>sum('DTC - P&amp;L'!G64,'AMAZON US&amp;CA - P&amp;L'!G38,'AMAZON EU - P&amp;L'!G45,'Digital Marketplaces - P&amp;L'!G21)</f>
        <v>97</v>
      </c>
      <c r="H339" s="130">
        <f>sum('DTC - P&amp;L'!H64,'AMAZON US&amp;CA - P&amp;L'!H38,'AMAZON EU - P&amp;L'!H45,'Digital Marketplaces - P&amp;L'!H21)</f>
        <v>68</v>
      </c>
      <c r="I339" s="130">
        <f>sum('DTC - P&amp;L'!I64,'AMAZON US&amp;CA - P&amp;L'!I38,'AMAZON EU - P&amp;L'!I45,'Digital Marketplaces - P&amp;L'!I21)</f>
        <v>64</v>
      </c>
      <c r="J339" s="130">
        <f>sum('DTC - P&amp;L'!J64,'AMAZON US&amp;CA - P&amp;L'!J38,'AMAZON EU - P&amp;L'!J45,'Digital Marketplaces - P&amp;L'!J21)</f>
        <v>62</v>
      </c>
      <c r="K339" s="130">
        <f>sum('DTC - P&amp;L'!K64,'AMAZON US&amp;CA - P&amp;L'!K38,'AMAZON EU - P&amp;L'!K45,'Digital Marketplaces - P&amp;L'!K21)</f>
        <v>62</v>
      </c>
      <c r="L339" s="130">
        <f>sum('DTC - P&amp;L'!L64,'AMAZON US&amp;CA - P&amp;L'!L38,'AMAZON EU - P&amp;L'!L45,'Digital Marketplaces - P&amp;L'!L21)</f>
        <v>45</v>
      </c>
      <c r="M339" s="130">
        <f>sum('DTC - P&amp;L'!M64,'AMAZON US&amp;CA - P&amp;L'!M38,'AMAZON EU - P&amp;L'!M45,'Digital Marketplaces - P&amp;L'!M21)</f>
        <v>34</v>
      </c>
      <c r="N339" s="130">
        <f>sum('DTC - P&amp;L'!N64,'AMAZON US&amp;CA - P&amp;L'!N38,'AMAZON EU - P&amp;L'!N45,'Digital Marketplaces - P&amp;L'!N21)</f>
        <v>25</v>
      </c>
      <c r="O339" s="130">
        <f>sum('DTC - P&amp;L'!O64,'AMAZON US&amp;CA - P&amp;L'!O38,'AMAZON EU - P&amp;L'!O45,'Digital Marketplaces - P&amp;L'!O21)</f>
        <v>53</v>
      </c>
      <c r="P339" s="130">
        <f>sum('DTC - P&amp;L'!P64,'AMAZON US&amp;CA - P&amp;L'!P38,'AMAZON EU - P&amp;L'!P45,'Digital Marketplaces - P&amp;L'!P21)</f>
        <v>31</v>
      </c>
      <c r="Q339" s="130">
        <f>sum('DTC - P&amp;L'!Q64,'AMAZON US&amp;CA - P&amp;L'!Q38,'AMAZON EU - P&amp;L'!Q45,'Digital Marketplaces - P&amp;L'!Q21)</f>
        <v>34</v>
      </c>
      <c r="R339" s="130">
        <f>sum('DTC - P&amp;L'!R64,'AMAZON US&amp;CA - P&amp;L'!R38,'AMAZON EU - P&amp;L'!R45,'Digital Marketplaces - P&amp;L'!R21)</f>
        <v>49</v>
      </c>
      <c r="S339" s="130">
        <f>sum('DTC - P&amp;L'!S64,'AMAZON US&amp;CA - P&amp;L'!S38,'AMAZON EU - P&amp;L'!S45,'Digital Marketplaces - P&amp;L'!S21)</f>
        <v>28</v>
      </c>
      <c r="T339" s="130">
        <f>sum('DTC - P&amp;L'!T64,'AMAZON US&amp;CA - P&amp;L'!T38,'AMAZON EU - P&amp;L'!T45,'Digital Marketplaces - P&amp;L'!T21)</f>
        <v>45</v>
      </c>
      <c r="U339" s="130">
        <f>sum('DTC - P&amp;L'!U64,'AMAZON US&amp;CA - P&amp;L'!U38,'AMAZON EU - P&amp;L'!U45,'Digital Marketplaces - P&amp;L'!U21)</f>
        <v>37</v>
      </c>
      <c r="V339" s="130">
        <f>sum('DTC - P&amp;L'!V64,'AMAZON US&amp;CA - P&amp;L'!V38,'AMAZON EU - P&amp;L'!V45,'Digital Marketplaces - P&amp;L'!V21)</f>
        <v>29</v>
      </c>
      <c r="W339" s="130">
        <f>sum('DTC - P&amp;L'!W64,'AMAZON US&amp;CA - P&amp;L'!W38,'AMAZON EU - P&amp;L'!W45,'Digital Marketplaces - P&amp;L'!W21)</f>
        <v>53</v>
      </c>
      <c r="X339" s="130">
        <f>sum('DTC - P&amp;L'!X64,'AMAZON US&amp;CA - P&amp;L'!X38,'AMAZON EU - P&amp;L'!X45,'Digital Marketplaces - P&amp;L'!X21)</f>
        <v>65</v>
      </c>
      <c r="Y339" s="130">
        <f>sum('DTC - P&amp;L'!Y64,'AMAZON US&amp;CA - P&amp;L'!Y38,'AMAZON EU - P&amp;L'!Y45,'Digital Marketplaces - P&amp;L'!Y21)</f>
        <v>78</v>
      </c>
      <c r="Z339" s="130">
        <f>sum('DTC - P&amp;L'!Z64,'AMAZON US&amp;CA - P&amp;L'!Z38,'AMAZON EU - P&amp;L'!Z45,'Digital Marketplaces - P&amp;L'!Z21)</f>
        <v>67</v>
      </c>
      <c r="AA339" s="130">
        <f>sum('DTC - P&amp;L'!AA64,'AMAZON US&amp;CA - P&amp;L'!AA38,'AMAZON EU - P&amp;L'!AA45,'Digital Marketplaces - P&amp;L'!AA21)</f>
        <v>49</v>
      </c>
      <c r="AB339" s="130">
        <f>sum('DTC - P&amp;L'!AB64,'AMAZON US&amp;CA - P&amp;L'!AB38,'AMAZON EU - P&amp;L'!AB45,'Digital Marketplaces - P&amp;L'!AB21)</f>
        <v>43</v>
      </c>
      <c r="AC339" s="130">
        <f>sum('DTC - P&amp;L'!AC64,'AMAZON US&amp;CA - P&amp;L'!AC38,'AMAZON EU - P&amp;L'!AC45,'Digital Marketplaces - P&amp;L'!AC21)</f>
        <v>24</v>
      </c>
      <c r="AD339" s="130">
        <f>sum('DTC - P&amp;L'!AD64,'AMAZON US&amp;CA - P&amp;L'!AD38,'AMAZON EU - P&amp;L'!AD45,'Digital Marketplaces - P&amp;L'!AD21)</f>
        <v>46</v>
      </c>
      <c r="AE339" s="130">
        <f>sum('DTC - P&amp;L'!AE64,'AMAZON US&amp;CA - P&amp;L'!AE38,'AMAZON EU - P&amp;L'!AE45,'Digital Marketplaces - P&amp;L'!AE21)</f>
        <v>39</v>
      </c>
      <c r="AF339" s="130">
        <f>sum('DTC - P&amp;L'!AF64,'AMAZON US&amp;CA - P&amp;L'!AF38,'AMAZON EU - P&amp;L'!AF45,'Digital Marketplaces - P&amp;L'!AF21)</f>
        <v>38</v>
      </c>
    </row>
    <row r="340">
      <c r="A340" s="131" t="s">
        <v>238</v>
      </c>
      <c r="B340" s="132">
        <f t="shared" ref="B340:AF340" si="67">sum(B337:B339)</f>
        <v>109</v>
      </c>
      <c r="C340" s="132">
        <f t="shared" si="67"/>
        <v>183</v>
      </c>
      <c r="D340" s="132">
        <f t="shared" si="67"/>
        <v>231</v>
      </c>
      <c r="E340" s="132">
        <f t="shared" si="67"/>
        <v>220</v>
      </c>
      <c r="F340" s="132">
        <f t="shared" si="67"/>
        <v>169</v>
      </c>
      <c r="G340" s="132">
        <f t="shared" si="67"/>
        <v>127</v>
      </c>
      <c r="H340" s="132">
        <f t="shared" si="67"/>
        <v>87</v>
      </c>
      <c r="I340" s="132">
        <f t="shared" si="67"/>
        <v>77</v>
      </c>
      <c r="J340" s="132">
        <f t="shared" si="67"/>
        <v>77</v>
      </c>
      <c r="K340" s="132">
        <f t="shared" si="67"/>
        <v>67</v>
      </c>
      <c r="L340" s="132">
        <f t="shared" si="67"/>
        <v>51</v>
      </c>
      <c r="M340" s="132">
        <f t="shared" si="67"/>
        <v>53</v>
      </c>
      <c r="N340" s="132">
        <f t="shared" si="67"/>
        <v>46</v>
      </c>
      <c r="O340" s="132">
        <f t="shared" si="67"/>
        <v>78</v>
      </c>
      <c r="P340" s="132">
        <f t="shared" si="67"/>
        <v>52</v>
      </c>
      <c r="Q340" s="132">
        <f t="shared" si="67"/>
        <v>48</v>
      </c>
      <c r="R340" s="132">
        <f t="shared" si="67"/>
        <v>78</v>
      </c>
      <c r="S340" s="132">
        <f t="shared" si="67"/>
        <v>47</v>
      </c>
      <c r="T340" s="132">
        <f t="shared" si="67"/>
        <v>58</v>
      </c>
      <c r="U340" s="132">
        <f t="shared" si="67"/>
        <v>47</v>
      </c>
      <c r="V340" s="132">
        <f t="shared" si="67"/>
        <v>43</v>
      </c>
      <c r="W340" s="132">
        <f t="shared" si="67"/>
        <v>61</v>
      </c>
      <c r="X340" s="132">
        <f t="shared" si="67"/>
        <v>81</v>
      </c>
      <c r="Y340" s="132">
        <f t="shared" si="67"/>
        <v>92</v>
      </c>
      <c r="Z340" s="132">
        <f t="shared" si="67"/>
        <v>86</v>
      </c>
      <c r="AA340" s="132">
        <f t="shared" si="67"/>
        <v>55</v>
      </c>
      <c r="AB340" s="132">
        <f t="shared" si="67"/>
        <v>54</v>
      </c>
      <c r="AC340" s="132">
        <f t="shared" si="67"/>
        <v>35</v>
      </c>
      <c r="AD340" s="132">
        <f t="shared" si="67"/>
        <v>54</v>
      </c>
      <c r="AE340" s="132">
        <f t="shared" si="67"/>
        <v>58</v>
      </c>
      <c r="AF340" s="132">
        <f t="shared" si="67"/>
        <v>54</v>
      </c>
    </row>
    <row r="341">
      <c r="A341" s="128"/>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row>
    <row r="342">
      <c r="A342" s="133" t="s">
        <v>239</v>
      </c>
      <c r="B342" s="134">
        <f t="shared" ref="B342:AF342" si="68">sum(B346,B350,B355)</f>
        <v>1</v>
      </c>
      <c r="C342" s="134">
        <f t="shared" si="68"/>
        <v>7</v>
      </c>
      <c r="D342" s="134">
        <f t="shared" si="68"/>
        <v>2</v>
      </c>
      <c r="E342" s="134">
        <f t="shared" si="68"/>
        <v>0</v>
      </c>
      <c r="F342" s="134">
        <f t="shared" si="68"/>
        <v>0</v>
      </c>
      <c r="G342" s="134">
        <f t="shared" si="68"/>
        <v>0</v>
      </c>
      <c r="H342" s="134">
        <f t="shared" si="68"/>
        <v>0</v>
      </c>
      <c r="I342" s="134">
        <f t="shared" si="68"/>
        <v>0</v>
      </c>
      <c r="J342" s="134">
        <f t="shared" si="68"/>
        <v>0</v>
      </c>
      <c r="K342" s="134">
        <f t="shared" si="68"/>
        <v>0</v>
      </c>
      <c r="L342" s="134">
        <f t="shared" si="68"/>
        <v>0</v>
      </c>
      <c r="M342" s="134">
        <f t="shared" si="68"/>
        <v>0</v>
      </c>
      <c r="N342" s="134">
        <f t="shared" si="68"/>
        <v>22</v>
      </c>
      <c r="O342" s="134">
        <f t="shared" si="68"/>
        <v>1728</v>
      </c>
      <c r="P342" s="134">
        <f t="shared" si="68"/>
        <v>179</v>
      </c>
      <c r="Q342" s="134">
        <f t="shared" si="68"/>
        <v>96</v>
      </c>
      <c r="R342" s="134">
        <f t="shared" si="68"/>
        <v>475</v>
      </c>
      <c r="S342" s="134">
        <f t="shared" si="68"/>
        <v>102</v>
      </c>
      <c r="T342" s="134">
        <f t="shared" si="68"/>
        <v>347</v>
      </c>
      <c r="U342" s="134">
        <f t="shared" si="68"/>
        <v>1</v>
      </c>
      <c r="V342" s="134">
        <f t="shared" si="68"/>
        <v>0</v>
      </c>
      <c r="W342" s="134">
        <f t="shared" si="68"/>
        <v>0</v>
      </c>
      <c r="X342" s="134">
        <f t="shared" si="68"/>
        <v>0</v>
      </c>
      <c r="Y342" s="134">
        <f t="shared" si="68"/>
        <v>0</v>
      </c>
      <c r="Z342" s="134">
        <f t="shared" si="68"/>
        <v>0</v>
      </c>
      <c r="AA342" s="134">
        <f t="shared" si="68"/>
        <v>0</v>
      </c>
      <c r="AB342" s="134">
        <f t="shared" si="68"/>
        <v>0</v>
      </c>
      <c r="AC342" s="134">
        <f t="shared" si="68"/>
        <v>0</v>
      </c>
      <c r="AD342" s="134">
        <f t="shared" si="68"/>
        <v>0</v>
      </c>
      <c r="AE342" s="134">
        <f t="shared" si="68"/>
        <v>0</v>
      </c>
      <c r="AF342" s="134">
        <f t="shared" si="68"/>
        <v>0</v>
      </c>
    </row>
    <row r="343" collapsed="1">
      <c r="A343" s="124" t="s">
        <v>240</v>
      </c>
      <c r="B343" s="135">
        <f>sum('DTC - P&amp;L'!B68,'AMAZON US&amp;CA - P&amp;L'!B42,'AMAZON EU - P&amp;L'!B49,'Digital Marketplaces - P&amp;L'!B25)</f>
        <v>1</v>
      </c>
      <c r="C343" s="135">
        <f>sum('DTC - P&amp;L'!C68,'AMAZON US&amp;CA - P&amp;L'!C42,'AMAZON EU - P&amp;L'!C49,'Digital Marketplaces - P&amp;L'!C25)</f>
        <v>7</v>
      </c>
      <c r="D343" s="135">
        <f>sum('DTC - P&amp;L'!D68,'AMAZON US&amp;CA - P&amp;L'!D42,'AMAZON EU - P&amp;L'!D49,'Digital Marketplaces - P&amp;L'!D25)</f>
        <v>2</v>
      </c>
      <c r="E343" s="135">
        <f>sum('DTC - P&amp;L'!E68,'AMAZON US&amp;CA - P&amp;L'!E42,'AMAZON EU - P&amp;L'!E49,'Digital Marketplaces - P&amp;L'!E25)</f>
        <v>0</v>
      </c>
      <c r="F343" s="135">
        <f>sum('DTC - P&amp;L'!F68,'AMAZON US&amp;CA - P&amp;L'!F42,'AMAZON EU - P&amp;L'!F49,'Digital Marketplaces - P&amp;L'!F25)</f>
        <v>0</v>
      </c>
      <c r="G343" s="135">
        <f>sum('DTC - P&amp;L'!G68,'AMAZON US&amp;CA - P&amp;L'!G42,'AMAZON EU - P&amp;L'!G49,'Digital Marketplaces - P&amp;L'!G25)</f>
        <v>0</v>
      </c>
      <c r="H343" s="135">
        <f>sum('DTC - P&amp;L'!H68,'AMAZON US&amp;CA - P&amp;L'!H42,'AMAZON EU - P&amp;L'!H49,'Digital Marketplaces - P&amp;L'!H25)</f>
        <v>0</v>
      </c>
      <c r="I343" s="135">
        <f>sum('DTC - P&amp;L'!I68,'AMAZON US&amp;CA - P&amp;L'!I42,'AMAZON EU - P&amp;L'!I49,'Digital Marketplaces - P&amp;L'!I25)</f>
        <v>0</v>
      </c>
      <c r="J343" s="135">
        <f>sum('DTC - P&amp;L'!J68,'AMAZON US&amp;CA - P&amp;L'!J42,'AMAZON EU - P&amp;L'!J49,'Digital Marketplaces - P&amp;L'!J25)</f>
        <v>0</v>
      </c>
      <c r="K343" s="135">
        <f>sum('DTC - P&amp;L'!K68,'AMAZON US&amp;CA - P&amp;L'!K42,'AMAZON EU - P&amp;L'!K49,'Digital Marketplaces - P&amp;L'!K25)</f>
        <v>0</v>
      </c>
      <c r="L343" s="135">
        <f>sum('DTC - P&amp;L'!L68,'AMAZON US&amp;CA - P&amp;L'!L42,'AMAZON EU - P&amp;L'!L49,'Digital Marketplaces - P&amp;L'!L25)</f>
        <v>0</v>
      </c>
      <c r="M343" s="135">
        <f>sum('DTC - P&amp;L'!M68,'AMAZON US&amp;CA - P&amp;L'!M42,'AMAZON EU - P&amp;L'!M49,'Digital Marketplaces - P&amp;L'!M25)</f>
        <v>0</v>
      </c>
      <c r="N343" s="135">
        <f>sum('DTC - P&amp;L'!N68,'AMAZON US&amp;CA - P&amp;L'!N42,'AMAZON EU - P&amp;L'!N49,'Digital Marketplaces - P&amp;L'!N25)</f>
        <v>22</v>
      </c>
      <c r="O343" s="135">
        <f>sum('DTC - P&amp;L'!O68,'AMAZON US&amp;CA - P&amp;L'!O42,'AMAZON EU - P&amp;L'!O49,'Digital Marketplaces - P&amp;L'!O25)</f>
        <v>1728</v>
      </c>
      <c r="P343" s="135">
        <f>sum('DTC - P&amp;L'!P68,'AMAZON US&amp;CA - P&amp;L'!P42,'AMAZON EU - P&amp;L'!P49,'Digital Marketplaces - P&amp;L'!P25)</f>
        <v>179</v>
      </c>
      <c r="Q343" s="135">
        <f>sum('DTC - P&amp;L'!Q68,'AMAZON US&amp;CA - P&amp;L'!Q42,'AMAZON EU - P&amp;L'!Q49,'Digital Marketplaces - P&amp;L'!Q25)</f>
        <v>96</v>
      </c>
      <c r="R343" s="135">
        <f>sum('DTC - P&amp;L'!R68,'AMAZON US&amp;CA - P&amp;L'!R42,'AMAZON EU - P&amp;L'!R49,'Digital Marketplaces - P&amp;L'!R25)</f>
        <v>475</v>
      </c>
      <c r="S343" s="135">
        <f>sum('DTC - P&amp;L'!S68,'AMAZON US&amp;CA - P&amp;L'!S42,'AMAZON EU - P&amp;L'!S49,'Digital Marketplaces - P&amp;L'!S25)</f>
        <v>102</v>
      </c>
      <c r="T343" s="135">
        <f>sum('DTC - P&amp;L'!T68,'AMAZON US&amp;CA - P&amp;L'!T42,'AMAZON EU - P&amp;L'!T49,'Digital Marketplaces - P&amp;L'!T25)</f>
        <v>347</v>
      </c>
      <c r="U343" s="135">
        <f>sum('DTC - P&amp;L'!U68,'AMAZON US&amp;CA - P&amp;L'!U42,'AMAZON EU - P&amp;L'!U49,'Digital Marketplaces - P&amp;L'!U25)</f>
        <v>1</v>
      </c>
      <c r="V343" s="135">
        <f>sum('DTC - P&amp;L'!V68,'AMAZON US&amp;CA - P&amp;L'!V42,'AMAZON EU - P&amp;L'!V49,'Digital Marketplaces - P&amp;L'!V25)</f>
        <v>0</v>
      </c>
      <c r="W343" s="135">
        <f>sum('DTC - P&amp;L'!W68,'AMAZON US&amp;CA - P&amp;L'!W42,'AMAZON EU - P&amp;L'!W49,'Digital Marketplaces - P&amp;L'!W25)</f>
        <v>0</v>
      </c>
      <c r="X343" s="135">
        <f>sum('DTC - P&amp;L'!X68,'AMAZON US&amp;CA - P&amp;L'!X42,'AMAZON EU - P&amp;L'!X49,'Digital Marketplaces - P&amp;L'!X25)</f>
        <v>0</v>
      </c>
      <c r="Y343" s="135">
        <f>sum('DTC - P&amp;L'!Y68,'AMAZON US&amp;CA - P&amp;L'!Y42,'AMAZON EU - P&amp;L'!Y49,'Digital Marketplaces - P&amp;L'!Y25)</f>
        <v>0</v>
      </c>
      <c r="Z343" s="135">
        <f>sum('DTC - P&amp;L'!Z68,'AMAZON US&amp;CA - P&amp;L'!Z42,'AMAZON EU - P&amp;L'!Z49,'Digital Marketplaces - P&amp;L'!Z25)</f>
        <v>0</v>
      </c>
      <c r="AA343" s="135">
        <f>sum('DTC - P&amp;L'!AA68,'AMAZON US&amp;CA - P&amp;L'!AA42,'AMAZON EU - P&amp;L'!AA49,'Digital Marketplaces - P&amp;L'!AA25)</f>
        <v>0</v>
      </c>
      <c r="AB343" s="135">
        <f>sum('DTC - P&amp;L'!AB68,'AMAZON US&amp;CA - P&amp;L'!AB42,'AMAZON EU - P&amp;L'!AB49,'Digital Marketplaces - P&amp;L'!AB25)</f>
        <v>0</v>
      </c>
      <c r="AC343" s="135">
        <f>sum('DTC - P&amp;L'!AC68,'AMAZON US&amp;CA - P&amp;L'!AC42,'AMAZON EU - P&amp;L'!AC49,'Digital Marketplaces - P&amp;L'!AC25)</f>
        <v>0</v>
      </c>
      <c r="AD343" s="135">
        <f>sum('DTC - P&amp;L'!AD68,'AMAZON US&amp;CA - P&amp;L'!AD42,'AMAZON EU - P&amp;L'!AD49,'Digital Marketplaces - P&amp;L'!AD25)</f>
        <v>0</v>
      </c>
      <c r="AE343" s="135">
        <f>sum('DTC - P&amp;L'!AE68,'AMAZON US&amp;CA - P&amp;L'!AE42,'AMAZON EU - P&amp;L'!AE49,'Digital Marketplaces - P&amp;L'!AE25)</f>
        <v>0</v>
      </c>
      <c r="AF343" s="136">
        <f>sum('DTC - P&amp;L'!AF68,'AMAZON US&amp;CA - P&amp;L'!AF42,'AMAZON EU - P&amp;L'!AF49,'Digital Marketplaces - P&amp;L'!AF25)</f>
        <v>0</v>
      </c>
    </row>
    <row r="344" hidden="1" outlineLevel="1">
      <c r="A344" s="124" t="s">
        <v>241</v>
      </c>
      <c r="B344" s="136">
        <f>sum('DTC - P&amp;L'!B69,'AMAZON US&amp;CA - P&amp;L'!B43,'AMAZON EU - P&amp;L'!B50,'Digital Marketplaces - P&amp;L'!B26)</f>
        <v>0</v>
      </c>
      <c r="C344" s="136">
        <f>sum('DTC - P&amp;L'!C69,'AMAZON US&amp;CA - P&amp;L'!C43,'AMAZON EU - P&amp;L'!C50,'Digital Marketplaces - P&amp;L'!C26)</f>
        <v>0</v>
      </c>
      <c r="D344" s="136">
        <f>sum('DTC - P&amp;L'!D69,'AMAZON US&amp;CA - P&amp;L'!D43,'AMAZON EU - P&amp;L'!D50,'Digital Marketplaces - P&amp;L'!D26)</f>
        <v>0</v>
      </c>
      <c r="E344" s="136">
        <f>sum('DTC - P&amp;L'!E69,'AMAZON US&amp;CA - P&amp;L'!E43,'AMAZON EU - P&amp;L'!E50,'Digital Marketplaces - P&amp;L'!E26)</f>
        <v>0</v>
      </c>
      <c r="F344" s="136">
        <f>sum('DTC - P&amp;L'!F69,'AMAZON US&amp;CA - P&amp;L'!F43,'AMAZON EU - P&amp;L'!F50,'Digital Marketplaces - P&amp;L'!F26)</f>
        <v>0</v>
      </c>
      <c r="G344" s="136">
        <f>sum('DTC - P&amp;L'!G69,'AMAZON US&amp;CA - P&amp;L'!G43,'AMAZON EU - P&amp;L'!G50,'Digital Marketplaces - P&amp;L'!G26)</f>
        <v>0</v>
      </c>
      <c r="H344" s="136">
        <f>sum('DTC - P&amp;L'!H69,'AMAZON US&amp;CA - P&amp;L'!H43,'AMAZON EU - P&amp;L'!H50,'Digital Marketplaces - P&amp;L'!H26)</f>
        <v>0</v>
      </c>
      <c r="I344" s="136">
        <f>sum('DTC - P&amp;L'!I69,'AMAZON US&amp;CA - P&amp;L'!I43,'AMAZON EU - P&amp;L'!I50,'Digital Marketplaces - P&amp;L'!I26)</f>
        <v>0</v>
      </c>
      <c r="J344" s="136">
        <f>sum('DTC - P&amp;L'!J69,'AMAZON US&amp;CA - P&amp;L'!J43,'AMAZON EU - P&amp;L'!J50,'Digital Marketplaces - P&amp;L'!J26)</f>
        <v>0</v>
      </c>
      <c r="K344" s="136">
        <f>sum('DTC - P&amp;L'!K69,'AMAZON US&amp;CA - P&amp;L'!K43,'AMAZON EU - P&amp;L'!K50,'Digital Marketplaces - P&amp;L'!K26)</f>
        <v>0</v>
      </c>
      <c r="L344" s="136">
        <f>sum('DTC - P&amp;L'!L69,'AMAZON US&amp;CA - P&amp;L'!L43,'AMAZON EU - P&amp;L'!L50,'Digital Marketplaces - P&amp;L'!L26)</f>
        <v>0</v>
      </c>
      <c r="M344" s="136">
        <f>sum('DTC - P&amp;L'!M69,'AMAZON US&amp;CA - P&amp;L'!M43,'AMAZON EU - P&amp;L'!M50,'Digital Marketplaces - P&amp;L'!M26)</f>
        <v>0</v>
      </c>
      <c r="N344" s="136">
        <f>sum('DTC - P&amp;L'!N69,'AMAZON US&amp;CA - P&amp;L'!N43,'AMAZON EU - P&amp;L'!N50,'Digital Marketplaces - P&amp;L'!N26)</f>
        <v>0</v>
      </c>
      <c r="O344" s="136">
        <f>sum('DTC - P&amp;L'!O69,'AMAZON US&amp;CA - P&amp;L'!O43,'AMAZON EU - P&amp;L'!O50,'Digital Marketplaces - P&amp;L'!O26)</f>
        <v>0</v>
      </c>
      <c r="P344" s="136">
        <f>sum('DTC - P&amp;L'!P69,'AMAZON US&amp;CA - P&amp;L'!P43,'AMAZON EU - P&amp;L'!P50,'Digital Marketplaces - P&amp;L'!P26)</f>
        <v>0</v>
      </c>
      <c r="Q344" s="136">
        <f>sum('DTC - P&amp;L'!Q69,'AMAZON US&amp;CA - P&amp;L'!Q43,'AMAZON EU - P&amp;L'!Q50,'Digital Marketplaces - P&amp;L'!Q26)</f>
        <v>0</v>
      </c>
      <c r="R344" s="136">
        <f>sum('DTC - P&amp;L'!R69,'AMAZON US&amp;CA - P&amp;L'!R43,'AMAZON EU - P&amp;L'!R50,'Digital Marketplaces - P&amp;L'!R26)</f>
        <v>0</v>
      </c>
      <c r="S344" s="136">
        <f>sum('DTC - P&amp;L'!S69,'AMAZON US&amp;CA - P&amp;L'!S43,'AMAZON EU - P&amp;L'!S50,'Digital Marketplaces - P&amp;L'!S26)</f>
        <v>0</v>
      </c>
      <c r="T344" s="136">
        <f>sum('DTC - P&amp;L'!T69,'AMAZON US&amp;CA - P&amp;L'!T43,'AMAZON EU - P&amp;L'!T50,'Digital Marketplaces - P&amp;L'!T26)</f>
        <v>0</v>
      </c>
      <c r="U344" s="136">
        <f>sum('DTC - P&amp;L'!U69,'AMAZON US&amp;CA - P&amp;L'!U43,'AMAZON EU - P&amp;L'!U50,'Digital Marketplaces - P&amp;L'!U26)</f>
        <v>0</v>
      </c>
      <c r="V344" s="136">
        <f>sum('DTC - P&amp;L'!V69,'AMAZON US&amp;CA - P&amp;L'!V43,'AMAZON EU - P&amp;L'!V50,'Digital Marketplaces - P&amp;L'!V26)</f>
        <v>0</v>
      </c>
      <c r="W344" s="136">
        <f>sum('DTC - P&amp;L'!W69,'AMAZON US&amp;CA - P&amp;L'!W43,'AMAZON EU - P&amp;L'!W50,'Digital Marketplaces - P&amp;L'!W26)</f>
        <v>0</v>
      </c>
      <c r="X344" s="136">
        <f>sum('DTC - P&amp;L'!X69,'AMAZON US&amp;CA - P&amp;L'!X43,'AMAZON EU - P&amp;L'!X50,'Digital Marketplaces - P&amp;L'!X26)</f>
        <v>0</v>
      </c>
      <c r="Y344" s="136">
        <f>sum('DTC - P&amp;L'!Y69,'AMAZON US&amp;CA - P&amp;L'!Y43,'AMAZON EU - P&amp;L'!Y50,'Digital Marketplaces - P&amp;L'!Y26)</f>
        <v>0</v>
      </c>
      <c r="Z344" s="136">
        <f>sum('DTC - P&amp;L'!Z69,'AMAZON US&amp;CA - P&amp;L'!Z43,'AMAZON EU - P&amp;L'!Z50,'Digital Marketplaces - P&amp;L'!Z26)</f>
        <v>0</v>
      </c>
      <c r="AA344" s="136">
        <f>sum('DTC - P&amp;L'!AA69,'AMAZON US&amp;CA - P&amp;L'!AA43,'AMAZON EU - P&amp;L'!AA50,'Digital Marketplaces - P&amp;L'!AA26)</f>
        <v>0</v>
      </c>
      <c r="AB344" s="136">
        <f>sum('DTC - P&amp;L'!AB69,'AMAZON US&amp;CA - P&amp;L'!AB43,'AMAZON EU - P&amp;L'!AB50,'Digital Marketplaces - P&amp;L'!AB26)</f>
        <v>0</v>
      </c>
      <c r="AC344" s="136">
        <f>sum('DTC - P&amp;L'!AC69,'AMAZON US&amp;CA - P&amp;L'!AC43,'AMAZON EU - P&amp;L'!AC50,'Digital Marketplaces - P&amp;L'!AC26)</f>
        <v>0</v>
      </c>
      <c r="AD344" s="136">
        <f>sum('DTC - P&amp;L'!AD69,'AMAZON US&amp;CA - P&amp;L'!AD43,'AMAZON EU - P&amp;L'!AD50,'Digital Marketplaces - P&amp;L'!AD26)</f>
        <v>0</v>
      </c>
      <c r="AE344" s="136">
        <f>sum('DTC - P&amp;L'!AE69,'AMAZON US&amp;CA - P&amp;L'!AE43,'AMAZON EU - P&amp;L'!AE50,'Digital Marketplaces - P&amp;L'!AE26)</f>
        <v>0</v>
      </c>
      <c r="AF344" s="136">
        <f>sum('DTC - P&amp;L'!AF69,'AMAZON US&amp;CA - P&amp;L'!AF43,'AMAZON EU - P&amp;L'!AF50,'Digital Marketplaces - P&amp;L'!AF26)</f>
        <v>0</v>
      </c>
    </row>
    <row r="345" hidden="1" outlineLevel="1">
      <c r="A345" s="124" t="s">
        <v>242</v>
      </c>
      <c r="B345" s="136">
        <f>sum('DTC - P&amp;L'!B70,'AMAZON US&amp;CA - P&amp;L'!B44,'AMAZON EU - P&amp;L'!B51,'Digital Marketplaces - P&amp;L'!B27)</f>
        <v>0</v>
      </c>
      <c r="C345" s="136">
        <f>sum('DTC - P&amp;L'!C70,'AMAZON US&amp;CA - P&amp;L'!C44,'AMAZON EU - P&amp;L'!C51,'Digital Marketplaces - P&amp;L'!C27)</f>
        <v>0</v>
      </c>
      <c r="D345" s="136">
        <f>sum('DTC - P&amp;L'!D70,'AMAZON US&amp;CA - P&amp;L'!D44,'AMAZON EU - P&amp;L'!D51,'Digital Marketplaces - P&amp;L'!D27)</f>
        <v>0</v>
      </c>
      <c r="E345" s="136">
        <f>sum('DTC - P&amp;L'!E70,'AMAZON US&amp;CA - P&amp;L'!E44,'AMAZON EU - P&amp;L'!E51,'Digital Marketplaces - P&amp;L'!E27)</f>
        <v>0</v>
      </c>
      <c r="F345" s="136">
        <f>sum('DTC - P&amp;L'!F70,'AMAZON US&amp;CA - P&amp;L'!F44,'AMAZON EU - P&amp;L'!F51,'Digital Marketplaces - P&amp;L'!F27)</f>
        <v>0</v>
      </c>
      <c r="G345" s="136">
        <f>sum('DTC - P&amp;L'!G70,'AMAZON US&amp;CA - P&amp;L'!G44,'AMAZON EU - P&amp;L'!G51,'Digital Marketplaces - P&amp;L'!G27)</f>
        <v>0</v>
      </c>
      <c r="H345" s="136">
        <f>sum('DTC - P&amp;L'!H70,'AMAZON US&amp;CA - P&amp;L'!H44,'AMAZON EU - P&amp;L'!H51,'Digital Marketplaces - P&amp;L'!H27)</f>
        <v>0</v>
      </c>
      <c r="I345" s="136">
        <f>sum('DTC - P&amp;L'!I70,'AMAZON US&amp;CA - P&amp;L'!I44,'AMAZON EU - P&amp;L'!I51,'Digital Marketplaces - P&amp;L'!I27)</f>
        <v>0</v>
      </c>
      <c r="J345" s="136">
        <f>sum('DTC - P&amp;L'!J70,'AMAZON US&amp;CA - P&amp;L'!J44,'AMAZON EU - P&amp;L'!J51,'Digital Marketplaces - P&amp;L'!J27)</f>
        <v>0</v>
      </c>
      <c r="K345" s="136">
        <f>sum('DTC - P&amp;L'!K70,'AMAZON US&amp;CA - P&amp;L'!K44,'AMAZON EU - P&amp;L'!K51,'Digital Marketplaces - P&amp;L'!K27)</f>
        <v>0</v>
      </c>
      <c r="L345" s="136">
        <f>sum('DTC - P&amp;L'!L70,'AMAZON US&amp;CA - P&amp;L'!L44,'AMAZON EU - P&amp;L'!L51,'Digital Marketplaces - P&amp;L'!L27)</f>
        <v>0</v>
      </c>
      <c r="M345" s="136">
        <f>sum('DTC - P&amp;L'!M70,'AMAZON US&amp;CA - P&amp;L'!M44,'AMAZON EU - P&amp;L'!M51,'Digital Marketplaces - P&amp;L'!M27)</f>
        <v>0</v>
      </c>
      <c r="N345" s="136">
        <f>sum('DTC - P&amp;L'!N70,'AMAZON US&amp;CA - P&amp;L'!N44,'AMAZON EU - P&amp;L'!N51,'Digital Marketplaces - P&amp;L'!N27)</f>
        <v>0</v>
      </c>
      <c r="O345" s="136">
        <f>sum('DTC - P&amp;L'!O70,'AMAZON US&amp;CA - P&amp;L'!O44,'AMAZON EU - P&amp;L'!O51,'Digital Marketplaces - P&amp;L'!O27)</f>
        <v>0</v>
      </c>
      <c r="P345" s="136">
        <f>sum('DTC - P&amp;L'!P70,'AMAZON US&amp;CA - P&amp;L'!P44,'AMAZON EU - P&amp;L'!P51,'Digital Marketplaces - P&amp;L'!P27)</f>
        <v>0</v>
      </c>
      <c r="Q345" s="136">
        <f>sum('DTC - P&amp;L'!Q70,'AMAZON US&amp;CA - P&amp;L'!Q44,'AMAZON EU - P&amp;L'!Q51,'Digital Marketplaces - P&amp;L'!Q27)</f>
        <v>0</v>
      </c>
      <c r="R345" s="136">
        <f>sum('DTC - P&amp;L'!R70,'AMAZON US&amp;CA - P&amp;L'!R44,'AMAZON EU - P&amp;L'!R51,'Digital Marketplaces - P&amp;L'!R27)</f>
        <v>0</v>
      </c>
      <c r="S345" s="136">
        <f>sum('DTC - P&amp;L'!S70,'AMAZON US&amp;CA - P&amp;L'!S44,'AMAZON EU - P&amp;L'!S51,'Digital Marketplaces - P&amp;L'!S27)</f>
        <v>0</v>
      </c>
      <c r="T345" s="136">
        <f>sum('DTC - P&amp;L'!T70,'AMAZON US&amp;CA - P&amp;L'!T44,'AMAZON EU - P&amp;L'!T51,'Digital Marketplaces - P&amp;L'!T27)</f>
        <v>0</v>
      </c>
      <c r="U345" s="136">
        <f>sum('DTC - P&amp;L'!U70,'AMAZON US&amp;CA - P&amp;L'!U44,'AMAZON EU - P&amp;L'!U51,'Digital Marketplaces - P&amp;L'!U27)</f>
        <v>0</v>
      </c>
      <c r="V345" s="136">
        <f>sum('DTC - P&amp;L'!V70,'AMAZON US&amp;CA - P&amp;L'!V44,'AMAZON EU - P&amp;L'!V51,'Digital Marketplaces - P&amp;L'!V27)</f>
        <v>0</v>
      </c>
      <c r="W345" s="136">
        <f>sum('DTC - P&amp;L'!W70,'AMAZON US&amp;CA - P&amp;L'!W44,'AMAZON EU - P&amp;L'!W51,'Digital Marketplaces - P&amp;L'!W27)</f>
        <v>0</v>
      </c>
      <c r="X345" s="136">
        <f>sum('DTC - P&amp;L'!X70,'AMAZON US&amp;CA - P&amp;L'!X44,'AMAZON EU - P&amp;L'!X51,'Digital Marketplaces - P&amp;L'!X27)</f>
        <v>0</v>
      </c>
      <c r="Y345" s="136">
        <f>sum('DTC - P&amp;L'!Y70,'AMAZON US&amp;CA - P&amp;L'!Y44,'AMAZON EU - P&amp;L'!Y51,'Digital Marketplaces - P&amp;L'!Y27)</f>
        <v>0</v>
      </c>
      <c r="Z345" s="136">
        <f>sum('DTC - P&amp;L'!Z70,'AMAZON US&amp;CA - P&amp;L'!Z44,'AMAZON EU - P&amp;L'!Z51,'Digital Marketplaces - P&amp;L'!Z27)</f>
        <v>0</v>
      </c>
      <c r="AA345" s="136">
        <f>sum('DTC - P&amp;L'!AA70,'AMAZON US&amp;CA - P&amp;L'!AA44,'AMAZON EU - P&amp;L'!AA51,'Digital Marketplaces - P&amp;L'!AA27)</f>
        <v>0</v>
      </c>
      <c r="AB345" s="136">
        <f>sum('DTC - P&amp;L'!AB70,'AMAZON US&amp;CA - P&amp;L'!AB44,'AMAZON EU - P&amp;L'!AB51,'Digital Marketplaces - P&amp;L'!AB27)</f>
        <v>0</v>
      </c>
      <c r="AC345" s="136">
        <f>sum('DTC - P&amp;L'!AC70,'AMAZON US&amp;CA - P&amp;L'!AC44,'AMAZON EU - P&amp;L'!AC51,'Digital Marketplaces - P&amp;L'!AC27)</f>
        <v>0</v>
      </c>
      <c r="AD345" s="136">
        <f>sum('DTC - P&amp;L'!AD70,'AMAZON US&amp;CA - P&amp;L'!AD44,'AMAZON EU - P&amp;L'!AD51,'Digital Marketplaces - P&amp;L'!AD27)</f>
        <v>0</v>
      </c>
      <c r="AE345" s="136">
        <f>sum('DTC - P&amp;L'!AE70,'AMAZON US&amp;CA - P&amp;L'!AE44,'AMAZON EU - P&amp;L'!AE51,'Digital Marketplaces - P&amp;L'!AE27)</f>
        <v>0</v>
      </c>
      <c r="AF345" s="136">
        <f>sum('DTC - P&amp;L'!AF70,'AMAZON US&amp;CA - P&amp;L'!AF44,'AMAZON EU - P&amp;L'!AF51,'Digital Marketplaces - P&amp;L'!AF27)</f>
        <v>0</v>
      </c>
    </row>
    <row r="346">
      <c r="A346" s="126" t="s">
        <v>243</v>
      </c>
      <c r="B346" s="127">
        <f t="shared" ref="B346:AF346" si="69">sum(B343:B345)</f>
        <v>1</v>
      </c>
      <c r="C346" s="127">
        <f t="shared" si="69"/>
        <v>7</v>
      </c>
      <c r="D346" s="127">
        <f t="shared" si="69"/>
        <v>2</v>
      </c>
      <c r="E346" s="127">
        <f t="shared" si="69"/>
        <v>0</v>
      </c>
      <c r="F346" s="127">
        <f t="shared" si="69"/>
        <v>0</v>
      </c>
      <c r="G346" s="127">
        <f t="shared" si="69"/>
        <v>0</v>
      </c>
      <c r="H346" s="127">
        <f t="shared" si="69"/>
        <v>0</v>
      </c>
      <c r="I346" s="127">
        <f t="shared" si="69"/>
        <v>0</v>
      </c>
      <c r="J346" s="127">
        <f t="shared" si="69"/>
        <v>0</v>
      </c>
      <c r="K346" s="127">
        <f t="shared" si="69"/>
        <v>0</v>
      </c>
      <c r="L346" s="127">
        <f t="shared" si="69"/>
        <v>0</v>
      </c>
      <c r="M346" s="127">
        <f t="shared" si="69"/>
        <v>0</v>
      </c>
      <c r="N346" s="127">
        <f t="shared" si="69"/>
        <v>22</v>
      </c>
      <c r="O346" s="127">
        <f t="shared" si="69"/>
        <v>1728</v>
      </c>
      <c r="P346" s="127">
        <f t="shared" si="69"/>
        <v>179</v>
      </c>
      <c r="Q346" s="127">
        <f t="shared" si="69"/>
        <v>96</v>
      </c>
      <c r="R346" s="127">
        <f t="shared" si="69"/>
        <v>475</v>
      </c>
      <c r="S346" s="127">
        <f t="shared" si="69"/>
        <v>102</v>
      </c>
      <c r="T346" s="127">
        <f t="shared" si="69"/>
        <v>347</v>
      </c>
      <c r="U346" s="127">
        <f t="shared" si="69"/>
        <v>1</v>
      </c>
      <c r="V346" s="127">
        <f t="shared" si="69"/>
        <v>0</v>
      </c>
      <c r="W346" s="127">
        <f t="shared" si="69"/>
        <v>0</v>
      </c>
      <c r="X346" s="127">
        <f t="shared" si="69"/>
        <v>0</v>
      </c>
      <c r="Y346" s="127">
        <f t="shared" si="69"/>
        <v>0</v>
      </c>
      <c r="Z346" s="127">
        <f t="shared" si="69"/>
        <v>0</v>
      </c>
      <c r="AA346" s="127">
        <f t="shared" si="69"/>
        <v>0</v>
      </c>
      <c r="AB346" s="127">
        <f t="shared" si="69"/>
        <v>0</v>
      </c>
      <c r="AC346" s="127">
        <f t="shared" si="69"/>
        <v>0</v>
      </c>
      <c r="AD346" s="127">
        <f t="shared" si="69"/>
        <v>0</v>
      </c>
      <c r="AE346" s="127">
        <f t="shared" si="69"/>
        <v>0</v>
      </c>
      <c r="AF346" s="127">
        <f t="shared" si="69"/>
        <v>0</v>
      </c>
    </row>
    <row r="347" collapsed="1">
      <c r="A347" s="128"/>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row>
    <row r="348" hidden="1" outlineLevel="1">
      <c r="A348" s="124" t="s">
        <v>244</v>
      </c>
      <c r="B348" s="137">
        <f>sum('DTC - P&amp;L'!B73,'AMAZON US&amp;CA - P&amp;L'!B47,'AMAZON EU - P&amp;L'!B54,'Digital Marketplaces - P&amp;L'!B30)</f>
        <v>0</v>
      </c>
      <c r="C348" s="137">
        <f>sum('DTC - P&amp;L'!C73,'AMAZON US&amp;CA - P&amp;L'!C47,'AMAZON EU - P&amp;L'!C54,'Digital Marketplaces - P&amp;L'!C30)</f>
        <v>0</v>
      </c>
      <c r="D348" s="137">
        <f>sum('DTC - P&amp;L'!D73,'AMAZON US&amp;CA - P&amp;L'!D47,'AMAZON EU - P&amp;L'!D54,'Digital Marketplaces - P&amp;L'!D30)</f>
        <v>0</v>
      </c>
      <c r="E348" s="137">
        <f>sum('DTC - P&amp;L'!E73,'AMAZON US&amp;CA - P&amp;L'!E47,'AMAZON EU - P&amp;L'!E54,'Digital Marketplaces - P&amp;L'!E30)</f>
        <v>0</v>
      </c>
      <c r="F348" s="137">
        <f>sum('DTC - P&amp;L'!F73,'AMAZON US&amp;CA - P&amp;L'!F47,'AMAZON EU - P&amp;L'!F54,'Digital Marketplaces - P&amp;L'!F30)</f>
        <v>0</v>
      </c>
      <c r="G348" s="137">
        <f>sum('DTC - P&amp;L'!G73,'AMAZON US&amp;CA - P&amp;L'!G47,'AMAZON EU - P&amp;L'!G54,'Digital Marketplaces - P&amp;L'!G30)</f>
        <v>0</v>
      </c>
      <c r="H348" s="137">
        <f>sum('DTC - P&amp;L'!H73,'AMAZON US&amp;CA - P&amp;L'!H47,'AMAZON EU - P&amp;L'!H54,'Digital Marketplaces - P&amp;L'!H30)</f>
        <v>0</v>
      </c>
      <c r="I348" s="137">
        <f>sum('DTC - P&amp;L'!I73,'AMAZON US&amp;CA - P&amp;L'!I47,'AMAZON EU - P&amp;L'!I54,'Digital Marketplaces - P&amp;L'!I30)</f>
        <v>0</v>
      </c>
      <c r="J348" s="137">
        <f>sum('DTC - P&amp;L'!J73,'AMAZON US&amp;CA - P&amp;L'!J47,'AMAZON EU - P&amp;L'!J54,'Digital Marketplaces - P&amp;L'!J30)</f>
        <v>0</v>
      </c>
      <c r="K348" s="137">
        <f>sum('DTC - P&amp;L'!K73,'AMAZON US&amp;CA - P&amp;L'!K47,'AMAZON EU - P&amp;L'!K54,'Digital Marketplaces - P&amp;L'!K30)</f>
        <v>0</v>
      </c>
      <c r="L348" s="137">
        <f>sum('DTC - P&amp;L'!L73,'AMAZON US&amp;CA - P&amp;L'!L47,'AMAZON EU - P&amp;L'!L54,'Digital Marketplaces - P&amp;L'!L30)</f>
        <v>0</v>
      </c>
      <c r="M348" s="137">
        <f>sum('DTC - P&amp;L'!M73,'AMAZON US&amp;CA - P&amp;L'!M47,'AMAZON EU - P&amp;L'!M54,'Digital Marketplaces - P&amp;L'!M30)</f>
        <v>0</v>
      </c>
      <c r="N348" s="137">
        <f>sum('DTC - P&amp;L'!N73,'AMAZON US&amp;CA - P&amp;L'!N47,'AMAZON EU - P&amp;L'!N54,'Digital Marketplaces - P&amp;L'!N30)</f>
        <v>0</v>
      </c>
      <c r="O348" s="137">
        <f>sum('DTC - P&amp;L'!O73,'AMAZON US&amp;CA - P&amp;L'!O47,'AMAZON EU - P&amp;L'!O54,'Digital Marketplaces - P&amp;L'!O30)</f>
        <v>0</v>
      </c>
      <c r="P348" s="137">
        <f>sum('DTC - P&amp;L'!P73,'AMAZON US&amp;CA - P&amp;L'!P47,'AMAZON EU - P&amp;L'!P54,'Digital Marketplaces - P&amp;L'!P30)</f>
        <v>0</v>
      </c>
      <c r="Q348" s="137">
        <f>sum('DTC - P&amp;L'!Q73,'AMAZON US&amp;CA - P&amp;L'!Q47,'AMAZON EU - P&amp;L'!Q54,'Digital Marketplaces - P&amp;L'!Q30)</f>
        <v>0</v>
      </c>
      <c r="R348" s="137">
        <f>sum('DTC - P&amp;L'!R73,'AMAZON US&amp;CA - P&amp;L'!R47,'AMAZON EU - P&amp;L'!R54,'Digital Marketplaces - P&amp;L'!R30)</f>
        <v>0</v>
      </c>
      <c r="S348" s="137">
        <f>sum('DTC - P&amp;L'!S73,'AMAZON US&amp;CA - P&amp;L'!S47,'AMAZON EU - P&amp;L'!S54,'Digital Marketplaces - P&amp;L'!S30)</f>
        <v>0</v>
      </c>
      <c r="T348" s="137">
        <f>sum('DTC - P&amp;L'!T73,'AMAZON US&amp;CA - P&amp;L'!T47,'AMAZON EU - P&amp;L'!T54,'Digital Marketplaces - P&amp;L'!T30)</f>
        <v>0</v>
      </c>
      <c r="U348" s="137">
        <f>sum('DTC - P&amp;L'!U73,'AMAZON US&amp;CA - P&amp;L'!U47,'AMAZON EU - P&amp;L'!U54,'Digital Marketplaces - P&amp;L'!U30)</f>
        <v>0</v>
      </c>
      <c r="V348" s="137">
        <f>sum('DTC - P&amp;L'!V73,'AMAZON US&amp;CA - P&amp;L'!V47,'AMAZON EU - P&amp;L'!V54,'Digital Marketplaces - P&amp;L'!V30)</f>
        <v>0</v>
      </c>
      <c r="W348" s="137">
        <f>sum('DTC - P&amp;L'!W73,'AMAZON US&amp;CA - P&amp;L'!W47,'AMAZON EU - P&amp;L'!W54,'Digital Marketplaces - P&amp;L'!W30)</f>
        <v>0</v>
      </c>
      <c r="X348" s="137">
        <f>sum('DTC - P&amp;L'!X73,'AMAZON US&amp;CA - P&amp;L'!X47,'AMAZON EU - P&amp;L'!X54,'Digital Marketplaces - P&amp;L'!X30)</f>
        <v>0</v>
      </c>
      <c r="Y348" s="137">
        <f>sum('DTC - P&amp;L'!Y73,'AMAZON US&amp;CA - P&amp;L'!Y47,'AMAZON EU - P&amp;L'!Y54,'Digital Marketplaces - P&amp;L'!Y30)</f>
        <v>0</v>
      </c>
      <c r="Z348" s="137">
        <f>sum('DTC - P&amp;L'!Z73,'AMAZON US&amp;CA - P&amp;L'!Z47,'AMAZON EU - P&amp;L'!Z54,'Digital Marketplaces - P&amp;L'!Z30)</f>
        <v>0</v>
      </c>
      <c r="AA348" s="137">
        <f>sum('DTC - P&amp;L'!AA73,'AMAZON US&amp;CA - P&amp;L'!AA47,'AMAZON EU - P&amp;L'!AA54,'Digital Marketplaces - P&amp;L'!AA30)</f>
        <v>0</v>
      </c>
      <c r="AB348" s="137">
        <f>sum('DTC - P&amp;L'!AB73,'AMAZON US&amp;CA - P&amp;L'!AB47,'AMAZON EU - P&amp;L'!AB54,'Digital Marketplaces - P&amp;L'!AB30)</f>
        <v>0</v>
      </c>
      <c r="AC348" s="137">
        <f>sum('DTC - P&amp;L'!AC73,'AMAZON US&amp;CA - P&amp;L'!AC47,'AMAZON EU - P&amp;L'!AC54,'Digital Marketplaces - P&amp;L'!AC30)</f>
        <v>0</v>
      </c>
      <c r="AD348" s="137">
        <f>sum('DTC - P&amp;L'!AD73,'AMAZON US&amp;CA - P&amp;L'!AD47,'AMAZON EU - P&amp;L'!AD54,'Digital Marketplaces - P&amp;L'!AD30)</f>
        <v>0</v>
      </c>
      <c r="AE348" s="137">
        <f>sum('DTC - P&amp;L'!AE73,'AMAZON US&amp;CA - P&amp;L'!AE47,'AMAZON EU - P&amp;L'!AE54,'Digital Marketplaces - P&amp;L'!AE30)</f>
        <v>0</v>
      </c>
      <c r="AF348" s="137">
        <f>sum('DTC - P&amp;L'!AF73,'AMAZON US&amp;CA - P&amp;L'!AF47,'AMAZON EU - P&amp;L'!AF54,'Digital Marketplaces - P&amp;L'!AF30)</f>
        <v>0</v>
      </c>
    </row>
    <row r="349" hidden="1" outlineLevel="1">
      <c r="A349" s="124" t="s">
        <v>245</v>
      </c>
      <c r="B349" s="136">
        <f>sum('DTC - P&amp;L'!B74,'AMAZON US&amp;CA - P&amp;L'!B48,'AMAZON EU - P&amp;L'!B55,'Digital Marketplaces - P&amp;L'!B31)</f>
        <v>0</v>
      </c>
      <c r="C349" s="136">
        <f>sum('DTC - P&amp;L'!C74,'AMAZON US&amp;CA - P&amp;L'!C48,'AMAZON EU - P&amp;L'!C55,'Digital Marketplaces - P&amp;L'!C31)</f>
        <v>0</v>
      </c>
      <c r="D349" s="136">
        <f>sum('DTC - P&amp;L'!D74,'AMAZON US&amp;CA - P&amp;L'!D48,'AMAZON EU - P&amp;L'!D55,'Digital Marketplaces - P&amp;L'!D31)</f>
        <v>0</v>
      </c>
      <c r="E349" s="136">
        <f>sum('DTC - P&amp;L'!E74,'AMAZON US&amp;CA - P&amp;L'!E48,'AMAZON EU - P&amp;L'!E55,'Digital Marketplaces - P&amp;L'!E31)</f>
        <v>0</v>
      </c>
      <c r="F349" s="136">
        <f>sum('DTC - P&amp;L'!F74,'AMAZON US&amp;CA - P&amp;L'!F48,'AMAZON EU - P&amp;L'!F55,'Digital Marketplaces - P&amp;L'!F31)</f>
        <v>0</v>
      </c>
      <c r="G349" s="136">
        <f>sum('DTC - P&amp;L'!G74,'AMAZON US&amp;CA - P&amp;L'!G48,'AMAZON EU - P&amp;L'!G55,'Digital Marketplaces - P&amp;L'!G31)</f>
        <v>0</v>
      </c>
      <c r="H349" s="136">
        <f>sum('DTC - P&amp;L'!H74,'AMAZON US&amp;CA - P&amp;L'!H48,'AMAZON EU - P&amp;L'!H55,'Digital Marketplaces - P&amp;L'!H31)</f>
        <v>0</v>
      </c>
      <c r="I349" s="136">
        <f>sum('DTC - P&amp;L'!I74,'AMAZON US&amp;CA - P&amp;L'!I48,'AMAZON EU - P&amp;L'!I55,'Digital Marketplaces - P&amp;L'!I31)</f>
        <v>0</v>
      </c>
      <c r="J349" s="136">
        <f>sum('DTC - P&amp;L'!J74,'AMAZON US&amp;CA - P&amp;L'!J48,'AMAZON EU - P&amp;L'!J55,'Digital Marketplaces - P&amp;L'!J31)</f>
        <v>0</v>
      </c>
      <c r="K349" s="136">
        <f>sum('DTC - P&amp;L'!K74,'AMAZON US&amp;CA - P&amp;L'!K48,'AMAZON EU - P&amp;L'!K55,'Digital Marketplaces - P&amp;L'!K31)</f>
        <v>0</v>
      </c>
      <c r="L349" s="136">
        <f>sum('DTC - P&amp;L'!L74,'AMAZON US&amp;CA - P&amp;L'!L48,'AMAZON EU - P&amp;L'!L55,'Digital Marketplaces - P&amp;L'!L31)</f>
        <v>0</v>
      </c>
      <c r="M349" s="136">
        <f>sum('DTC - P&amp;L'!M74,'AMAZON US&amp;CA - P&amp;L'!M48,'AMAZON EU - P&amp;L'!M55,'Digital Marketplaces - P&amp;L'!M31)</f>
        <v>0</v>
      </c>
      <c r="N349" s="136">
        <f>sum('DTC - P&amp;L'!N74,'AMAZON US&amp;CA - P&amp;L'!N48,'AMAZON EU - P&amp;L'!N55,'Digital Marketplaces - P&amp;L'!N31)</f>
        <v>0</v>
      </c>
      <c r="O349" s="136">
        <f>sum('DTC - P&amp;L'!O74,'AMAZON US&amp;CA - P&amp;L'!O48,'AMAZON EU - P&amp;L'!O55,'Digital Marketplaces - P&amp;L'!O31)</f>
        <v>0</v>
      </c>
      <c r="P349" s="136">
        <f>sum('DTC - P&amp;L'!P74,'AMAZON US&amp;CA - P&amp;L'!P48,'AMAZON EU - P&amp;L'!P55,'Digital Marketplaces - P&amp;L'!P31)</f>
        <v>0</v>
      </c>
      <c r="Q349" s="136">
        <f>sum('DTC - P&amp;L'!Q74,'AMAZON US&amp;CA - P&amp;L'!Q48,'AMAZON EU - P&amp;L'!Q55,'Digital Marketplaces - P&amp;L'!Q31)</f>
        <v>0</v>
      </c>
      <c r="R349" s="136">
        <f>sum('DTC - P&amp;L'!R74,'AMAZON US&amp;CA - P&amp;L'!R48,'AMAZON EU - P&amp;L'!R55,'Digital Marketplaces - P&amp;L'!R31)</f>
        <v>0</v>
      </c>
      <c r="S349" s="136">
        <f>sum('DTC - P&amp;L'!S74,'AMAZON US&amp;CA - P&amp;L'!S48,'AMAZON EU - P&amp;L'!S55,'Digital Marketplaces - P&amp;L'!S31)</f>
        <v>0</v>
      </c>
      <c r="T349" s="136">
        <f>sum('DTC - P&amp;L'!T74,'AMAZON US&amp;CA - P&amp;L'!T48,'AMAZON EU - P&amp;L'!T55,'Digital Marketplaces - P&amp;L'!T31)</f>
        <v>0</v>
      </c>
      <c r="U349" s="136">
        <f>sum('DTC - P&amp;L'!U74,'AMAZON US&amp;CA - P&amp;L'!U48,'AMAZON EU - P&amp;L'!U55,'Digital Marketplaces - P&amp;L'!U31)</f>
        <v>0</v>
      </c>
      <c r="V349" s="136">
        <f>sum('DTC - P&amp;L'!V74,'AMAZON US&amp;CA - P&amp;L'!V48,'AMAZON EU - P&amp;L'!V55,'Digital Marketplaces - P&amp;L'!V31)</f>
        <v>0</v>
      </c>
      <c r="W349" s="136">
        <f>sum('DTC - P&amp;L'!W74,'AMAZON US&amp;CA - P&amp;L'!W48,'AMAZON EU - P&amp;L'!W55,'Digital Marketplaces - P&amp;L'!W31)</f>
        <v>0</v>
      </c>
      <c r="X349" s="136">
        <f>sum('DTC - P&amp;L'!X74,'AMAZON US&amp;CA - P&amp;L'!X48,'AMAZON EU - P&amp;L'!X55,'Digital Marketplaces - P&amp;L'!X31)</f>
        <v>0</v>
      </c>
      <c r="Y349" s="136">
        <f>sum('DTC - P&amp;L'!Y74,'AMAZON US&amp;CA - P&amp;L'!Y48,'AMAZON EU - P&amp;L'!Y55,'Digital Marketplaces - P&amp;L'!Y31)</f>
        <v>0</v>
      </c>
      <c r="Z349" s="136">
        <f>sum('DTC - P&amp;L'!Z74,'AMAZON US&amp;CA - P&amp;L'!Z48,'AMAZON EU - P&amp;L'!Z55,'Digital Marketplaces - P&amp;L'!Z31)</f>
        <v>0</v>
      </c>
      <c r="AA349" s="136">
        <f>sum('DTC - P&amp;L'!AA74,'AMAZON US&amp;CA - P&amp;L'!AA48,'AMAZON EU - P&amp;L'!AA55,'Digital Marketplaces - P&amp;L'!AA31)</f>
        <v>0</v>
      </c>
      <c r="AB349" s="136">
        <f>sum('DTC - P&amp;L'!AB74,'AMAZON US&amp;CA - P&amp;L'!AB48,'AMAZON EU - P&amp;L'!AB55,'Digital Marketplaces - P&amp;L'!AB31)</f>
        <v>0</v>
      </c>
      <c r="AC349" s="136">
        <f>sum('DTC - P&amp;L'!AC74,'AMAZON US&amp;CA - P&amp;L'!AC48,'AMAZON EU - P&amp;L'!AC55,'Digital Marketplaces - P&amp;L'!AC31)</f>
        <v>0</v>
      </c>
      <c r="AD349" s="136">
        <f>sum('DTC - P&amp;L'!AD74,'AMAZON US&amp;CA - P&amp;L'!AD48,'AMAZON EU - P&amp;L'!AD55,'Digital Marketplaces - P&amp;L'!AD31)</f>
        <v>0</v>
      </c>
      <c r="AE349" s="136">
        <f>sum('DTC - P&amp;L'!AE74,'AMAZON US&amp;CA - P&amp;L'!AE48,'AMAZON EU - P&amp;L'!AE55,'Digital Marketplaces - P&amp;L'!AE31)</f>
        <v>0</v>
      </c>
      <c r="AF349" s="136">
        <f>sum('DTC - P&amp;L'!AF74,'AMAZON US&amp;CA - P&amp;L'!AF48,'AMAZON EU - P&amp;L'!AF55,'Digital Marketplaces - P&amp;L'!AF31)</f>
        <v>0</v>
      </c>
    </row>
    <row r="350" hidden="1" outlineLevel="1">
      <c r="A350" s="126" t="s">
        <v>246</v>
      </c>
      <c r="B350" s="127">
        <f t="shared" ref="B350:AF350" si="70">sum(B348:B349)</f>
        <v>0</v>
      </c>
      <c r="C350" s="127">
        <f t="shared" si="70"/>
        <v>0</v>
      </c>
      <c r="D350" s="127">
        <f t="shared" si="70"/>
        <v>0</v>
      </c>
      <c r="E350" s="127">
        <f t="shared" si="70"/>
        <v>0</v>
      </c>
      <c r="F350" s="127">
        <f t="shared" si="70"/>
        <v>0</v>
      </c>
      <c r="G350" s="127">
        <f t="shared" si="70"/>
        <v>0</v>
      </c>
      <c r="H350" s="127">
        <f t="shared" si="70"/>
        <v>0</v>
      </c>
      <c r="I350" s="127">
        <f t="shared" si="70"/>
        <v>0</v>
      </c>
      <c r="J350" s="127">
        <f t="shared" si="70"/>
        <v>0</v>
      </c>
      <c r="K350" s="127">
        <f t="shared" si="70"/>
        <v>0</v>
      </c>
      <c r="L350" s="127">
        <f t="shared" si="70"/>
        <v>0</v>
      </c>
      <c r="M350" s="127">
        <f t="shared" si="70"/>
        <v>0</v>
      </c>
      <c r="N350" s="127">
        <f t="shared" si="70"/>
        <v>0</v>
      </c>
      <c r="O350" s="127">
        <f t="shared" si="70"/>
        <v>0</v>
      </c>
      <c r="P350" s="127">
        <f t="shared" si="70"/>
        <v>0</v>
      </c>
      <c r="Q350" s="127">
        <f t="shared" si="70"/>
        <v>0</v>
      </c>
      <c r="R350" s="127">
        <f t="shared" si="70"/>
        <v>0</v>
      </c>
      <c r="S350" s="127">
        <f t="shared" si="70"/>
        <v>0</v>
      </c>
      <c r="T350" s="127">
        <f t="shared" si="70"/>
        <v>0</v>
      </c>
      <c r="U350" s="127">
        <f t="shared" si="70"/>
        <v>0</v>
      </c>
      <c r="V350" s="127">
        <f t="shared" si="70"/>
        <v>0</v>
      </c>
      <c r="W350" s="127">
        <f t="shared" si="70"/>
        <v>0</v>
      </c>
      <c r="X350" s="127">
        <f t="shared" si="70"/>
        <v>0</v>
      </c>
      <c r="Y350" s="127">
        <f t="shared" si="70"/>
        <v>0</v>
      </c>
      <c r="Z350" s="127">
        <f t="shared" si="70"/>
        <v>0</v>
      </c>
      <c r="AA350" s="127">
        <f t="shared" si="70"/>
        <v>0</v>
      </c>
      <c r="AB350" s="127">
        <f t="shared" si="70"/>
        <v>0</v>
      </c>
      <c r="AC350" s="127">
        <f t="shared" si="70"/>
        <v>0</v>
      </c>
      <c r="AD350" s="127">
        <f t="shared" si="70"/>
        <v>0</v>
      </c>
      <c r="AE350" s="127">
        <f t="shared" si="70"/>
        <v>0</v>
      </c>
      <c r="AF350" s="127">
        <f t="shared" si="70"/>
        <v>0</v>
      </c>
    </row>
    <row r="351" hidden="1" outlineLevel="1">
      <c r="A351" s="128"/>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row>
    <row r="352" hidden="1" outlineLevel="1">
      <c r="A352" s="124" t="s">
        <v>247</v>
      </c>
      <c r="B352" s="137">
        <f>sum('DTC - P&amp;L'!B77,'AMAZON US&amp;CA - P&amp;L'!B51,'AMAZON EU - P&amp;L'!B58,'Digital Marketplaces - P&amp;L'!B34)</f>
        <v>0</v>
      </c>
      <c r="C352" s="137">
        <f>sum('DTC - P&amp;L'!C77,'AMAZON US&amp;CA - P&amp;L'!C51,'AMAZON EU - P&amp;L'!C58,'Digital Marketplaces - P&amp;L'!C34)</f>
        <v>0</v>
      </c>
      <c r="D352" s="137">
        <f>sum('DTC - P&amp;L'!D77,'AMAZON US&amp;CA - P&amp;L'!D51,'AMAZON EU - P&amp;L'!D58,'Digital Marketplaces - P&amp;L'!D34)</f>
        <v>0</v>
      </c>
      <c r="E352" s="137">
        <f>sum('DTC - P&amp;L'!E77,'AMAZON US&amp;CA - P&amp;L'!E51,'AMAZON EU - P&amp;L'!E58,'Digital Marketplaces - P&amp;L'!E34)</f>
        <v>0</v>
      </c>
      <c r="F352" s="137">
        <f>sum('DTC - P&amp;L'!F77,'AMAZON US&amp;CA - P&amp;L'!F51,'AMAZON EU - P&amp;L'!F58,'Digital Marketplaces - P&amp;L'!F34)</f>
        <v>0</v>
      </c>
      <c r="G352" s="137">
        <f>sum('DTC - P&amp;L'!G77,'AMAZON US&amp;CA - P&amp;L'!G51,'AMAZON EU - P&amp;L'!G58,'Digital Marketplaces - P&amp;L'!G34)</f>
        <v>0</v>
      </c>
      <c r="H352" s="137">
        <f>sum('DTC - P&amp;L'!H77,'AMAZON US&amp;CA - P&amp;L'!H51,'AMAZON EU - P&amp;L'!H58,'Digital Marketplaces - P&amp;L'!H34)</f>
        <v>0</v>
      </c>
      <c r="I352" s="137">
        <f>sum('DTC - P&amp;L'!I77,'AMAZON US&amp;CA - P&amp;L'!I51,'AMAZON EU - P&amp;L'!I58,'Digital Marketplaces - P&amp;L'!I34)</f>
        <v>0</v>
      </c>
      <c r="J352" s="137">
        <f>sum('DTC - P&amp;L'!J77,'AMAZON US&amp;CA - P&amp;L'!J51,'AMAZON EU - P&amp;L'!J58,'Digital Marketplaces - P&amp;L'!J34)</f>
        <v>0</v>
      </c>
      <c r="K352" s="137">
        <f>sum('DTC - P&amp;L'!K77,'AMAZON US&amp;CA - P&amp;L'!K51,'AMAZON EU - P&amp;L'!K58,'Digital Marketplaces - P&amp;L'!K34)</f>
        <v>0</v>
      </c>
      <c r="L352" s="137">
        <f>sum('DTC - P&amp;L'!L77,'AMAZON US&amp;CA - P&amp;L'!L51,'AMAZON EU - P&amp;L'!L58,'Digital Marketplaces - P&amp;L'!L34)</f>
        <v>0</v>
      </c>
      <c r="M352" s="137">
        <f>sum('DTC - P&amp;L'!M77,'AMAZON US&amp;CA - P&amp;L'!M51,'AMAZON EU - P&amp;L'!M58,'Digital Marketplaces - P&amp;L'!M34)</f>
        <v>0</v>
      </c>
      <c r="N352" s="137">
        <f>sum('DTC - P&amp;L'!N77,'AMAZON US&amp;CA - P&amp;L'!N51,'AMAZON EU - P&amp;L'!N58,'Digital Marketplaces - P&amp;L'!N34)</f>
        <v>0</v>
      </c>
      <c r="O352" s="137">
        <f>sum('DTC - P&amp;L'!O77,'AMAZON US&amp;CA - P&amp;L'!O51,'AMAZON EU - P&amp;L'!O58,'Digital Marketplaces - P&amp;L'!O34)</f>
        <v>0</v>
      </c>
      <c r="P352" s="137">
        <f>sum('DTC - P&amp;L'!P77,'AMAZON US&amp;CA - P&amp;L'!P51,'AMAZON EU - P&amp;L'!P58,'Digital Marketplaces - P&amp;L'!P34)</f>
        <v>0</v>
      </c>
      <c r="Q352" s="137">
        <f>sum('DTC - P&amp;L'!Q77,'AMAZON US&amp;CA - P&amp;L'!Q51,'AMAZON EU - P&amp;L'!Q58,'Digital Marketplaces - P&amp;L'!Q34)</f>
        <v>0</v>
      </c>
      <c r="R352" s="137">
        <f>sum('DTC - P&amp;L'!R77,'AMAZON US&amp;CA - P&amp;L'!R51,'AMAZON EU - P&amp;L'!R58,'Digital Marketplaces - P&amp;L'!R34)</f>
        <v>0</v>
      </c>
      <c r="S352" s="137">
        <f>sum('DTC - P&amp;L'!S77,'AMAZON US&amp;CA - P&amp;L'!S51,'AMAZON EU - P&amp;L'!S58,'Digital Marketplaces - P&amp;L'!S34)</f>
        <v>0</v>
      </c>
      <c r="T352" s="137">
        <f>sum('DTC - P&amp;L'!T77,'AMAZON US&amp;CA - P&amp;L'!T51,'AMAZON EU - P&amp;L'!T58,'Digital Marketplaces - P&amp;L'!T34)</f>
        <v>0</v>
      </c>
      <c r="U352" s="137">
        <f>sum('DTC - P&amp;L'!U77,'AMAZON US&amp;CA - P&amp;L'!U51,'AMAZON EU - P&amp;L'!U58,'Digital Marketplaces - P&amp;L'!U34)</f>
        <v>0</v>
      </c>
      <c r="V352" s="137">
        <f>sum('DTC - P&amp;L'!V77,'AMAZON US&amp;CA - P&amp;L'!V51,'AMAZON EU - P&amp;L'!V58,'Digital Marketplaces - P&amp;L'!V34)</f>
        <v>0</v>
      </c>
      <c r="W352" s="137">
        <f>sum('DTC - P&amp;L'!W77,'AMAZON US&amp;CA - P&amp;L'!W51,'AMAZON EU - P&amp;L'!W58,'Digital Marketplaces - P&amp;L'!W34)</f>
        <v>0</v>
      </c>
      <c r="X352" s="137">
        <f>sum('DTC - P&amp;L'!X77,'AMAZON US&amp;CA - P&amp;L'!X51,'AMAZON EU - P&amp;L'!X58,'Digital Marketplaces - P&amp;L'!X34)</f>
        <v>0</v>
      </c>
      <c r="Y352" s="137">
        <f>sum('DTC - P&amp;L'!Y77,'AMAZON US&amp;CA - P&amp;L'!Y51,'AMAZON EU - P&amp;L'!Y58,'Digital Marketplaces - P&amp;L'!Y34)</f>
        <v>0</v>
      </c>
      <c r="Z352" s="137">
        <f>sum('DTC - P&amp;L'!Z77,'AMAZON US&amp;CA - P&amp;L'!Z51,'AMAZON EU - P&amp;L'!Z58,'Digital Marketplaces - P&amp;L'!Z34)</f>
        <v>0</v>
      </c>
      <c r="AA352" s="137">
        <f>sum('DTC - P&amp;L'!AA77,'AMAZON US&amp;CA - P&amp;L'!AA51,'AMAZON EU - P&amp;L'!AA58,'Digital Marketplaces - P&amp;L'!AA34)</f>
        <v>0</v>
      </c>
      <c r="AB352" s="137">
        <f>sum('DTC - P&amp;L'!AB77,'AMAZON US&amp;CA - P&amp;L'!AB51,'AMAZON EU - P&amp;L'!AB58,'Digital Marketplaces - P&amp;L'!AB34)</f>
        <v>0</v>
      </c>
      <c r="AC352" s="137">
        <f>sum('DTC - P&amp;L'!AC77,'AMAZON US&amp;CA - P&amp;L'!AC51,'AMAZON EU - P&amp;L'!AC58,'Digital Marketplaces - P&amp;L'!AC34)</f>
        <v>0</v>
      </c>
      <c r="AD352" s="137">
        <f>sum('DTC - P&amp;L'!AD77,'AMAZON US&amp;CA - P&amp;L'!AD51,'AMAZON EU - P&amp;L'!AD58,'Digital Marketplaces - P&amp;L'!AD34)</f>
        <v>0</v>
      </c>
      <c r="AE352" s="137">
        <f>sum('DTC - P&amp;L'!AE77,'AMAZON US&amp;CA - P&amp;L'!AE51,'AMAZON EU - P&amp;L'!AE58,'Digital Marketplaces - P&amp;L'!AE34)</f>
        <v>0</v>
      </c>
      <c r="AF352" s="137">
        <f>sum('DTC - P&amp;L'!AF77,'AMAZON US&amp;CA - P&amp;L'!AF51,'AMAZON EU - P&amp;L'!AF58,'Digital Marketplaces - P&amp;L'!AF34)</f>
        <v>0</v>
      </c>
    </row>
    <row r="353" hidden="1" outlineLevel="1">
      <c r="A353" s="124" t="s">
        <v>248</v>
      </c>
      <c r="B353" s="136">
        <f>sum('DTC - P&amp;L'!B78,'AMAZON US&amp;CA - P&amp;L'!B52,'AMAZON EU - P&amp;L'!B59,'Digital Marketplaces - P&amp;L'!B35)</f>
        <v>0</v>
      </c>
      <c r="C353" s="136">
        <f>sum('DTC - P&amp;L'!C78,'AMAZON US&amp;CA - P&amp;L'!C52,'AMAZON EU - P&amp;L'!C59,'Digital Marketplaces - P&amp;L'!C35)</f>
        <v>0</v>
      </c>
      <c r="D353" s="136">
        <f>sum('DTC - P&amp;L'!D78,'AMAZON US&amp;CA - P&amp;L'!D52,'AMAZON EU - P&amp;L'!D59,'Digital Marketplaces - P&amp;L'!D35)</f>
        <v>0</v>
      </c>
      <c r="E353" s="136">
        <f>sum('DTC - P&amp;L'!E78,'AMAZON US&amp;CA - P&amp;L'!E52,'AMAZON EU - P&amp;L'!E59,'Digital Marketplaces - P&amp;L'!E35)</f>
        <v>0</v>
      </c>
      <c r="F353" s="136">
        <f>sum('DTC - P&amp;L'!F78,'AMAZON US&amp;CA - P&amp;L'!F52,'AMAZON EU - P&amp;L'!F59,'Digital Marketplaces - P&amp;L'!F35)</f>
        <v>0</v>
      </c>
      <c r="G353" s="136">
        <f>sum('DTC - P&amp;L'!G78,'AMAZON US&amp;CA - P&amp;L'!G52,'AMAZON EU - P&amp;L'!G59,'Digital Marketplaces - P&amp;L'!G35)</f>
        <v>0</v>
      </c>
      <c r="H353" s="136">
        <f>sum('DTC - P&amp;L'!H78,'AMAZON US&amp;CA - P&amp;L'!H52,'AMAZON EU - P&amp;L'!H59,'Digital Marketplaces - P&amp;L'!H35)</f>
        <v>0</v>
      </c>
      <c r="I353" s="136">
        <f>sum('DTC - P&amp;L'!I78,'AMAZON US&amp;CA - P&amp;L'!I52,'AMAZON EU - P&amp;L'!I59,'Digital Marketplaces - P&amp;L'!I35)</f>
        <v>0</v>
      </c>
      <c r="J353" s="136">
        <f>sum('DTC - P&amp;L'!J78,'AMAZON US&amp;CA - P&amp;L'!J52,'AMAZON EU - P&amp;L'!J59,'Digital Marketplaces - P&amp;L'!J35)</f>
        <v>0</v>
      </c>
      <c r="K353" s="136">
        <f>sum('DTC - P&amp;L'!K78,'AMAZON US&amp;CA - P&amp;L'!K52,'AMAZON EU - P&amp;L'!K59,'Digital Marketplaces - P&amp;L'!K35)</f>
        <v>0</v>
      </c>
      <c r="L353" s="136">
        <f>sum('DTC - P&amp;L'!L78,'AMAZON US&amp;CA - P&amp;L'!L52,'AMAZON EU - P&amp;L'!L59,'Digital Marketplaces - P&amp;L'!L35)</f>
        <v>0</v>
      </c>
      <c r="M353" s="136">
        <f>sum('DTC - P&amp;L'!M78,'AMAZON US&amp;CA - P&amp;L'!M52,'AMAZON EU - P&amp;L'!M59,'Digital Marketplaces - P&amp;L'!M35)</f>
        <v>0</v>
      </c>
      <c r="N353" s="136">
        <f>sum('DTC - P&amp;L'!N78,'AMAZON US&amp;CA - P&amp;L'!N52,'AMAZON EU - P&amp;L'!N59,'Digital Marketplaces - P&amp;L'!N35)</f>
        <v>0</v>
      </c>
      <c r="O353" s="136">
        <f>sum('DTC - P&amp;L'!O78,'AMAZON US&amp;CA - P&amp;L'!O52,'AMAZON EU - P&amp;L'!O59,'Digital Marketplaces - P&amp;L'!O35)</f>
        <v>0</v>
      </c>
      <c r="P353" s="136">
        <f>sum('DTC - P&amp;L'!P78,'AMAZON US&amp;CA - P&amp;L'!P52,'AMAZON EU - P&amp;L'!P59,'Digital Marketplaces - P&amp;L'!P35)</f>
        <v>0</v>
      </c>
      <c r="Q353" s="136">
        <f>sum('DTC - P&amp;L'!Q78,'AMAZON US&amp;CA - P&amp;L'!Q52,'AMAZON EU - P&amp;L'!Q59,'Digital Marketplaces - P&amp;L'!Q35)</f>
        <v>0</v>
      </c>
      <c r="R353" s="136">
        <f>sum('DTC - P&amp;L'!R78,'AMAZON US&amp;CA - P&amp;L'!R52,'AMAZON EU - P&amp;L'!R59,'Digital Marketplaces - P&amp;L'!R35)</f>
        <v>0</v>
      </c>
      <c r="S353" s="136">
        <f>sum('DTC - P&amp;L'!S78,'AMAZON US&amp;CA - P&amp;L'!S52,'AMAZON EU - P&amp;L'!S59,'Digital Marketplaces - P&amp;L'!S35)</f>
        <v>0</v>
      </c>
      <c r="T353" s="136">
        <f>sum('DTC - P&amp;L'!T78,'AMAZON US&amp;CA - P&amp;L'!T52,'AMAZON EU - P&amp;L'!T59,'Digital Marketplaces - P&amp;L'!T35)</f>
        <v>0</v>
      </c>
      <c r="U353" s="136">
        <f>sum('DTC - P&amp;L'!U78,'AMAZON US&amp;CA - P&amp;L'!U52,'AMAZON EU - P&amp;L'!U59,'Digital Marketplaces - P&amp;L'!U35)</f>
        <v>0</v>
      </c>
      <c r="V353" s="136">
        <f>sum('DTC - P&amp;L'!V78,'AMAZON US&amp;CA - P&amp;L'!V52,'AMAZON EU - P&amp;L'!V59,'Digital Marketplaces - P&amp;L'!V35)</f>
        <v>0</v>
      </c>
      <c r="W353" s="136">
        <f>sum('DTC - P&amp;L'!W78,'AMAZON US&amp;CA - P&amp;L'!W52,'AMAZON EU - P&amp;L'!W59,'Digital Marketplaces - P&amp;L'!W35)</f>
        <v>0</v>
      </c>
      <c r="X353" s="136">
        <f>sum('DTC - P&amp;L'!X78,'AMAZON US&amp;CA - P&amp;L'!X52,'AMAZON EU - P&amp;L'!X59,'Digital Marketplaces - P&amp;L'!X35)</f>
        <v>0</v>
      </c>
      <c r="Y353" s="136">
        <f>sum('DTC - P&amp;L'!Y78,'AMAZON US&amp;CA - P&amp;L'!Y52,'AMAZON EU - P&amp;L'!Y59,'Digital Marketplaces - P&amp;L'!Y35)</f>
        <v>0</v>
      </c>
      <c r="Z353" s="136">
        <f>sum('DTC - P&amp;L'!Z78,'AMAZON US&amp;CA - P&amp;L'!Z52,'AMAZON EU - P&amp;L'!Z59,'Digital Marketplaces - P&amp;L'!Z35)</f>
        <v>0</v>
      </c>
      <c r="AA353" s="136">
        <f>sum('DTC - P&amp;L'!AA78,'AMAZON US&amp;CA - P&amp;L'!AA52,'AMAZON EU - P&amp;L'!AA59,'Digital Marketplaces - P&amp;L'!AA35)</f>
        <v>0</v>
      </c>
      <c r="AB353" s="136">
        <f>sum('DTC - P&amp;L'!AB78,'AMAZON US&amp;CA - P&amp;L'!AB52,'AMAZON EU - P&amp;L'!AB59,'Digital Marketplaces - P&amp;L'!AB35)</f>
        <v>0</v>
      </c>
      <c r="AC353" s="136">
        <f>sum('DTC - P&amp;L'!AC78,'AMAZON US&amp;CA - P&amp;L'!AC52,'AMAZON EU - P&amp;L'!AC59,'Digital Marketplaces - P&amp;L'!AC35)</f>
        <v>0</v>
      </c>
      <c r="AD353" s="136">
        <f>sum('DTC - P&amp;L'!AD78,'AMAZON US&amp;CA - P&amp;L'!AD52,'AMAZON EU - P&amp;L'!AD59,'Digital Marketplaces - P&amp;L'!AD35)</f>
        <v>0</v>
      </c>
      <c r="AE353" s="136">
        <f>sum('DTC - P&amp;L'!AE78,'AMAZON US&amp;CA - P&amp;L'!AE52,'AMAZON EU - P&amp;L'!AE59,'Digital Marketplaces - P&amp;L'!AE35)</f>
        <v>0</v>
      </c>
      <c r="AF353" s="136">
        <f>sum('DTC - P&amp;L'!AF78,'AMAZON US&amp;CA - P&amp;L'!AF52,'AMAZON EU - P&amp;L'!AF59,'Digital Marketplaces - P&amp;L'!AF35)</f>
        <v>0</v>
      </c>
    </row>
    <row r="354" hidden="1" outlineLevel="1">
      <c r="A354" s="124" t="s">
        <v>249</v>
      </c>
      <c r="B354" s="136">
        <f>sum('DTC - P&amp;L'!B79,'AMAZON US&amp;CA - P&amp;L'!B53,'AMAZON EU - P&amp;L'!B60,'Digital Marketplaces - P&amp;L'!B36)</f>
        <v>0</v>
      </c>
      <c r="C354" s="136">
        <f>sum('DTC - P&amp;L'!C79,'AMAZON US&amp;CA - P&amp;L'!C53,'AMAZON EU - P&amp;L'!C60,'Digital Marketplaces - P&amp;L'!C36)</f>
        <v>0</v>
      </c>
      <c r="D354" s="136">
        <f>sum('DTC - P&amp;L'!D79,'AMAZON US&amp;CA - P&amp;L'!D53,'AMAZON EU - P&amp;L'!D60,'Digital Marketplaces - P&amp;L'!D36)</f>
        <v>0</v>
      </c>
      <c r="E354" s="136">
        <f>sum('DTC - P&amp;L'!E79,'AMAZON US&amp;CA - P&amp;L'!E53,'AMAZON EU - P&amp;L'!E60,'Digital Marketplaces - P&amp;L'!E36)</f>
        <v>0</v>
      </c>
      <c r="F354" s="136">
        <f>sum('DTC - P&amp;L'!F79,'AMAZON US&amp;CA - P&amp;L'!F53,'AMAZON EU - P&amp;L'!F60,'Digital Marketplaces - P&amp;L'!F36)</f>
        <v>0</v>
      </c>
      <c r="G354" s="136">
        <f>sum('DTC - P&amp;L'!G79,'AMAZON US&amp;CA - P&amp;L'!G53,'AMAZON EU - P&amp;L'!G60,'Digital Marketplaces - P&amp;L'!G36)</f>
        <v>0</v>
      </c>
      <c r="H354" s="136">
        <f>sum('DTC - P&amp;L'!H79,'AMAZON US&amp;CA - P&amp;L'!H53,'AMAZON EU - P&amp;L'!H60,'Digital Marketplaces - P&amp;L'!H36)</f>
        <v>0</v>
      </c>
      <c r="I354" s="136">
        <f>sum('DTC - P&amp;L'!I79,'AMAZON US&amp;CA - P&amp;L'!I53,'AMAZON EU - P&amp;L'!I60,'Digital Marketplaces - P&amp;L'!I36)</f>
        <v>0</v>
      </c>
      <c r="J354" s="136">
        <f>sum('DTC - P&amp;L'!J79,'AMAZON US&amp;CA - P&amp;L'!J53,'AMAZON EU - P&amp;L'!J60,'Digital Marketplaces - P&amp;L'!J36)</f>
        <v>0</v>
      </c>
      <c r="K354" s="136">
        <f>sum('DTC - P&amp;L'!K79,'AMAZON US&amp;CA - P&amp;L'!K53,'AMAZON EU - P&amp;L'!K60,'Digital Marketplaces - P&amp;L'!K36)</f>
        <v>0</v>
      </c>
      <c r="L354" s="136">
        <f>sum('DTC - P&amp;L'!L79,'AMAZON US&amp;CA - P&amp;L'!L53,'AMAZON EU - P&amp;L'!L60,'Digital Marketplaces - P&amp;L'!L36)</f>
        <v>0</v>
      </c>
      <c r="M354" s="136">
        <f>sum('DTC - P&amp;L'!M79,'AMAZON US&amp;CA - P&amp;L'!M53,'AMAZON EU - P&amp;L'!M60,'Digital Marketplaces - P&amp;L'!M36)</f>
        <v>0</v>
      </c>
      <c r="N354" s="136">
        <f>sum('DTC - P&amp;L'!N79,'AMAZON US&amp;CA - P&amp;L'!N53,'AMAZON EU - P&amp;L'!N60,'Digital Marketplaces - P&amp;L'!N36)</f>
        <v>0</v>
      </c>
      <c r="O354" s="136">
        <f>sum('DTC - P&amp;L'!O79,'AMAZON US&amp;CA - P&amp;L'!O53,'AMAZON EU - P&amp;L'!O60,'Digital Marketplaces - P&amp;L'!O36)</f>
        <v>0</v>
      </c>
      <c r="P354" s="136">
        <f>sum('DTC - P&amp;L'!P79,'AMAZON US&amp;CA - P&amp;L'!P53,'AMAZON EU - P&amp;L'!P60,'Digital Marketplaces - P&amp;L'!P36)</f>
        <v>0</v>
      </c>
      <c r="Q354" s="136">
        <f>sum('DTC - P&amp;L'!Q79,'AMAZON US&amp;CA - P&amp;L'!Q53,'AMAZON EU - P&amp;L'!Q60,'Digital Marketplaces - P&amp;L'!Q36)</f>
        <v>0</v>
      </c>
      <c r="R354" s="136">
        <f>sum('DTC - P&amp;L'!R79,'AMAZON US&amp;CA - P&amp;L'!R53,'AMAZON EU - P&amp;L'!R60,'Digital Marketplaces - P&amp;L'!R36)</f>
        <v>0</v>
      </c>
      <c r="S354" s="136">
        <f>sum('DTC - P&amp;L'!S79,'AMAZON US&amp;CA - P&amp;L'!S53,'AMAZON EU - P&amp;L'!S60,'Digital Marketplaces - P&amp;L'!S36)</f>
        <v>0</v>
      </c>
      <c r="T354" s="136">
        <f>sum('DTC - P&amp;L'!T79,'AMAZON US&amp;CA - P&amp;L'!T53,'AMAZON EU - P&amp;L'!T60,'Digital Marketplaces - P&amp;L'!T36)</f>
        <v>0</v>
      </c>
      <c r="U354" s="136">
        <f>sum('DTC - P&amp;L'!U79,'AMAZON US&amp;CA - P&amp;L'!U53,'AMAZON EU - P&amp;L'!U60,'Digital Marketplaces - P&amp;L'!U36)</f>
        <v>0</v>
      </c>
      <c r="V354" s="136">
        <f>sum('DTC - P&amp;L'!V79,'AMAZON US&amp;CA - P&amp;L'!V53,'AMAZON EU - P&amp;L'!V60,'Digital Marketplaces - P&amp;L'!V36)</f>
        <v>0</v>
      </c>
      <c r="W354" s="136">
        <f>sum('DTC - P&amp;L'!W79,'AMAZON US&amp;CA - P&amp;L'!W53,'AMAZON EU - P&amp;L'!W60,'Digital Marketplaces - P&amp;L'!W36)</f>
        <v>0</v>
      </c>
      <c r="X354" s="136">
        <f>sum('DTC - P&amp;L'!X79,'AMAZON US&amp;CA - P&amp;L'!X53,'AMAZON EU - P&amp;L'!X60,'Digital Marketplaces - P&amp;L'!X36)</f>
        <v>0</v>
      </c>
      <c r="Y354" s="136">
        <f>sum('DTC - P&amp;L'!Y79,'AMAZON US&amp;CA - P&amp;L'!Y53,'AMAZON EU - P&amp;L'!Y60,'Digital Marketplaces - P&amp;L'!Y36)</f>
        <v>0</v>
      </c>
      <c r="Z354" s="136">
        <f>sum('DTC - P&amp;L'!Z79,'AMAZON US&amp;CA - P&amp;L'!Z53,'AMAZON EU - P&amp;L'!Z60,'Digital Marketplaces - P&amp;L'!Z36)</f>
        <v>0</v>
      </c>
      <c r="AA354" s="136">
        <f>sum('DTC - P&amp;L'!AA79,'AMAZON US&amp;CA - P&amp;L'!AA53,'AMAZON EU - P&amp;L'!AA60,'Digital Marketplaces - P&amp;L'!AA36)</f>
        <v>0</v>
      </c>
      <c r="AB354" s="136">
        <f>sum('DTC - P&amp;L'!AB79,'AMAZON US&amp;CA - P&amp;L'!AB53,'AMAZON EU - P&amp;L'!AB60,'Digital Marketplaces - P&amp;L'!AB36)</f>
        <v>0</v>
      </c>
      <c r="AC354" s="136">
        <f>sum('DTC - P&amp;L'!AC79,'AMAZON US&amp;CA - P&amp;L'!AC53,'AMAZON EU - P&amp;L'!AC60,'Digital Marketplaces - P&amp;L'!AC36)</f>
        <v>0</v>
      </c>
      <c r="AD354" s="136">
        <f>sum('DTC - P&amp;L'!AD79,'AMAZON US&amp;CA - P&amp;L'!AD53,'AMAZON EU - P&amp;L'!AD60,'Digital Marketplaces - P&amp;L'!AD36)</f>
        <v>0</v>
      </c>
      <c r="AE354" s="136">
        <f>sum('DTC - P&amp;L'!AE79,'AMAZON US&amp;CA - P&amp;L'!AE53,'AMAZON EU - P&amp;L'!AE60,'Digital Marketplaces - P&amp;L'!AE36)</f>
        <v>0</v>
      </c>
      <c r="AF354" s="136">
        <f>sum('DTC - P&amp;L'!AF79,'AMAZON US&amp;CA - P&amp;L'!AF53,'AMAZON EU - P&amp;L'!AF60,'Digital Marketplaces - P&amp;L'!AF36)</f>
        <v>0</v>
      </c>
    </row>
    <row r="355" hidden="1" outlineLevel="1">
      <c r="A355" s="131" t="s">
        <v>250</v>
      </c>
      <c r="B355" s="132">
        <f t="shared" ref="B355:AF355" si="71">sum(B352:B354)</f>
        <v>0</v>
      </c>
      <c r="C355" s="132">
        <f t="shared" si="71"/>
        <v>0</v>
      </c>
      <c r="D355" s="132">
        <f t="shared" si="71"/>
        <v>0</v>
      </c>
      <c r="E355" s="132">
        <f t="shared" si="71"/>
        <v>0</v>
      </c>
      <c r="F355" s="132">
        <f t="shared" si="71"/>
        <v>0</v>
      </c>
      <c r="G355" s="132">
        <f t="shared" si="71"/>
        <v>0</v>
      </c>
      <c r="H355" s="132">
        <f t="shared" si="71"/>
        <v>0</v>
      </c>
      <c r="I355" s="132">
        <f t="shared" si="71"/>
        <v>0</v>
      </c>
      <c r="J355" s="132">
        <f t="shared" si="71"/>
        <v>0</v>
      </c>
      <c r="K355" s="132">
        <f t="shared" si="71"/>
        <v>0</v>
      </c>
      <c r="L355" s="132">
        <f t="shared" si="71"/>
        <v>0</v>
      </c>
      <c r="M355" s="132">
        <f t="shared" si="71"/>
        <v>0</v>
      </c>
      <c r="N355" s="132">
        <f t="shared" si="71"/>
        <v>0</v>
      </c>
      <c r="O355" s="132">
        <f t="shared" si="71"/>
        <v>0</v>
      </c>
      <c r="P355" s="132">
        <f t="shared" si="71"/>
        <v>0</v>
      </c>
      <c r="Q355" s="132">
        <f t="shared" si="71"/>
        <v>0</v>
      </c>
      <c r="R355" s="132">
        <f t="shared" si="71"/>
        <v>0</v>
      </c>
      <c r="S355" s="132">
        <f t="shared" si="71"/>
        <v>0</v>
      </c>
      <c r="T355" s="132">
        <f t="shared" si="71"/>
        <v>0</v>
      </c>
      <c r="U355" s="132">
        <f t="shared" si="71"/>
        <v>0</v>
      </c>
      <c r="V355" s="132">
        <f t="shared" si="71"/>
        <v>0</v>
      </c>
      <c r="W355" s="132">
        <f t="shared" si="71"/>
        <v>0</v>
      </c>
      <c r="X355" s="132">
        <f t="shared" si="71"/>
        <v>0</v>
      </c>
      <c r="Y355" s="132">
        <f t="shared" si="71"/>
        <v>0</v>
      </c>
      <c r="Z355" s="132">
        <f t="shared" si="71"/>
        <v>0</v>
      </c>
      <c r="AA355" s="132">
        <f t="shared" si="71"/>
        <v>0</v>
      </c>
      <c r="AB355" s="132">
        <f t="shared" si="71"/>
        <v>0</v>
      </c>
      <c r="AC355" s="132">
        <f t="shared" si="71"/>
        <v>0</v>
      </c>
      <c r="AD355" s="132">
        <f t="shared" si="71"/>
        <v>0</v>
      </c>
      <c r="AE355" s="132">
        <f t="shared" si="71"/>
        <v>0</v>
      </c>
      <c r="AF355" s="132">
        <f t="shared" si="71"/>
        <v>0</v>
      </c>
    </row>
    <row r="356">
      <c r="A356" s="128"/>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row>
    <row r="359">
      <c r="G359" s="138"/>
    </row>
    <row r="360">
      <c r="G360" s="138"/>
    </row>
  </sheetData>
  <mergeCells count="5">
    <mergeCell ref="A3:A11"/>
    <mergeCell ref="B3:L3"/>
    <mergeCell ref="M3:V3"/>
    <mergeCell ref="W3:Z3"/>
    <mergeCell ref="AA3:AF3"/>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4" width="16.25"/>
  </cols>
  <sheetData>
    <row r="1">
      <c r="A1" s="139"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1"/>
      <c r="AH1" s="1"/>
    </row>
    <row r="2">
      <c r="A2" s="140"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c r="AH2" s="143"/>
    </row>
    <row r="3">
      <c r="A3" s="144" t="s">
        <v>253</v>
      </c>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2"/>
      <c r="AH3" s="143"/>
    </row>
    <row r="4">
      <c r="A4" s="146" t="s">
        <v>220</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2"/>
      <c r="AH4" s="143"/>
    </row>
    <row r="5">
      <c r="A5" s="147" t="s">
        <v>254</v>
      </c>
      <c r="B5" s="148">
        <v>109.0</v>
      </c>
      <c r="C5" s="148">
        <v>231.0</v>
      </c>
      <c r="D5" s="148">
        <v>297.0</v>
      </c>
      <c r="E5" s="148">
        <v>281.0</v>
      </c>
      <c r="F5" s="148">
        <v>172.0</v>
      </c>
      <c r="G5" s="148">
        <v>166.0</v>
      </c>
      <c r="H5" s="148">
        <v>109.0</v>
      </c>
      <c r="I5" s="148">
        <v>100.0</v>
      </c>
      <c r="J5" s="148">
        <v>97.0</v>
      </c>
      <c r="K5" s="148">
        <v>103.0</v>
      </c>
      <c r="L5" s="148">
        <v>72.0</v>
      </c>
      <c r="M5" s="148">
        <v>72.0</v>
      </c>
      <c r="N5" s="148">
        <v>68.0</v>
      </c>
      <c r="O5" s="148">
        <v>485.0</v>
      </c>
      <c r="P5" s="148">
        <v>107.0</v>
      </c>
      <c r="Q5" s="148">
        <v>72.0</v>
      </c>
      <c r="R5" s="148">
        <v>145.0</v>
      </c>
      <c r="S5" s="148">
        <v>73.0</v>
      </c>
      <c r="T5" s="148">
        <v>148.0</v>
      </c>
      <c r="U5" s="148">
        <v>56.0</v>
      </c>
      <c r="V5" s="148">
        <v>42.0</v>
      </c>
      <c r="W5" s="148">
        <v>95.0</v>
      </c>
      <c r="X5" s="148">
        <v>129.0</v>
      </c>
      <c r="Y5" s="148">
        <v>158.0</v>
      </c>
      <c r="Z5" s="148">
        <v>160.0</v>
      </c>
      <c r="AA5" s="148">
        <v>60.0</v>
      </c>
      <c r="AB5" s="148">
        <v>57.0</v>
      </c>
      <c r="AC5" s="148">
        <v>33.0</v>
      </c>
      <c r="AD5" s="148">
        <v>32.0</v>
      </c>
      <c r="AE5" s="148">
        <v>39.0</v>
      </c>
      <c r="AF5" s="148">
        <v>29.0</v>
      </c>
      <c r="AG5" s="149">
        <f t="shared" ref="AG5:AG10" si="1">SUM(B5:AF5)</f>
        <v>3797</v>
      </c>
      <c r="AH5" s="150"/>
    </row>
    <row r="6">
      <c r="A6" s="147" t="s">
        <v>255</v>
      </c>
      <c r="B6" s="151">
        <v>118.0</v>
      </c>
      <c r="C6" s="151">
        <v>146.0</v>
      </c>
      <c r="D6" s="151">
        <v>174.0</v>
      </c>
      <c r="E6" s="151">
        <v>158.0</v>
      </c>
      <c r="F6" s="151">
        <v>105.0</v>
      </c>
      <c r="G6" s="151">
        <v>90.0</v>
      </c>
      <c r="H6" s="151">
        <v>66.0</v>
      </c>
      <c r="I6" s="151">
        <v>78.0</v>
      </c>
      <c r="J6" s="151">
        <v>68.0</v>
      </c>
      <c r="K6" s="151">
        <v>67.0</v>
      </c>
      <c r="L6" s="151">
        <v>38.0</v>
      </c>
      <c r="M6" s="151">
        <v>38.0</v>
      </c>
      <c r="N6" s="151">
        <v>62.0</v>
      </c>
      <c r="O6" s="151">
        <v>132.0</v>
      </c>
      <c r="P6" s="151">
        <v>47.0</v>
      </c>
      <c r="Q6" s="151">
        <v>58.0</v>
      </c>
      <c r="R6" s="151">
        <v>65.0</v>
      </c>
      <c r="S6" s="151">
        <v>45.0</v>
      </c>
      <c r="T6" s="151">
        <v>47.0</v>
      </c>
      <c r="U6" s="151">
        <v>23.0</v>
      </c>
      <c r="V6" s="151">
        <v>41.0</v>
      </c>
      <c r="W6" s="151">
        <v>65.0</v>
      </c>
      <c r="X6" s="151">
        <v>69.0</v>
      </c>
      <c r="Y6" s="151">
        <v>81.0</v>
      </c>
      <c r="Z6" s="151">
        <v>90.0</v>
      </c>
      <c r="AA6" s="151">
        <v>31.0</v>
      </c>
      <c r="AB6" s="151">
        <v>31.0</v>
      </c>
      <c r="AC6" s="151">
        <v>30.0</v>
      </c>
      <c r="AD6" s="151">
        <v>40.0</v>
      </c>
      <c r="AE6" s="151">
        <v>55.0</v>
      </c>
      <c r="AF6" s="151">
        <v>56.0</v>
      </c>
      <c r="AG6" s="149">
        <f t="shared" si="1"/>
        <v>2214</v>
      </c>
      <c r="AH6" s="150"/>
    </row>
    <row r="7">
      <c r="A7" s="152" t="s">
        <v>256</v>
      </c>
      <c r="B7" s="153">
        <v>0.0</v>
      </c>
      <c r="C7" s="153">
        <v>0.0</v>
      </c>
      <c r="D7" s="153">
        <v>0.0</v>
      </c>
      <c r="E7" s="153">
        <v>0.0</v>
      </c>
      <c r="F7" s="153">
        <v>0.0</v>
      </c>
      <c r="G7" s="153">
        <v>0.0</v>
      </c>
      <c r="H7" s="153">
        <v>0.0</v>
      </c>
      <c r="I7" s="153">
        <v>0.0</v>
      </c>
      <c r="J7" s="153">
        <v>0.0</v>
      </c>
      <c r="K7" s="153">
        <v>0.0</v>
      </c>
      <c r="L7" s="153">
        <v>0.0</v>
      </c>
      <c r="M7" s="153">
        <v>0.0</v>
      </c>
      <c r="N7" s="153">
        <v>0.0</v>
      </c>
      <c r="O7" s="153">
        <v>0.0</v>
      </c>
      <c r="P7" s="153">
        <v>0.0</v>
      </c>
      <c r="Q7" s="153">
        <v>0.0</v>
      </c>
      <c r="R7" s="153">
        <v>0.0</v>
      </c>
      <c r="S7" s="153">
        <v>0.0</v>
      </c>
      <c r="T7" s="153">
        <v>0.0</v>
      </c>
      <c r="U7" s="153">
        <v>0.0</v>
      </c>
      <c r="V7" s="153">
        <v>0.0</v>
      </c>
      <c r="W7" s="153">
        <v>0.0</v>
      </c>
      <c r="X7" s="153">
        <v>0.0</v>
      </c>
      <c r="Y7" s="153">
        <v>0.0</v>
      </c>
      <c r="Z7" s="153">
        <v>0.0</v>
      </c>
      <c r="AA7" s="153">
        <v>0.0</v>
      </c>
      <c r="AB7" s="153">
        <v>0.0</v>
      </c>
      <c r="AC7" s="153">
        <v>0.0</v>
      </c>
      <c r="AD7" s="153">
        <v>0.0</v>
      </c>
      <c r="AE7" s="153">
        <v>0.0</v>
      </c>
      <c r="AF7" s="153">
        <v>0.0</v>
      </c>
      <c r="AG7" s="149">
        <f t="shared" si="1"/>
        <v>0</v>
      </c>
      <c r="AH7" s="150"/>
    </row>
    <row r="8">
      <c r="A8" s="147" t="s">
        <v>257</v>
      </c>
      <c r="B8" s="148">
        <v>0.0</v>
      </c>
      <c r="C8" s="148">
        <v>0.0</v>
      </c>
      <c r="D8" s="148">
        <v>0.0</v>
      </c>
      <c r="E8" s="148">
        <v>0.0</v>
      </c>
      <c r="F8" s="148">
        <v>0.0</v>
      </c>
      <c r="G8" s="148">
        <v>0.0</v>
      </c>
      <c r="H8" s="148">
        <v>0.0</v>
      </c>
      <c r="I8" s="148">
        <v>0.0</v>
      </c>
      <c r="J8" s="148">
        <v>0.0</v>
      </c>
      <c r="K8" s="148">
        <v>0.0</v>
      </c>
      <c r="L8" s="148">
        <v>0.0</v>
      </c>
      <c r="M8" s="148">
        <v>0.0</v>
      </c>
      <c r="N8" s="148">
        <v>0.0</v>
      </c>
      <c r="O8" s="148">
        <v>0.0</v>
      </c>
      <c r="P8" s="148">
        <v>0.0</v>
      </c>
      <c r="Q8" s="148">
        <v>0.0</v>
      </c>
      <c r="R8" s="148">
        <v>0.0</v>
      </c>
      <c r="S8" s="148">
        <v>0.0</v>
      </c>
      <c r="T8" s="148">
        <v>0.0</v>
      </c>
      <c r="U8" s="148">
        <v>0.0</v>
      </c>
      <c r="V8" s="148">
        <v>0.0</v>
      </c>
      <c r="W8" s="148">
        <v>0.0</v>
      </c>
      <c r="X8" s="148">
        <v>0.0</v>
      </c>
      <c r="Y8" s="148">
        <v>0.0</v>
      </c>
      <c r="Z8" s="148">
        <v>0.0</v>
      </c>
      <c r="AA8" s="148">
        <v>0.0</v>
      </c>
      <c r="AB8" s="148">
        <v>0.0</v>
      </c>
      <c r="AC8" s="148">
        <v>0.0</v>
      </c>
      <c r="AD8" s="148">
        <v>0.0</v>
      </c>
      <c r="AE8" s="148">
        <v>0.0</v>
      </c>
      <c r="AF8" s="148">
        <v>0.0</v>
      </c>
      <c r="AG8" s="149">
        <f t="shared" si="1"/>
        <v>0</v>
      </c>
      <c r="AH8" s="148">
        <v>0.0</v>
      </c>
    </row>
    <row r="9">
      <c r="A9" s="154" t="s">
        <v>258</v>
      </c>
      <c r="B9" s="155">
        <v>0.0</v>
      </c>
      <c r="C9" s="155">
        <v>0.0</v>
      </c>
      <c r="D9" s="155">
        <v>0.0</v>
      </c>
      <c r="E9" s="155">
        <v>0.0</v>
      </c>
      <c r="F9" s="155">
        <v>0.0</v>
      </c>
      <c r="G9" s="155">
        <v>0.0</v>
      </c>
      <c r="H9" s="155">
        <v>0.0</v>
      </c>
      <c r="I9" s="155">
        <v>0.0</v>
      </c>
      <c r="J9" s="155">
        <v>0.0</v>
      </c>
      <c r="K9" s="155">
        <v>0.0</v>
      </c>
      <c r="L9" s="155">
        <v>0.0</v>
      </c>
      <c r="M9" s="155">
        <v>0.0</v>
      </c>
      <c r="N9" s="155">
        <v>0.0</v>
      </c>
      <c r="O9" s="155">
        <v>0.0</v>
      </c>
      <c r="P9" s="155">
        <v>0.0</v>
      </c>
      <c r="Q9" s="155">
        <v>0.0</v>
      </c>
      <c r="R9" s="155">
        <v>0.0</v>
      </c>
      <c r="S9" s="155">
        <v>0.0</v>
      </c>
      <c r="T9" s="155">
        <v>0.0</v>
      </c>
      <c r="U9" s="155">
        <v>0.0</v>
      </c>
      <c r="V9" s="155">
        <v>0.0</v>
      </c>
      <c r="W9" s="155">
        <v>0.0</v>
      </c>
      <c r="X9" s="155">
        <v>0.0</v>
      </c>
      <c r="Y9" s="155">
        <v>0.0</v>
      </c>
      <c r="Z9" s="155">
        <v>0.0</v>
      </c>
      <c r="AA9" s="155">
        <v>0.0</v>
      </c>
      <c r="AB9" s="155">
        <v>0.0</v>
      </c>
      <c r="AC9" s="155">
        <v>0.0</v>
      </c>
      <c r="AD9" s="155">
        <v>0.0</v>
      </c>
      <c r="AE9" s="155">
        <v>0.0</v>
      </c>
      <c r="AF9" s="155">
        <v>0.0</v>
      </c>
      <c r="AG9" s="149">
        <f t="shared" si="1"/>
        <v>0</v>
      </c>
      <c r="AH9" s="150"/>
    </row>
    <row r="10">
      <c r="A10" s="156" t="s">
        <v>259</v>
      </c>
      <c r="B10" s="157">
        <f t="shared" ref="B10:AF10" si="2">SUM(B5:B9)</f>
        <v>227</v>
      </c>
      <c r="C10" s="157">
        <f t="shared" si="2"/>
        <v>377</v>
      </c>
      <c r="D10" s="157">
        <f t="shared" si="2"/>
        <v>471</v>
      </c>
      <c r="E10" s="157">
        <f t="shared" si="2"/>
        <v>439</v>
      </c>
      <c r="F10" s="157">
        <f t="shared" si="2"/>
        <v>277</v>
      </c>
      <c r="G10" s="157">
        <f t="shared" si="2"/>
        <v>256</v>
      </c>
      <c r="H10" s="157">
        <f t="shared" si="2"/>
        <v>175</v>
      </c>
      <c r="I10" s="157">
        <f t="shared" si="2"/>
        <v>178</v>
      </c>
      <c r="J10" s="157">
        <f t="shared" si="2"/>
        <v>165</v>
      </c>
      <c r="K10" s="157">
        <f t="shared" si="2"/>
        <v>170</v>
      </c>
      <c r="L10" s="157">
        <f t="shared" si="2"/>
        <v>110</v>
      </c>
      <c r="M10" s="157">
        <f t="shared" si="2"/>
        <v>110</v>
      </c>
      <c r="N10" s="157">
        <f t="shared" si="2"/>
        <v>130</v>
      </c>
      <c r="O10" s="157">
        <f t="shared" si="2"/>
        <v>617</v>
      </c>
      <c r="P10" s="157">
        <f t="shared" si="2"/>
        <v>154</v>
      </c>
      <c r="Q10" s="157">
        <f t="shared" si="2"/>
        <v>130</v>
      </c>
      <c r="R10" s="157">
        <f t="shared" si="2"/>
        <v>210</v>
      </c>
      <c r="S10" s="157">
        <f t="shared" si="2"/>
        <v>118</v>
      </c>
      <c r="T10" s="157">
        <f t="shared" si="2"/>
        <v>195</v>
      </c>
      <c r="U10" s="157">
        <f t="shared" si="2"/>
        <v>79</v>
      </c>
      <c r="V10" s="157">
        <f t="shared" si="2"/>
        <v>83</v>
      </c>
      <c r="W10" s="157">
        <f t="shared" si="2"/>
        <v>160</v>
      </c>
      <c r="X10" s="157">
        <f t="shared" si="2"/>
        <v>198</v>
      </c>
      <c r="Y10" s="157">
        <f t="shared" si="2"/>
        <v>239</v>
      </c>
      <c r="Z10" s="157">
        <f t="shared" si="2"/>
        <v>250</v>
      </c>
      <c r="AA10" s="157">
        <f t="shared" si="2"/>
        <v>91</v>
      </c>
      <c r="AB10" s="157">
        <f t="shared" si="2"/>
        <v>88</v>
      </c>
      <c r="AC10" s="157">
        <f t="shared" si="2"/>
        <v>63</v>
      </c>
      <c r="AD10" s="157">
        <f t="shared" si="2"/>
        <v>72</v>
      </c>
      <c r="AE10" s="157">
        <f t="shared" si="2"/>
        <v>94</v>
      </c>
      <c r="AF10" s="157">
        <f t="shared" si="2"/>
        <v>85</v>
      </c>
      <c r="AG10" s="149">
        <f t="shared" si="1"/>
        <v>6011</v>
      </c>
      <c r="AH10" s="150"/>
    </row>
    <row r="11">
      <c r="A11" s="158"/>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59"/>
      <c r="AH11" s="160"/>
    </row>
    <row r="12">
      <c r="A12" s="158"/>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59"/>
      <c r="AH12" s="160"/>
    </row>
    <row r="13">
      <c r="A13" s="158"/>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59"/>
      <c r="AH13" s="160"/>
    </row>
    <row r="14">
      <c r="A14" s="161" t="s">
        <v>208</v>
      </c>
      <c r="B14" s="162"/>
      <c r="C14" s="162"/>
      <c r="D14" s="162"/>
      <c r="E14" s="162"/>
      <c r="F14" s="162"/>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59"/>
      <c r="AH14" s="160"/>
    </row>
    <row r="15">
      <c r="A15" s="147" t="s">
        <v>254</v>
      </c>
      <c r="B15" s="163">
        <v>25615.62</v>
      </c>
      <c r="C15" s="163">
        <v>56722.29</v>
      </c>
      <c r="D15" s="163">
        <v>73355.35</v>
      </c>
      <c r="E15" s="163">
        <v>71596.63</v>
      </c>
      <c r="F15" s="163">
        <v>42032.19</v>
      </c>
      <c r="G15" s="163">
        <v>44356.49</v>
      </c>
      <c r="H15" s="163">
        <v>27859.84</v>
      </c>
      <c r="I15" s="163">
        <v>26043.36</v>
      </c>
      <c r="J15" s="163">
        <v>26280.77</v>
      </c>
      <c r="K15" s="163">
        <v>24620.88</v>
      </c>
      <c r="L15" s="163">
        <v>17943.98</v>
      </c>
      <c r="M15" s="163">
        <v>16005.09</v>
      </c>
      <c r="N15" s="163">
        <v>15768.1</v>
      </c>
      <c r="O15" s="163">
        <v>115339.77</v>
      </c>
      <c r="P15" s="163">
        <v>25529.0</v>
      </c>
      <c r="Q15" s="163">
        <v>16794.27</v>
      </c>
      <c r="R15" s="163">
        <v>35542.96</v>
      </c>
      <c r="S15" s="163">
        <v>18103.3</v>
      </c>
      <c r="T15" s="163">
        <v>36132.27</v>
      </c>
      <c r="U15" s="163">
        <v>12698.35</v>
      </c>
      <c r="V15" s="163">
        <v>10134.97</v>
      </c>
      <c r="W15" s="163">
        <v>22778.84</v>
      </c>
      <c r="X15" s="163">
        <v>31347.84</v>
      </c>
      <c r="Y15" s="163">
        <v>35652.08</v>
      </c>
      <c r="Z15" s="163">
        <v>37810.73</v>
      </c>
      <c r="AA15" s="163">
        <v>15138.69</v>
      </c>
      <c r="AB15" s="163">
        <v>16190.51</v>
      </c>
      <c r="AC15" s="163">
        <v>7430.86</v>
      </c>
      <c r="AD15" s="163">
        <v>8026.23</v>
      </c>
      <c r="AE15" s="163">
        <v>9616.05</v>
      </c>
      <c r="AF15" s="163">
        <v>7765.19</v>
      </c>
      <c r="AG15" s="149">
        <f t="shared" ref="AG15:AG20" si="3">SUM(B15:AF15)</f>
        <v>930232.5</v>
      </c>
      <c r="AH15" s="150"/>
    </row>
    <row r="16">
      <c r="A16" s="147" t="s">
        <v>255</v>
      </c>
      <c r="B16" s="163">
        <v>28121.71</v>
      </c>
      <c r="C16" s="163">
        <v>35894.93</v>
      </c>
      <c r="D16" s="163">
        <v>42418.39</v>
      </c>
      <c r="E16" s="163">
        <v>39691.75</v>
      </c>
      <c r="F16" s="163">
        <v>25877.86</v>
      </c>
      <c r="G16" s="163">
        <v>23228.08</v>
      </c>
      <c r="H16" s="163">
        <v>16781.96</v>
      </c>
      <c r="I16" s="163">
        <v>19509.29</v>
      </c>
      <c r="J16" s="163">
        <v>16897.91</v>
      </c>
      <c r="K16" s="163">
        <v>16563.38</v>
      </c>
      <c r="L16" s="163">
        <v>9077.8</v>
      </c>
      <c r="M16" s="163">
        <v>8711.5</v>
      </c>
      <c r="N16" s="163">
        <v>15661.29</v>
      </c>
      <c r="O16" s="163">
        <v>33314.72</v>
      </c>
      <c r="P16" s="163">
        <v>10211.6</v>
      </c>
      <c r="Q16" s="163">
        <v>13068.75</v>
      </c>
      <c r="R16" s="163">
        <v>15954.72</v>
      </c>
      <c r="S16" s="163">
        <v>11408.73</v>
      </c>
      <c r="T16" s="163">
        <v>11786.41</v>
      </c>
      <c r="U16" s="163">
        <v>4991.17</v>
      </c>
      <c r="V16" s="163">
        <v>9512.76</v>
      </c>
      <c r="W16" s="163">
        <v>14982.69</v>
      </c>
      <c r="X16" s="163">
        <v>16936.1</v>
      </c>
      <c r="Y16" s="163">
        <v>18304.71</v>
      </c>
      <c r="Z16" s="163">
        <v>21340.33</v>
      </c>
      <c r="AA16" s="163">
        <v>7438.27</v>
      </c>
      <c r="AB16" s="163">
        <v>8786.16</v>
      </c>
      <c r="AC16" s="163">
        <v>7292.0</v>
      </c>
      <c r="AD16" s="163">
        <v>9482.4</v>
      </c>
      <c r="AE16" s="163">
        <v>13685.34</v>
      </c>
      <c r="AF16" s="163">
        <v>14223.17</v>
      </c>
      <c r="AG16" s="149">
        <f t="shared" si="3"/>
        <v>541155.88</v>
      </c>
      <c r="AH16" s="150"/>
    </row>
    <row r="17">
      <c r="A17" s="152" t="s">
        <v>256</v>
      </c>
      <c r="B17" s="163">
        <v>0.0</v>
      </c>
      <c r="C17" s="163">
        <v>0.0</v>
      </c>
      <c r="D17" s="163">
        <v>0.0</v>
      </c>
      <c r="E17" s="163">
        <v>0.0</v>
      </c>
      <c r="F17" s="163">
        <v>0.0</v>
      </c>
      <c r="G17" s="163">
        <v>0.0</v>
      </c>
      <c r="H17" s="163">
        <v>0.0</v>
      </c>
      <c r="I17" s="163">
        <v>0.0</v>
      </c>
      <c r="J17" s="163">
        <v>0.0</v>
      </c>
      <c r="K17" s="163">
        <v>0.0</v>
      </c>
      <c r="L17" s="163">
        <v>0.0</v>
      </c>
      <c r="M17" s="163">
        <v>0.0</v>
      </c>
      <c r="N17" s="163">
        <v>0.0</v>
      </c>
      <c r="O17" s="163">
        <v>0.0</v>
      </c>
      <c r="P17" s="163">
        <v>0.0</v>
      </c>
      <c r="Q17" s="163">
        <v>0.0</v>
      </c>
      <c r="R17" s="163">
        <v>0.0</v>
      </c>
      <c r="S17" s="163">
        <v>0.0</v>
      </c>
      <c r="T17" s="163">
        <v>0.0</v>
      </c>
      <c r="U17" s="163">
        <v>0.0</v>
      </c>
      <c r="V17" s="163">
        <v>0.0</v>
      </c>
      <c r="W17" s="163">
        <v>0.0</v>
      </c>
      <c r="X17" s="163">
        <v>0.0</v>
      </c>
      <c r="Y17" s="163">
        <v>0.0</v>
      </c>
      <c r="Z17" s="163">
        <v>0.0</v>
      </c>
      <c r="AA17" s="163">
        <v>0.0</v>
      </c>
      <c r="AB17" s="163">
        <v>0.0</v>
      </c>
      <c r="AC17" s="163">
        <v>0.0</v>
      </c>
      <c r="AD17" s="163">
        <v>0.0</v>
      </c>
      <c r="AE17" s="163">
        <v>0.0</v>
      </c>
      <c r="AF17" s="163">
        <v>0.0</v>
      </c>
      <c r="AG17" s="149">
        <f t="shared" si="3"/>
        <v>0</v>
      </c>
      <c r="AH17" s="150"/>
    </row>
    <row r="18">
      <c r="A18" s="147" t="s">
        <v>257</v>
      </c>
      <c r="B18" s="164">
        <v>0.0</v>
      </c>
      <c r="C18" s="164">
        <v>0.0</v>
      </c>
      <c r="D18" s="164">
        <v>0.0</v>
      </c>
      <c r="E18" s="164">
        <v>0.0</v>
      </c>
      <c r="F18" s="164">
        <v>0.0</v>
      </c>
      <c r="G18" s="164">
        <v>0.0</v>
      </c>
      <c r="H18" s="164">
        <v>0.0</v>
      </c>
      <c r="I18" s="164">
        <v>0.0</v>
      </c>
      <c r="J18" s="164">
        <v>0.0</v>
      </c>
      <c r="K18" s="164">
        <v>0.0</v>
      </c>
      <c r="L18" s="164">
        <v>0.0</v>
      </c>
      <c r="M18" s="164">
        <v>0.0</v>
      </c>
      <c r="N18" s="164">
        <v>0.0</v>
      </c>
      <c r="O18" s="164">
        <v>0.0</v>
      </c>
      <c r="P18" s="164">
        <v>0.0</v>
      </c>
      <c r="Q18" s="164">
        <v>0.0</v>
      </c>
      <c r="R18" s="164">
        <v>0.0</v>
      </c>
      <c r="S18" s="164">
        <v>0.0</v>
      </c>
      <c r="T18" s="164">
        <v>0.0</v>
      </c>
      <c r="U18" s="164">
        <v>0.0</v>
      </c>
      <c r="V18" s="164">
        <v>0.0</v>
      </c>
      <c r="W18" s="164">
        <v>0.0</v>
      </c>
      <c r="X18" s="164">
        <v>0.0</v>
      </c>
      <c r="Y18" s="164">
        <v>0.0</v>
      </c>
      <c r="Z18" s="164">
        <v>0.0</v>
      </c>
      <c r="AA18" s="164">
        <v>0.0</v>
      </c>
      <c r="AB18" s="164">
        <v>0.0</v>
      </c>
      <c r="AC18" s="164">
        <v>0.0</v>
      </c>
      <c r="AD18" s="164">
        <v>0.0</v>
      </c>
      <c r="AE18" s="164">
        <v>0.0</v>
      </c>
      <c r="AF18" s="164">
        <v>0.0</v>
      </c>
      <c r="AG18" s="149">
        <f t="shared" si="3"/>
        <v>0</v>
      </c>
      <c r="AH18" s="150"/>
    </row>
    <row r="19">
      <c r="A19" s="165" t="s">
        <v>258</v>
      </c>
      <c r="B19" s="166">
        <v>0.0</v>
      </c>
      <c r="C19" s="166">
        <v>0.0</v>
      </c>
      <c r="D19" s="166">
        <v>0.0</v>
      </c>
      <c r="E19" s="166">
        <v>0.0</v>
      </c>
      <c r="F19" s="166">
        <v>0.0</v>
      </c>
      <c r="G19" s="166">
        <v>0.0</v>
      </c>
      <c r="H19" s="166">
        <v>0.0</v>
      </c>
      <c r="I19" s="166">
        <v>0.0</v>
      </c>
      <c r="J19" s="166">
        <v>0.0</v>
      </c>
      <c r="K19" s="166">
        <v>0.0</v>
      </c>
      <c r="L19" s="166">
        <v>0.0</v>
      </c>
      <c r="M19" s="166">
        <v>0.0</v>
      </c>
      <c r="N19" s="166">
        <v>0.0</v>
      </c>
      <c r="O19" s="166">
        <v>0.0</v>
      </c>
      <c r="P19" s="166">
        <v>0.0</v>
      </c>
      <c r="Q19" s="166">
        <v>0.0</v>
      </c>
      <c r="R19" s="166">
        <v>0.0</v>
      </c>
      <c r="S19" s="166">
        <v>0.0</v>
      </c>
      <c r="T19" s="166">
        <v>0.0</v>
      </c>
      <c r="U19" s="166">
        <v>0.0</v>
      </c>
      <c r="V19" s="166">
        <v>0.0</v>
      </c>
      <c r="W19" s="166">
        <v>0.0</v>
      </c>
      <c r="X19" s="166">
        <v>0.0</v>
      </c>
      <c r="Y19" s="166">
        <v>0.0</v>
      </c>
      <c r="Z19" s="166">
        <v>0.0</v>
      </c>
      <c r="AA19" s="166">
        <v>0.0</v>
      </c>
      <c r="AB19" s="166">
        <v>0.0</v>
      </c>
      <c r="AC19" s="166">
        <v>0.0</v>
      </c>
      <c r="AD19" s="166">
        <v>0.0</v>
      </c>
      <c r="AE19" s="166">
        <v>0.0</v>
      </c>
      <c r="AF19" s="166">
        <v>0.0</v>
      </c>
      <c r="AG19" s="149">
        <f t="shared" si="3"/>
        <v>0</v>
      </c>
      <c r="AH19" s="150"/>
    </row>
    <row r="20">
      <c r="A20" s="156" t="s">
        <v>259</v>
      </c>
      <c r="B20" s="167">
        <f t="shared" ref="B20:AF20" si="4">SUM(B15:B19)</f>
        <v>53737.33</v>
      </c>
      <c r="C20" s="167">
        <f t="shared" si="4"/>
        <v>92617.22</v>
      </c>
      <c r="D20" s="167">
        <f t="shared" si="4"/>
        <v>115773.74</v>
      </c>
      <c r="E20" s="167">
        <f t="shared" si="4"/>
        <v>111288.38</v>
      </c>
      <c r="F20" s="167">
        <f t="shared" si="4"/>
        <v>67910.05</v>
      </c>
      <c r="G20" s="167">
        <f t="shared" si="4"/>
        <v>67584.57</v>
      </c>
      <c r="H20" s="167">
        <f t="shared" si="4"/>
        <v>44641.8</v>
      </c>
      <c r="I20" s="167">
        <f t="shared" si="4"/>
        <v>45552.65</v>
      </c>
      <c r="J20" s="167">
        <f t="shared" si="4"/>
        <v>43178.68</v>
      </c>
      <c r="K20" s="167">
        <f t="shared" si="4"/>
        <v>41184.26</v>
      </c>
      <c r="L20" s="167">
        <f t="shared" si="4"/>
        <v>27021.78</v>
      </c>
      <c r="M20" s="167">
        <f t="shared" si="4"/>
        <v>24716.59</v>
      </c>
      <c r="N20" s="167">
        <f t="shared" si="4"/>
        <v>31429.39</v>
      </c>
      <c r="O20" s="167">
        <f t="shared" si="4"/>
        <v>148654.49</v>
      </c>
      <c r="P20" s="167">
        <f t="shared" si="4"/>
        <v>35740.6</v>
      </c>
      <c r="Q20" s="167">
        <f t="shared" si="4"/>
        <v>29863.02</v>
      </c>
      <c r="R20" s="167">
        <f t="shared" si="4"/>
        <v>51497.68</v>
      </c>
      <c r="S20" s="167">
        <f t="shared" si="4"/>
        <v>29512.03</v>
      </c>
      <c r="T20" s="167">
        <f t="shared" si="4"/>
        <v>47918.68</v>
      </c>
      <c r="U20" s="167">
        <f t="shared" si="4"/>
        <v>17689.52</v>
      </c>
      <c r="V20" s="167">
        <f t="shared" si="4"/>
        <v>19647.73</v>
      </c>
      <c r="W20" s="167">
        <f t="shared" si="4"/>
        <v>37761.53</v>
      </c>
      <c r="X20" s="167">
        <f t="shared" si="4"/>
        <v>48283.94</v>
      </c>
      <c r="Y20" s="167">
        <f t="shared" si="4"/>
        <v>53956.79</v>
      </c>
      <c r="Z20" s="167">
        <f t="shared" si="4"/>
        <v>59151.06</v>
      </c>
      <c r="AA20" s="167">
        <f t="shared" si="4"/>
        <v>22576.96</v>
      </c>
      <c r="AB20" s="167">
        <f t="shared" si="4"/>
        <v>24976.67</v>
      </c>
      <c r="AC20" s="167">
        <f t="shared" si="4"/>
        <v>14722.86</v>
      </c>
      <c r="AD20" s="167">
        <f t="shared" si="4"/>
        <v>17508.63</v>
      </c>
      <c r="AE20" s="167">
        <f t="shared" si="4"/>
        <v>23301.39</v>
      </c>
      <c r="AF20" s="167">
        <f t="shared" si="4"/>
        <v>21988.36</v>
      </c>
      <c r="AG20" s="149">
        <f t="shared" si="3"/>
        <v>1471388.38</v>
      </c>
      <c r="AH20" s="150"/>
    </row>
    <row r="21">
      <c r="A21" s="158"/>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68"/>
      <c r="AH21" s="169"/>
    </row>
    <row r="22">
      <c r="A22" s="158"/>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68"/>
      <c r="AH22" s="169"/>
    </row>
    <row r="23">
      <c r="A23" s="158"/>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68"/>
      <c r="AH23" s="169"/>
    </row>
    <row r="24">
      <c r="A24" s="170" t="s">
        <v>260</v>
      </c>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68"/>
      <c r="AH24" s="169"/>
    </row>
    <row r="25">
      <c r="A25" s="147" t="s">
        <v>254</v>
      </c>
      <c r="B25" s="171">
        <f>Summary!B134</f>
        <v>9467.17</v>
      </c>
      <c r="C25" s="171">
        <f>Summary!C134</f>
        <v>21100.71</v>
      </c>
      <c r="D25" s="171">
        <f>Summary!D134</f>
        <v>29005.81</v>
      </c>
      <c r="E25" s="171">
        <f>Summary!E134</f>
        <v>26025</v>
      </c>
      <c r="F25" s="171">
        <f>Summary!F134</f>
        <v>24029.71</v>
      </c>
      <c r="G25" s="171">
        <f>Summary!G134</f>
        <v>22817.76</v>
      </c>
      <c r="H25" s="171">
        <f>Summary!H134</f>
        <v>19778.33</v>
      </c>
      <c r="I25" s="171">
        <f>Summary!I134</f>
        <v>13804.36</v>
      </c>
      <c r="J25" s="171">
        <f>Summary!J134</f>
        <v>17304.4</v>
      </c>
      <c r="K25" s="171">
        <f>Summary!K134</f>
        <v>16288.3</v>
      </c>
      <c r="L25" s="171">
        <f>Summary!L134</f>
        <v>14582.35</v>
      </c>
      <c r="M25" s="171">
        <f>Summary!M134</f>
        <v>12139.74</v>
      </c>
      <c r="N25" s="171">
        <f>Summary!N134</f>
        <v>11505.95</v>
      </c>
      <c r="O25" s="171">
        <f>Summary!O134</f>
        <v>10276.68</v>
      </c>
      <c r="P25" s="171">
        <f>Summary!P134</f>
        <v>8535.84</v>
      </c>
      <c r="Q25" s="171">
        <f>Summary!Q134</f>
        <v>6362.57</v>
      </c>
      <c r="R25" s="171">
        <f>Summary!R134</f>
        <v>7282.73</v>
      </c>
      <c r="S25" s="171">
        <f>Summary!S134</f>
        <v>6687.88</v>
      </c>
      <c r="T25" s="171">
        <f>Summary!T134</f>
        <v>6352.3</v>
      </c>
      <c r="U25" s="171">
        <f>Summary!U134</f>
        <v>6651.2</v>
      </c>
      <c r="V25" s="171">
        <f>Summary!V134</f>
        <v>8439.45</v>
      </c>
      <c r="W25" s="171">
        <f>Summary!W134</f>
        <v>11936.59</v>
      </c>
      <c r="X25" s="171">
        <f>Summary!X134</f>
        <v>17376.63</v>
      </c>
      <c r="Y25" s="171">
        <f>Summary!Y134</f>
        <v>23359.58</v>
      </c>
      <c r="Z25" s="171">
        <f>Summary!Z134</f>
        <v>22090.16</v>
      </c>
      <c r="AA25" s="171">
        <f>Summary!AA134</f>
        <v>13968.49</v>
      </c>
      <c r="AB25" s="171">
        <f>Summary!AB134</f>
        <v>9204.47</v>
      </c>
      <c r="AC25" s="171">
        <f>Summary!AC134</f>
        <v>9484.72</v>
      </c>
      <c r="AD25" s="171">
        <f>Summary!AD134</f>
        <v>5569.51</v>
      </c>
      <c r="AE25" s="171">
        <f>Summary!AE134</f>
        <v>5228.93</v>
      </c>
      <c r="AF25" s="171">
        <f>Summary!AF134</f>
        <v>3601.74</v>
      </c>
      <c r="AG25" s="149">
        <f t="shared" ref="AG25:AG29" si="5">SUM(B25:AF25)</f>
        <v>420259.06</v>
      </c>
      <c r="AH25" s="150"/>
    </row>
    <row r="26">
      <c r="A26" s="147" t="s">
        <v>255</v>
      </c>
      <c r="B26" s="171">
        <f>Summary!B137</f>
        <v>3405.83</v>
      </c>
      <c r="C26" s="171">
        <f>Summary!C137</f>
        <v>4906.54</v>
      </c>
      <c r="D26" s="171">
        <f>Summary!D137</f>
        <v>4839.04</v>
      </c>
      <c r="E26" s="171">
        <f>Summary!E137</f>
        <v>3636.27</v>
      </c>
      <c r="F26" s="171">
        <f>Summary!F137</f>
        <v>3901.91</v>
      </c>
      <c r="G26" s="171">
        <f>Summary!G137</f>
        <v>3962.24</v>
      </c>
      <c r="H26" s="171">
        <f>Summary!H137</f>
        <v>3381.05</v>
      </c>
      <c r="I26" s="171">
        <f>Summary!I137</f>
        <v>2950.12</v>
      </c>
      <c r="J26" s="171">
        <f>Summary!J137</f>
        <v>3325.67</v>
      </c>
      <c r="K26" s="171">
        <f>Summary!K137</f>
        <v>4455.09</v>
      </c>
      <c r="L26" s="171">
        <f>Summary!L137</f>
        <v>2710.02</v>
      </c>
      <c r="M26" s="171">
        <f>Summary!M137</f>
        <v>2419.59</v>
      </c>
      <c r="N26" s="171">
        <f>Summary!N137</f>
        <v>2688.19</v>
      </c>
      <c r="O26" s="171">
        <f>Summary!O137</f>
        <v>4159.63</v>
      </c>
      <c r="P26" s="171">
        <f>Summary!P137</f>
        <v>2095.46</v>
      </c>
      <c r="Q26" s="171">
        <f>Summary!Q137</f>
        <v>2513.77</v>
      </c>
      <c r="R26" s="171">
        <f>Summary!R137</f>
        <v>2606.55</v>
      </c>
      <c r="S26" s="171">
        <f>Summary!S137</f>
        <v>2153.75</v>
      </c>
      <c r="T26" s="171">
        <f>Summary!T137</f>
        <v>2062.74</v>
      </c>
      <c r="U26" s="171">
        <f>Summary!U137</f>
        <v>1704.91</v>
      </c>
      <c r="V26" s="171">
        <f>Summary!V137</f>
        <v>2675.92</v>
      </c>
      <c r="W26" s="171">
        <f>Summary!W137</f>
        <v>2370.38</v>
      </c>
      <c r="X26" s="171">
        <f>Summary!X137</f>
        <v>2329.66</v>
      </c>
      <c r="Y26" s="171">
        <f>Summary!Y137</f>
        <v>2274.36</v>
      </c>
      <c r="Z26" s="171">
        <f>Summary!Z137</f>
        <v>1999.78</v>
      </c>
      <c r="AA26" s="171">
        <f>Summary!AA137</f>
        <v>1890.32</v>
      </c>
      <c r="AB26" s="171">
        <f>Summary!AB137</f>
        <v>1065.74</v>
      </c>
      <c r="AC26" s="171">
        <f>Summary!AC137</f>
        <v>2097.29</v>
      </c>
      <c r="AD26" s="171">
        <f>Summary!AD137</f>
        <v>1403.99</v>
      </c>
      <c r="AE26" s="171">
        <f>Summary!AE137</f>
        <v>1417.96</v>
      </c>
      <c r="AF26" s="171">
        <f>Summary!AF137</f>
        <v>1348.54</v>
      </c>
      <c r="AG26" s="149">
        <f t="shared" si="5"/>
        <v>84752.31</v>
      </c>
      <c r="AH26" s="150"/>
    </row>
    <row r="27">
      <c r="A27" s="147" t="s">
        <v>256</v>
      </c>
      <c r="B27" s="171">
        <f>Summary!B141</f>
        <v>0</v>
      </c>
      <c r="C27" s="171">
        <f>Summary!C141</f>
        <v>0</v>
      </c>
      <c r="D27" s="171">
        <f>Summary!D141</f>
        <v>0</v>
      </c>
      <c r="E27" s="171">
        <f>Summary!E141</f>
        <v>0</v>
      </c>
      <c r="F27" s="171">
        <f>Summary!F141</f>
        <v>0</v>
      </c>
      <c r="G27" s="171">
        <f>Summary!G141</f>
        <v>0</v>
      </c>
      <c r="H27" s="171">
        <f>Summary!H141</f>
        <v>0</v>
      </c>
      <c r="I27" s="171">
        <f>Summary!I141</f>
        <v>0</v>
      </c>
      <c r="J27" s="171">
        <f>Summary!J141</f>
        <v>0</v>
      </c>
      <c r="K27" s="171">
        <f>Summary!K141</f>
        <v>0</v>
      </c>
      <c r="L27" s="171">
        <f>Summary!L141</f>
        <v>0</v>
      </c>
      <c r="M27" s="171">
        <f>Summary!M141</f>
        <v>0</v>
      </c>
      <c r="N27" s="171">
        <f>Summary!N141</f>
        <v>0</v>
      </c>
      <c r="O27" s="171">
        <f>Summary!O141</f>
        <v>3.46</v>
      </c>
      <c r="P27" s="171">
        <f>Summary!P141</f>
        <v>429.17</v>
      </c>
      <c r="Q27" s="171">
        <f>Summary!Q141</f>
        <v>348.24</v>
      </c>
      <c r="R27" s="171">
        <f>Summary!R141</f>
        <v>366.46</v>
      </c>
      <c r="S27" s="171">
        <f>Summary!S141</f>
        <v>207.73</v>
      </c>
      <c r="T27" s="171">
        <f>Summary!T141</f>
        <v>0</v>
      </c>
      <c r="U27" s="171">
        <f>Summary!U141</f>
        <v>0</v>
      </c>
      <c r="V27" s="171">
        <f>Summary!V141</f>
        <v>0</v>
      </c>
      <c r="W27" s="171">
        <f>Summary!W141</f>
        <v>0</v>
      </c>
      <c r="X27" s="171">
        <f>Summary!X141</f>
        <v>0</v>
      </c>
      <c r="Y27" s="171">
        <f>Summary!Y141</f>
        <v>0</v>
      </c>
      <c r="Z27" s="171">
        <f>Summary!Z141</f>
        <v>0</v>
      </c>
      <c r="AA27" s="171">
        <f>Summary!AA141</f>
        <v>0</v>
      </c>
      <c r="AB27" s="171">
        <f>Summary!AB141</f>
        <v>0</v>
      </c>
      <c r="AC27" s="171">
        <f>Summary!AC141</f>
        <v>0</v>
      </c>
      <c r="AD27" s="171">
        <f>Summary!AD141</f>
        <v>0</v>
      </c>
      <c r="AE27" s="171">
        <f>Summary!AE141</f>
        <v>0</v>
      </c>
      <c r="AF27" s="171">
        <f>Summary!AF141</f>
        <v>0</v>
      </c>
      <c r="AG27" s="149">
        <f t="shared" si="5"/>
        <v>1355.06</v>
      </c>
      <c r="AH27" s="150"/>
    </row>
    <row r="28">
      <c r="A28" s="147" t="s">
        <v>257</v>
      </c>
      <c r="B28" s="171">
        <f>Summary!B140</f>
        <v>0</v>
      </c>
      <c r="C28" s="171">
        <f>Summary!C140</f>
        <v>0</v>
      </c>
      <c r="D28" s="171">
        <f>Summary!D140</f>
        <v>0</v>
      </c>
      <c r="E28" s="171">
        <f>Summary!E140</f>
        <v>0</v>
      </c>
      <c r="F28" s="171">
        <f>Summary!F140</f>
        <v>0</v>
      </c>
      <c r="G28" s="171">
        <f>Summary!G140</f>
        <v>0</v>
      </c>
      <c r="H28" s="171">
        <f>Summary!H140</f>
        <v>0</v>
      </c>
      <c r="I28" s="171">
        <f>Summary!I140</f>
        <v>0</v>
      </c>
      <c r="J28" s="171">
        <f>Summary!J140</f>
        <v>0</v>
      </c>
      <c r="K28" s="171">
        <f>Summary!K140</f>
        <v>0</v>
      </c>
      <c r="L28" s="171">
        <f>Summary!L140</f>
        <v>0</v>
      </c>
      <c r="M28" s="171">
        <f>Summary!M140</f>
        <v>0</v>
      </c>
      <c r="N28" s="171">
        <f>Summary!N140</f>
        <v>0</v>
      </c>
      <c r="O28" s="171">
        <f>Summary!O140</f>
        <v>0</v>
      </c>
      <c r="P28" s="171">
        <f>Summary!P140</f>
        <v>0</v>
      </c>
      <c r="Q28" s="171">
        <f>Summary!Q140</f>
        <v>0</v>
      </c>
      <c r="R28" s="171">
        <f>Summary!R140</f>
        <v>0</v>
      </c>
      <c r="S28" s="171">
        <f>Summary!S140</f>
        <v>0</v>
      </c>
      <c r="T28" s="171">
        <f>Summary!T140</f>
        <v>0</v>
      </c>
      <c r="U28" s="171">
        <f>Summary!U140</f>
        <v>0</v>
      </c>
      <c r="V28" s="171">
        <f>Summary!V140</f>
        <v>0</v>
      </c>
      <c r="W28" s="171">
        <f>Summary!W140</f>
        <v>0</v>
      </c>
      <c r="X28" s="171">
        <f>Summary!X140</f>
        <v>0</v>
      </c>
      <c r="Y28" s="171">
        <f>Summary!Y140</f>
        <v>0</v>
      </c>
      <c r="Z28" s="171">
        <f>Summary!Z140</f>
        <v>0</v>
      </c>
      <c r="AA28" s="171">
        <f>Summary!AA140</f>
        <v>0</v>
      </c>
      <c r="AB28" s="171">
        <f>Summary!AB140</f>
        <v>0</v>
      </c>
      <c r="AC28" s="171">
        <f>Summary!AC140</f>
        <v>0</v>
      </c>
      <c r="AD28" s="171">
        <f>Summary!AD140</f>
        <v>0</v>
      </c>
      <c r="AE28" s="171">
        <f>Summary!AE140</f>
        <v>0</v>
      </c>
      <c r="AF28" s="171">
        <f>Summary!AF140</f>
        <v>0</v>
      </c>
      <c r="AG28" s="149">
        <f t="shared" si="5"/>
        <v>0</v>
      </c>
      <c r="AH28" s="150"/>
    </row>
    <row r="29">
      <c r="A29" s="172" t="s">
        <v>259</v>
      </c>
      <c r="B29" s="173">
        <f t="shared" ref="B29:AF29" si="6">SUM(B25:B28)</f>
        <v>12873</v>
      </c>
      <c r="C29" s="173">
        <f t="shared" si="6"/>
        <v>26007.25</v>
      </c>
      <c r="D29" s="173">
        <f t="shared" si="6"/>
        <v>33844.85</v>
      </c>
      <c r="E29" s="173">
        <f t="shared" si="6"/>
        <v>29661.27</v>
      </c>
      <c r="F29" s="173">
        <f t="shared" si="6"/>
        <v>27931.62</v>
      </c>
      <c r="G29" s="173">
        <f t="shared" si="6"/>
        <v>26780</v>
      </c>
      <c r="H29" s="173">
        <f t="shared" si="6"/>
        <v>23159.38</v>
      </c>
      <c r="I29" s="173">
        <f t="shared" si="6"/>
        <v>16754.48</v>
      </c>
      <c r="J29" s="173">
        <f t="shared" si="6"/>
        <v>20630.07</v>
      </c>
      <c r="K29" s="173">
        <f t="shared" si="6"/>
        <v>20743.39</v>
      </c>
      <c r="L29" s="173">
        <f t="shared" si="6"/>
        <v>17292.37</v>
      </c>
      <c r="M29" s="173">
        <f t="shared" si="6"/>
        <v>14559.33</v>
      </c>
      <c r="N29" s="173">
        <f t="shared" si="6"/>
        <v>14194.14</v>
      </c>
      <c r="O29" s="173">
        <f t="shared" si="6"/>
        <v>14439.77</v>
      </c>
      <c r="P29" s="173">
        <f t="shared" si="6"/>
        <v>11060.47</v>
      </c>
      <c r="Q29" s="173">
        <f t="shared" si="6"/>
        <v>9224.58</v>
      </c>
      <c r="R29" s="173">
        <f t="shared" si="6"/>
        <v>10255.74</v>
      </c>
      <c r="S29" s="173">
        <f t="shared" si="6"/>
        <v>9049.36</v>
      </c>
      <c r="T29" s="173">
        <f t="shared" si="6"/>
        <v>8415.04</v>
      </c>
      <c r="U29" s="173">
        <f t="shared" si="6"/>
        <v>8356.11</v>
      </c>
      <c r="V29" s="173">
        <f t="shared" si="6"/>
        <v>11115.37</v>
      </c>
      <c r="W29" s="173">
        <f t="shared" si="6"/>
        <v>14306.97</v>
      </c>
      <c r="X29" s="173">
        <f t="shared" si="6"/>
        <v>19706.29</v>
      </c>
      <c r="Y29" s="173">
        <f t="shared" si="6"/>
        <v>25633.94</v>
      </c>
      <c r="Z29" s="173">
        <f t="shared" si="6"/>
        <v>24089.94</v>
      </c>
      <c r="AA29" s="173">
        <f t="shared" si="6"/>
        <v>15858.81</v>
      </c>
      <c r="AB29" s="173">
        <f t="shared" si="6"/>
        <v>10270.21</v>
      </c>
      <c r="AC29" s="173">
        <f t="shared" si="6"/>
        <v>11582.01</v>
      </c>
      <c r="AD29" s="173">
        <f t="shared" si="6"/>
        <v>6973.5</v>
      </c>
      <c r="AE29" s="173">
        <f t="shared" si="6"/>
        <v>6646.89</v>
      </c>
      <c r="AF29" s="173">
        <f t="shared" si="6"/>
        <v>4950.28</v>
      </c>
      <c r="AG29" s="174">
        <f t="shared" si="5"/>
        <v>506366.43</v>
      </c>
      <c r="AH29" s="175"/>
    </row>
    <row r="30">
      <c r="A30" s="158"/>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68"/>
      <c r="AH30" s="169"/>
    </row>
    <row r="31">
      <c r="A31" s="176"/>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42"/>
      <c r="AH31" s="143"/>
    </row>
    <row r="32">
      <c r="A32" s="15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42"/>
      <c r="AH32" s="143"/>
    </row>
    <row r="33">
      <c r="A33" s="179" t="s">
        <v>208</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2"/>
      <c r="AH33" s="143"/>
    </row>
    <row r="34">
      <c r="A34" s="180" t="s">
        <v>261</v>
      </c>
      <c r="B34" s="181">
        <f>Summary!B12</f>
        <v>88749.97591</v>
      </c>
      <c r="C34" s="181">
        <f>Summary!C12</f>
        <v>180837.8751</v>
      </c>
      <c r="D34" s="181">
        <f>Summary!D12</f>
        <v>181335.6689</v>
      </c>
      <c r="E34" s="181">
        <f>Summary!E12</f>
        <v>167865.3911</v>
      </c>
      <c r="F34" s="181">
        <f>Summary!F12</f>
        <v>139488.2103</v>
      </c>
      <c r="G34" s="181">
        <f>Summary!G12</f>
        <v>114657.3926</v>
      </c>
      <c r="H34" s="181">
        <f>Summary!H12</f>
        <v>83199.32677</v>
      </c>
      <c r="I34" s="181">
        <f>Summary!I12</f>
        <v>77885.25563</v>
      </c>
      <c r="J34" s="181">
        <f>Summary!J12</f>
        <v>76997.88004</v>
      </c>
      <c r="K34" s="181">
        <f>Summary!K12</f>
        <v>78910.2836</v>
      </c>
      <c r="L34" s="181">
        <f>Summary!L12</f>
        <v>56601.85993</v>
      </c>
      <c r="M34" s="181">
        <f>Summary!M12</f>
        <v>57304.16953</v>
      </c>
      <c r="N34" s="181">
        <f>Summary!N12</f>
        <v>56575.93786</v>
      </c>
      <c r="O34" s="181">
        <f>Summary!O12</f>
        <v>480547.7995</v>
      </c>
      <c r="P34" s="181">
        <f>Summary!P12</f>
        <v>95675.28236</v>
      </c>
      <c r="Q34" s="181">
        <f>Summary!Q12</f>
        <v>71009.22565</v>
      </c>
      <c r="R34" s="181">
        <f>Summary!R12</f>
        <v>183777.9027</v>
      </c>
      <c r="S34" s="181">
        <f>Summary!S12</f>
        <v>80207.20864</v>
      </c>
      <c r="T34" s="181">
        <f>Summary!T12</f>
        <v>141076.9823</v>
      </c>
      <c r="U34" s="181">
        <f>Summary!U12</f>
        <v>53544.11299</v>
      </c>
      <c r="V34" s="181">
        <f>Summary!V12</f>
        <v>50461.73394</v>
      </c>
      <c r="W34" s="181">
        <f>Summary!W12</f>
        <v>67629.89251</v>
      </c>
      <c r="X34" s="181">
        <f>Summary!X12</f>
        <v>76980.50895</v>
      </c>
      <c r="Y34" s="181">
        <f>Summary!Y12</f>
        <v>96024.95222</v>
      </c>
      <c r="Z34" s="181">
        <f>Summary!Z12</f>
        <v>94585.501</v>
      </c>
      <c r="AA34" s="181">
        <f>Summary!AA12</f>
        <v>58782.3283</v>
      </c>
      <c r="AB34" s="181">
        <f>Summary!AB12</f>
        <v>52454.37555</v>
      </c>
      <c r="AC34" s="181">
        <f>Summary!AC12</f>
        <v>41391.19295</v>
      </c>
      <c r="AD34" s="181">
        <f>Summary!AD12</f>
        <v>49879.34191</v>
      </c>
      <c r="AE34" s="181">
        <f>Summary!AE12</f>
        <v>36445.92456</v>
      </c>
      <c r="AF34" s="181">
        <f>Summary!AF12</f>
        <v>56960.97553</v>
      </c>
      <c r="AG34" s="149">
        <f t="shared" ref="AG34:AG35" si="7">SUM(B34:AF34)</f>
        <v>3147844.469</v>
      </c>
      <c r="AH34" s="150"/>
    </row>
    <row r="35">
      <c r="A35" s="182" t="s">
        <v>262</v>
      </c>
      <c r="B35" s="183">
        <f>'DTC US&amp;CA - P&amp;L'!B6+'DTC EU - P&amp;L'!B6</f>
        <v>75232.87341</v>
      </c>
      <c r="C35" s="183">
        <f>'DTC US&amp;CA - P&amp;L'!C6+'DTC EU - P&amp;L'!C6</f>
        <v>117808.1488</v>
      </c>
      <c r="D35" s="183">
        <f>'DTC US&amp;CA - P&amp;L'!D6+'DTC EU - P&amp;L'!D6</f>
        <v>152360.4461</v>
      </c>
      <c r="E35" s="183">
        <f>'DTC US&amp;CA - P&amp;L'!E6+'DTC EU - P&amp;L'!E6</f>
        <v>141719.1209</v>
      </c>
      <c r="F35" s="183">
        <f>'DTC US&amp;CA - P&amp;L'!F6+'DTC EU - P&amp;L'!F6</f>
        <v>97806.8998</v>
      </c>
      <c r="G35" s="183">
        <f>'DTC US&amp;CA - P&amp;L'!G6+'DTC EU - P&amp;L'!G6</f>
        <v>91646.45638</v>
      </c>
      <c r="H35" s="183">
        <f>'DTC US&amp;CA - P&amp;L'!H6+'DTC EU - P&amp;L'!H6</f>
        <v>67272.8111</v>
      </c>
      <c r="I35" s="183">
        <f>'DTC US&amp;CA - P&amp;L'!I6+'DTC EU - P&amp;L'!I6</f>
        <v>60837.85531</v>
      </c>
      <c r="J35" s="183">
        <f>'DTC US&amp;CA - P&amp;L'!J6+'DTC EU - P&amp;L'!J6</f>
        <v>59946.46083</v>
      </c>
      <c r="K35" s="183">
        <f>'DTC US&amp;CA - P&amp;L'!K6+'DTC EU - P&amp;L'!K6</f>
        <v>61222.09482</v>
      </c>
      <c r="L35" s="183">
        <f>'DTC US&amp;CA - P&amp;L'!L6+'DTC EU - P&amp;L'!L6</f>
        <v>35927.6907</v>
      </c>
      <c r="M35" s="183">
        <f>'DTC US&amp;CA - P&amp;L'!M6+'DTC EU - P&amp;L'!M6</f>
        <v>37735.75027</v>
      </c>
      <c r="N35" s="183">
        <f>'DTC US&amp;CA - P&amp;L'!N6+'DTC EU - P&amp;L'!N6</f>
        <v>36660.9573</v>
      </c>
      <c r="O35" s="183">
        <f>'DTC US&amp;CA - P&amp;L'!O6+'DTC EU - P&amp;L'!O6</f>
        <v>462334.8445</v>
      </c>
      <c r="P35" s="183">
        <f>'DTC US&amp;CA - P&amp;L'!P6+'DTC EU - P&amp;L'!P6</f>
        <v>77893.16598</v>
      </c>
      <c r="Q35" s="183">
        <f>'DTC US&amp;CA - P&amp;L'!Q6+'DTC EU - P&amp;L'!Q6</f>
        <v>54845.6729</v>
      </c>
      <c r="R35" s="183">
        <f>'DTC US&amp;CA - P&amp;L'!R6+'DTC EU - P&amp;L'!R6</f>
        <v>162837.9566</v>
      </c>
      <c r="S35" s="183">
        <f>'DTC US&amp;CA - P&amp;L'!S6+'DTC EU - P&amp;L'!S6</f>
        <v>61482.83507</v>
      </c>
      <c r="T35" s="183">
        <f>'DTC US&amp;CA - P&amp;L'!T6+'DTC EU - P&amp;L'!T6</f>
        <v>119609.9632</v>
      </c>
      <c r="U35" s="183">
        <f>'DTC US&amp;CA - P&amp;L'!U6+'DTC EU - P&amp;L'!U6</f>
        <v>29422.66299</v>
      </c>
      <c r="V35" s="183">
        <f>'DTC US&amp;CA - P&amp;L'!V6+'DTC EU - P&amp;L'!V6</f>
        <v>33850.29394</v>
      </c>
      <c r="W35" s="183">
        <f>'DTC US&amp;CA - P&amp;L'!W6+'DTC EU - P&amp;L'!W6</f>
        <v>44792.18212</v>
      </c>
      <c r="X35" s="183">
        <f>'DTC US&amp;CA - P&amp;L'!X6+'DTC EU - P&amp;L'!X6</f>
        <v>59051.54576</v>
      </c>
      <c r="Y35" s="183">
        <f>'DTC US&amp;CA - P&amp;L'!Y6+'DTC EU - P&amp;L'!Y6</f>
        <v>70271.6195</v>
      </c>
      <c r="Z35" s="183">
        <f>'DTC US&amp;CA - P&amp;L'!Z6+'DTC EU - P&amp;L'!Z6</f>
        <v>65709.13628</v>
      </c>
      <c r="AA35" s="183">
        <f>'DTC US&amp;CA - P&amp;L'!AA6+'DTC EU - P&amp;L'!AA6</f>
        <v>38272.7992</v>
      </c>
      <c r="AB35" s="183">
        <f>'DTC US&amp;CA - P&amp;L'!AB6+'DTC EU - P&amp;L'!AB6</f>
        <v>29966.9074</v>
      </c>
      <c r="AC35" s="183">
        <f>'DTC US&amp;CA - P&amp;L'!AC6+'DTC EU - P&amp;L'!AC6</f>
        <v>20316.81125</v>
      </c>
      <c r="AD35" s="183">
        <f>'DTC US&amp;CA - P&amp;L'!AD6+'DTC EU - P&amp;L'!AD6</f>
        <v>27251.60557</v>
      </c>
      <c r="AE35" s="183">
        <f>'DTC US&amp;CA - P&amp;L'!AE6+'DTC EU - P&amp;L'!AE6</f>
        <v>27581.67456</v>
      </c>
      <c r="AF35" s="183">
        <f>'DTC US&amp;CA - P&amp;L'!AF6+'DTC EU - P&amp;L'!AF6</f>
        <v>30514.25265</v>
      </c>
      <c r="AG35" s="149">
        <f t="shared" si="7"/>
        <v>2452183.495</v>
      </c>
      <c r="AH35" s="150"/>
    </row>
    <row r="36">
      <c r="A36" s="158"/>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84"/>
      <c r="AH36" s="185"/>
    </row>
    <row r="37">
      <c r="A37" s="186" t="s">
        <v>220</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84"/>
      <c r="AH37" s="185"/>
    </row>
    <row r="38">
      <c r="A38" s="187" t="s">
        <v>263</v>
      </c>
      <c r="B38" s="188">
        <f>Summary!B89</f>
        <v>455</v>
      </c>
      <c r="C38" s="188">
        <f>Summary!C89</f>
        <v>1103</v>
      </c>
      <c r="D38" s="188">
        <f>Summary!D89</f>
        <v>926</v>
      </c>
      <c r="E38" s="188">
        <f>Summary!E89</f>
        <v>830</v>
      </c>
      <c r="F38" s="188">
        <f>Summary!F89</f>
        <v>813</v>
      </c>
      <c r="G38" s="188">
        <f>Summary!G89</f>
        <v>578</v>
      </c>
      <c r="H38" s="188">
        <f>Summary!H89</f>
        <v>420</v>
      </c>
      <c r="I38" s="188">
        <f>Summary!I89</f>
        <v>418</v>
      </c>
      <c r="J38" s="188">
        <f>Summary!J89</f>
        <v>405</v>
      </c>
      <c r="K38" s="188">
        <f>Summary!K89</f>
        <v>430</v>
      </c>
      <c r="L38" s="188">
        <f>Summary!L89</f>
        <v>350</v>
      </c>
      <c r="M38" s="188">
        <f>Summary!M89</f>
        <v>357</v>
      </c>
      <c r="N38" s="188">
        <f>Summary!N89</f>
        <v>358</v>
      </c>
      <c r="O38" s="188">
        <f>Summary!O89</f>
        <v>2096</v>
      </c>
      <c r="P38" s="188">
        <f>Summary!P89</f>
        <v>503</v>
      </c>
      <c r="Q38" s="188">
        <f>Summary!Q89</f>
        <v>390</v>
      </c>
      <c r="R38" s="188">
        <f>Summary!R89</f>
        <v>846</v>
      </c>
      <c r="S38" s="188">
        <f>Summary!S89</f>
        <v>435</v>
      </c>
      <c r="T38" s="188">
        <f>Summary!T89</f>
        <v>705</v>
      </c>
      <c r="U38" s="188">
        <f>Summary!U89</f>
        <v>373</v>
      </c>
      <c r="V38" s="188">
        <f>Summary!V89</f>
        <v>311</v>
      </c>
      <c r="W38" s="188">
        <f>Summary!W89</f>
        <v>423</v>
      </c>
      <c r="X38" s="188">
        <f>Summary!X89</f>
        <v>428</v>
      </c>
      <c r="Y38" s="188">
        <f>Summary!Y89</f>
        <v>559</v>
      </c>
      <c r="Z38" s="188">
        <f>Summary!Z89</f>
        <v>573</v>
      </c>
      <c r="AA38" s="188">
        <f>Summary!AA89</f>
        <v>338</v>
      </c>
      <c r="AB38" s="188">
        <f>Summary!AB89</f>
        <v>335</v>
      </c>
      <c r="AC38" s="188">
        <f>Summary!AC89</f>
        <v>298</v>
      </c>
      <c r="AD38" s="188">
        <f>Summary!AD89</f>
        <v>337</v>
      </c>
      <c r="AE38" s="188">
        <f>Summary!AE89</f>
        <v>208</v>
      </c>
      <c r="AF38" s="188">
        <f>Summary!AF89</f>
        <v>395</v>
      </c>
      <c r="AG38" s="189">
        <f t="shared" ref="AG38:AG39" si="8">SUM(B38:AF38)</f>
        <v>16996</v>
      </c>
      <c r="AH38" s="150"/>
    </row>
    <row r="39">
      <c r="A39" s="182" t="s">
        <v>264</v>
      </c>
      <c r="B39" s="190">
        <f>'DTC US&amp;CA - P&amp;L'!B10+'DTC EU - P&amp;L'!B10</f>
        <v>314</v>
      </c>
      <c r="C39" s="190">
        <f>'DTC US&amp;CA - P&amp;L'!C10+'DTC EU - P&amp;L'!C10</f>
        <v>481</v>
      </c>
      <c r="D39" s="190">
        <f>'DTC US&amp;CA - P&amp;L'!D10+'DTC EU - P&amp;L'!D10</f>
        <v>631</v>
      </c>
      <c r="E39" s="190">
        <f>'DTC US&amp;CA - P&amp;L'!E10+'DTC EU - P&amp;L'!E10</f>
        <v>569</v>
      </c>
      <c r="F39" s="190">
        <f>'DTC US&amp;CA - P&amp;L'!F10+'DTC EU - P&amp;L'!F10</f>
        <v>398</v>
      </c>
      <c r="G39" s="190">
        <f>'DTC US&amp;CA - P&amp;L'!G10+'DTC EU - P&amp;L'!G10</f>
        <v>343</v>
      </c>
      <c r="H39" s="190">
        <f>'DTC US&amp;CA - P&amp;L'!H10+'DTC EU - P&amp;L'!H10</f>
        <v>256</v>
      </c>
      <c r="I39" s="190">
        <f>'DTC US&amp;CA - P&amp;L'!I10+'DTC EU - P&amp;L'!I10</f>
        <v>243</v>
      </c>
      <c r="J39" s="190">
        <f>'DTC US&amp;CA - P&amp;L'!J10+'DTC EU - P&amp;L'!J10</f>
        <v>232</v>
      </c>
      <c r="K39" s="190">
        <f>'DTC US&amp;CA - P&amp;L'!K10+'DTC EU - P&amp;L'!K10</f>
        <v>249</v>
      </c>
      <c r="L39" s="190">
        <f>'DTC US&amp;CA - P&amp;L'!L10+'DTC EU - P&amp;L'!L10</f>
        <v>139</v>
      </c>
      <c r="M39" s="190">
        <f>'DTC US&amp;CA - P&amp;L'!M10+'DTC EU - P&amp;L'!M10</f>
        <v>157</v>
      </c>
      <c r="N39" s="190">
        <f>'DTC US&amp;CA - P&amp;L'!N10+'DTC EU - P&amp;L'!N10</f>
        <v>154</v>
      </c>
      <c r="O39" s="190">
        <f>'DTC US&amp;CA - P&amp;L'!O10+'DTC EU - P&amp;L'!O10</f>
        <v>1912</v>
      </c>
      <c r="P39" s="190">
        <f>'DTC US&amp;CA - P&amp;L'!P10+'DTC EU - P&amp;L'!P10</f>
        <v>324</v>
      </c>
      <c r="Q39" s="190">
        <f>'DTC US&amp;CA - P&amp;L'!Q10+'DTC EU - P&amp;L'!Q10</f>
        <v>226</v>
      </c>
      <c r="R39" s="190">
        <f>'DTC US&amp;CA - P&amp;L'!R10+'DTC EU - P&amp;L'!R10</f>
        <v>635</v>
      </c>
      <c r="S39" s="190">
        <f>'DTC US&amp;CA - P&amp;L'!S10+'DTC EU - P&amp;L'!S10</f>
        <v>243</v>
      </c>
      <c r="T39" s="190">
        <f>'DTC US&amp;CA - P&amp;L'!T10+'DTC EU - P&amp;L'!T10</f>
        <v>488</v>
      </c>
      <c r="U39" s="190">
        <f>'DTC US&amp;CA - P&amp;L'!U10+'DTC EU - P&amp;L'!U10</f>
        <v>127</v>
      </c>
      <c r="V39" s="190">
        <f>'DTC US&amp;CA - P&amp;L'!V10+'DTC EU - P&amp;L'!V10</f>
        <v>143</v>
      </c>
      <c r="W39" s="190">
        <f>'DTC US&amp;CA - P&amp;L'!W10+'DTC EU - P&amp;L'!W10</f>
        <v>193</v>
      </c>
      <c r="X39" s="190">
        <f>'DTC US&amp;CA - P&amp;L'!X10+'DTC EU - P&amp;L'!X10</f>
        <v>249</v>
      </c>
      <c r="Y39" s="190">
        <f>'DTC US&amp;CA - P&amp;L'!Y10+'DTC EU - P&amp;L'!Y10</f>
        <v>306</v>
      </c>
      <c r="Z39" s="190">
        <f>'DTC US&amp;CA - P&amp;L'!Z10+'DTC EU - P&amp;L'!Z10</f>
        <v>288</v>
      </c>
      <c r="AA39" s="190">
        <f>'DTC US&amp;CA - P&amp;L'!AA10+'DTC EU - P&amp;L'!AA10</f>
        <v>133</v>
      </c>
      <c r="AB39" s="190">
        <f>'DTC US&amp;CA - P&amp;L'!AB10+'DTC EU - P&amp;L'!AB10</f>
        <v>113</v>
      </c>
      <c r="AC39" s="190">
        <f>'DTC US&amp;CA - P&amp;L'!AC10+'DTC EU - P&amp;L'!AC10</f>
        <v>86</v>
      </c>
      <c r="AD39" s="190">
        <f>'DTC US&amp;CA - P&amp;L'!AD10+'DTC EU - P&amp;L'!AD10</f>
        <v>105</v>
      </c>
      <c r="AE39" s="190">
        <f>'DTC US&amp;CA - P&amp;L'!AE10+'DTC EU - P&amp;L'!AE10</f>
        <v>115</v>
      </c>
      <c r="AF39" s="190">
        <f>'DTC US&amp;CA - P&amp;L'!AF10+'DTC EU - P&amp;L'!AF10</f>
        <v>125</v>
      </c>
      <c r="AG39" s="191">
        <f t="shared" si="8"/>
        <v>9977</v>
      </c>
      <c r="AH39" s="150"/>
    </row>
    <row r="40">
      <c r="A40" s="158"/>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84"/>
      <c r="AH40" s="185"/>
    </row>
    <row r="41">
      <c r="A41" s="158"/>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84"/>
      <c r="AH41" s="185"/>
    </row>
    <row r="42">
      <c r="A42" s="158"/>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84"/>
      <c r="AH42" s="185"/>
    </row>
    <row r="43">
      <c r="A43" s="192" t="s">
        <v>265</v>
      </c>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c r="AA43" s="193"/>
      <c r="AB43" s="193"/>
      <c r="AC43" s="193"/>
      <c r="AD43" s="193"/>
      <c r="AE43" s="193"/>
      <c r="AF43" s="193"/>
      <c r="AG43" s="184"/>
      <c r="AH43" s="185"/>
    </row>
    <row r="44">
      <c r="A44" s="194" t="s">
        <v>51</v>
      </c>
      <c r="B44" s="195">
        <f>Summary!B14+Summary!B21</f>
        <v>56667.61504</v>
      </c>
      <c r="C44" s="195">
        <f>Summary!C14+Summary!C21</f>
        <v>89314.38542</v>
      </c>
      <c r="D44" s="195">
        <f>Summary!D14+Summary!D21</f>
        <v>114170.8933</v>
      </c>
      <c r="E44" s="195">
        <f>Summary!E14+Summary!E21</f>
        <v>106781.2337</v>
      </c>
      <c r="F44" s="195">
        <f>Summary!F14+Summary!F21</f>
        <v>72983.90646</v>
      </c>
      <c r="G44" s="195">
        <f>Summary!G14+Summary!G21</f>
        <v>70591.61685</v>
      </c>
      <c r="H44" s="195">
        <f>Summary!H14+Summary!H21</f>
        <v>50468.89293</v>
      </c>
      <c r="I44" s="195">
        <f>Summary!I14+Summary!I21</f>
        <v>45521.82658</v>
      </c>
      <c r="J44" s="195">
        <f>Summary!J14+Summary!J21</f>
        <v>45580.37464</v>
      </c>
      <c r="K44" s="195">
        <f>Summary!K14+Summary!K21</f>
        <v>38935.60964</v>
      </c>
      <c r="L44" s="195">
        <f>Summary!L14+Summary!L21</f>
        <v>23559.57049</v>
      </c>
      <c r="M44" s="195">
        <f>Summary!M14+Summary!M21</f>
        <v>26934</v>
      </c>
      <c r="N44" s="195">
        <f>Summary!N14+Summary!N21</f>
        <v>26991.87798</v>
      </c>
      <c r="O44" s="195">
        <f>Summary!O14+Summary!O21</f>
        <v>361423.6307</v>
      </c>
      <c r="P44" s="195">
        <f>Summary!P14+Summary!P21</f>
        <v>59500.16145</v>
      </c>
      <c r="Q44" s="195">
        <f>Summary!Q14+Summary!Q21</f>
        <v>41554.50875</v>
      </c>
      <c r="R44" s="195">
        <f>Summary!R14+Summary!R21</f>
        <v>126579.6844</v>
      </c>
      <c r="S44" s="195">
        <f>Summary!S14+Summary!S21</f>
        <v>46935.91342</v>
      </c>
      <c r="T44" s="195">
        <f>Summary!T14+Summary!T21</f>
        <v>93386.12973</v>
      </c>
      <c r="U44" s="195">
        <f>Summary!U14+Summary!U21</f>
        <v>21795.32982</v>
      </c>
      <c r="V44" s="195">
        <f>Summary!V14+Summary!V21</f>
        <v>25455.38844</v>
      </c>
      <c r="W44" s="195">
        <f>Summary!W14+Summary!W21</f>
        <v>33265.93919</v>
      </c>
      <c r="X44" s="195">
        <f>Summary!X14+Summary!X21</f>
        <v>44037.62003</v>
      </c>
      <c r="Y44" s="195">
        <f>Summary!Y14+Summary!Y21</f>
        <v>52471.11148</v>
      </c>
      <c r="Z44" s="195">
        <f>Summary!Z14+Summary!Z21</f>
        <v>49944.19897</v>
      </c>
      <c r="AA44" s="195">
        <f>Summary!AA14+Summary!AA21</f>
        <v>30418.60776</v>
      </c>
      <c r="AB44" s="195">
        <f>Summary!AB14+Summary!AB21</f>
        <v>23580.3745</v>
      </c>
      <c r="AC44" s="195">
        <f>Summary!AC14+Summary!AC21</f>
        <v>15703.30165</v>
      </c>
      <c r="AD44" s="195">
        <f>Summary!AD14+Summary!AD21</f>
        <v>21321.36232</v>
      </c>
      <c r="AE44" s="195">
        <f>Summary!AE14+Summary!AE21</f>
        <v>21324.97474</v>
      </c>
      <c r="AF44" s="195">
        <f>Summary!AF14+Summary!AF21</f>
        <v>22765.27562</v>
      </c>
      <c r="AG44" s="149">
        <f t="shared" ref="AG44:AG51" si="9">SUM(B44:AF44)</f>
        <v>1859965.316</v>
      </c>
      <c r="AH44" s="150"/>
    </row>
    <row r="45">
      <c r="A45" s="194" t="s">
        <v>52</v>
      </c>
      <c r="B45" s="195">
        <f>Summary!B15+Summary!B22</f>
        <v>3291.303832</v>
      </c>
      <c r="C45" s="195">
        <f>Summary!C15+Summary!C22</f>
        <v>5322.551264</v>
      </c>
      <c r="D45" s="195">
        <f>Summary!D15+Summary!D22</f>
        <v>7496.679484</v>
      </c>
      <c r="E45" s="195">
        <f>Summary!E15+Summary!E22</f>
        <v>6161.6978</v>
      </c>
      <c r="F45" s="195">
        <f>Summary!F15+Summary!F22</f>
        <v>4935.442685</v>
      </c>
      <c r="G45" s="195">
        <f>Summary!G15+Summary!G22</f>
        <v>3488.2</v>
      </c>
      <c r="H45" s="195">
        <f>Summary!H15+Summary!H22</f>
        <v>3861.2</v>
      </c>
      <c r="I45" s="195">
        <f>Summary!I15+Summary!I22</f>
        <v>3813.387748</v>
      </c>
      <c r="J45" s="195">
        <f>Summary!J15+Summary!J22</f>
        <v>3196.933248</v>
      </c>
      <c r="K45" s="195">
        <f>Summary!K15+Summary!K22</f>
        <v>10091.32246</v>
      </c>
      <c r="L45" s="195">
        <f>Summary!L15+Summary!L22</f>
        <v>5589</v>
      </c>
      <c r="M45" s="195">
        <f>Summary!M15+Summary!M22</f>
        <v>3378.131502</v>
      </c>
      <c r="N45" s="195">
        <f>Summary!N15+Summary!N22</f>
        <v>2417.128906</v>
      </c>
      <c r="O45" s="195">
        <f>Summary!O15+Summary!O22</f>
        <v>19499.51022</v>
      </c>
      <c r="P45" s="195">
        <f>Summary!P15+Summary!P22</f>
        <v>4022.900628</v>
      </c>
      <c r="Q45" s="195">
        <f>Summary!Q15+Summary!Q22</f>
        <v>3206.169337</v>
      </c>
      <c r="R45" s="195">
        <f>Summary!R15+Summary!R22</f>
        <v>6912.446229</v>
      </c>
      <c r="S45" s="195">
        <f>Summary!S15+Summary!S22</f>
        <v>3037.827066</v>
      </c>
      <c r="T45" s="195">
        <f>Summary!T15+Summary!T22</f>
        <v>4546.793902</v>
      </c>
      <c r="U45" s="195">
        <f>Summary!U15+Summary!U22</f>
        <v>1782.731021</v>
      </c>
      <c r="V45" s="195">
        <f>Summary!V15+Summary!V22</f>
        <v>1571.8</v>
      </c>
      <c r="W45" s="195">
        <f>Summary!W15+Summary!W22</f>
        <v>2706.388408</v>
      </c>
      <c r="X45" s="195">
        <f>Summary!X15+Summary!X22</f>
        <v>3322.037364</v>
      </c>
      <c r="Y45" s="195">
        <f>Summary!Y15+Summary!Y22</f>
        <v>3908.809488</v>
      </c>
      <c r="Z45" s="195">
        <f>Summary!Z15+Summary!Z22</f>
        <v>4093.893358</v>
      </c>
      <c r="AA45" s="195">
        <f>Summary!AA15+Summary!AA22</f>
        <v>1498.947856</v>
      </c>
      <c r="AB45" s="195">
        <f>Summary!AB15+Summary!AB22</f>
        <v>1512.6</v>
      </c>
      <c r="AC45" s="195">
        <f>Summary!AC15+Summary!AC22</f>
        <v>1098.46695</v>
      </c>
      <c r="AD45" s="195">
        <f>Summary!AD15+Summary!AD22</f>
        <v>1286.2</v>
      </c>
      <c r="AE45" s="195">
        <f>Summary!AE15+Summary!AE22</f>
        <v>1272.472608</v>
      </c>
      <c r="AF45" s="195">
        <f>Summary!AF15+Summary!AF22</f>
        <v>2281.060315</v>
      </c>
      <c r="AG45" s="149">
        <f t="shared" si="9"/>
        <v>130604.0337</v>
      </c>
      <c r="AH45" s="150"/>
    </row>
    <row r="46">
      <c r="A46" s="194" t="s">
        <v>53</v>
      </c>
      <c r="B46" s="195">
        <f>Summary!B16+Summary!B23</f>
        <v>0</v>
      </c>
      <c r="C46" s="195">
        <f>Summary!C16+Summary!C23</f>
        <v>0</v>
      </c>
      <c r="D46" s="195">
        <f>Summary!D16+Summary!D23</f>
        <v>0</v>
      </c>
      <c r="E46" s="195">
        <f>Summary!E16+Summary!E23</f>
        <v>0</v>
      </c>
      <c r="F46" s="195">
        <f>Summary!F16+Summary!F23</f>
        <v>0</v>
      </c>
      <c r="G46" s="195">
        <f>Summary!G16+Summary!G23</f>
        <v>0</v>
      </c>
      <c r="H46" s="195">
        <f>Summary!H16+Summary!H23</f>
        <v>0</v>
      </c>
      <c r="I46" s="195">
        <f>Summary!I16+Summary!I23</f>
        <v>0</v>
      </c>
      <c r="J46" s="195">
        <f>Summary!J16+Summary!J23</f>
        <v>0</v>
      </c>
      <c r="K46" s="195">
        <f>Summary!K16+Summary!K23</f>
        <v>0</v>
      </c>
      <c r="L46" s="195">
        <f>Summary!L16+Summary!L23</f>
        <v>0</v>
      </c>
      <c r="M46" s="195">
        <f>Summary!M16+Summary!M23</f>
        <v>0</v>
      </c>
      <c r="N46" s="195">
        <f>Summary!N16+Summary!N23</f>
        <v>0</v>
      </c>
      <c r="O46" s="195">
        <f>Summary!O16+Summary!O23</f>
        <v>0</v>
      </c>
      <c r="P46" s="195">
        <f>Summary!P16+Summary!P23</f>
        <v>0</v>
      </c>
      <c r="Q46" s="195">
        <f>Summary!Q16+Summary!Q23</f>
        <v>0</v>
      </c>
      <c r="R46" s="195">
        <f>Summary!R16+Summary!R23</f>
        <v>0</v>
      </c>
      <c r="S46" s="195">
        <f>Summary!S16+Summary!S23</f>
        <v>0</v>
      </c>
      <c r="T46" s="195">
        <f>Summary!T16+Summary!T23</f>
        <v>0</v>
      </c>
      <c r="U46" s="195">
        <f>Summary!U16+Summary!U23</f>
        <v>0</v>
      </c>
      <c r="V46" s="195">
        <f>Summary!V16+Summary!V23</f>
        <v>0</v>
      </c>
      <c r="W46" s="195">
        <f>Summary!W16+Summary!W23</f>
        <v>0</v>
      </c>
      <c r="X46" s="195">
        <f>Summary!X16+Summary!X23</f>
        <v>0</v>
      </c>
      <c r="Y46" s="195">
        <f>Summary!Y16+Summary!Y23</f>
        <v>0</v>
      </c>
      <c r="Z46" s="195">
        <f>Summary!Z16+Summary!Z23</f>
        <v>0</v>
      </c>
      <c r="AA46" s="195">
        <f>Summary!AA16+Summary!AA23</f>
        <v>0</v>
      </c>
      <c r="AB46" s="195">
        <f>Summary!AB16+Summary!AB23</f>
        <v>0</v>
      </c>
      <c r="AC46" s="195">
        <f>Summary!AC16+Summary!AC23</f>
        <v>0</v>
      </c>
      <c r="AD46" s="195">
        <f>Summary!AD16+Summary!AD23</f>
        <v>0</v>
      </c>
      <c r="AE46" s="195">
        <f>Summary!AE16+Summary!AE23</f>
        <v>0</v>
      </c>
      <c r="AF46" s="195">
        <f>Summary!AF16+Summary!AF23</f>
        <v>0</v>
      </c>
      <c r="AG46" s="149">
        <f t="shared" si="9"/>
        <v>0</v>
      </c>
      <c r="AH46" s="150"/>
    </row>
    <row r="47">
      <c r="A47" s="194" t="s">
        <v>266</v>
      </c>
      <c r="B47" s="195">
        <f>'DTC US&amp;CA - P&amp;L'!B18+Summary!B30</f>
        <v>13527.82346</v>
      </c>
      <c r="C47" s="195">
        <f>'DTC US&amp;CA - P&amp;L'!C18+Summary!C30</f>
        <v>61379.18709</v>
      </c>
      <c r="D47" s="195">
        <f>'DTC US&amp;CA - P&amp;L'!D18+Summary!D30</f>
        <v>28532.45652</v>
      </c>
      <c r="E47" s="195">
        <f>'DTC US&amp;CA - P&amp;L'!E18+Summary!E30</f>
        <v>25377.94458</v>
      </c>
      <c r="F47" s="195">
        <f>'DTC US&amp;CA - P&amp;L'!F18+Summary!F30</f>
        <v>40262.74041</v>
      </c>
      <c r="G47" s="195">
        <f>'DTC US&amp;CA - P&amp;L'!G18+Summary!G30</f>
        <v>22447.48687</v>
      </c>
      <c r="H47" s="195">
        <f>'DTC US&amp;CA - P&amp;L'!H18+Summary!H30</f>
        <v>15937.27819</v>
      </c>
      <c r="I47" s="195">
        <f>'DTC US&amp;CA - P&amp;L'!I18+Summary!I30</f>
        <v>16722.42732</v>
      </c>
      <c r="J47" s="195">
        <f>'DTC US&amp;CA - P&amp;L'!J18+Summary!J30</f>
        <v>16593.72479</v>
      </c>
      <c r="K47" s="195">
        <f>'DTC US&amp;CA - P&amp;L'!K18+Summary!K30</f>
        <v>17612.20726</v>
      </c>
      <c r="L47" s="195">
        <f>'DTC US&amp;CA - P&amp;L'!L18+Summary!L30</f>
        <v>20156.17721</v>
      </c>
      <c r="M47" s="195">
        <f>'DTC US&amp;CA - P&amp;L'!M18+Summary!M30</f>
        <v>19261.54906</v>
      </c>
      <c r="N47" s="195">
        <f>'DTC US&amp;CA - P&amp;L'!N18+Summary!N30</f>
        <v>19422.55005</v>
      </c>
      <c r="O47" s="195">
        <f>'DTC US&amp;CA - P&amp;L'!O18+Summary!O30</f>
        <v>17569.25166</v>
      </c>
      <c r="P47" s="195">
        <f>'DTC US&amp;CA - P&amp;L'!P18+Summary!P30</f>
        <v>17181.86556</v>
      </c>
      <c r="Q47" s="195">
        <f>'DTC US&amp;CA - P&amp;L'!Q18+Summary!Q30</f>
        <v>15601.31087</v>
      </c>
      <c r="R47" s="195">
        <f>'DTC US&amp;CA - P&amp;L'!R18+Summary!R30</f>
        <v>20282.58011</v>
      </c>
      <c r="S47" s="195">
        <f>'DTC US&amp;CA - P&amp;L'!S18+Summary!S30</f>
        <v>18038.80729</v>
      </c>
      <c r="T47" s="195">
        <f>'DTC US&amp;CA - P&amp;L'!T18+Summary!T30</f>
        <v>20732.95792</v>
      </c>
      <c r="U47" s="195">
        <f>'DTC US&amp;CA - P&amp;L'!U18+Summary!U30</f>
        <v>23478.8</v>
      </c>
      <c r="V47" s="195">
        <f>'DTC US&amp;CA - P&amp;L'!V18+Summary!V30</f>
        <v>16247.86</v>
      </c>
      <c r="W47" s="195">
        <f>'DTC US&amp;CA - P&amp;L'!W18+Summary!W30</f>
        <v>22101.17413</v>
      </c>
      <c r="X47" s="195">
        <f>'DTC US&amp;CA - P&amp;L'!X18+Summary!X30</f>
        <v>17314.219</v>
      </c>
      <c r="Y47" s="195">
        <f>'DTC US&amp;CA - P&amp;L'!Y18+Summary!Y30</f>
        <v>24888.00443</v>
      </c>
      <c r="Z47" s="195">
        <f>'DTC US&amp;CA - P&amp;L'!Z18+Summary!Z30</f>
        <v>27973.8948</v>
      </c>
      <c r="AA47" s="195">
        <f>'DTC US&amp;CA - P&amp;L'!AA18+Summary!AA30</f>
        <v>19944.33808</v>
      </c>
      <c r="AB47" s="195">
        <f>'DTC US&amp;CA - P&amp;L'!AB18+Summary!AB30</f>
        <v>21834.09861</v>
      </c>
      <c r="AC47" s="195">
        <f>'DTC US&amp;CA - P&amp;L'!AC18+Summary!AC30</f>
        <v>20518.60815</v>
      </c>
      <c r="AD47" s="195">
        <f>'DTC US&amp;CA - P&amp;L'!AD18+Summary!AD30</f>
        <v>22084.61029</v>
      </c>
      <c r="AE47" s="195">
        <f>'DTC US&amp;CA - P&amp;L'!AE18+Summary!AE30</f>
        <v>8967.01</v>
      </c>
      <c r="AF47" s="195">
        <f>'DTC US&amp;CA - P&amp;L'!AF18+Summary!AF30</f>
        <v>25953.72941</v>
      </c>
      <c r="AG47" s="149">
        <f t="shared" si="9"/>
        <v>677946.6731</v>
      </c>
      <c r="AH47" s="150"/>
    </row>
    <row r="48">
      <c r="A48" s="194" t="s">
        <v>54</v>
      </c>
      <c r="B48" s="195">
        <f>Summary!B17+Summary!B24+Summary!B28+Summary!B31</f>
        <v>5236.627572</v>
      </c>
      <c r="C48" s="195">
        <f>Summary!C17+Summary!C24+Summary!C28+Summary!C31</f>
        <v>9497.445312</v>
      </c>
      <c r="D48" s="195">
        <f>Summary!D17+Summary!D24+Summary!D28+Summary!D31</f>
        <v>10753.03064</v>
      </c>
      <c r="E48" s="195">
        <f>Summary!E17+Summary!E24+Summary!E28+Summary!E31</f>
        <v>10226.97495</v>
      </c>
      <c r="F48" s="195">
        <f>Summary!F17+Summary!F24+Summary!F28+Summary!F31</f>
        <v>7808.40323</v>
      </c>
      <c r="G48" s="195">
        <f>Summary!G17+Summary!G24+Summary!G28+Summary!G31</f>
        <v>6706.996411</v>
      </c>
      <c r="H48" s="195">
        <f>Summary!H17+Summary!H24+Summary!H28+Summary!H31</f>
        <v>4713.295654</v>
      </c>
      <c r="I48" s="195">
        <f>Summary!I17+Summary!I24+Summary!I28+Summary!I31</f>
        <v>4499.402483</v>
      </c>
      <c r="J48" s="195">
        <f>Summary!J17+Summary!J24+Summary!J28+Summary!J31</f>
        <v>4417.472355</v>
      </c>
      <c r="K48" s="195">
        <f>Summary!K17+Summary!K24+Summary!K28+Summary!K31</f>
        <v>4664.926252</v>
      </c>
      <c r="L48" s="195">
        <f>Summary!L17+Summary!L24+Summary!L28+Summary!L31</f>
        <v>2959.137228</v>
      </c>
      <c r="M48" s="195">
        <f>Summary!M17+Summary!M24+Summary!M28+Summary!M31</f>
        <v>3031.931968</v>
      </c>
      <c r="N48" s="195">
        <f>Summary!N17+Summary!N24+Summary!N28+Summary!N31</f>
        <v>3083.68493</v>
      </c>
      <c r="O48" s="195">
        <f>Summary!O17+Summary!O24+Summary!O28+Summary!O31</f>
        <v>30595.78695</v>
      </c>
      <c r="P48" s="195">
        <f>Summary!P17+Summary!P24+Summary!P28+Summary!P31</f>
        <v>5888.812714</v>
      </c>
      <c r="Q48" s="195">
        <f>Summary!Q17+Summary!Q24+Summary!Q28+Summary!Q31</f>
        <v>4219.671683</v>
      </c>
      <c r="R48" s="195">
        <f>Summary!R17+Summary!R24+Summary!R28+Summary!R31</f>
        <v>11372.18393</v>
      </c>
      <c r="S48" s="195">
        <f>Summary!S17+Summary!S24+Summary!S28+Summary!S31</f>
        <v>4607.444864</v>
      </c>
      <c r="T48" s="195">
        <f>Summary!T17+Summary!T24+Summary!T28+Summary!T31</f>
        <v>8572.358732</v>
      </c>
      <c r="U48" s="195">
        <f>Summary!U17+Summary!U24+Summary!U28+Summary!U31</f>
        <v>2706.093141</v>
      </c>
      <c r="V48" s="195">
        <f>Summary!V17+Summary!V24+Summary!V28+Summary!V31</f>
        <v>2590.425498</v>
      </c>
      <c r="W48" s="195">
        <f>Summary!W17+Summary!W24+Summary!W28+Summary!W31</f>
        <v>3587.472784</v>
      </c>
      <c r="X48" s="195">
        <f>Summary!X17+Summary!X24+Summary!X28+Summary!X31</f>
        <v>4562.484552</v>
      </c>
      <c r="Y48" s="195">
        <f>Summary!Y17+Summary!Y24+Summary!Y28+Summary!Y31</f>
        <v>5427.886818</v>
      </c>
      <c r="Z48" s="195">
        <f>Summary!Z17+Summary!Z24+Summary!Z28+Summary!Z31</f>
        <v>5245.365377</v>
      </c>
      <c r="AA48" s="195">
        <f>Summary!AA17+Summary!AA24+Summary!AA28+Summary!AA31</f>
        <v>3115.364608</v>
      </c>
      <c r="AB48" s="195">
        <f>Summary!AB17+Summary!AB24+Summary!AB28+Summary!AB31</f>
        <v>2638.597438</v>
      </c>
      <c r="AC48" s="195">
        <f>Summary!AC17+Summary!AC24+Summary!AC28+Summary!AC31</f>
        <v>2081.9312</v>
      </c>
      <c r="AD48" s="195">
        <f>Summary!AD17+Summary!AD24+Summary!AD28+Summary!AD31</f>
        <v>2448.924296</v>
      </c>
      <c r="AE48" s="195">
        <f>Summary!AE17+Summary!AE24+Summary!AE28+Summary!AE31</f>
        <v>2101.759216</v>
      </c>
      <c r="AF48" s="195">
        <f>Summary!AF17+Summary!AF24+Summary!AF28+Summary!AF31</f>
        <v>2875.570185</v>
      </c>
      <c r="AG48" s="149">
        <f t="shared" si="9"/>
        <v>182237.463</v>
      </c>
      <c r="AH48" s="150"/>
    </row>
    <row r="49">
      <c r="A49" s="194" t="s">
        <v>55</v>
      </c>
      <c r="B49" s="195">
        <f>Summary!B18+Summary!B25</f>
        <v>8167.536</v>
      </c>
      <c r="C49" s="195">
        <f>Summary!C18+Summary!C25</f>
        <v>12745.596</v>
      </c>
      <c r="D49" s="195">
        <f>Summary!D18+Summary!D25</f>
        <v>16404.599</v>
      </c>
      <c r="E49" s="195">
        <f>Summary!E18+Summary!E25</f>
        <v>15179.61</v>
      </c>
      <c r="F49" s="195">
        <f>Summary!F18+Summary!F25</f>
        <v>10423.2475</v>
      </c>
      <c r="G49" s="195">
        <f>Summary!G18+Summary!G25</f>
        <v>8944.3325</v>
      </c>
      <c r="H49" s="195">
        <f>Summary!H18+Summary!H25</f>
        <v>6599.47</v>
      </c>
      <c r="I49" s="195">
        <f>Summary!I18+Summary!I25</f>
        <v>5988.8815</v>
      </c>
      <c r="J49" s="195">
        <f>Summary!J18+Summary!J25</f>
        <v>5890.035</v>
      </c>
      <c r="K49" s="195">
        <f>Summary!K18+Summary!K25</f>
        <v>6186.928</v>
      </c>
      <c r="L49" s="195">
        <f>Summary!L18+Summary!L25</f>
        <v>3498.395</v>
      </c>
      <c r="M49" s="195">
        <f>Summary!M18+Summary!M25</f>
        <v>3818.997</v>
      </c>
      <c r="N49" s="195">
        <f>Summary!N18+Summary!N25</f>
        <v>3841.106</v>
      </c>
      <c r="O49" s="195">
        <f>Summary!O18+Summary!O25</f>
        <v>50260.22</v>
      </c>
      <c r="P49" s="195">
        <f>Summary!P18+Summary!P25</f>
        <v>8201.982</v>
      </c>
      <c r="Q49" s="195">
        <f>Summary!Q18+Summary!Q25</f>
        <v>5747.905</v>
      </c>
      <c r="R49" s="195">
        <f>Summary!R18+Summary!R25</f>
        <v>17631.508</v>
      </c>
      <c r="S49" s="195">
        <f>Summary!S18+Summary!S25</f>
        <v>6587.716</v>
      </c>
      <c r="T49" s="195">
        <f>Summary!T18+Summary!T25</f>
        <v>13039.142</v>
      </c>
      <c r="U49" s="195">
        <f>Summary!U18+Summary!U25</f>
        <v>3181.459</v>
      </c>
      <c r="V49" s="195">
        <f>Summary!V18+Summary!V25</f>
        <v>3696.71</v>
      </c>
      <c r="W49" s="195">
        <f>Summary!W18+Summary!W25</f>
        <v>4809.498</v>
      </c>
      <c r="X49" s="195">
        <f>Summary!X18+Summary!X25</f>
        <v>6408.148</v>
      </c>
      <c r="Y49" s="195">
        <f>Summary!Y18+Summary!Y25</f>
        <v>7669.97</v>
      </c>
      <c r="Z49" s="195">
        <f>Summary!Z18+Summary!Z25</f>
        <v>7328.1485</v>
      </c>
      <c r="AA49" s="195">
        <f>Summary!AA18+Summary!AA25</f>
        <v>3805.07</v>
      </c>
      <c r="AB49" s="195">
        <f>Summary!AB18+Summary!AB25</f>
        <v>2888.705</v>
      </c>
      <c r="AC49" s="195">
        <f>Summary!AC18+Summary!AC25</f>
        <v>1988.885</v>
      </c>
      <c r="AD49" s="195">
        <f>Summary!AD18+Summary!AD25</f>
        <v>2738.245</v>
      </c>
      <c r="AE49" s="195">
        <f>Summary!AE18+Summary!AE25</f>
        <v>2779.708</v>
      </c>
      <c r="AF49" s="195">
        <f>Summary!AF18+Summary!AF25</f>
        <v>3085.34</v>
      </c>
      <c r="AG49" s="149">
        <f t="shared" si="9"/>
        <v>259537.093</v>
      </c>
      <c r="AH49" s="150"/>
    </row>
    <row r="50">
      <c r="A50" s="196" t="s">
        <v>56</v>
      </c>
      <c r="B50" s="195">
        <f>Summary!B19</f>
        <v>1859.07</v>
      </c>
      <c r="C50" s="195">
        <f>Summary!C19</f>
        <v>2578.71</v>
      </c>
      <c r="D50" s="195">
        <f>Summary!D19</f>
        <v>3978.01</v>
      </c>
      <c r="E50" s="195">
        <f>Summary!E19</f>
        <v>4137.93</v>
      </c>
      <c r="F50" s="195">
        <f>Summary!F19</f>
        <v>3074.47</v>
      </c>
      <c r="G50" s="195">
        <f>Summary!G19</f>
        <v>2478.76</v>
      </c>
      <c r="H50" s="195">
        <f>Summary!H19</f>
        <v>1619.19</v>
      </c>
      <c r="I50" s="195">
        <f>Summary!I19</f>
        <v>1339.33</v>
      </c>
      <c r="J50" s="195">
        <f>Summary!J19</f>
        <v>1319.34</v>
      </c>
      <c r="K50" s="195">
        <f>Summary!K19</f>
        <v>1419.29</v>
      </c>
      <c r="L50" s="195">
        <f>Summary!L19</f>
        <v>839.58</v>
      </c>
      <c r="M50" s="195">
        <f>Summary!M19</f>
        <v>879.56</v>
      </c>
      <c r="N50" s="195">
        <f>Summary!N19</f>
        <v>819.59</v>
      </c>
      <c r="O50" s="195">
        <f>Summary!O19</f>
        <v>1199.4</v>
      </c>
      <c r="P50" s="195">
        <f>Summary!P19</f>
        <v>879.56</v>
      </c>
      <c r="Q50" s="195">
        <f>Summary!Q19</f>
        <v>679.66</v>
      </c>
      <c r="R50" s="195">
        <f>Summary!R19</f>
        <v>999.5</v>
      </c>
      <c r="S50" s="195">
        <f>Summary!S19</f>
        <v>999.5</v>
      </c>
      <c r="T50" s="195">
        <f>Summary!T19</f>
        <v>799.6</v>
      </c>
      <c r="U50" s="195">
        <f>Summary!U19</f>
        <v>599.7</v>
      </c>
      <c r="V50" s="195">
        <f>Summary!V19</f>
        <v>899.55</v>
      </c>
      <c r="W50" s="195">
        <f>Summary!W19</f>
        <v>1159.42</v>
      </c>
      <c r="X50" s="195">
        <f>Summary!X19</f>
        <v>1336</v>
      </c>
      <c r="Y50" s="195">
        <f>Summary!Y19</f>
        <v>1659.17</v>
      </c>
      <c r="Z50" s="195">
        <f>Summary!Z19</f>
        <v>0</v>
      </c>
      <c r="AA50" s="195">
        <f>Summary!AA19</f>
        <v>0</v>
      </c>
      <c r="AB50" s="195">
        <f>Summary!AB19</f>
        <v>0</v>
      </c>
      <c r="AC50" s="195">
        <f>Summary!AC19</f>
        <v>0</v>
      </c>
      <c r="AD50" s="195">
        <f>Summary!AD19</f>
        <v>0</v>
      </c>
      <c r="AE50" s="195">
        <f>Summary!AE19</f>
        <v>0</v>
      </c>
      <c r="AF50" s="195">
        <f>Summary!AF19</f>
        <v>0</v>
      </c>
      <c r="AG50" s="149">
        <f t="shared" si="9"/>
        <v>37553.89</v>
      </c>
      <c r="AH50" s="150"/>
    </row>
    <row r="51">
      <c r="A51" s="197" t="s">
        <v>267</v>
      </c>
      <c r="B51" s="198">
        <f t="shared" ref="B51:AF51" si="10">SUM(B44:B50)</f>
        <v>88749.97591</v>
      </c>
      <c r="C51" s="198">
        <f t="shared" si="10"/>
        <v>180837.8751</v>
      </c>
      <c r="D51" s="198">
        <f t="shared" si="10"/>
        <v>181335.6689</v>
      </c>
      <c r="E51" s="198">
        <f t="shared" si="10"/>
        <v>167865.3911</v>
      </c>
      <c r="F51" s="198">
        <f t="shared" si="10"/>
        <v>139488.2103</v>
      </c>
      <c r="G51" s="198">
        <f t="shared" si="10"/>
        <v>114657.3926</v>
      </c>
      <c r="H51" s="198">
        <f t="shared" si="10"/>
        <v>83199.32677</v>
      </c>
      <c r="I51" s="198">
        <f t="shared" si="10"/>
        <v>77885.25563</v>
      </c>
      <c r="J51" s="198">
        <f t="shared" si="10"/>
        <v>76997.88004</v>
      </c>
      <c r="K51" s="198">
        <f t="shared" si="10"/>
        <v>78910.2836</v>
      </c>
      <c r="L51" s="198">
        <f t="shared" si="10"/>
        <v>56601.85993</v>
      </c>
      <c r="M51" s="198">
        <f t="shared" si="10"/>
        <v>57304.16953</v>
      </c>
      <c r="N51" s="198">
        <f t="shared" si="10"/>
        <v>56575.93786</v>
      </c>
      <c r="O51" s="198">
        <f t="shared" si="10"/>
        <v>480547.7995</v>
      </c>
      <c r="P51" s="198">
        <f t="shared" si="10"/>
        <v>95675.28236</v>
      </c>
      <c r="Q51" s="198">
        <f t="shared" si="10"/>
        <v>71009.22565</v>
      </c>
      <c r="R51" s="198">
        <f t="shared" si="10"/>
        <v>183777.9027</v>
      </c>
      <c r="S51" s="198">
        <f t="shared" si="10"/>
        <v>80207.20864</v>
      </c>
      <c r="T51" s="198">
        <f t="shared" si="10"/>
        <v>141076.9823</v>
      </c>
      <c r="U51" s="198">
        <f t="shared" si="10"/>
        <v>53544.11299</v>
      </c>
      <c r="V51" s="198">
        <f t="shared" si="10"/>
        <v>50461.73394</v>
      </c>
      <c r="W51" s="198">
        <f t="shared" si="10"/>
        <v>67629.89251</v>
      </c>
      <c r="X51" s="198">
        <f t="shared" si="10"/>
        <v>76980.50895</v>
      </c>
      <c r="Y51" s="198">
        <f t="shared" si="10"/>
        <v>96024.95222</v>
      </c>
      <c r="Z51" s="198">
        <f t="shared" si="10"/>
        <v>94585.501</v>
      </c>
      <c r="AA51" s="198">
        <f t="shared" si="10"/>
        <v>58782.3283</v>
      </c>
      <c r="AB51" s="198">
        <f t="shared" si="10"/>
        <v>52454.37555</v>
      </c>
      <c r="AC51" s="198">
        <f t="shared" si="10"/>
        <v>41391.19295</v>
      </c>
      <c r="AD51" s="198">
        <f t="shared" si="10"/>
        <v>49879.34191</v>
      </c>
      <c r="AE51" s="198">
        <f t="shared" si="10"/>
        <v>36445.92456</v>
      </c>
      <c r="AF51" s="198">
        <f t="shared" si="10"/>
        <v>56960.97553</v>
      </c>
      <c r="AG51" s="149">
        <f t="shared" si="9"/>
        <v>3147844.469</v>
      </c>
      <c r="AH51" s="150"/>
    </row>
    <row r="52">
      <c r="A52" s="158"/>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84"/>
      <c r="AH52" s="185"/>
    </row>
    <row r="53">
      <c r="A53" s="158"/>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84"/>
      <c r="AH53" s="185"/>
    </row>
    <row r="54">
      <c r="A54" s="158"/>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84"/>
      <c r="AH54" s="185"/>
    </row>
    <row r="55">
      <c r="A55" s="199" t="s">
        <v>229</v>
      </c>
      <c r="B55" s="200">
        <f t="shared" ref="B55:AF55" si="11">sum(B56,B67)</f>
        <v>304</v>
      </c>
      <c r="C55" s="200">
        <f t="shared" si="11"/>
        <v>479</v>
      </c>
      <c r="D55" s="200">
        <f t="shared" si="11"/>
        <v>617</v>
      </c>
      <c r="E55" s="200">
        <f t="shared" si="11"/>
        <v>568</v>
      </c>
      <c r="F55" s="200">
        <f t="shared" si="11"/>
        <v>390</v>
      </c>
      <c r="G55" s="200">
        <f t="shared" si="11"/>
        <v>337</v>
      </c>
      <c r="H55" s="200">
        <f t="shared" si="11"/>
        <v>242</v>
      </c>
      <c r="I55" s="200">
        <f t="shared" si="11"/>
        <v>218</v>
      </c>
      <c r="J55" s="200">
        <f t="shared" si="11"/>
        <v>219</v>
      </c>
      <c r="K55" s="200">
        <f t="shared" si="11"/>
        <v>216</v>
      </c>
      <c r="L55" s="200">
        <f t="shared" si="11"/>
        <v>126</v>
      </c>
      <c r="M55" s="200">
        <f t="shared" si="11"/>
        <v>137</v>
      </c>
      <c r="N55" s="200">
        <f t="shared" si="11"/>
        <v>137</v>
      </c>
      <c r="O55" s="200">
        <f t="shared" si="11"/>
        <v>1900</v>
      </c>
      <c r="P55" s="200">
        <f t="shared" si="11"/>
        <v>306</v>
      </c>
      <c r="Q55" s="200">
        <f t="shared" si="11"/>
        <v>211</v>
      </c>
      <c r="R55" s="200">
        <f t="shared" si="11"/>
        <v>658</v>
      </c>
      <c r="S55" s="200">
        <f t="shared" si="11"/>
        <v>243</v>
      </c>
      <c r="T55" s="200">
        <f t="shared" si="11"/>
        <v>491</v>
      </c>
      <c r="U55" s="200">
        <f t="shared" si="11"/>
        <v>113</v>
      </c>
      <c r="V55" s="200">
        <f t="shared" si="11"/>
        <v>137</v>
      </c>
      <c r="W55" s="200">
        <f t="shared" si="11"/>
        <v>178</v>
      </c>
      <c r="X55" s="200">
        <f t="shared" si="11"/>
        <v>238</v>
      </c>
      <c r="Y55" s="200">
        <f t="shared" si="11"/>
        <v>285</v>
      </c>
      <c r="Z55" s="200">
        <f t="shared" si="11"/>
        <v>273</v>
      </c>
      <c r="AA55" s="200">
        <f t="shared" si="11"/>
        <v>139</v>
      </c>
      <c r="AB55" s="200">
        <f t="shared" si="11"/>
        <v>107</v>
      </c>
      <c r="AC55" s="200">
        <f t="shared" si="11"/>
        <v>72</v>
      </c>
      <c r="AD55" s="200">
        <f t="shared" si="11"/>
        <v>102</v>
      </c>
      <c r="AE55" s="200">
        <f t="shared" si="11"/>
        <v>101</v>
      </c>
      <c r="AF55" s="200">
        <f t="shared" si="11"/>
        <v>108</v>
      </c>
      <c r="AG55" s="200">
        <f t="shared" ref="AG55:AG60" si="13">SUM(B55:AF55)</f>
        <v>9652</v>
      </c>
      <c r="AH55" s="201"/>
    </row>
    <row r="56">
      <c r="A56" s="202" t="s">
        <v>230</v>
      </c>
      <c r="B56" s="203">
        <f t="shared" ref="B56:AF56" si="12">sum(B60,B65)</f>
        <v>304</v>
      </c>
      <c r="C56" s="203">
        <f t="shared" si="12"/>
        <v>479</v>
      </c>
      <c r="D56" s="203">
        <f t="shared" si="12"/>
        <v>617</v>
      </c>
      <c r="E56" s="203">
        <f t="shared" si="12"/>
        <v>568</v>
      </c>
      <c r="F56" s="203">
        <f t="shared" si="12"/>
        <v>390</v>
      </c>
      <c r="G56" s="203">
        <f t="shared" si="12"/>
        <v>337</v>
      </c>
      <c r="H56" s="203">
        <f t="shared" si="12"/>
        <v>242</v>
      </c>
      <c r="I56" s="203">
        <f t="shared" si="12"/>
        <v>218</v>
      </c>
      <c r="J56" s="203">
        <f t="shared" si="12"/>
        <v>219</v>
      </c>
      <c r="K56" s="203">
        <f t="shared" si="12"/>
        <v>216</v>
      </c>
      <c r="L56" s="203">
        <f t="shared" si="12"/>
        <v>126</v>
      </c>
      <c r="M56" s="203">
        <f t="shared" si="12"/>
        <v>137</v>
      </c>
      <c r="N56" s="203">
        <f t="shared" si="12"/>
        <v>115</v>
      </c>
      <c r="O56" s="203">
        <f t="shared" si="12"/>
        <v>172</v>
      </c>
      <c r="P56" s="203">
        <f t="shared" si="12"/>
        <v>127</v>
      </c>
      <c r="Q56" s="203">
        <f t="shared" si="12"/>
        <v>115</v>
      </c>
      <c r="R56" s="203">
        <f t="shared" si="12"/>
        <v>183</v>
      </c>
      <c r="S56" s="203">
        <f t="shared" si="12"/>
        <v>141</v>
      </c>
      <c r="T56" s="203">
        <f t="shared" si="12"/>
        <v>144</v>
      </c>
      <c r="U56" s="203">
        <f t="shared" si="12"/>
        <v>112</v>
      </c>
      <c r="V56" s="203">
        <f t="shared" si="12"/>
        <v>137</v>
      </c>
      <c r="W56" s="203">
        <f t="shared" si="12"/>
        <v>178</v>
      </c>
      <c r="X56" s="203">
        <f t="shared" si="12"/>
        <v>238</v>
      </c>
      <c r="Y56" s="203">
        <f t="shared" si="12"/>
        <v>285</v>
      </c>
      <c r="Z56" s="203">
        <f t="shared" si="12"/>
        <v>273</v>
      </c>
      <c r="AA56" s="203">
        <f t="shared" si="12"/>
        <v>139</v>
      </c>
      <c r="AB56" s="203">
        <f t="shared" si="12"/>
        <v>107</v>
      </c>
      <c r="AC56" s="203">
        <f t="shared" si="12"/>
        <v>72</v>
      </c>
      <c r="AD56" s="203">
        <f t="shared" si="12"/>
        <v>102</v>
      </c>
      <c r="AE56" s="203">
        <f t="shared" si="12"/>
        <v>101</v>
      </c>
      <c r="AF56" s="203">
        <f t="shared" si="12"/>
        <v>108</v>
      </c>
      <c r="AG56" s="204">
        <f t="shared" si="13"/>
        <v>6702</v>
      </c>
      <c r="AH56" s="205"/>
    </row>
    <row r="57">
      <c r="A57" s="206" t="s">
        <v>231</v>
      </c>
      <c r="B57" s="207">
        <f>sum('DTC US&amp;CA - P&amp;L'!B28,'DTC EU - P&amp;L'!B29)</f>
        <v>0</v>
      </c>
      <c r="C57" s="207">
        <f>sum('DTC US&amp;CA - P&amp;L'!C28,'DTC EU - P&amp;L'!C29)</f>
        <v>0</v>
      </c>
      <c r="D57" s="207">
        <f>sum('DTC US&amp;CA - P&amp;L'!D28,'DTC EU - P&amp;L'!D29)</f>
        <v>0</v>
      </c>
      <c r="E57" s="207">
        <f>sum('DTC US&amp;CA - P&amp;L'!E28,'DTC EU - P&amp;L'!E29)</f>
        <v>0</v>
      </c>
      <c r="F57" s="207">
        <f>sum('DTC US&amp;CA - P&amp;L'!F28,'DTC EU - P&amp;L'!F29)</f>
        <v>0</v>
      </c>
      <c r="G57" s="207">
        <f>sum('DTC US&amp;CA - P&amp;L'!G28,'DTC EU - P&amp;L'!G29)</f>
        <v>0</v>
      </c>
      <c r="H57" s="207">
        <f>sum('DTC US&amp;CA - P&amp;L'!H28,'DTC EU - P&amp;L'!H29)</f>
        <v>0</v>
      </c>
      <c r="I57" s="207">
        <f>sum('DTC US&amp;CA - P&amp;L'!I28,'DTC EU - P&amp;L'!I29)</f>
        <v>0</v>
      </c>
      <c r="J57" s="207">
        <f>sum('DTC US&amp;CA - P&amp;L'!J28,'DTC EU - P&amp;L'!J29)</f>
        <v>0</v>
      </c>
      <c r="K57" s="207">
        <f>sum('DTC US&amp;CA - P&amp;L'!K28,'DTC EU - P&amp;L'!K29)</f>
        <v>0</v>
      </c>
      <c r="L57" s="207">
        <f>sum('DTC US&amp;CA - P&amp;L'!L28,'DTC EU - P&amp;L'!L29)</f>
        <v>0</v>
      </c>
      <c r="M57" s="207">
        <f>sum('DTC US&amp;CA - P&amp;L'!M28,'DTC EU - P&amp;L'!M29)</f>
        <v>0</v>
      </c>
      <c r="N57" s="207">
        <f>sum('DTC US&amp;CA - P&amp;L'!N28,'DTC EU - P&amp;L'!N29)</f>
        <v>0</v>
      </c>
      <c r="O57" s="207">
        <f>sum('DTC US&amp;CA - P&amp;L'!O28,'DTC EU - P&amp;L'!O29)</f>
        <v>0</v>
      </c>
      <c r="P57" s="207">
        <f>sum('DTC US&amp;CA - P&amp;L'!P28,'DTC EU - P&amp;L'!P29)</f>
        <v>0</v>
      </c>
      <c r="Q57" s="207">
        <f>sum('DTC US&amp;CA - P&amp;L'!Q28,'DTC EU - P&amp;L'!Q29)</f>
        <v>0</v>
      </c>
      <c r="R57" s="207">
        <f>sum('DTC US&amp;CA - P&amp;L'!R28,'DTC EU - P&amp;L'!R29)</f>
        <v>0</v>
      </c>
      <c r="S57" s="207">
        <f>sum('DTC US&amp;CA - P&amp;L'!S28,'DTC EU - P&amp;L'!S29)</f>
        <v>0</v>
      </c>
      <c r="T57" s="207">
        <f>sum('DTC US&amp;CA - P&amp;L'!T28,'DTC EU - P&amp;L'!T29)</f>
        <v>0</v>
      </c>
      <c r="U57" s="207">
        <f>sum('DTC US&amp;CA - P&amp;L'!U28,'DTC EU - P&amp;L'!U29)</f>
        <v>0</v>
      </c>
      <c r="V57" s="207">
        <f>sum('DTC US&amp;CA - P&amp;L'!V28,'DTC EU - P&amp;L'!V29)</f>
        <v>0</v>
      </c>
      <c r="W57" s="207">
        <f>sum('DTC US&amp;CA - P&amp;L'!W28,'DTC EU - P&amp;L'!W29)</f>
        <v>0</v>
      </c>
      <c r="X57" s="207">
        <f>sum('DTC US&amp;CA - P&amp;L'!X28,'DTC EU - P&amp;L'!X29)</f>
        <v>0</v>
      </c>
      <c r="Y57" s="207">
        <f>sum('DTC US&amp;CA - P&amp;L'!Y28,'DTC EU - P&amp;L'!Y29)</f>
        <v>0</v>
      </c>
      <c r="Z57" s="207">
        <f>sum('DTC US&amp;CA - P&amp;L'!Z28,'DTC EU - P&amp;L'!Z29)</f>
        <v>0</v>
      </c>
      <c r="AA57" s="207">
        <f>sum('DTC US&amp;CA - P&amp;L'!AA28,'DTC EU - P&amp;L'!AA29)</f>
        <v>0</v>
      </c>
      <c r="AB57" s="207">
        <f>sum('DTC US&amp;CA - P&amp;L'!AB28,'DTC EU - P&amp;L'!AB29)</f>
        <v>0</v>
      </c>
      <c r="AC57" s="207">
        <f>sum('DTC US&amp;CA - P&amp;L'!AC28,'DTC EU - P&amp;L'!AC29)</f>
        <v>0</v>
      </c>
      <c r="AD57" s="207">
        <f>sum('DTC US&amp;CA - P&amp;L'!AD28,'DTC EU - P&amp;L'!AD29)</f>
        <v>0</v>
      </c>
      <c r="AE57" s="207">
        <f>sum('DTC US&amp;CA - P&amp;L'!AE28,'DTC EU - P&amp;L'!AE29)</f>
        <v>0</v>
      </c>
      <c r="AF57" s="207">
        <f>sum('DTC US&amp;CA - P&amp;L'!AF28,'DTC EU - P&amp;L'!AF29)</f>
        <v>0</v>
      </c>
      <c r="AG57" s="189">
        <f t="shared" si="13"/>
        <v>0</v>
      </c>
      <c r="AH57" s="208"/>
    </row>
    <row r="58">
      <c r="A58" s="206" t="s">
        <v>268</v>
      </c>
      <c r="B58" s="207">
        <f>sum('DTC US&amp;CA - P&amp;L'!B29,'DTC EU - P&amp;L'!B30)</f>
        <v>227</v>
      </c>
      <c r="C58" s="207">
        <f>sum('DTC US&amp;CA - P&amp;L'!C29,'DTC EU - P&amp;L'!C30)</f>
        <v>355</v>
      </c>
      <c r="D58" s="207">
        <f>sum('DTC US&amp;CA - P&amp;L'!D29,'DTC EU - P&amp;L'!D30)</f>
        <v>472</v>
      </c>
      <c r="E58" s="207">
        <f>sum('DTC US&amp;CA - P&amp;L'!E29,'DTC EU - P&amp;L'!E30)</f>
        <v>448</v>
      </c>
      <c r="F58" s="207">
        <f>sum('DTC US&amp;CA - P&amp;L'!F29,'DTC EU - P&amp;L'!F30)</f>
        <v>308</v>
      </c>
      <c r="G58" s="207">
        <f>sum('DTC US&amp;CA - P&amp;L'!G29,'DTC EU - P&amp;L'!G30)</f>
        <v>236</v>
      </c>
      <c r="H58" s="207">
        <f>sum('DTC US&amp;CA - P&amp;L'!H29,'DTC EU - P&amp;L'!H30)</f>
        <v>174</v>
      </c>
      <c r="I58" s="207">
        <f>sum('DTC US&amp;CA - P&amp;L'!I29,'DTC EU - P&amp;L'!I30)</f>
        <v>152</v>
      </c>
      <c r="J58" s="207">
        <f>sum('DTC US&amp;CA - P&amp;L'!J29,'DTC EU - P&amp;L'!J30)</f>
        <v>157</v>
      </c>
      <c r="K58" s="207">
        <f>sum('DTC US&amp;CA - P&amp;L'!K29,'DTC EU - P&amp;L'!K30)</f>
        <v>154</v>
      </c>
      <c r="L58" s="207">
        <f>sum('DTC US&amp;CA - P&amp;L'!L29,'DTC EU - P&amp;L'!L30)</f>
        <v>80</v>
      </c>
      <c r="M58" s="207">
        <f>sum('DTC US&amp;CA - P&amp;L'!M29,'DTC EU - P&amp;L'!M30)</f>
        <v>101</v>
      </c>
      <c r="N58" s="207">
        <f>sum('DTC US&amp;CA - P&amp;L'!N29,'DTC EU - P&amp;L'!N30)</f>
        <v>90</v>
      </c>
      <c r="O58" s="207">
        <f>sum('DTC US&amp;CA - P&amp;L'!O29,'DTC EU - P&amp;L'!O30)</f>
        <v>119</v>
      </c>
      <c r="P58" s="207">
        <f>sum('DTC US&amp;CA - P&amp;L'!P29,'DTC EU - P&amp;L'!P30)</f>
        <v>96</v>
      </c>
      <c r="Q58" s="207">
        <f>sum('DTC US&amp;CA - P&amp;L'!Q29,'DTC EU - P&amp;L'!Q30)</f>
        <v>81</v>
      </c>
      <c r="R58" s="207">
        <f>sum('DTC US&amp;CA - P&amp;L'!R29,'DTC EU - P&amp;L'!R30)</f>
        <v>134</v>
      </c>
      <c r="S58" s="207">
        <f>sum('DTC US&amp;CA - P&amp;L'!S29,'DTC EU - P&amp;L'!S30)</f>
        <v>113</v>
      </c>
      <c r="T58" s="207">
        <f>sum('DTC US&amp;CA - P&amp;L'!T29,'DTC EU - P&amp;L'!T30)</f>
        <v>99</v>
      </c>
      <c r="U58" s="207">
        <f>sum('DTC US&amp;CA - P&amp;L'!U29,'DTC EU - P&amp;L'!U30)</f>
        <v>75</v>
      </c>
      <c r="V58" s="207">
        <f>sum('DTC US&amp;CA - P&amp;L'!V29,'DTC EU - P&amp;L'!V30)</f>
        <v>108</v>
      </c>
      <c r="W58" s="207">
        <f>sum('DTC US&amp;CA - P&amp;L'!W29,'DTC EU - P&amp;L'!W30)</f>
        <v>125</v>
      </c>
      <c r="X58" s="207">
        <f>sum('DTC US&amp;CA - P&amp;L'!X29,'DTC EU - P&amp;L'!X30)</f>
        <v>173</v>
      </c>
      <c r="Y58" s="207">
        <f>sum('DTC US&amp;CA - P&amp;L'!Y29,'DTC EU - P&amp;L'!Y30)</f>
        <v>207</v>
      </c>
      <c r="Z58" s="207">
        <f>sum('DTC US&amp;CA - P&amp;L'!Z29,'DTC EU - P&amp;L'!Z30)</f>
        <v>206</v>
      </c>
      <c r="AA58" s="207">
        <f>sum('DTC US&amp;CA - P&amp;L'!AA29,'DTC EU - P&amp;L'!AA30)</f>
        <v>90</v>
      </c>
      <c r="AB58" s="207">
        <f>sum('DTC US&amp;CA - P&amp;L'!AB29,'DTC EU - P&amp;L'!AB30)</f>
        <v>64</v>
      </c>
      <c r="AC58" s="207">
        <f>sum('DTC US&amp;CA - P&amp;L'!AC29,'DTC EU - P&amp;L'!AC30)</f>
        <v>48</v>
      </c>
      <c r="AD58" s="207">
        <f>sum('DTC US&amp;CA - P&amp;L'!AD29,'DTC EU - P&amp;L'!AD30)</f>
        <v>56</v>
      </c>
      <c r="AE58" s="207">
        <f>sum('DTC US&amp;CA - P&amp;L'!AE29,'DTC EU - P&amp;L'!AE30)</f>
        <v>62</v>
      </c>
      <c r="AF58" s="207">
        <f>sum('DTC US&amp;CA - P&amp;L'!AF29,'DTC EU - P&amp;L'!AF30)</f>
        <v>70</v>
      </c>
      <c r="AG58" s="189">
        <f t="shared" si="13"/>
        <v>4880</v>
      </c>
      <c r="AH58" s="201"/>
    </row>
    <row r="59">
      <c r="A59" s="206" t="s">
        <v>269</v>
      </c>
      <c r="B59" s="207">
        <f>sum('DTC US&amp;CA - P&amp;L'!B30,'DTC EU - P&amp;L'!B31)</f>
        <v>0</v>
      </c>
      <c r="C59" s="207">
        <f>sum('DTC US&amp;CA - P&amp;L'!C30,'DTC EU - P&amp;L'!C31)</f>
        <v>0</v>
      </c>
      <c r="D59" s="207">
        <f>sum('DTC US&amp;CA - P&amp;L'!D30,'DTC EU - P&amp;L'!D31)</f>
        <v>0</v>
      </c>
      <c r="E59" s="207">
        <f>sum('DTC US&amp;CA - P&amp;L'!E30,'DTC EU - P&amp;L'!E31)</f>
        <v>0</v>
      </c>
      <c r="F59" s="207">
        <f>sum('DTC US&amp;CA - P&amp;L'!F30,'DTC EU - P&amp;L'!F31)</f>
        <v>0</v>
      </c>
      <c r="G59" s="207">
        <f>sum('DTC US&amp;CA - P&amp;L'!G30,'DTC EU - P&amp;L'!G31)</f>
        <v>0</v>
      </c>
      <c r="H59" s="207">
        <f>sum('DTC US&amp;CA - P&amp;L'!H30,'DTC EU - P&amp;L'!H31)</f>
        <v>0</v>
      </c>
      <c r="I59" s="207">
        <f>sum('DTC US&amp;CA - P&amp;L'!I30,'DTC EU - P&amp;L'!I31)</f>
        <v>0</v>
      </c>
      <c r="J59" s="207">
        <f>sum('DTC US&amp;CA - P&amp;L'!J30,'DTC EU - P&amp;L'!J31)</f>
        <v>0</v>
      </c>
      <c r="K59" s="207">
        <f>sum('DTC US&amp;CA - P&amp;L'!K30,'DTC EU - P&amp;L'!K31)</f>
        <v>0</v>
      </c>
      <c r="L59" s="207">
        <f>sum('DTC US&amp;CA - P&amp;L'!L30,'DTC EU - P&amp;L'!L31)</f>
        <v>0</v>
      </c>
      <c r="M59" s="207">
        <f>sum('DTC US&amp;CA - P&amp;L'!M30,'DTC EU - P&amp;L'!M31)</f>
        <v>0</v>
      </c>
      <c r="N59" s="207">
        <f>sum('DTC US&amp;CA - P&amp;L'!N30,'DTC EU - P&amp;L'!N31)</f>
        <v>0</v>
      </c>
      <c r="O59" s="207">
        <f>sum('DTC US&amp;CA - P&amp;L'!O30,'DTC EU - P&amp;L'!O31)</f>
        <v>0</v>
      </c>
      <c r="P59" s="207">
        <f>sum('DTC US&amp;CA - P&amp;L'!P30,'DTC EU - P&amp;L'!P31)</f>
        <v>0</v>
      </c>
      <c r="Q59" s="207">
        <f>sum('DTC US&amp;CA - P&amp;L'!Q30,'DTC EU - P&amp;L'!Q31)</f>
        <v>0</v>
      </c>
      <c r="R59" s="207">
        <f>sum('DTC US&amp;CA - P&amp;L'!R30,'DTC EU - P&amp;L'!R31)</f>
        <v>0</v>
      </c>
      <c r="S59" s="207">
        <f>sum('DTC US&amp;CA - P&amp;L'!S30,'DTC EU - P&amp;L'!S31)</f>
        <v>0</v>
      </c>
      <c r="T59" s="207">
        <f>sum('DTC US&amp;CA - P&amp;L'!T30,'DTC EU - P&amp;L'!T31)</f>
        <v>0</v>
      </c>
      <c r="U59" s="207">
        <f>sum('DTC US&amp;CA - P&amp;L'!U30,'DTC EU - P&amp;L'!U31)</f>
        <v>0</v>
      </c>
      <c r="V59" s="207">
        <f>sum('DTC US&amp;CA - P&amp;L'!V30,'DTC EU - P&amp;L'!V31)</f>
        <v>0</v>
      </c>
      <c r="W59" s="207">
        <f>sum('DTC US&amp;CA - P&amp;L'!W30,'DTC EU - P&amp;L'!W31)</f>
        <v>0</v>
      </c>
      <c r="X59" s="207">
        <f>sum('DTC US&amp;CA - P&amp;L'!X30,'DTC EU - P&amp;L'!X31)</f>
        <v>0</v>
      </c>
      <c r="Y59" s="207">
        <f>sum('DTC US&amp;CA - P&amp;L'!Y30,'DTC EU - P&amp;L'!Y31)</f>
        <v>0</v>
      </c>
      <c r="Z59" s="207">
        <f>sum('DTC US&amp;CA - P&amp;L'!Z30,'DTC EU - P&amp;L'!Z31)</f>
        <v>0</v>
      </c>
      <c r="AA59" s="207">
        <f>sum('DTC US&amp;CA - P&amp;L'!AA30,'DTC EU - P&amp;L'!AA31)</f>
        <v>0</v>
      </c>
      <c r="AB59" s="207">
        <f>sum('DTC US&amp;CA - P&amp;L'!AB30,'DTC EU - P&amp;L'!AB31)</f>
        <v>0</v>
      </c>
      <c r="AC59" s="207">
        <f>sum('DTC US&amp;CA - P&amp;L'!AC30,'DTC EU - P&amp;L'!AC31)</f>
        <v>0</v>
      </c>
      <c r="AD59" s="207">
        <f>sum('DTC US&amp;CA - P&amp;L'!AD30,'DTC EU - P&amp;L'!AD31)</f>
        <v>0</v>
      </c>
      <c r="AE59" s="207">
        <f>sum('DTC US&amp;CA - P&amp;L'!AE30,'DTC EU - P&amp;L'!AE31)</f>
        <v>0</v>
      </c>
      <c r="AF59" s="207">
        <f>sum('DTC US&amp;CA - P&amp;L'!AF30,'DTC EU - P&amp;L'!AF31)</f>
        <v>0</v>
      </c>
      <c r="AG59" s="189">
        <f t="shared" si="13"/>
        <v>0</v>
      </c>
      <c r="AH59" s="201"/>
    </row>
    <row r="60">
      <c r="A60" s="209" t="s">
        <v>234</v>
      </c>
      <c r="B60" s="210">
        <f t="shared" ref="B60:AF60" si="14">sum(B57:B59)</f>
        <v>227</v>
      </c>
      <c r="C60" s="210">
        <f t="shared" si="14"/>
        <v>355</v>
      </c>
      <c r="D60" s="210">
        <f t="shared" si="14"/>
        <v>472</v>
      </c>
      <c r="E60" s="210">
        <f t="shared" si="14"/>
        <v>448</v>
      </c>
      <c r="F60" s="210">
        <f t="shared" si="14"/>
        <v>308</v>
      </c>
      <c r="G60" s="210">
        <f t="shared" si="14"/>
        <v>236</v>
      </c>
      <c r="H60" s="210">
        <f t="shared" si="14"/>
        <v>174</v>
      </c>
      <c r="I60" s="210">
        <f t="shared" si="14"/>
        <v>152</v>
      </c>
      <c r="J60" s="210">
        <f t="shared" si="14"/>
        <v>157</v>
      </c>
      <c r="K60" s="210">
        <f t="shared" si="14"/>
        <v>154</v>
      </c>
      <c r="L60" s="210">
        <f t="shared" si="14"/>
        <v>80</v>
      </c>
      <c r="M60" s="210">
        <f t="shared" si="14"/>
        <v>101</v>
      </c>
      <c r="N60" s="210">
        <f t="shared" si="14"/>
        <v>90</v>
      </c>
      <c r="O60" s="210">
        <f t="shared" si="14"/>
        <v>119</v>
      </c>
      <c r="P60" s="210">
        <f t="shared" si="14"/>
        <v>96</v>
      </c>
      <c r="Q60" s="210">
        <f t="shared" si="14"/>
        <v>81</v>
      </c>
      <c r="R60" s="210">
        <f t="shared" si="14"/>
        <v>134</v>
      </c>
      <c r="S60" s="210">
        <f t="shared" si="14"/>
        <v>113</v>
      </c>
      <c r="T60" s="210">
        <f t="shared" si="14"/>
        <v>99</v>
      </c>
      <c r="U60" s="210">
        <f t="shared" si="14"/>
        <v>75</v>
      </c>
      <c r="V60" s="210">
        <f t="shared" si="14"/>
        <v>108</v>
      </c>
      <c r="W60" s="210">
        <f t="shared" si="14"/>
        <v>125</v>
      </c>
      <c r="X60" s="210">
        <f t="shared" si="14"/>
        <v>173</v>
      </c>
      <c r="Y60" s="210">
        <f t="shared" si="14"/>
        <v>207</v>
      </c>
      <c r="Z60" s="210">
        <f t="shared" si="14"/>
        <v>206</v>
      </c>
      <c r="AA60" s="210">
        <f t="shared" si="14"/>
        <v>90</v>
      </c>
      <c r="AB60" s="210">
        <f t="shared" si="14"/>
        <v>64</v>
      </c>
      <c r="AC60" s="210">
        <f t="shared" si="14"/>
        <v>48</v>
      </c>
      <c r="AD60" s="210">
        <f t="shared" si="14"/>
        <v>56</v>
      </c>
      <c r="AE60" s="210">
        <f t="shared" si="14"/>
        <v>62</v>
      </c>
      <c r="AF60" s="210">
        <f t="shared" si="14"/>
        <v>70</v>
      </c>
      <c r="AG60" s="189">
        <f t="shared" si="13"/>
        <v>4880</v>
      </c>
      <c r="AH60" s="208"/>
    </row>
    <row r="61">
      <c r="A61" s="211"/>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84"/>
      <c r="AH61" s="185"/>
    </row>
    <row r="62">
      <c r="A62" s="206" t="s">
        <v>235</v>
      </c>
      <c r="B62" s="207">
        <f>sum('DTC US&amp;CA - P&amp;L'!B33,'DTC EU - P&amp;L'!B34)</f>
        <v>0</v>
      </c>
      <c r="C62" s="207">
        <f>sum('DTC US&amp;CA - P&amp;L'!C33,'DTC EU - P&amp;L'!C34)</f>
        <v>0</v>
      </c>
      <c r="D62" s="207">
        <f>sum('DTC US&amp;CA - P&amp;L'!D33,'DTC EU - P&amp;L'!D34)</f>
        <v>0</v>
      </c>
      <c r="E62" s="207">
        <f>sum('DTC US&amp;CA - P&amp;L'!E33,'DTC EU - P&amp;L'!E34)</f>
        <v>0</v>
      </c>
      <c r="F62" s="207">
        <f>sum('DTC US&amp;CA - P&amp;L'!F33,'DTC EU - P&amp;L'!F34)</f>
        <v>0</v>
      </c>
      <c r="G62" s="207">
        <f>sum('DTC US&amp;CA - P&amp;L'!G33,'DTC EU - P&amp;L'!G34)</f>
        <v>0</v>
      </c>
      <c r="H62" s="207">
        <f>sum('DTC US&amp;CA - P&amp;L'!H33,'DTC EU - P&amp;L'!H34)</f>
        <v>0</v>
      </c>
      <c r="I62" s="207">
        <f>sum('DTC US&amp;CA - P&amp;L'!I33,'DTC EU - P&amp;L'!I34)</f>
        <v>1</v>
      </c>
      <c r="J62" s="207">
        <f>sum('DTC US&amp;CA - P&amp;L'!J33,'DTC EU - P&amp;L'!J34)</f>
        <v>0</v>
      </c>
      <c r="K62" s="207">
        <f>sum('DTC US&amp;CA - P&amp;L'!K33,'DTC EU - P&amp;L'!K34)</f>
        <v>0</v>
      </c>
      <c r="L62" s="207">
        <f>sum('DTC US&amp;CA - P&amp;L'!L33,'DTC EU - P&amp;L'!L34)</f>
        <v>1</v>
      </c>
      <c r="M62" s="207">
        <f>sum('DTC US&amp;CA - P&amp;L'!M33,'DTC EU - P&amp;L'!M34)</f>
        <v>0</v>
      </c>
      <c r="N62" s="207">
        <f>sum('DTC US&amp;CA - P&amp;L'!N33,'DTC EU - P&amp;L'!N34)</f>
        <v>0</v>
      </c>
      <c r="O62" s="207">
        <f>sum('DTC US&amp;CA - P&amp;L'!O33,'DTC EU - P&amp;L'!O34)</f>
        <v>0</v>
      </c>
      <c r="P62" s="207">
        <f>sum('DTC US&amp;CA - P&amp;L'!P33,'DTC EU - P&amp;L'!P34)</f>
        <v>0</v>
      </c>
      <c r="Q62" s="207">
        <f>sum('DTC US&amp;CA - P&amp;L'!Q33,'DTC EU - P&amp;L'!Q34)</f>
        <v>0</v>
      </c>
      <c r="R62" s="207">
        <f>sum('DTC US&amp;CA - P&amp;L'!R33,'DTC EU - P&amp;L'!R34)</f>
        <v>0</v>
      </c>
      <c r="S62" s="207">
        <f>sum('DTC US&amp;CA - P&amp;L'!S33,'DTC EU - P&amp;L'!S34)</f>
        <v>0</v>
      </c>
      <c r="T62" s="207">
        <f>sum('DTC US&amp;CA - P&amp;L'!T33,'DTC EU - P&amp;L'!T34)</f>
        <v>0</v>
      </c>
      <c r="U62" s="207">
        <f>sum('DTC US&amp;CA - P&amp;L'!U33,'DTC EU - P&amp;L'!U34)</f>
        <v>0</v>
      </c>
      <c r="V62" s="207">
        <f>sum('DTC US&amp;CA - P&amp;L'!V33,'DTC EU - P&amp;L'!V34)</f>
        <v>0</v>
      </c>
      <c r="W62" s="207">
        <f>sum('DTC US&amp;CA - P&amp;L'!W33,'DTC EU - P&amp;L'!W34)</f>
        <v>0</v>
      </c>
      <c r="X62" s="207">
        <f>sum('DTC US&amp;CA - P&amp;L'!X33,'DTC EU - P&amp;L'!X34)</f>
        <v>0</v>
      </c>
      <c r="Y62" s="207">
        <f>sum('DTC US&amp;CA - P&amp;L'!Y33,'DTC EU - P&amp;L'!Y34)</f>
        <v>0</v>
      </c>
      <c r="Z62" s="207">
        <f>sum('DTC US&amp;CA - P&amp;L'!Z33,'DTC EU - P&amp;L'!Z34)</f>
        <v>0</v>
      </c>
      <c r="AA62" s="207">
        <f>sum('DTC US&amp;CA - P&amp;L'!AA33,'DTC EU - P&amp;L'!AA34)</f>
        <v>0</v>
      </c>
      <c r="AB62" s="207">
        <f>sum('DTC US&amp;CA - P&amp;L'!AB33,'DTC EU - P&amp;L'!AB34)</f>
        <v>0</v>
      </c>
      <c r="AC62" s="207">
        <f>sum('DTC US&amp;CA - P&amp;L'!AC33,'DTC EU - P&amp;L'!AC34)</f>
        <v>0</v>
      </c>
      <c r="AD62" s="207">
        <f>sum('DTC US&amp;CA - P&amp;L'!AD33,'DTC EU - P&amp;L'!AD34)</f>
        <v>0</v>
      </c>
      <c r="AE62" s="207">
        <f>sum('DTC US&amp;CA - P&amp;L'!AE33,'DTC EU - P&amp;L'!AE34)</f>
        <v>0</v>
      </c>
      <c r="AF62" s="207">
        <f>sum('DTC US&amp;CA - P&amp;L'!AF33,'DTC EU - P&amp;L'!AF34)</f>
        <v>0</v>
      </c>
      <c r="AG62" s="189">
        <f t="shared" ref="AG62:AG65" si="15">SUM(B62:AF62)</f>
        <v>2</v>
      </c>
      <c r="AH62" s="201"/>
    </row>
    <row r="63">
      <c r="A63" s="206" t="s">
        <v>270</v>
      </c>
      <c r="B63" s="207">
        <f>sum('DTC US&amp;CA - P&amp;L'!B34,'DTC EU - P&amp;L'!B35)</f>
        <v>5</v>
      </c>
      <c r="C63" s="207">
        <f>sum('DTC US&amp;CA - P&amp;L'!C34,'DTC EU - P&amp;L'!C35)</f>
        <v>0</v>
      </c>
      <c r="D63" s="207">
        <f>sum('DTC US&amp;CA - P&amp;L'!D34,'DTC EU - P&amp;L'!D35)</f>
        <v>0</v>
      </c>
      <c r="E63" s="207">
        <f>sum('DTC US&amp;CA - P&amp;L'!E34,'DTC EU - P&amp;L'!E35)</f>
        <v>4</v>
      </c>
      <c r="F63" s="207">
        <f>sum('DTC US&amp;CA - P&amp;L'!F34,'DTC EU - P&amp;L'!F35)</f>
        <v>1</v>
      </c>
      <c r="G63" s="207">
        <f>sum('DTC US&amp;CA - P&amp;L'!G34,'DTC EU - P&amp;L'!G35)</f>
        <v>4</v>
      </c>
      <c r="H63" s="207">
        <f>sum('DTC US&amp;CA - P&amp;L'!H34,'DTC EU - P&amp;L'!H35)</f>
        <v>0</v>
      </c>
      <c r="I63" s="207">
        <f>sum('DTC US&amp;CA - P&amp;L'!I34,'DTC EU - P&amp;L'!I35)</f>
        <v>1</v>
      </c>
      <c r="J63" s="207">
        <f>sum('DTC US&amp;CA - P&amp;L'!J34,'DTC EU - P&amp;L'!J35)</f>
        <v>0</v>
      </c>
      <c r="K63" s="207">
        <f>sum('DTC US&amp;CA - P&amp;L'!K34,'DTC EU - P&amp;L'!K35)</f>
        <v>0</v>
      </c>
      <c r="L63" s="207">
        <f>sum('DTC US&amp;CA - P&amp;L'!L34,'DTC EU - P&amp;L'!L35)</f>
        <v>0</v>
      </c>
      <c r="M63" s="207">
        <f>sum('DTC US&amp;CA - P&amp;L'!M34,'DTC EU - P&amp;L'!M35)</f>
        <v>2</v>
      </c>
      <c r="N63" s="207">
        <f>sum('DTC US&amp;CA - P&amp;L'!N34,'DTC EU - P&amp;L'!N35)</f>
        <v>0</v>
      </c>
      <c r="O63" s="207">
        <f>sum('DTC US&amp;CA - P&amp;L'!O34,'DTC EU - P&amp;L'!O35)</f>
        <v>0</v>
      </c>
      <c r="P63" s="207">
        <f>sum('DTC US&amp;CA - P&amp;L'!P34,'DTC EU - P&amp;L'!P35)</f>
        <v>0</v>
      </c>
      <c r="Q63" s="207">
        <f>sum('DTC US&amp;CA - P&amp;L'!Q34,'DTC EU - P&amp;L'!Q35)</f>
        <v>0</v>
      </c>
      <c r="R63" s="207">
        <f>sum('DTC US&amp;CA - P&amp;L'!R34,'DTC EU - P&amp;L'!R35)</f>
        <v>0</v>
      </c>
      <c r="S63" s="207">
        <f>sum('DTC US&amp;CA - P&amp;L'!S34,'DTC EU - P&amp;L'!S35)</f>
        <v>0</v>
      </c>
      <c r="T63" s="207">
        <f>sum('DTC US&amp;CA - P&amp;L'!T34,'DTC EU - P&amp;L'!T35)</f>
        <v>0</v>
      </c>
      <c r="U63" s="207">
        <f>sum('DTC US&amp;CA - P&amp;L'!U34,'DTC EU - P&amp;L'!U35)</f>
        <v>0</v>
      </c>
      <c r="V63" s="207">
        <f>sum('DTC US&amp;CA - P&amp;L'!V34,'DTC EU - P&amp;L'!V35)</f>
        <v>0</v>
      </c>
      <c r="W63" s="207">
        <f>sum('DTC US&amp;CA - P&amp;L'!W34,'DTC EU - P&amp;L'!W35)</f>
        <v>0</v>
      </c>
      <c r="X63" s="207">
        <f>sum('DTC US&amp;CA - P&amp;L'!X34,'DTC EU - P&amp;L'!X35)</f>
        <v>0</v>
      </c>
      <c r="Y63" s="207">
        <f>sum('DTC US&amp;CA - P&amp;L'!Y34,'DTC EU - P&amp;L'!Y35)</f>
        <v>0</v>
      </c>
      <c r="Z63" s="207">
        <f>sum('DTC US&amp;CA - P&amp;L'!Z34,'DTC EU - P&amp;L'!Z35)</f>
        <v>0</v>
      </c>
      <c r="AA63" s="207">
        <f>sum('DTC US&amp;CA - P&amp;L'!AA34,'DTC EU - P&amp;L'!AA35)</f>
        <v>0</v>
      </c>
      <c r="AB63" s="207">
        <f>sum('DTC US&amp;CA - P&amp;L'!AB34,'DTC EU - P&amp;L'!AB35)</f>
        <v>0</v>
      </c>
      <c r="AC63" s="207">
        <f>sum('DTC US&amp;CA - P&amp;L'!AC34,'DTC EU - P&amp;L'!AC35)</f>
        <v>0</v>
      </c>
      <c r="AD63" s="207">
        <f>sum('DTC US&amp;CA - P&amp;L'!AD34,'DTC EU - P&amp;L'!AD35)</f>
        <v>0</v>
      </c>
      <c r="AE63" s="207">
        <f>sum('DTC US&amp;CA - P&amp;L'!AE34,'DTC EU - P&amp;L'!AE35)</f>
        <v>0</v>
      </c>
      <c r="AF63" s="207">
        <f>sum('DTC US&amp;CA - P&amp;L'!AF34,'DTC EU - P&amp;L'!AF35)</f>
        <v>0</v>
      </c>
      <c r="AG63" s="189">
        <f t="shared" si="15"/>
        <v>17</v>
      </c>
      <c r="AH63" s="208"/>
    </row>
    <row r="64">
      <c r="A64" s="206" t="s">
        <v>271</v>
      </c>
      <c r="B64" s="207">
        <f>sum('DTC US&amp;CA - P&amp;L'!B35,'DTC EU - P&amp;L'!B36)</f>
        <v>72</v>
      </c>
      <c r="C64" s="207">
        <f>sum('DTC US&amp;CA - P&amp;L'!C35,'DTC EU - P&amp;L'!C36)</f>
        <v>124</v>
      </c>
      <c r="D64" s="207">
        <f>sum('DTC US&amp;CA - P&amp;L'!D35,'DTC EU - P&amp;L'!D36)</f>
        <v>145</v>
      </c>
      <c r="E64" s="207">
        <f>sum('DTC US&amp;CA - P&amp;L'!E35,'DTC EU - P&amp;L'!E36)</f>
        <v>116</v>
      </c>
      <c r="F64" s="207">
        <f>sum('DTC US&amp;CA - P&amp;L'!F35,'DTC EU - P&amp;L'!F36)</f>
        <v>81</v>
      </c>
      <c r="G64" s="207">
        <f>sum('DTC US&amp;CA - P&amp;L'!G35,'DTC EU - P&amp;L'!G36)</f>
        <v>97</v>
      </c>
      <c r="H64" s="207">
        <f>sum('DTC US&amp;CA - P&amp;L'!H35,'DTC EU - P&amp;L'!H36)</f>
        <v>68</v>
      </c>
      <c r="I64" s="207">
        <f>sum('DTC US&amp;CA - P&amp;L'!I35,'DTC EU - P&amp;L'!I36)</f>
        <v>64</v>
      </c>
      <c r="J64" s="207">
        <f>sum('DTC US&amp;CA - P&amp;L'!J35,'DTC EU - P&amp;L'!J36)</f>
        <v>62</v>
      </c>
      <c r="K64" s="207">
        <f>sum('DTC US&amp;CA - P&amp;L'!K35,'DTC EU - P&amp;L'!K36)</f>
        <v>62</v>
      </c>
      <c r="L64" s="207">
        <f>sum('DTC US&amp;CA - P&amp;L'!L35,'DTC EU - P&amp;L'!L36)</f>
        <v>45</v>
      </c>
      <c r="M64" s="207">
        <f>sum('DTC US&amp;CA - P&amp;L'!M35,'DTC EU - P&amp;L'!M36)</f>
        <v>34</v>
      </c>
      <c r="N64" s="207">
        <f>sum('DTC US&amp;CA - P&amp;L'!N35,'DTC EU - P&amp;L'!N36)</f>
        <v>25</v>
      </c>
      <c r="O64" s="207">
        <f>sum('DTC US&amp;CA - P&amp;L'!O35,'DTC EU - P&amp;L'!O36)</f>
        <v>53</v>
      </c>
      <c r="P64" s="207">
        <f>sum('DTC US&amp;CA - P&amp;L'!P35,'DTC EU - P&amp;L'!P36)</f>
        <v>31</v>
      </c>
      <c r="Q64" s="207">
        <f>sum('DTC US&amp;CA - P&amp;L'!Q35,'DTC EU - P&amp;L'!Q36)</f>
        <v>34</v>
      </c>
      <c r="R64" s="207">
        <f>sum('DTC US&amp;CA - P&amp;L'!R35,'DTC EU - P&amp;L'!R36)</f>
        <v>49</v>
      </c>
      <c r="S64" s="207">
        <f>sum('DTC US&amp;CA - P&amp;L'!S35,'DTC EU - P&amp;L'!S36)</f>
        <v>28</v>
      </c>
      <c r="T64" s="207">
        <f>sum('DTC US&amp;CA - P&amp;L'!T35,'DTC EU - P&amp;L'!T36)</f>
        <v>45</v>
      </c>
      <c r="U64" s="207">
        <f>sum('DTC US&amp;CA - P&amp;L'!U35,'DTC EU - P&amp;L'!U36)</f>
        <v>37</v>
      </c>
      <c r="V64" s="207">
        <f>sum('DTC US&amp;CA - P&amp;L'!V35,'DTC EU - P&amp;L'!V36)</f>
        <v>29</v>
      </c>
      <c r="W64" s="207">
        <f>sum('DTC US&amp;CA - P&amp;L'!W35,'DTC EU - P&amp;L'!W36)</f>
        <v>53</v>
      </c>
      <c r="X64" s="207">
        <f>sum('DTC US&amp;CA - P&amp;L'!X35,'DTC EU - P&amp;L'!X36)</f>
        <v>65</v>
      </c>
      <c r="Y64" s="207">
        <f>sum('DTC US&amp;CA - P&amp;L'!Y35,'DTC EU - P&amp;L'!Y36)</f>
        <v>78</v>
      </c>
      <c r="Z64" s="207">
        <f>sum('DTC US&amp;CA - P&amp;L'!Z35,'DTC EU - P&amp;L'!Z36)</f>
        <v>67</v>
      </c>
      <c r="AA64" s="207">
        <f>sum('DTC US&amp;CA - P&amp;L'!AA35,'DTC EU - P&amp;L'!AA36)</f>
        <v>49</v>
      </c>
      <c r="AB64" s="207">
        <f>sum('DTC US&amp;CA - P&amp;L'!AB35,'DTC EU - P&amp;L'!AB36)</f>
        <v>43</v>
      </c>
      <c r="AC64" s="207">
        <f>sum('DTC US&amp;CA - P&amp;L'!AC35,'DTC EU - P&amp;L'!AC36)</f>
        <v>24</v>
      </c>
      <c r="AD64" s="207">
        <f>sum('DTC US&amp;CA - P&amp;L'!AD35,'DTC EU - P&amp;L'!AD36)</f>
        <v>46</v>
      </c>
      <c r="AE64" s="207">
        <f>sum('DTC US&amp;CA - P&amp;L'!AE35,'DTC EU - P&amp;L'!AE36)</f>
        <v>39</v>
      </c>
      <c r="AF64" s="207">
        <f>sum('DTC US&amp;CA - P&amp;L'!AF35,'DTC EU - P&amp;L'!AF36)</f>
        <v>38</v>
      </c>
      <c r="AG64" s="189">
        <f t="shared" si="15"/>
        <v>1803</v>
      </c>
      <c r="AH64" s="208"/>
    </row>
    <row r="65">
      <c r="A65" s="212" t="s">
        <v>238</v>
      </c>
      <c r="B65" s="213">
        <f t="shared" ref="B65:AF65" si="16">sum(B62:B64)</f>
        <v>77</v>
      </c>
      <c r="C65" s="213">
        <f t="shared" si="16"/>
        <v>124</v>
      </c>
      <c r="D65" s="213">
        <f t="shared" si="16"/>
        <v>145</v>
      </c>
      <c r="E65" s="213">
        <f t="shared" si="16"/>
        <v>120</v>
      </c>
      <c r="F65" s="213">
        <f t="shared" si="16"/>
        <v>82</v>
      </c>
      <c r="G65" s="213">
        <f t="shared" si="16"/>
        <v>101</v>
      </c>
      <c r="H65" s="213">
        <f t="shared" si="16"/>
        <v>68</v>
      </c>
      <c r="I65" s="213">
        <f t="shared" si="16"/>
        <v>66</v>
      </c>
      <c r="J65" s="213">
        <f t="shared" si="16"/>
        <v>62</v>
      </c>
      <c r="K65" s="213">
        <f t="shared" si="16"/>
        <v>62</v>
      </c>
      <c r="L65" s="213">
        <f t="shared" si="16"/>
        <v>46</v>
      </c>
      <c r="M65" s="213">
        <f t="shared" si="16"/>
        <v>36</v>
      </c>
      <c r="N65" s="213">
        <f t="shared" si="16"/>
        <v>25</v>
      </c>
      <c r="O65" s="213">
        <f t="shared" si="16"/>
        <v>53</v>
      </c>
      <c r="P65" s="213">
        <f t="shared" si="16"/>
        <v>31</v>
      </c>
      <c r="Q65" s="213">
        <f t="shared" si="16"/>
        <v>34</v>
      </c>
      <c r="R65" s="213">
        <f t="shared" si="16"/>
        <v>49</v>
      </c>
      <c r="S65" s="213">
        <f t="shared" si="16"/>
        <v>28</v>
      </c>
      <c r="T65" s="213">
        <f t="shared" si="16"/>
        <v>45</v>
      </c>
      <c r="U65" s="213">
        <f t="shared" si="16"/>
        <v>37</v>
      </c>
      <c r="V65" s="213">
        <f t="shared" si="16"/>
        <v>29</v>
      </c>
      <c r="W65" s="213">
        <f t="shared" si="16"/>
        <v>53</v>
      </c>
      <c r="X65" s="213">
        <f t="shared" si="16"/>
        <v>65</v>
      </c>
      <c r="Y65" s="213">
        <f t="shared" si="16"/>
        <v>78</v>
      </c>
      <c r="Z65" s="213">
        <f t="shared" si="16"/>
        <v>67</v>
      </c>
      <c r="AA65" s="213">
        <f t="shared" si="16"/>
        <v>49</v>
      </c>
      <c r="AB65" s="213">
        <f t="shared" si="16"/>
        <v>43</v>
      </c>
      <c r="AC65" s="213">
        <f t="shared" si="16"/>
        <v>24</v>
      </c>
      <c r="AD65" s="213">
        <f t="shared" si="16"/>
        <v>46</v>
      </c>
      <c r="AE65" s="213">
        <f t="shared" si="16"/>
        <v>39</v>
      </c>
      <c r="AF65" s="213">
        <f t="shared" si="16"/>
        <v>38</v>
      </c>
      <c r="AG65" s="214">
        <f t="shared" si="15"/>
        <v>1822</v>
      </c>
      <c r="AH65" s="215"/>
    </row>
    <row r="66">
      <c r="A66" s="211"/>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216"/>
      <c r="AH66" s="217"/>
    </row>
    <row r="67">
      <c r="A67" s="218" t="s">
        <v>239</v>
      </c>
      <c r="B67" s="219">
        <f t="shared" ref="B67:AF67" si="17">sum(B71,B75,B80)</f>
        <v>0</v>
      </c>
      <c r="C67" s="219">
        <f t="shared" si="17"/>
        <v>0</v>
      </c>
      <c r="D67" s="219">
        <f t="shared" si="17"/>
        <v>0</v>
      </c>
      <c r="E67" s="219">
        <f t="shared" si="17"/>
        <v>0</v>
      </c>
      <c r="F67" s="219">
        <f t="shared" si="17"/>
        <v>0</v>
      </c>
      <c r="G67" s="219">
        <f t="shared" si="17"/>
        <v>0</v>
      </c>
      <c r="H67" s="219">
        <f t="shared" si="17"/>
        <v>0</v>
      </c>
      <c r="I67" s="219">
        <f t="shared" si="17"/>
        <v>0</v>
      </c>
      <c r="J67" s="219">
        <f t="shared" si="17"/>
        <v>0</v>
      </c>
      <c r="K67" s="219">
        <f t="shared" si="17"/>
        <v>0</v>
      </c>
      <c r="L67" s="219">
        <f t="shared" si="17"/>
        <v>0</v>
      </c>
      <c r="M67" s="219">
        <f t="shared" si="17"/>
        <v>0</v>
      </c>
      <c r="N67" s="219">
        <f t="shared" si="17"/>
        <v>22</v>
      </c>
      <c r="O67" s="219">
        <f t="shared" si="17"/>
        <v>1728</v>
      </c>
      <c r="P67" s="219">
        <f t="shared" si="17"/>
        <v>179</v>
      </c>
      <c r="Q67" s="219">
        <f t="shared" si="17"/>
        <v>96</v>
      </c>
      <c r="R67" s="219">
        <f t="shared" si="17"/>
        <v>475</v>
      </c>
      <c r="S67" s="219">
        <f t="shared" si="17"/>
        <v>102</v>
      </c>
      <c r="T67" s="219">
        <f t="shared" si="17"/>
        <v>347</v>
      </c>
      <c r="U67" s="219">
        <f t="shared" si="17"/>
        <v>1</v>
      </c>
      <c r="V67" s="219">
        <f t="shared" si="17"/>
        <v>0</v>
      </c>
      <c r="W67" s="219">
        <f t="shared" si="17"/>
        <v>0</v>
      </c>
      <c r="X67" s="219">
        <f t="shared" si="17"/>
        <v>0</v>
      </c>
      <c r="Y67" s="219">
        <f t="shared" si="17"/>
        <v>0</v>
      </c>
      <c r="Z67" s="219">
        <f t="shared" si="17"/>
        <v>0</v>
      </c>
      <c r="AA67" s="219">
        <f t="shared" si="17"/>
        <v>0</v>
      </c>
      <c r="AB67" s="219">
        <f t="shared" si="17"/>
        <v>0</v>
      </c>
      <c r="AC67" s="219">
        <f t="shared" si="17"/>
        <v>0</v>
      </c>
      <c r="AD67" s="219">
        <f t="shared" si="17"/>
        <v>0</v>
      </c>
      <c r="AE67" s="219">
        <f t="shared" si="17"/>
        <v>0</v>
      </c>
      <c r="AF67" s="219">
        <f t="shared" si="17"/>
        <v>0</v>
      </c>
      <c r="AG67" s="219">
        <f t="shared" ref="AG67:AG71" si="18">SUM(B67:AF67)</f>
        <v>2950</v>
      </c>
      <c r="AH67" s="220"/>
    </row>
    <row r="68" collapsed="1">
      <c r="A68" s="206" t="s">
        <v>240</v>
      </c>
      <c r="B68" s="221"/>
      <c r="C68" s="221"/>
      <c r="D68" s="221"/>
      <c r="E68" s="221"/>
      <c r="F68" s="221"/>
      <c r="G68" s="221"/>
      <c r="H68" s="221"/>
      <c r="I68" s="221"/>
      <c r="J68" s="221"/>
      <c r="K68" s="221"/>
      <c r="L68" s="221"/>
      <c r="M68" s="221"/>
      <c r="N68" s="207">
        <f>sum('DTC US&amp;CA - P&amp;L'!N39,'DTC EU - P&amp;L'!N40)</f>
        <v>22</v>
      </c>
      <c r="O68" s="207">
        <f>sum('DTC US&amp;CA - P&amp;L'!O39,'DTC EU - P&amp;L'!O40)</f>
        <v>1728</v>
      </c>
      <c r="P68" s="207">
        <f>sum('DTC US&amp;CA - P&amp;L'!P39,'DTC EU - P&amp;L'!P40)</f>
        <v>179</v>
      </c>
      <c r="Q68" s="207">
        <f>sum('DTC US&amp;CA - P&amp;L'!Q39,'DTC EU - P&amp;L'!Q40)</f>
        <v>96</v>
      </c>
      <c r="R68" s="207">
        <f>sum('DTC US&amp;CA - P&amp;L'!R39,'DTC EU - P&amp;L'!R40)</f>
        <v>475</v>
      </c>
      <c r="S68" s="207">
        <f>sum('DTC US&amp;CA - P&amp;L'!S39,'DTC EU - P&amp;L'!S40)</f>
        <v>102</v>
      </c>
      <c r="T68" s="207">
        <f>sum('DTC US&amp;CA - P&amp;L'!T39,'DTC EU - P&amp;L'!T40)</f>
        <v>347</v>
      </c>
      <c r="U68" s="207">
        <f>sum('DTC US&amp;CA - P&amp;L'!U39,'DTC EU - P&amp;L'!U40)</f>
        <v>1</v>
      </c>
      <c r="V68" s="207">
        <f>sum('DTC US&amp;CA - P&amp;L'!V39,'DTC EU - P&amp;L'!V40)</f>
        <v>0</v>
      </c>
      <c r="W68" s="207">
        <f>sum('DTC US&amp;CA - P&amp;L'!W39,'DTC EU - P&amp;L'!W40)</f>
        <v>0</v>
      </c>
      <c r="X68" s="207">
        <f>sum('DTC US&amp;CA - P&amp;L'!X39,'DTC EU - P&amp;L'!X40)</f>
        <v>0</v>
      </c>
      <c r="Y68" s="207">
        <f>sum('DTC US&amp;CA - P&amp;L'!Y39,'DTC EU - P&amp;L'!Y40)</f>
        <v>0</v>
      </c>
      <c r="Z68" s="207">
        <f>sum('DTC US&amp;CA - P&amp;L'!Z39,'DTC EU - P&amp;L'!Z40)</f>
        <v>0</v>
      </c>
      <c r="AA68" s="207">
        <f>sum('DTC US&amp;CA - P&amp;L'!AA39,'DTC EU - P&amp;L'!AA40)</f>
        <v>0</v>
      </c>
      <c r="AB68" s="207">
        <f>sum('DTC US&amp;CA - P&amp;L'!AB39,'DTC EU - P&amp;L'!AB40)</f>
        <v>0</v>
      </c>
      <c r="AC68" s="207">
        <f>sum('DTC US&amp;CA - P&amp;L'!AC39,'DTC EU - P&amp;L'!AC40)</f>
        <v>0</v>
      </c>
      <c r="AD68" s="207">
        <f>sum('DTC US&amp;CA - P&amp;L'!AD39,'DTC EU - P&amp;L'!AD40)</f>
        <v>0</v>
      </c>
      <c r="AE68" s="207">
        <f>sum('DTC US&amp;CA - P&amp;L'!AE39,'DTC EU - P&amp;L'!AE40)</f>
        <v>0</v>
      </c>
      <c r="AF68" s="207">
        <f>sum('DTC US&amp;CA - P&amp;L'!AF39,'DTC EU - P&amp;L'!AF40)</f>
        <v>0</v>
      </c>
      <c r="AG68" s="189">
        <f t="shared" si="18"/>
        <v>2950</v>
      </c>
      <c r="AH68" s="208"/>
    </row>
    <row r="69" hidden="1" outlineLevel="1">
      <c r="A69" s="206" t="s">
        <v>272</v>
      </c>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21"/>
      <c r="AG69" s="189">
        <f t="shared" si="18"/>
        <v>0</v>
      </c>
      <c r="AH69" s="208"/>
    </row>
    <row r="70" hidden="1" outlineLevel="1">
      <c r="A70" s="206" t="s">
        <v>273</v>
      </c>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c r="AA70" s="221"/>
      <c r="AB70" s="221"/>
      <c r="AC70" s="221"/>
      <c r="AD70" s="221"/>
      <c r="AE70" s="221"/>
      <c r="AF70" s="221"/>
      <c r="AG70" s="189">
        <f t="shared" si="18"/>
        <v>0</v>
      </c>
      <c r="AH70" s="208"/>
    </row>
    <row r="71">
      <c r="A71" s="209" t="s">
        <v>243</v>
      </c>
      <c r="B71" s="210">
        <f t="shared" ref="B71:AF71" si="19">sum(B68:B70)</f>
        <v>0</v>
      </c>
      <c r="C71" s="210">
        <f t="shared" si="19"/>
        <v>0</v>
      </c>
      <c r="D71" s="210">
        <f t="shared" si="19"/>
        <v>0</v>
      </c>
      <c r="E71" s="210">
        <f t="shared" si="19"/>
        <v>0</v>
      </c>
      <c r="F71" s="210">
        <f t="shared" si="19"/>
        <v>0</v>
      </c>
      <c r="G71" s="210">
        <f t="shared" si="19"/>
        <v>0</v>
      </c>
      <c r="H71" s="210">
        <f t="shared" si="19"/>
        <v>0</v>
      </c>
      <c r="I71" s="210">
        <f t="shared" si="19"/>
        <v>0</v>
      </c>
      <c r="J71" s="210">
        <f t="shared" si="19"/>
        <v>0</v>
      </c>
      <c r="K71" s="210">
        <f t="shared" si="19"/>
        <v>0</v>
      </c>
      <c r="L71" s="210">
        <f t="shared" si="19"/>
        <v>0</v>
      </c>
      <c r="M71" s="210">
        <f t="shared" si="19"/>
        <v>0</v>
      </c>
      <c r="N71" s="210">
        <f t="shared" si="19"/>
        <v>22</v>
      </c>
      <c r="O71" s="210">
        <f t="shared" si="19"/>
        <v>1728</v>
      </c>
      <c r="P71" s="210">
        <f t="shared" si="19"/>
        <v>179</v>
      </c>
      <c r="Q71" s="210">
        <f t="shared" si="19"/>
        <v>96</v>
      </c>
      <c r="R71" s="210">
        <f t="shared" si="19"/>
        <v>475</v>
      </c>
      <c r="S71" s="210">
        <f t="shared" si="19"/>
        <v>102</v>
      </c>
      <c r="T71" s="210">
        <f t="shared" si="19"/>
        <v>347</v>
      </c>
      <c r="U71" s="210">
        <f t="shared" si="19"/>
        <v>1</v>
      </c>
      <c r="V71" s="210">
        <f t="shared" si="19"/>
        <v>0</v>
      </c>
      <c r="W71" s="210">
        <f t="shared" si="19"/>
        <v>0</v>
      </c>
      <c r="X71" s="210">
        <f t="shared" si="19"/>
        <v>0</v>
      </c>
      <c r="Y71" s="210">
        <f t="shared" si="19"/>
        <v>0</v>
      </c>
      <c r="Z71" s="210">
        <f t="shared" si="19"/>
        <v>0</v>
      </c>
      <c r="AA71" s="210">
        <f t="shared" si="19"/>
        <v>0</v>
      </c>
      <c r="AB71" s="210">
        <f t="shared" si="19"/>
        <v>0</v>
      </c>
      <c r="AC71" s="210">
        <f t="shared" si="19"/>
        <v>0</v>
      </c>
      <c r="AD71" s="210">
        <f t="shared" si="19"/>
        <v>0</v>
      </c>
      <c r="AE71" s="210">
        <f t="shared" si="19"/>
        <v>0</v>
      </c>
      <c r="AF71" s="210">
        <f t="shared" si="19"/>
        <v>0</v>
      </c>
      <c r="AG71" s="189">
        <f t="shared" si="18"/>
        <v>2950</v>
      </c>
      <c r="AH71" s="201"/>
    </row>
    <row r="72" collapsed="1">
      <c r="A72" s="211"/>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89"/>
      <c r="AH72" s="185"/>
    </row>
    <row r="73" hidden="1" outlineLevel="1">
      <c r="A73" s="206" t="s">
        <v>244</v>
      </c>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189">
        <f t="shared" ref="AG73:AG75" si="20">SUM(B73:AF73)</f>
        <v>0</v>
      </c>
      <c r="AH73" s="208"/>
    </row>
    <row r="74" hidden="1" outlineLevel="1">
      <c r="A74" s="206" t="s">
        <v>274</v>
      </c>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c r="AA74" s="221"/>
      <c r="AB74" s="221"/>
      <c r="AC74" s="221"/>
      <c r="AD74" s="221"/>
      <c r="AE74" s="221"/>
      <c r="AF74" s="221"/>
      <c r="AG74" s="189">
        <f t="shared" si="20"/>
        <v>0</v>
      </c>
      <c r="AH74" s="208"/>
    </row>
    <row r="75" hidden="1" outlineLevel="1">
      <c r="A75" s="209" t="s">
        <v>246</v>
      </c>
      <c r="B75" s="210">
        <f t="shared" ref="B75:AF75" si="21">sum(B73:B74)</f>
        <v>0</v>
      </c>
      <c r="C75" s="210">
        <f t="shared" si="21"/>
        <v>0</v>
      </c>
      <c r="D75" s="210">
        <f t="shared" si="21"/>
        <v>0</v>
      </c>
      <c r="E75" s="210">
        <f t="shared" si="21"/>
        <v>0</v>
      </c>
      <c r="F75" s="210">
        <f t="shared" si="21"/>
        <v>0</v>
      </c>
      <c r="G75" s="210">
        <f t="shared" si="21"/>
        <v>0</v>
      </c>
      <c r="H75" s="210">
        <f t="shared" si="21"/>
        <v>0</v>
      </c>
      <c r="I75" s="210">
        <f t="shared" si="21"/>
        <v>0</v>
      </c>
      <c r="J75" s="210">
        <f t="shared" si="21"/>
        <v>0</v>
      </c>
      <c r="K75" s="210">
        <f t="shared" si="21"/>
        <v>0</v>
      </c>
      <c r="L75" s="210">
        <f t="shared" si="21"/>
        <v>0</v>
      </c>
      <c r="M75" s="210">
        <f t="shared" si="21"/>
        <v>0</v>
      </c>
      <c r="N75" s="210">
        <f t="shared" si="21"/>
        <v>0</v>
      </c>
      <c r="O75" s="210">
        <f t="shared" si="21"/>
        <v>0</v>
      </c>
      <c r="P75" s="210">
        <f t="shared" si="21"/>
        <v>0</v>
      </c>
      <c r="Q75" s="210">
        <f t="shared" si="21"/>
        <v>0</v>
      </c>
      <c r="R75" s="210">
        <f t="shared" si="21"/>
        <v>0</v>
      </c>
      <c r="S75" s="210">
        <f t="shared" si="21"/>
        <v>0</v>
      </c>
      <c r="T75" s="210">
        <f t="shared" si="21"/>
        <v>0</v>
      </c>
      <c r="U75" s="210">
        <f t="shared" si="21"/>
        <v>0</v>
      </c>
      <c r="V75" s="210">
        <f t="shared" si="21"/>
        <v>0</v>
      </c>
      <c r="W75" s="210">
        <f t="shared" si="21"/>
        <v>0</v>
      </c>
      <c r="X75" s="210">
        <f t="shared" si="21"/>
        <v>0</v>
      </c>
      <c r="Y75" s="210">
        <f t="shared" si="21"/>
        <v>0</v>
      </c>
      <c r="Z75" s="210">
        <f t="shared" si="21"/>
        <v>0</v>
      </c>
      <c r="AA75" s="210">
        <f t="shared" si="21"/>
        <v>0</v>
      </c>
      <c r="AB75" s="210">
        <f t="shared" si="21"/>
        <v>0</v>
      </c>
      <c r="AC75" s="210">
        <f t="shared" si="21"/>
        <v>0</v>
      </c>
      <c r="AD75" s="210">
        <f t="shared" si="21"/>
        <v>0</v>
      </c>
      <c r="AE75" s="210">
        <f t="shared" si="21"/>
        <v>0</v>
      </c>
      <c r="AF75" s="210">
        <f t="shared" si="21"/>
        <v>0</v>
      </c>
      <c r="AG75" s="189">
        <f t="shared" si="20"/>
        <v>0</v>
      </c>
      <c r="AH75" s="201"/>
    </row>
    <row r="76" hidden="1" outlineLevel="1">
      <c r="A76" s="211"/>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89"/>
      <c r="AH76" s="185"/>
    </row>
    <row r="77" hidden="1" outlineLevel="1">
      <c r="A77" s="206" t="s">
        <v>275</v>
      </c>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189">
        <f t="shared" ref="AG77:AG80" si="22">SUM(B77:AF77)</f>
        <v>0</v>
      </c>
      <c r="AH77" s="208"/>
    </row>
    <row r="78" hidden="1" outlineLevel="1">
      <c r="A78" s="206" t="s">
        <v>276</v>
      </c>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c r="AA78" s="221"/>
      <c r="AB78" s="221"/>
      <c r="AC78" s="221"/>
      <c r="AD78" s="221"/>
      <c r="AE78" s="221"/>
      <c r="AF78" s="221"/>
      <c r="AG78" s="189">
        <f t="shared" si="22"/>
        <v>0</v>
      </c>
      <c r="AH78" s="208"/>
    </row>
    <row r="79" hidden="1" outlineLevel="1">
      <c r="A79" s="206" t="s">
        <v>277</v>
      </c>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c r="AA79" s="221"/>
      <c r="AB79" s="221"/>
      <c r="AC79" s="221"/>
      <c r="AD79" s="221"/>
      <c r="AE79" s="221"/>
      <c r="AF79" s="221"/>
      <c r="AG79" s="189">
        <f t="shared" si="22"/>
        <v>0</v>
      </c>
      <c r="AH79" s="208"/>
    </row>
    <row r="80" hidden="1" outlineLevel="1">
      <c r="A80" s="212" t="s">
        <v>250</v>
      </c>
      <c r="B80" s="213">
        <f t="shared" ref="B80:AF80" si="23">sum(B77:B79)</f>
        <v>0</v>
      </c>
      <c r="C80" s="213">
        <f t="shared" si="23"/>
        <v>0</v>
      </c>
      <c r="D80" s="213">
        <f t="shared" si="23"/>
        <v>0</v>
      </c>
      <c r="E80" s="213">
        <f t="shared" si="23"/>
        <v>0</v>
      </c>
      <c r="F80" s="213">
        <f t="shared" si="23"/>
        <v>0</v>
      </c>
      <c r="G80" s="213">
        <f t="shared" si="23"/>
        <v>0</v>
      </c>
      <c r="H80" s="213">
        <f t="shared" si="23"/>
        <v>0</v>
      </c>
      <c r="I80" s="213">
        <f t="shared" si="23"/>
        <v>0</v>
      </c>
      <c r="J80" s="213">
        <f t="shared" si="23"/>
        <v>0</v>
      </c>
      <c r="K80" s="213">
        <f t="shared" si="23"/>
        <v>0</v>
      </c>
      <c r="L80" s="213">
        <f t="shared" si="23"/>
        <v>0</v>
      </c>
      <c r="M80" s="213">
        <f t="shared" si="23"/>
        <v>0</v>
      </c>
      <c r="N80" s="213">
        <f t="shared" si="23"/>
        <v>0</v>
      </c>
      <c r="O80" s="213">
        <f t="shared" si="23"/>
        <v>0</v>
      </c>
      <c r="P80" s="213">
        <f t="shared" si="23"/>
        <v>0</v>
      </c>
      <c r="Q80" s="213">
        <f t="shared" si="23"/>
        <v>0</v>
      </c>
      <c r="R80" s="213">
        <f t="shared" si="23"/>
        <v>0</v>
      </c>
      <c r="S80" s="213">
        <f t="shared" si="23"/>
        <v>0</v>
      </c>
      <c r="T80" s="213">
        <f t="shared" si="23"/>
        <v>0</v>
      </c>
      <c r="U80" s="213">
        <f t="shared" si="23"/>
        <v>0</v>
      </c>
      <c r="V80" s="213">
        <f t="shared" si="23"/>
        <v>0</v>
      </c>
      <c r="W80" s="213">
        <f t="shared" si="23"/>
        <v>0</v>
      </c>
      <c r="X80" s="213">
        <f t="shared" si="23"/>
        <v>0</v>
      </c>
      <c r="Y80" s="213">
        <f t="shared" si="23"/>
        <v>0</v>
      </c>
      <c r="Z80" s="213">
        <f t="shared" si="23"/>
        <v>0</v>
      </c>
      <c r="AA80" s="213">
        <f t="shared" si="23"/>
        <v>0</v>
      </c>
      <c r="AB80" s="213">
        <f t="shared" si="23"/>
        <v>0</v>
      </c>
      <c r="AC80" s="213">
        <f t="shared" si="23"/>
        <v>0</v>
      </c>
      <c r="AD80" s="213">
        <f t="shared" si="23"/>
        <v>0</v>
      </c>
      <c r="AE80" s="213">
        <f t="shared" si="23"/>
        <v>0</v>
      </c>
      <c r="AF80" s="213">
        <f t="shared" si="23"/>
        <v>0</v>
      </c>
      <c r="AG80" s="189">
        <f t="shared" si="22"/>
        <v>0</v>
      </c>
      <c r="AH80" s="215"/>
    </row>
    <row r="81" hidden="1" outlineLevel="1">
      <c r="A81" s="211"/>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84"/>
      <c r="AH81" s="185"/>
    </row>
    <row r="82">
      <c r="A82" s="223" t="s">
        <v>278</v>
      </c>
      <c r="B82" s="224">
        <f>sum('DTC US&amp;CA - P&amp;L'!B53,'DTC EU - P&amp;L'!B54)</f>
        <v>1</v>
      </c>
      <c r="C82" s="224">
        <f>sum('DTC US&amp;CA - P&amp;L'!C53,'DTC EU - P&amp;L'!C54)</f>
        <v>0</v>
      </c>
      <c r="D82" s="224">
        <f>sum('DTC US&amp;CA - P&amp;L'!D53,'DTC EU - P&amp;L'!D54)</f>
        <v>1</v>
      </c>
      <c r="E82" s="224">
        <f>sum('DTC US&amp;CA - P&amp;L'!E53,'DTC EU - P&amp;L'!E54)</f>
        <v>1</v>
      </c>
      <c r="F82" s="224">
        <f>sum('DTC US&amp;CA - P&amp;L'!F53,'DTC EU - P&amp;L'!F54)</f>
        <v>0</v>
      </c>
      <c r="G82" s="224">
        <f>sum('DTC US&amp;CA - P&amp;L'!G53,'DTC EU - P&amp;L'!G54)</f>
        <v>0</v>
      </c>
      <c r="H82" s="224">
        <f>sum('DTC US&amp;CA - P&amp;L'!H53,'DTC EU - P&amp;L'!H54)</f>
        <v>0</v>
      </c>
      <c r="I82" s="224">
        <f>sum('DTC US&amp;CA - P&amp;L'!I53,'DTC EU - P&amp;L'!I54)</f>
        <v>2</v>
      </c>
      <c r="J82" s="224">
        <f>sum('DTC US&amp;CA - P&amp;L'!J53,'DTC EU - P&amp;L'!J54)</f>
        <v>1</v>
      </c>
      <c r="K82" s="224">
        <f>sum('DTC US&amp;CA - P&amp;L'!K53,'DTC EU - P&amp;L'!K54)</f>
        <v>1</v>
      </c>
      <c r="L82" s="224">
        <f>sum('DTC US&amp;CA - P&amp;L'!L53,'DTC EU - P&amp;L'!L54)</f>
        <v>0</v>
      </c>
      <c r="M82" s="224">
        <f>sum('DTC US&amp;CA - P&amp;L'!M53,'DTC EU - P&amp;L'!M54)</f>
        <v>2</v>
      </c>
      <c r="N82" s="224">
        <f>sum('DTC US&amp;CA - P&amp;L'!N53,'DTC EU - P&amp;L'!N54)</f>
        <v>1</v>
      </c>
      <c r="O82" s="224">
        <f>sum('DTC US&amp;CA - P&amp;L'!O53,'DTC EU - P&amp;L'!O54)</f>
        <v>0</v>
      </c>
      <c r="P82" s="224">
        <f>sum('DTC US&amp;CA - P&amp;L'!P53,'DTC EU - P&amp;L'!P54)</f>
        <v>1</v>
      </c>
      <c r="Q82" s="224">
        <f>sum('DTC US&amp;CA - P&amp;L'!Q53,'DTC EU - P&amp;L'!Q54)</f>
        <v>2</v>
      </c>
      <c r="R82" s="224">
        <f>sum('DTC US&amp;CA - P&amp;L'!R53,'DTC EU - P&amp;L'!R54)</f>
        <v>0</v>
      </c>
      <c r="S82" s="224">
        <f>sum('DTC US&amp;CA - P&amp;L'!S53,'DTC EU - P&amp;L'!S54)</f>
        <v>1</v>
      </c>
      <c r="T82" s="224">
        <f>sum('DTC US&amp;CA - P&amp;L'!T53,'DTC EU - P&amp;L'!T54)</f>
        <v>0</v>
      </c>
      <c r="U82" s="224">
        <f>sum('DTC US&amp;CA - P&amp;L'!U53,'DTC EU - P&amp;L'!U54)</f>
        <v>1</v>
      </c>
      <c r="V82" s="224">
        <f>sum('DTC US&amp;CA - P&amp;L'!V53,'DTC EU - P&amp;L'!V54)</f>
        <v>0</v>
      </c>
      <c r="W82" s="224">
        <f>sum('DTC US&amp;CA - P&amp;L'!W53,'DTC EU - P&amp;L'!W54)</f>
        <v>0</v>
      </c>
      <c r="X82" s="224">
        <f>sum('DTC US&amp;CA - P&amp;L'!X53,'DTC EU - P&amp;L'!X54)</f>
        <v>2</v>
      </c>
      <c r="Y82" s="224">
        <f>sum('DTC US&amp;CA - P&amp;L'!Y53,'DTC EU - P&amp;L'!Y54)</f>
        <v>2</v>
      </c>
      <c r="Z82" s="224">
        <f>sum('DTC US&amp;CA - P&amp;L'!Z53,'DTC EU - P&amp;L'!Z54)</f>
        <v>2</v>
      </c>
      <c r="AA82" s="224">
        <f>sum('DTC US&amp;CA - P&amp;L'!AA53,'DTC EU - P&amp;L'!AA54)</f>
        <v>0</v>
      </c>
      <c r="AB82" s="224">
        <f>sum('DTC US&amp;CA - P&amp;L'!AB53,'DTC EU - P&amp;L'!AB54)</f>
        <v>0</v>
      </c>
      <c r="AC82" s="224">
        <f>sum('DTC US&amp;CA - P&amp;L'!AC53,'DTC EU - P&amp;L'!AC54)</f>
        <v>0</v>
      </c>
      <c r="AD82" s="224">
        <f>sum('DTC US&amp;CA - P&amp;L'!AD53,'DTC EU - P&amp;L'!AD54)</f>
        <v>0</v>
      </c>
      <c r="AE82" s="224">
        <f>sum('DTC US&amp;CA - P&amp;L'!AE53,'DTC EU - P&amp;L'!AE54)</f>
        <v>1</v>
      </c>
      <c r="AF82" s="224">
        <f>sum('DTC US&amp;CA - P&amp;L'!AF53,'DTC EU - P&amp;L'!AF54)</f>
        <v>3</v>
      </c>
      <c r="AG82" s="225">
        <f t="shared" ref="AG82:AG95" si="24">SUM(B82:AF82)</f>
        <v>25</v>
      </c>
      <c r="AH82" s="226"/>
    </row>
    <row r="83">
      <c r="A83" s="227" t="s">
        <v>279</v>
      </c>
      <c r="B83" s="207">
        <f>sum('DTC US&amp;CA - P&amp;L'!B54,'DTC EU - P&amp;L'!B55)</f>
        <v>156</v>
      </c>
      <c r="C83" s="207">
        <f>sum('DTC US&amp;CA - P&amp;L'!C54,'DTC EU - P&amp;L'!C55)</f>
        <v>243</v>
      </c>
      <c r="D83" s="207">
        <f>sum('DTC US&amp;CA - P&amp;L'!D54,'DTC EU - P&amp;L'!D55)</f>
        <v>359</v>
      </c>
      <c r="E83" s="207">
        <f>sum('DTC US&amp;CA - P&amp;L'!E54,'DTC EU - P&amp;L'!E55)</f>
        <v>344</v>
      </c>
      <c r="F83" s="207">
        <f>sum('DTC US&amp;CA - P&amp;L'!F54,'DTC EU - P&amp;L'!F55)</f>
        <v>220</v>
      </c>
      <c r="G83" s="207">
        <f>sum('DTC US&amp;CA - P&amp;L'!G54,'DTC EU - P&amp;L'!G55)</f>
        <v>180</v>
      </c>
      <c r="H83" s="207">
        <f>sum('DTC US&amp;CA - P&amp;L'!H54,'DTC EU - P&amp;L'!H55)</f>
        <v>134</v>
      </c>
      <c r="I83" s="207">
        <f>sum('DTC US&amp;CA - P&amp;L'!I54,'DTC EU - P&amp;L'!I55)</f>
        <v>121</v>
      </c>
      <c r="J83" s="207">
        <f>sum('DTC US&amp;CA - P&amp;L'!J54,'DTC EU - P&amp;L'!J55)</f>
        <v>121</v>
      </c>
      <c r="K83" s="207">
        <f>sum('DTC US&amp;CA - P&amp;L'!K54,'DTC EU - P&amp;L'!K55)</f>
        <v>168</v>
      </c>
      <c r="L83" s="207">
        <f>sum('DTC US&amp;CA - P&amp;L'!L54,'DTC EU - P&amp;L'!L55)</f>
        <v>89</v>
      </c>
      <c r="M83" s="207">
        <f>sum('DTC US&amp;CA - P&amp;L'!M54,'DTC EU - P&amp;L'!M55)</f>
        <v>85</v>
      </c>
      <c r="N83" s="207">
        <f>sum('DTC US&amp;CA - P&amp;L'!N54,'DTC EU - P&amp;L'!N55)</f>
        <v>63</v>
      </c>
      <c r="O83" s="207">
        <f>sum('DTC US&amp;CA - P&amp;L'!O54,'DTC EU - P&amp;L'!O55)</f>
        <v>286</v>
      </c>
      <c r="P83" s="207">
        <f>sum('DTC US&amp;CA - P&amp;L'!P54,'DTC EU - P&amp;L'!P55)</f>
        <v>104</v>
      </c>
      <c r="Q83" s="207">
        <f>sum('DTC US&amp;CA - P&amp;L'!Q54,'DTC EU - P&amp;L'!Q55)</f>
        <v>73</v>
      </c>
      <c r="R83" s="207">
        <f>sum('DTC US&amp;CA - P&amp;L'!R54,'DTC EU - P&amp;L'!R55)</f>
        <v>147</v>
      </c>
      <c r="S83" s="207">
        <f>sum('DTC US&amp;CA - P&amp;L'!S54,'DTC EU - P&amp;L'!S55)</f>
        <v>88</v>
      </c>
      <c r="T83" s="207">
        <f>sum('DTC US&amp;CA - P&amp;L'!T54,'DTC EU - P&amp;L'!T55)</f>
        <v>109</v>
      </c>
      <c r="U83" s="207">
        <f>sum('DTC US&amp;CA - P&amp;L'!U54,'DTC EU - P&amp;L'!U55)</f>
        <v>49</v>
      </c>
      <c r="V83" s="207">
        <f>sum('DTC US&amp;CA - P&amp;L'!V54,'DTC EU - P&amp;L'!V55)</f>
        <v>75</v>
      </c>
      <c r="W83" s="207">
        <f>sum('DTC US&amp;CA - P&amp;L'!W54,'DTC EU - P&amp;L'!W55)</f>
        <v>83</v>
      </c>
      <c r="X83" s="207">
        <f>sum('DTC US&amp;CA - P&amp;L'!X54,'DTC EU - P&amp;L'!X55)</f>
        <v>99</v>
      </c>
      <c r="Y83" s="207">
        <f>sum('DTC US&amp;CA - P&amp;L'!Y54,'DTC EU - P&amp;L'!Y55)</f>
        <v>137</v>
      </c>
      <c r="Z83" s="207">
        <f>sum('DTC US&amp;CA - P&amp;L'!Z54,'DTC EU - P&amp;L'!Z55)</f>
        <v>144</v>
      </c>
      <c r="AA83" s="207">
        <f>sum('DTC US&amp;CA - P&amp;L'!AA54,'DTC EU - P&amp;L'!AA55)</f>
        <v>54</v>
      </c>
      <c r="AB83" s="207">
        <f>sum('DTC US&amp;CA - P&amp;L'!AB54,'DTC EU - P&amp;L'!AB55)</f>
        <v>42</v>
      </c>
      <c r="AC83" s="207">
        <f>sum('DTC US&amp;CA - P&amp;L'!AC54,'DTC EU - P&amp;L'!AC55)</f>
        <v>33</v>
      </c>
      <c r="AD83" s="207">
        <f>sum('DTC US&amp;CA - P&amp;L'!AD54,'DTC EU - P&amp;L'!AD55)</f>
        <v>37</v>
      </c>
      <c r="AE83" s="207">
        <f>sum('DTC US&amp;CA - P&amp;L'!AE54,'DTC EU - P&amp;L'!AE55)</f>
        <v>47</v>
      </c>
      <c r="AF83" s="207">
        <f>sum('DTC US&amp;CA - P&amp;L'!AF54,'DTC EU - P&amp;L'!AF55)</f>
        <v>55</v>
      </c>
      <c r="AG83" s="189">
        <f t="shared" si="24"/>
        <v>3945</v>
      </c>
      <c r="AH83" s="201"/>
    </row>
    <row r="84">
      <c r="A84" s="227" t="s">
        <v>280</v>
      </c>
      <c r="B84" s="207">
        <f>sum('DTC US&amp;CA - P&amp;L'!B55,'DTC EU - P&amp;L'!B56)</f>
        <v>5</v>
      </c>
      <c r="C84" s="207">
        <f>sum('DTC US&amp;CA - P&amp;L'!C55,'DTC EU - P&amp;L'!C56)</f>
        <v>23</v>
      </c>
      <c r="D84" s="207">
        <f>sum('DTC US&amp;CA - P&amp;L'!D55,'DTC EU - P&amp;L'!D56)</f>
        <v>23</v>
      </c>
      <c r="E84" s="207">
        <f>sum('DTC US&amp;CA - P&amp;L'!E55,'DTC EU - P&amp;L'!E56)</f>
        <v>29</v>
      </c>
      <c r="F84" s="207">
        <f>sum('DTC US&amp;CA - P&amp;L'!F55,'DTC EU - P&amp;L'!F56)</f>
        <v>12</v>
      </c>
      <c r="G84" s="207">
        <f>sum('DTC US&amp;CA - P&amp;L'!G55,'DTC EU - P&amp;L'!G56)</f>
        <v>6</v>
      </c>
      <c r="H84" s="207">
        <f>sum('DTC US&amp;CA - P&amp;L'!H55,'DTC EU - P&amp;L'!H56)</f>
        <v>21</v>
      </c>
      <c r="I84" s="207">
        <f>sum('DTC US&amp;CA - P&amp;L'!I55,'DTC EU - P&amp;L'!I56)</f>
        <v>20</v>
      </c>
      <c r="J84" s="207">
        <f>sum('DTC US&amp;CA - P&amp;L'!J55,'DTC EU - P&amp;L'!J56)</f>
        <v>10</v>
      </c>
      <c r="K84" s="207">
        <f>sum('DTC US&amp;CA - P&amp;L'!K55,'DTC EU - P&amp;L'!K56)</f>
        <v>26</v>
      </c>
      <c r="L84" s="207">
        <f>sum('DTC US&amp;CA - P&amp;L'!L55,'DTC EU - P&amp;L'!L56)</f>
        <v>10</v>
      </c>
      <c r="M84" s="207">
        <f>sum('DTC US&amp;CA - P&amp;L'!M55,'DTC EU - P&amp;L'!M56)</f>
        <v>10</v>
      </c>
      <c r="N84" s="207">
        <f>sum('DTC US&amp;CA - P&amp;L'!N55,'DTC EU - P&amp;L'!N56)</f>
        <v>9</v>
      </c>
      <c r="O84" s="207">
        <f>sum('DTC US&amp;CA - P&amp;L'!O55,'DTC EU - P&amp;L'!O56)</f>
        <v>204</v>
      </c>
      <c r="P84" s="207">
        <f>sum('DTC US&amp;CA - P&amp;L'!P55,'DTC EU - P&amp;L'!P56)</f>
        <v>31</v>
      </c>
      <c r="Q84" s="207">
        <f>sum('DTC US&amp;CA - P&amp;L'!Q55,'DTC EU - P&amp;L'!Q56)</f>
        <v>16</v>
      </c>
      <c r="R84" s="207">
        <f>sum('DTC US&amp;CA - P&amp;L'!R55,'DTC EU - P&amp;L'!R56)</f>
        <v>50</v>
      </c>
      <c r="S84" s="207">
        <f>sum('DTC US&amp;CA - P&amp;L'!S55,'DTC EU - P&amp;L'!S56)</f>
        <v>17</v>
      </c>
      <c r="T84" s="207">
        <f>sum('DTC US&amp;CA - P&amp;L'!T55,'DTC EU - P&amp;L'!T56)</f>
        <v>34</v>
      </c>
      <c r="U84" s="207">
        <f>sum('DTC US&amp;CA - P&amp;L'!U55,'DTC EU - P&amp;L'!U56)</f>
        <v>12</v>
      </c>
      <c r="V84" s="207">
        <f>sum('DTC US&amp;CA - P&amp;L'!V55,'DTC EU - P&amp;L'!V56)</f>
        <v>5</v>
      </c>
      <c r="W84" s="207">
        <f>sum('DTC US&amp;CA - P&amp;L'!W55,'DTC EU - P&amp;L'!W56)</f>
        <v>6</v>
      </c>
      <c r="X84" s="207">
        <f>sum('DTC US&amp;CA - P&amp;L'!X55,'DTC EU - P&amp;L'!X56)</f>
        <v>20</v>
      </c>
      <c r="Y84" s="207">
        <f>sum('DTC US&amp;CA - P&amp;L'!Y55,'DTC EU - P&amp;L'!Y56)</f>
        <v>15</v>
      </c>
      <c r="Z84" s="207">
        <f>sum('DTC US&amp;CA - P&amp;L'!Z55,'DTC EU - P&amp;L'!Z56)</f>
        <v>12</v>
      </c>
      <c r="AA84" s="207">
        <f>sum('DTC US&amp;CA - P&amp;L'!AA55,'DTC EU - P&amp;L'!AA56)</f>
        <v>4</v>
      </c>
      <c r="AB84" s="207">
        <f>sum('DTC US&amp;CA - P&amp;L'!AB55,'DTC EU - P&amp;L'!AB56)</f>
        <v>3</v>
      </c>
      <c r="AC84" s="207">
        <f>sum('DTC US&amp;CA - P&amp;L'!AC55,'DTC EU - P&amp;L'!AC56)</f>
        <v>2</v>
      </c>
      <c r="AD84" s="207">
        <f>sum('DTC US&amp;CA - P&amp;L'!AD55,'DTC EU - P&amp;L'!AD56)</f>
        <v>6</v>
      </c>
      <c r="AE84" s="207">
        <f>sum('DTC US&amp;CA - P&amp;L'!AE55,'DTC EU - P&amp;L'!AE56)</f>
        <v>5</v>
      </c>
      <c r="AF84" s="207">
        <f>sum('DTC US&amp;CA - P&amp;L'!AF55,'DTC EU - P&amp;L'!AF56)</f>
        <v>10</v>
      </c>
      <c r="AG84" s="189">
        <f t="shared" si="24"/>
        <v>656</v>
      </c>
      <c r="AH84" s="201"/>
    </row>
    <row r="85">
      <c r="A85" s="227" t="s">
        <v>281</v>
      </c>
      <c r="B85" s="207">
        <f>sum('DTC US&amp;CA - P&amp;L'!B56,'DTC EU - P&amp;L'!B57)</f>
        <v>0</v>
      </c>
      <c r="C85" s="207">
        <f>sum('DTC US&amp;CA - P&amp;L'!C56,'DTC EU - P&amp;L'!C57)</f>
        <v>1</v>
      </c>
      <c r="D85" s="207">
        <f>sum('DTC US&amp;CA - P&amp;L'!D56,'DTC EU - P&amp;L'!D57)</f>
        <v>1</v>
      </c>
      <c r="E85" s="207">
        <f>sum('DTC US&amp;CA - P&amp;L'!E56,'DTC EU - P&amp;L'!E57)</f>
        <v>0</v>
      </c>
      <c r="F85" s="207">
        <f>sum('DTC US&amp;CA - P&amp;L'!F56,'DTC EU - P&amp;L'!F57)</f>
        <v>0</v>
      </c>
      <c r="G85" s="207">
        <f>sum('DTC US&amp;CA - P&amp;L'!G56,'DTC EU - P&amp;L'!G57)</f>
        <v>0</v>
      </c>
      <c r="H85" s="207">
        <f>sum('DTC US&amp;CA - P&amp;L'!H56,'DTC EU - P&amp;L'!H57)</f>
        <v>1</v>
      </c>
      <c r="I85" s="207">
        <f>sum('DTC US&amp;CA - P&amp;L'!I56,'DTC EU - P&amp;L'!I57)</f>
        <v>0</v>
      </c>
      <c r="J85" s="207">
        <f>sum('DTC US&amp;CA - P&amp;L'!J56,'DTC EU - P&amp;L'!J57)</f>
        <v>1</v>
      </c>
      <c r="K85" s="207">
        <f>sum('DTC US&amp;CA - P&amp;L'!K56,'DTC EU - P&amp;L'!K57)</f>
        <v>0</v>
      </c>
      <c r="L85" s="207">
        <f>sum('DTC US&amp;CA - P&amp;L'!L56,'DTC EU - P&amp;L'!L57)</f>
        <v>1</v>
      </c>
      <c r="M85" s="207">
        <f>sum('DTC US&amp;CA - P&amp;L'!M56,'DTC EU - P&amp;L'!M57)</f>
        <v>0</v>
      </c>
      <c r="N85" s="207">
        <f>sum('DTC US&amp;CA - P&amp;L'!N56,'DTC EU - P&amp;L'!N57)</f>
        <v>0</v>
      </c>
      <c r="O85" s="207">
        <f>sum('DTC US&amp;CA - P&amp;L'!O56,'DTC EU - P&amp;L'!O57)</f>
        <v>3</v>
      </c>
      <c r="P85" s="207">
        <f>sum('DTC US&amp;CA - P&amp;L'!P56,'DTC EU - P&amp;L'!P57)</f>
        <v>1</v>
      </c>
      <c r="Q85" s="207">
        <f>sum('DTC US&amp;CA - P&amp;L'!Q56,'DTC EU - P&amp;L'!Q57)</f>
        <v>1</v>
      </c>
      <c r="R85" s="207">
        <f>sum('DTC US&amp;CA - P&amp;L'!R56,'DTC EU - P&amp;L'!R57)</f>
        <v>4</v>
      </c>
      <c r="S85" s="207">
        <f>sum('DTC US&amp;CA - P&amp;L'!S56,'DTC EU - P&amp;L'!S57)</f>
        <v>0</v>
      </c>
      <c r="T85" s="207">
        <f>sum('DTC US&amp;CA - P&amp;L'!T56,'DTC EU - P&amp;L'!T57)</f>
        <v>0</v>
      </c>
      <c r="U85" s="207">
        <f>sum('DTC US&amp;CA - P&amp;L'!U56,'DTC EU - P&amp;L'!U57)</f>
        <v>0</v>
      </c>
      <c r="V85" s="207">
        <f>sum('DTC US&amp;CA - P&amp;L'!V56,'DTC EU - P&amp;L'!V57)</f>
        <v>2</v>
      </c>
      <c r="W85" s="207">
        <f>sum('DTC US&amp;CA - P&amp;L'!W56,'DTC EU - P&amp;L'!W57)</f>
        <v>0</v>
      </c>
      <c r="X85" s="207">
        <f>sum('DTC US&amp;CA - P&amp;L'!X56,'DTC EU - P&amp;L'!X57)</f>
        <v>3</v>
      </c>
      <c r="Y85" s="207">
        <f>sum('DTC US&amp;CA - P&amp;L'!Y56,'DTC EU - P&amp;L'!Y57)</f>
        <v>1</v>
      </c>
      <c r="Z85" s="207">
        <f>sum('DTC US&amp;CA - P&amp;L'!Z56,'DTC EU - P&amp;L'!Z57)</f>
        <v>2</v>
      </c>
      <c r="AA85" s="207">
        <f>sum('DTC US&amp;CA - P&amp;L'!AA56,'DTC EU - P&amp;L'!AA57)</f>
        <v>0</v>
      </c>
      <c r="AB85" s="207">
        <f>sum('DTC US&amp;CA - P&amp;L'!AB56,'DTC EU - P&amp;L'!AB57)</f>
        <v>1</v>
      </c>
      <c r="AC85" s="207">
        <f>sum('DTC US&amp;CA - P&amp;L'!AC56,'DTC EU - P&amp;L'!AC57)</f>
        <v>0</v>
      </c>
      <c r="AD85" s="207">
        <f>sum('DTC US&amp;CA - P&amp;L'!AD56,'DTC EU - P&amp;L'!AD57)</f>
        <v>0</v>
      </c>
      <c r="AE85" s="207">
        <f>sum('DTC US&amp;CA - P&amp;L'!AE56,'DTC EU - P&amp;L'!AE57)</f>
        <v>0</v>
      </c>
      <c r="AF85" s="207">
        <f>sum('DTC US&amp;CA - P&amp;L'!AF56,'DTC EU - P&amp;L'!AF57)</f>
        <v>0</v>
      </c>
      <c r="AG85" s="189">
        <f t="shared" si="24"/>
        <v>23</v>
      </c>
      <c r="AH85" s="201"/>
    </row>
    <row r="86">
      <c r="A86" s="227" t="s">
        <v>282</v>
      </c>
      <c r="B86" s="207">
        <f>sum('DTC US&amp;CA - P&amp;L'!B57,'DTC EU - P&amp;L'!B58)</f>
        <v>0</v>
      </c>
      <c r="C86" s="207">
        <f>sum('DTC US&amp;CA - P&amp;L'!C57,'DTC EU - P&amp;L'!C58)</f>
        <v>0</v>
      </c>
      <c r="D86" s="207">
        <f>sum('DTC US&amp;CA - P&amp;L'!D57,'DTC EU - P&amp;L'!D58)</f>
        <v>0</v>
      </c>
      <c r="E86" s="207">
        <f>sum('DTC US&amp;CA - P&amp;L'!E57,'DTC EU - P&amp;L'!E58)</f>
        <v>0</v>
      </c>
      <c r="F86" s="207">
        <f>sum('DTC US&amp;CA - P&amp;L'!F57,'DTC EU - P&amp;L'!F58)</f>
        <v>0</v>
      </c>
      <c r="G86" s="207">
        <f>sum('DTC US&amp;CA - P&amp;L'!G57,'DTC EU - P&amp;L'!G58)</f>
        <v>0</v>
      </c>
      <c r="H86" s="207">
        <f>sum('DTC US&amp;CA - P&amp;L'!H57,'DTC EU - P&amp;L'!H58)</f>
        <v>0</v>
      </c>
      <c r="I86" s="207">
        <f>sum('DTC US&amp;CA - P&amp;L'!I57,'DTC EU - P&amp;L'!I58)</f>
        <v>0</v>
      </c>
      <c r="J86" s="207">
        <f>sum('DTC US&amp;CA - P&amp;L'!J57,'DTC EU - P&amp;L'!J58)</f>
        <v>0</v>
      </c>
      <c r="K86" s="207">
        <f>sum('DTC US&amp;CA - P&amp;L'!K57,'DTC EU - P&amp;L'!K58)</f>
        <v>0</v>
      </c>
      <c r="L86" s="207">
        <f>sum('DTC US&amp;CA - P&amp;L'!L57,'DTC EU - P&amp;L'!L58)</f>
        <v>0</v>
      </c>
      <c r="M86" s="207">
        <f>sum('DTC US&amp;CA - P&amp;L'!M57,'DTC EU - P&amp;L'!M58)</f>
        <v>0</v>
      </c>
      <c r="N86" s="207">
        <f>sum('DTC US&amp;CA - P&amp;L'!N57,'DTC EU - P&amp;L'!N58)</f>
        <v>0</v>
      </c>
      <c r="O86" s="207">
        <f>sum('DTC US&amp;CA - P&amp;L'!O57,'DTC EU - P&amp;L'!O58)</f>
        <v>0</v>
      </c>
      <c r="P86" s="207">
        <f>sum('DTC US&amp;CA - P&amp;L'!P57,'DTC EU - P&amp;L'!P58)</f>
        <v>0</v>
      </c>
      <c r="Q86" s="207">
        <f>sum('DTC US&amp;CA - P&amp;L'!Q57,'DTC EU - P&amp;L'!Q58)</f>
        <v>0</v>
      </c>
      <c r="R86" s="207">
        <f>sum('DTC US&amp;CA - P&amp;L'!R57,'DTC EU - P&amp;L'!R58)</f>
        <v>0</v>
      </c>
      <c r="S86" s="207">
        <f>sum('DTC US&amp;CA - P&amp;L'!S57,'DTC EU - P&amp;L'!S58)</f>
        <v>0</v>
      </c>
      <c r="T86" s="207">
        <f>sum('DTC US&amp;CA - P&amp;L'!T57,'DTC EU - P&amp;L'!T58)</f>
        <v>0</v>
      </c>
      <c r="U86" s="207">
        <f>sum('DTC US&amp;CA - P&amp;L'!U57,'DTC EU - P&amp;L'!U58)</f>
        <v>0</v>
      </c>
      <c r="V86" s="207">
        <f>sum('DTC US&amp;CA - P&amp;L'!V57,'DTC EU - P&amp;L'!V58)</f>
        <v>0</v>
      </c>
      <c r="W86" s="207">
        <f>sum('DTC US&amp;CA - P&amp;L'!W57,'DTC EU - P&amp;L'!W58)</f>
        <v>0</v>
      </c>
      <c r="X86" s="207">
        <f>sum('DTC US&amp;CA - P&amp;L'!X57,'DTC EU - P&amp;L'!X58)</f>
        <v>0</v>
      </c>
      <c r="Y86" s="207">
        <f>sum('DTC US&amp;CA - P&amp;L'!Y57,'DTC EU - P&amp;L'!Y58)</f>
        <v>0</v>
      </c>
      <c r="Z86" s="207">
        <f>sum('DTC US&amp;CA - P&amp;L'!Z57,'DTC EU - P&amp;L'!Z58)</f>
        <v>0</v>
      </c>
      <c r="AA86" s="207">
        <f>sum('DTC US&amp;CA - P&amp;L'!AA57,'DTC EU - P&amp;L'!AA58)</f>
        <v>0</v>
      </c>
      <c r="AB86" s="207">
        <f>sum('DTC US&amp;CA - P&amp;L'!AB57,'DTC EU - P&amp;L'!AB58)</f>
        <v>0</v>
      </c>
      <c r="AC86" s="207">
        <f>sum('DTC US&amp;CA - P&amp;L'!AC57,'DTC EU - P&amp;L'!AC58)</f>
        <v>0</v>
      </c>
      <c r="AD86" s="207">
        <f>sum('DTC US&amp;CA - P&amp;L'!AD57,'DTC EU - P&amp;L'!AD58)</f>
        <v>0</v>
      </c>
      <c r="AE86" s="207">
        <f>sum('DTC US&amp;CA - P&amp;L'!AE57,'DTC EU - P&amp;L'!AE58)</f>
        <v>0</v>
      </c>
      <c r="AF86" s="207">
        <f>sum('DTC US&amp;CA - P&amp;L'!AF57,'DTC EU - P&amp;L'!AF58)</f>
        <v>0</v>
      </c>
      <c r="AG86" s="189">
        <f t="shared" si="24"/>
        <v>0</v>
      </c>
      <c r="AH86" s="201"/>
    </row>
    <row r="87">
      <c r="A87" s="227" t="s">
        <v>283</v>
      </c>
      <c r="B87" s="207">
        <f>sum('DTC US&amp;CA - P&amp;L'!B58,'DTC EU - P&amp;L'!B59)</f>
        <v>0</v>
      </c>
      <c r="C87" s="207">
        <f>sum('DTC US&amp;CA - P&amp;L'!C58,'DTC EU - P&amp;L'!C59)</f>
        <v>0</v>
      </c>
      <c r="D87" s="207">
        <f>sum('DTC US&amp;CA - P&amp;L'!D58,'DTC EU - P&amp;L'!D59)</f>
        <v>0</v>
      </c>
      <c r="E87" s="207">
        <f>sum('DTC US&amp;CA - P&amp;L'!E58,'DTC EU - P&amp;L'!E59)</f>
        <v>0</v>
      </c>
      <c r="F87" s="207">
        <f>sum('DTC US&amp;CA - P&amp;L'!F58,'DTC EU - P&amp;L'!F59)</f>
        <v>0</v>
      </c>
      <c r="G87" s="207">
        <f>sum('DTC US&amp;CA - P&amp;L'!G58,'DTC EU - P&amp;L'!G59)</f>
        <v>0</v>
      </c>
      <c r="H87" s="207">
        <f>sum('DTC US&amp;CA - P&amp;L'!H58,'DTC EU - P&amp;L'!H59)</f>
        <v>0</v>
      </c>
      <c r="I87" s="207">
        <f>sum('DTC US&amp;CA - P&amp;L'!I58,'DTC EU - P&amp;L'!I59)</f>
        <v>0</v>
      </c>
      <c r="J87" s="207">
        <f>sum('DTC US&amp;CA - P&amp;L'!J58,'DTC EU - P&amp;L'!J59)</f>
        <v>0</v>
      </c>
      <c r="K87" s="207">
        <f>sum('DTC US&amp;CA - P&amp;L'!K58,'DTC EU - P&amp;L'!K59)</f>
        <v>0</v>
      </c>
      <c r="L87" s="207">
        <f>sum('DTC US&amp;CA - P&amp;L'!L58,'DTC EU - P&amp;L'!L59)</f>
        <v>0</v>
      </c>
      <c r="M87" s="207">
        <f>sum('DTC US&amp;CA - P&amp;L'!M58,'DTC EU - P&amp;L'!M59)</f>
        <v>0</v>
      </c>
      <c r="N87" s="207">
        <f>sum('DTC US&amp;CA - P&amp;L'!N58,'DTC EU - P&amp;L'!N59)</f>
        <v>0</v>
      </c>
      <c r="O87" s="207">
        <f>sum('DTC US&amp;CA - P&amp;L'!O58,'DTC EU - P&amp;L'!O59)</f>
        <v>0</v>
      </c>
      <c r="P87" s="207">
        <f>sum('DTC US&amp;CA - P&amp;L'!P58,'DTC EU - P&amp;L'!P59)</f>
        <v>0</v>
      </c>
      <c r="Q87" s="207">
        <f>sum('DTC US&amp;CA - P&amp;L'!Q58,'DTC EU - P&amp;L'!Q59)</f>
        <v>0</v>
      </c>
      <c r="R87" s="207">
        <f>sum('DTC US&amp;CA - P&amp;L'!R58,'DTC EU - P&amp;L'!R59)</f>
        <v>0</v>
      </c>
      <c r="S87" s="207">
        <f>sum('DTC US&amp;CA - P&amp;L'!S58,'DTC EU - P&amp;L'!S59)</f>
        <v>0</v>
      </c>
      <c r="T87" s="207">
        <f>sum('DTC US&amp;CA - P&amp;L'!T58,'DTC EU - P&amp;L'!T59)</f>
        <v>0</v>
      </c>
      <c r="U87" s="207">
        <f>sum('DTC US&amp;CA - P&amp;L'!U58,'DTC EU - P&amp;L'!U59)</f>
        <v>0</v>
      </c>
      <c r="V87" s="207">
        <f>sum('DTC US&amp;CA - P&amp;L'!V58,'DTC EU - P&amp;L'!V59)</f>
        <v>0</v>
      </c>
      <c r="W87" s="207">
        <f>sum('DTC US&amp;CA - P&amp;L'!W58,'DTC EU - P&amp;L'!W59)</f>
        <v>0</v>
      </c>
      <c r="X87" s="207">
        <f>sum('DTC US&amp;CA - P&amp;L'!X58,'DTC EU - P&amp;L'!X59)</f>
        <v>0</v>
      </c>
      <c r="Y87" s="207">
        <f>sum('DTC US&amp;CA - P&amp;L'!Y58,'DTC EU - P&amp;L'!Y59)</f>
        <v>0</v>
      </c>
      <c r="Z87" s="207">
        <f>sum('DTC US&amp;CA - P&amp;L'!Z58,'DTC EU - P&amp;L'!Z59)</f>
        <v>0</v>
      </c>
      <c r="AA87" s="207">
        <f>sum('DTC US&amp;CA - P&amp;L'!AA58,'DTC EU - P&amp;L'!AA59)</f>
        <v>0</v>
      </c>
      <c r="AB87" s="207">
        <f>sum('DTC US&amp;CA - P&amp;L'!AB58,'DTC EU - P&amp;L'!AB59)</f>
        <v>0</v>
      </c>
      <c r="AC87" s="207">
        <f>sum('DTC US&amp;CA - P&amp;L'!AC58,'DTC EU - P&amp;L'!AC59)</f>
        <v>0</v>
      </c>
      <c r="AD87" s="207">
        <f>sum('DTC US&amp;CA - P&amp;L'!AD58,'DTC EU - P&amp;L'!AD59)</f>
        <v>0</v>
      </c>
      <c r="AE87" s="207">
        <f>sum('DTC US&amp;CA - P&amp;L'!AE58,'DTC EU - P&amp;L'!AE59)</f>
        <v>0</v>
      </c>
      <c r="AF87" s="207">
        <f>sum('DTC US&amp;CA - P&amp;L'!AF58,'DTC EU - P&amp;L'!AF59)</f>
        <v>0</v>
      </c>
      <c r="AG87" s="189">
        <f t="shared" si="24"/>
        <v>0</v>
      </c>
      <c r="AH87" s="201"/>
    </row>
    <row r="88">
      <c r="A88" s="227" t="s">
        <v>284</v>
      </c>
      <c r="B88" s="207">
        <f>sum('DTC US&amp;CA - P&amp;L'!B59,'DTC EU - P&amp;L'!B60)</f>
        <v>58</v>
      </c>
      <c r="C88" s="207">
        <f>sum('DTC US&amp;CA - P&amp;L'!C59,'DTC EU - P&amp;L'!C60)</f>
        <v>92</v>
      </c>
      <c r="D88" s="207">
        <f>sum('DTC US&amp;CA - P&amp;L'!D59,'DTC EU - P&amp;L'!D60)</f>
        <v>139</v>
      </c>
      <c r="E88" s="207">
        <f>sum('DTC US&amp;CA - P&amp;L'!E59,'DTC EU - P&amp;L'!E60)</f>
        <v>120</v>
      </c>
      <c r="F88" s="207">
        <f>sum('DTC US&amp;CA - P&amp;L'!F59,'DTC EU - P&amp;L'!F60)</f>
        <v>92</v>
      </c>
      <c r="G88" s="207">
        <f>sum('DTC US&amp;CA - P&amp;L'!G59,'DTC EU - P&amp;L'!G60)</f>
        <v>70</v>
      </c>
      <c r="H88" s="207">
        <f>sum('DTC US&amp;CA - P&amp;L'!H59,'DTC EU - P&amp;L'!H60)</f>
        <v>59</v>
      </c>
      <c r="I88" s="207">
        <f>sum('DTC US&amp;CA - P&amp;L'!I59,'DTC EU - P&amp;L'!I60)</f>
        <v>53</v>
      </c>
      <c r="J88" s="207">
        <f>sum('DTC US&amp;CA - P&amp;L'!J59,'DTC EU - P&amp;L'!J60)</f>
        <v>57</v>
      </c>
      <c r="K88" s="207">
        <f>sum('DTC US&amp;CA - P&amp;L'!K59,'DTC EU - P&amp;L'!K60)</f>
        <v>163</v>
      </c>
      <c r="L88" s="207">
        <f>sum('DTC US&amp;CA - P&amp;L'!L59,'DTC EU - P&amp;L'!L60)</f>
        <v>92</v>
      </c>
      <c r="M88" s="207">
        <f>sum('DTC US&amp;CA - P&amp;L'!M59,'DTC EU - P&amp;L'!M60)</f>
        <v>54</v>
      </c>
      <c r="N88" s="207">
        <f>sum('DTC US&amp;CA - P&amp;L'!N59,'DTC EU - P&amp;L'!N60)</f>
        <v>33</v>
      </c>
      <c r="O88" s="207">
        <f>sum('DTC US&amp;CA - P&amp;L'!O59,'DTC EU - P&amp;L'!O60)</f>
        <v>209</v>
      </c>
      <c r="P88" s="207">
        <f>sum('DTC US&amp;CA - P&amp;L'!P59,'DTC EU - P&amp;L'!P60)</f>
        <v>50</v>
      </c>
      <c r="Q88" s="207">
        <f>sum('DTC US&amp;CA - P&amp;L'!Q59,'DTC EU - P&amp;L'!Q60)</f>
        <v>45</v>
      </c>
      <c r="R88" s="207">
        <f>sum('DTC US&amp;CA - P&amp;L'!R59,'DTC EU - P&amp;L'!R60)</f>
        <v>95</v>
      </c>
      <c r="S88" s="207">
        <f>sum('DTC US&amp;CA - P&amp;L'!S59,'DTC EU - P&amp;L'!S60)</f>
        <v>50</v>
      </c>
      <c r="T88" s="207">
        <f>sum('DTC US&amp;CA - P&amp;L'!T59,'DTC EU - P&amp;L'!T60)</f>
        <v>57</v>
      </c>
      <c r="U88" s="207">
        <f>sum('DTC US&amp;CA - P&amp;L'!U59,'DTC EU - P&amp;L'!U60)</f>
        <v>32</v>
      </c>
      <c r="V88" s="207">
        <f>sum('DTC US&amp;CA - P&amp;L'!V59,'DTC EU - P&amp;L'!V60)</f>
        <v>29</v>
      </c>
      <c r="W88" s="207">
        <f>sum('DTC US&amp;CA - P&amp;L'!W59,'DTC EU - P&amp;L'!W60)</f>
        <v>64</v>
      </c>
      <c r="X88" s="207">
        <f>sum('DTC US&amp;CA - P&amp;L'!X59,'DTC EU - P&amp;L'!X60)</f>
        <v>60</v>
      </c>
      <c r="Y88" s="207">
        <f>sum('DTC US&amp;CA - P&amp;L'!Y59,'DTC EU - P&amp;L'!Y60)</f>
        <v>67</v>
      </c>
      <c r="Z88" s="207">
        <f>sum('DTC US&amp;CA - P&amp;L'!Z59,'DTC EU - P&amp;L'!Z60)</f>
        <v>77</v>
      </c>
      <c r="AA88" s="207">
        <f>sum('DTC US&amp;CA - P&amp;L'!AA59,'DTC EU - P&amp;L'!AA60)</f>
        <v>22</v>
      </c>
      <c r="AB88" s="207">
        <f>sum('DTC US&amp;CA - P&amp;L'!AB59,'DTC EU - P&amp;L'!AB60)</f>
        <v>28</v>
      </c>
      <c r="AC88" s="207">
        <f>sum('DTC US&amp;CA - P&amp;L'!AC59,'DTC EU - P&amp;L'!AC60)</f>
        <v>18</v>
      </c>
      <c r="AD88" s="207">
        <f>sum('DTC US&amp;CA - P&amp;L'!AD59,'DTC EU - P&amp;L'!AD60)</f>
        <v>26</v>
      </c>
      <c r="AE88" s="207">
        <f>sum('DTC US&amp;CA - P&amp;L'!AE59,'DTC EU - P&amp;L'!AE60)</f>
        <v>29</v>
      </c>
      <c r="AF88" s="207">
        <f>sum('DTC US&amp;CA - P&amp;L'!AF59,'DTC EU - P&amp;L'!AF60)</f>
        <v>34</v>
      </c>
      <c r="AG88" s="189">
        <f t="shared" si="24"/>
        <v>2074</v>
      </c>
      <c r="AH88" s="201"/>
    </row>
    <row r="89">
      <c r="A89" s="227" t="s">
        <v>285</v>
      </c>
      <c r="B89" s="207">
        <f>sum('DTC US&amp;CA - P&amp;L'!B60,'DTC EU - P&amp;L'!B61)</f>
        <v>3</v>
      </c>
      <c r="C89" s="207">
        <f>sum('DTC US&amp;CA - P&amp;L'!C60,'DTC EU - P&amp;L'!C61)</f>
        <v>3</v>
      </c>
      <c r="D89" s="207">
        <f>sum('DTC US&amp;CA - P&amp;L'!D60,'DTC EU - P&amp;L'!D61)</f>
        <v>1</v>
      </c>
      <c r="E89" s="207">
        <f>sum('DTC US&amp;CA - P&amp;L'!E60,'DTC EU - P&amp;L'!E61)</f>
        <v>1</v>
      </c>
      <c r="F89" s="207">
        <f>sum('DTC US&amp;CA - P&amp;L'!F60,'DTC EU - P&amp;L'!F61)</f>
        <v>3</v>
      </c>
      <c r="G89" s="207">
        <f>sum('DTC US&amp;CA - P&amp;L'!G60,'DTC EU - P&amp;L'!G61)</f>
        <v>0</v>
      </c>
      <c r="H89" s="207">
        <f>sum('DTC US&amp;CA - P&amp;L'!H60,'DTC EU - P&amp;L'!H61)</f>
        <v>0</v>
      </c>
      <c r="I89" s="207">
        <f>sum('DTC US&amp;CA - P&amp;L'!I60,'DTC EU - P&amp;L'!I61)</f>
        <v>3</v>
      </c>
      <c r="J89" s="207">
        <f>sum('DTC US&amp;CA - P&amp;L'!J60,'DTC EU - P&amp;L'!J61)</f>
        <v>1</v>
      </c>
      <c r="K89" s="207">
        <f>sum('DTC US&amp;CA - P&amp;L'!K60,'DTC EU - P&amp;L'!K61)</f>
        <v>0</v>
      </c>
      <c r="L89" s="207">
        <f>sum('DTC US&amp;CA - P&amp;L'!L60,'DTC EU - P&amp;L'!L61)</f>
        <v>0</v>
      </c>
      <c r="M89" s="207">
        <f>sum('DTC US&amp;CA - P&amp;L'!M60,'DTC EU - P&amp;L'!M61)</f>
        <v>0</v>
      </c>
      <c r="N89" s="207">
        <f>sum('DTC US&amp;CA - P&amp;L'!N60,'DTC EU - P&amp;L'!N61)</f>
        <v>0</v>
      </c>
      <c r="O89" s="207">
        <f>sum('DTC US&amp;CA - P&amp;L'!O60,'DTC EU - P&amp;L'!O61)</f>
        <v>12</v>
      </c>
      <c r="P89" s="207">
        <f>sum('DTC US&amp;CA - P&amp;L'!P60,'DTC EU - P&amp;L'!P61)</f>
        <v>2</v>
      </c>
      <c r="Q89" s="207">
        <f>sum('DTC US&amp;CA - P&amp;L'!Q60,'DTC EU - P&amp;L'!Q61)</f>
        <v>3</v>
      </c>
      <c r="R89" s="207">
        <f>sum('DTC US&amp;CA - P&amp;L'!R60,'DTC EU - P&amp;L'!R61)</f>
        <v>8</v>
      </c>
      <c r="S89" s="207">
        <f>sum('DTC US&amp;CA - P&amp;L'!S60,'DTC EU - P&amp;L'!S61)</f>
        <v>5</v>
      </c>
      <c r="T89" s="207">
        <f>sum('DTC US&amp;CA - P&amp;L'!T60,'DTC EU - P&amp;L'!T61)</f>
        <v>2</v>
      </c>
      <c r="U89" s="207">
        <f>sum('DTC US&amp;CA - P&amp;L'!U60,'DTC EU - P&amp;L'!U61)</f>
        <v>1</v>
      </c>
      <c r="V89" s="207">
        <f>sum('DTC US&amp;CA - P&amp;L'!V60,'DTC EU - P&amp;L'!V61)</f>
        <v>2</v>
      </c>
      <c r="W89" s="207">
        <f>sum('DTC US&amp;CA - P&amp;L'!W60,'DTC EU - P&amp;L'!W61)</f>
        <v>0</v>
      </c>
      <c r="X89" s="207">
        <f>sum('DTC US&amp;CA - P&amp;L'!X60,'DTC EU - P&amp;L'!X61)</f>
        <v>1</v>
      </c>
      <c r="Y89" s="207">
        <f>sum('DTC US&amp;CA - P&amp;L'!Y60,'DTC EU - P&amp;L'!Y61)</f>
        <v>2</v>
      </c>
      <c r="Z89" s="207">
        <f>sum('DTC US&amp;CA - P&amp;L'!Z60,'DTC EU - P&amp;L'!Z61)</f>
        <v>7</v>
      </c>
      <c r="AA89" s="207">
        <f>sum('DTC US&amp;CA - P&amp;L'!AA60,'DTC EU - P&amp;L'!AA61)</f>
        <v>0</v>
      </c>
      <c r="AB89" s="207">
        <f>sum('DTC US&amp;CA - P&amp;L'!AB60,'DTC EU - P&amp;L'!AB61)</f>
        <v>2</v>
      </c>
      <c r="AC89" s="207">
        <f>sum('DTC US&amp;CA - P&amp;L'!AC60,'DTC EU - P&amp;L'!AC61)</f>
        <v>0</v>
      </c>
      <c r="AD89" s="207">
        <f>sum('DTC US&amp;CA - P&amp;L'!AD60,'DTC EU - P&amp;L'!AD61)</f>
        <v>1</v>
      </c>
      <c r="AE89" s="207">
        <f>sum('DTC US&amp;CA - P&amp;L'!AE60,'DTC EU - P&amp;L'!AE61)</f>
        <v>0</v>
      </c>
      <c r="AF89" s="207">
        <f>sum('DTC US&amp;CA - P&amp;L'!AF60,'DTC EU - P&amp;L'!AF61)</f>
        <v>1</v>
      </c>
      <c r="AG89" s="189">
        <f t="shared" si="24"/>
        <v>64</v>
      </c>
      <c r="AH89" s="201"/>
    </row>
    <row r="90">
      <c r="A90" s="227" t="s">
        <v>286</v>
      </c>
      <c r="B90" s="207">
        <f>sum('DTC US&amp;CA - P&amp;L'!B61,'DTC EU - P&amp;L'!B62)</f>
        <v>0</v>
      </c>
      <c r="C90" s="207">
        <f>sum('DTC US&amp;CA - P&amp;L'!C61,'DTC EU - P&amp;L'!C62)</f>
        <v>0</v>
      </c>
      <c r="D90" s="207">
        <f>sum('DTC US&amp;CA - P&amp;L'!D61,'DTC EU - P&amp;L'!D62)</f>
        <v>0</v>
      </c>
      <c r="E90" s="207">
        <f>sum('DTC US&amp;CA - P&amp;L'!E61,'DTC EU - P&amp;L'!E62)</f>
        <v>0</v>
      </c>
      <c r="F90" s="207">
        <f>sum('DTC US&amp;CA - P&amp;L'!F61,'DTC EU - P&amp;L'!F62)</f>
        <v>0</v>
      </c>
      <c r="G90" s="207">
        <f>sum('DTC US&amp;CA - P&amp;L'!G61,'DTC EU - P&amp;L'!G62)</f>
        <v>0</v>
      </c>
      <c r="H90" s="207">
        <f>sum('DTC US&amp;CA - P&amp;L'!H61,'DTC EU - P&amp;L'!H62)</f>
        <v>0</v>
      </c>
      <c r="I90" s="207">
        <f>sum('DTC US&amp;CA - P&amp;L'!I61,'DTC EU - P&amp;L'!I62)</f>
        <v>0</v>
      </c>
      <c r="J90" s="207">
        <f>sum('DTC US&amp;CA - P&amp;L'!J61,'DTC EU - P&amp;L'!J62)</f>
        <v>0</v>
      </c>
      <c r="K90" s="207">
        <f>sum('DTC US&amp;CA - P&amp;L'!K61,'DTC EU - P&amp;L'!K62)</f>
        <v>0</v>
      </c>
      <c r="L90" s="207">
        <f>sum('DTC US&amp;CA - P&amp;L'!L61,'DTC EU - P&amp;L'!L62)</f>
        <v>0</v>
      </c>
      <c r="M90" s="207">
        <f>sum('DTC US&amp;CA - P&amp;L'!M61,'DTC EU - P&amp;L'!M62)</f>
        <v>0</v>
      </c>
      <c r="N90" s="207">
        <f>sum('DTC US&amp;CA - P&amp;L'!N61,'DTC EU - P&amp;L'!N62)</f>
        <v>0</v>
      </c>
      <c r="O90" s="207">
        <f>sum('DTC US&amp;CA - P&amp;L'!O61,'DTC EU - P&amp;L'!O62)</f>
        <v>0</v>
      </c>
      <c r="P90" s="207">
        <f>sum('DTC US&amp;CA - P&amp;L'!P61,'DTC EU - P&amp;L'!P62)</f>
        <v>0</v>
      </c>
      <c r="Q90" s="207">
        <f>sum('DTC US&amp;CA - P&amp;L'!Q61,'DTC EU - P&amp;L'!Q62)</f>
        <v>0</v>
      </c>
      <c r="R90" s="207">
        <f>sum('DTC US&amp;CA - P&amp;L'!R61,'DTC EU - P&amp;L'!R62)</f>
        <v>0</v>
      </c>
      <c r="S90" s="207">
        <f>sum('DTC US&amp;CA - P&amp;L'!S61,'DTC EU - P&amp;L'!S62)</f>
        <v>0</v>
      </c>
      <c r="T90" s="207">
        <f>sum('DTC US&amp;CA - P&amp;L'!T61,'DTC EU - P&amp;L'!T62)</f>
        <v>0</v>
      </c>
      <c r="U90" s="207">
        <f>sum('DTC US&amp;CA - P&amp;L'!U61,'DTC EU - P&amp;L'!U62)</f>
        <v>0</v>
      </c>
      <c r="V90" s="207">
        <f>sum('DTC US&amp;CA - P&amp;L'!V61,'DTC EU - P&amp;L'!V62)</f>
        <v>0</v>
      </c>
      <c r="W90" s="207">
        <f>sum('DTC US&amp;CA - P&amp;L'!W61,'DTC EU - P&amp;L'!W62)</f>
        <v>0</v>
      </c>
      <c r="X90" s="207">
        <f>sum('DTC US&amp;CA - P&amp;L'!X61,'DTC EU - P&amp;L'!X62)</f>
        <v>0</v>
      </c>
      <c r="Y90" s="207">
        <f>sum('DTC US&amp;CA - P&amp;L'!Y61,'DTC EU - P&amp;L'!Y62)</f>
        <v>0</v>
      </c>
      <c r="Z90" s="207">
        <f>sum('DTC US&amp;CA - P&amp;L'!Z61,'DTC EU - P&amp;L'!Z62)</f>
        <v>0</v>
      </c>
      <c r="AA90" s="207">
        <f>sum('DTC US&amp;CA - P&amp;L'!AA61,'DTC EU - P&amp;L'!AA62)</f>
        <v>0</v>
      </c>
      <c r="AB90" s="207">
        <f>sum('DTC US&amp;CA - P&amp;L'!AB61,'DTC EU - P&amp;L'!AB62)</f>
        <v>0</v>
      </c>
      <c r="AC90" s="207">
        <f>sum('DTC US&amp;CA - P&amp;L'!AC61,'DTC EU - P&amp;L'!AC62)</f>
        <v>0</v>
      </c>
      <c r="AD90" s="207">
        <f>sum('DTC US&amp;CA - P&amp;L'!AD61,'DTC EU - P&amp;L'!AD62)</f>
        <v>0</v>
      </c>
      <c r="AE90" s="207">
        <f>sum('DTC US&amp;CA - P&amp;L'!AE61,'DTC EU - P&amp;L'!AE62)</f>
        <v>0</v>
      </c>
      <c r="AF90" s="207">
        <f>sum('DTC US&amp;CA - P&amp;L'!AF61,'DTC EU - P&amp;L'!AF62)</f>
        <v>0</v>
      </c>
      <c r="AG90" s="189">
        <f t="shared" si="24"/>
        <v>0</v>
      </c>
      <c r="AH90" s="201"/>
    </row>
    <row r="91">
      <c r="A91" s="227" t="s">
        <v>287</v>
      </c>
      <c r="B91" s="207">
        <f>sum('DTC US&amp;CA - P&amp;L'!B62,'DTC EU - P&amp;L'!B63)</f>
        <v>9</v>
      </c>
      <c r="C91" s="207">
        <f>sum('DTC US&amp;CA - P&amp;L'!C62,'DTC EU - P&amp;L'!C63)</f>
        <v>10</v>
      </c>
      <c r="D91" s="207">
        <f>sum('DTC US&amp;CA - P&amp;L'!D62,'DTC EU - P&amp;L'!D63)</f>
        <v>16</v>
      </c>
      <c r="E91" s="207">
        <f>sum('DTC US&amp;CA - P&amp;L'!E62,'DTC EU - P&amp;L'!E63)</f>
        <v>8</v>
      </c>
      <c r="F91" s="207">
        <f>sum('DTC US&amp;CA - P&amp;L'!F62,'DTC EU - P&amp;L'!F63)</f>
        <v>12</v>
      </c>
      <c r="G91" s="207">
        <f>sum('DTC US&amp;CA - P&amp;L'!G62,'DTC EU - P&amp;L'!G63)</f>
        <v>8</v>
      </c>
      <c r="H91" s="207">
        <f>sum('DTC US&amp;CA - P&amp;L'!H62,'DTC EU - P&amp;L'!H63)</f>
        <v>9</v>
      </c>
      <c r="I91" s="207">
        <f>sum('DTC US&amp;CA - P&amp;L'!I62,'DTC EU - P&amp;L'!I63)</f>
        <v>10</v>
      </c>
      <c r="J91" s="207">
        <f>sum('DTC US&amp;CA - P&amp;L'!J62,'DTC EU - P&amp;L'!J63)</f>
        <v>7</v>
      </c>
      <c r="K91" s="207">
        <f>sum('DTC US&amp;CA - P&amp;L'!K62,'DTC EU - P&amp;L'!K63)</f>
        <v>6</v>
      </c>
      <c r="L91" s="207">
        <f>sum('DTC US&amp;CA - P&amp;L'!L62,'DTC EU - P&amp;L'!L63)</f>
        <v>4</v>
      </c>
      <c r="M91" s="207">
        <f>sum('DTC US&amp;CA - P&amp;L'!M62,'DTC EU - P&amp;L'!M63)</f>
        <v>8</v>
      </c>
      <c r="N91" s="207">
        <f>sum('DTC US&amp;CA - P&amp;L'!N62,'DTC EU - P&amp;L'!N63)</f>
        <v>8</v>
      </c>
      <c r="O91" s="207">
        <f>sum('DTC US&amp;CA - P&amp;L'!O62,'DTC EU - P&amp;L'!O63)</f>
        <v>16</v>
      </c>
      <c r="P91" s="207">
        <f>sum('DTC US&amp;CA - P&amp;L'!P62,'DTC EU - P&amp;L'!P63)</f>
        <v>6</v>
      </c>
      <c r="Q91" s="207">
        <f>sum('DTC US&amp;CA - P&amp;L'!Q62,'DTC EU - P&amp;L'!Q63)</f>
        <v>5</v>
      </c>
      <c r="R91" s="207">
        <f>sum('DTC US&amp;CA - P&amp;L'!R62,'DTC EU - P&amp;L'!R63)</f>
        <v>5</v>
      </c>
      <c r="S91" s="207">
        <f>sum('DTC US&amp;CA - P&amp;L'!S62,'DTC EU - P&amp;L'!S63)</f>
        <v>3</v>
      </c>
      <c r="T91" s="207">
        <f>sum('DTC US&amp;CA - P&amp;L'!T62,'DTC EU - P&amp;L'!T63)</f>
        <v>6</v>
      </c>
      <c r="U91" s="207">
        <f>sum('DTC US&amp;CA - P&amp;L'!U62,'DTC EU - P&amp;L'!U63)</f>
        <v>1</v>
      </c>
      <c r="V91" s="207">
        <f>sum('DTC US&amp;CA - P&amp;L'!V62,'DTC EU - P&amp;L'!V63)</f>
        <v>2</v>
      </c>
      <c r="W91" s="207">
        <f>sum('DTC US&amp;CA - P&amp;L'!W62,'DTC EU - P&amp;L'!W63)</f>
        <v>3</v>
      </c>
      <c r="X91" s="207">
        <f>sum('DTC US&amp;CA - P&amp;L'!X62,'DTC EU - P&amp;L'!X63)</f>
        <v>2</v>
      </c>
      <c r="Y91" s="207">
        <f>sum('DTC US&amp;CA - P&amp;L'!Y62,'DTC EU - P&amp;L'!Y63)</f>
        <v>8</v>
      </c>
      <c r="Z91" s="207">
        <f>sum('DTC US&amp;CA - P&amp;L'!Z62,'DTC EU - P&amp;L'!Z63)</f>
        <v>5</v>
      </c>
      <c r="AA91" s="207">
        <f>sum('DTC US&amp;CA - P&amp;L'!AA62,'DTC EU - P&amp;L'!AA63)</f>
        <v>5</v>
      </c>
      <c r="AB91" s="207">
        <f>sum('DTC US&amp;CA - P&amp;L'!AB62,'DTC EU - P&amp;L'!AB63)</f>
        <v>3</v>
      </c>
      <c r="AC91" s="207">
        <f>sum('DTC US&amp;CA - P&amp;L'!AC62,'DTC EU - P&amp;L'!AC63)</f>
        <v>4</v>
      </c>
      <c r="AD91" s="207">
        <f>sum('DTC US&amp;CA - P&amp;L'!AD62,'DTC EU - P&amp;L'!AD63)</f>
        <v>1</v>
      </c>
      <c r="AE91" s="207">
        <f>sum('DTC US&amp;CA - P&amp;L'!AE62,'DTC EU - P&amp;L'!AE63)</f>
        <v>0</v>
      </c>
      <c r="AF91" s="207">
        <f>sum('DTC US&amp;CA - P&amp;L'!AF62,'DTC EU - P&amp;L'!AF63)</f>
        <v>5</v>
      </c>
      <c r="AG91" s="189">
        <f t="shared" si="24"/>
        <v>195</v>
      </c>
      <c r="AH91" s="201"/>
    </row>
    <row r="92">
      <c r="A92" s="206" t="s">
        <v>288</v>
      </c>
      <c r="B92" s="207">
        <f>sum('DTC US&amp;CA - P&amp;L'!B63,'DTC EU - P&amp;L'!B64)</f>
        <v>0</v>
      </c>
      <c r="C92" s="207">
        <f>sum('DTC US&amp;CA - P&amp;L'!C63,'DTC EU - P&amp;L'!C64)</f>
        <v>0</v>
      </c>
      <c r="D92" s="207">
        <f>sum('DTC US&amp;CA - P&amp;L'!D63,'DTC EU - P&amp;L'!D64)</f>
        <v>0</v>
      </c>
      <c r="E92" s="207">
        <f>sum('DTC US&amp;CA - P&amp;L'!E63,'DTC EU - P&amp;L'!E64)</f>
        <v>0</v>
      </c>
      <c r="F92" s="207">
        <f>sum('DTC US&amp;CA - P&amp;L'!F63,'DTC EU - P&amp;L'!F64)</f>
        <v>0</v>
      </c>
      <c r="G92" s="207">
        <f>sum('DTC US&amp;CA - P&amp;L'!G63,'DTC EU - P&amp;L'!G64)</f>
        <v>0</v>
      </c>
      <c r="H92" s="207">
        <f>sum('DTC US&amp;CA - P&amp;L'!H63,'DTC EU - P&amp;L'!H64)</f>
        <v>0</v>
      </c>
      <c r="I92" s="207">
        <f>sum('DTC US&amp;CA - P&amp;L'!I63,'DTC EU - P&amp;L'!I64)</f>
        <v>0</v>
      </c>
      <c r="J92" s="207">
        <f>sum('DTC US&amp;CA - P&amp;L'!J63,'DTC EU - P&amp;L'!J64)</f>
        <v>0</v>
      </c>
      <c r="K92" s="207">
        <f>sum('DTC US&amp;CA - P&amp;L'!K63,'DTC EU - P&amp;L'!K64)</f>
        <v>0</v>
      </c>
      <c r="L92" s="207">
        <f>sum('DTC US&amp;CA - P&amp;L'!L63,'DTC EU - P&amp;L'!L64)</f>
        <v>0</v>
      </c>
      <c r="M92" s="207">
        <f>sum('DTC US&amp;CA - P&amp;L'!M63,'DTC EU - P&amp;L'!M64)</f>
        <v>0</v>
      </c>
      <c r="N92" s="207">
        <f>sum('DTC US&amp;CA - P&amp;L'!N63,'DTC EU - P&amp;L'!N64)</f>
        <v>0</v>
      </c>
      <c r="O92" s="207">
        <f>sum('DTC US&amp;CA - P&amp;L'!O63,'DTC EU - P&amp;L'!O64)</f>
        <v>0</v>
      </c>
      <c r="P92" s="207">
        <f>sum('DTC US&amp;CA - P&amp;L'!P63,'DTC EU - P&amp;L'!P64)</f>
        <v>0</v>
      </c>
      <c r="Q92" s="207">
        <f>sum('DTC US&amp;CA - P&amp;L'!Q63,'DTC EU - P&amp;L'!Q64)</f>
        <v>0</v>
      </c>
      <c r="R92" s="207">
        <f>sum('DTC US&amp;CA - P&amp;L'!R63,'DTC EU - P&amp;L'!R64)</f>
        <v>0</v>
      </c>
      <c r="S92" s="207">
        <f>sum('DTC US&amp;CA - P&amp;L'!S63,'DTC EU - P&amp;L'!S64)</f>
        <v>0</v>
      </c>
      <c r="T92" s="207">
        <f>sum('DTC US&amp;CA - P&amp;L'!T63,'DTC EU - P&amp;L'!T64)</f>
        <v>0</v>
      </c>
      <c r="U92" s="207">
        <f>sum('DTC US&amp;CA - P&amp;L'!U63,'DTC EU - P&amp;L'!U64)</f>
        <v>0</v>
      </c>
      <c r="V92" s="207">
        <f>sum('DTC US&amp;CA - P&amp;L'!V63,'DTC EU - P&amp;L'!V64)</f>
        <v>0</v>
      </c>
      <c r="W92" s="207">
        <f>sum('DTC US&amp;CA - P&amp;L'!W63,'DTC EU - P&amp;L'!W64)</f>
        <v>0</v>
      </c>
      <c r="X92" s="207">
        <f>sum('DTC US&amp;CA - P&amp;L'!X63,'DTC EU - P&amp;L'!X64)</f>
        <v>0</v>
      </c>
      <c r="Y92" s="207">
        <f>sum('DTC US&amp;CA - P&amp;L'!Y63,'DTC EU - P&amp;L'!Y64)</f>
        <v>0</v>
      </c>
      <c r="Z92" s="207">
        <f>sum('DTC US&amp;CA - P&amp;L'!Z63,'DTC EU - P&amp;L'!Z64)</f>
        <v>0</v>
      </c>
      <c r="AA92" s="207">
        <f>sum('DTC US&amp;CA - P&amp;L'!AA63,'DTC EU - P&amp;L'!AA64)</f>
        <v>0</v>
      </c>
      <c r="AB92" s="207">
        <f>sum('DTC US&amp;CA - P&amp;L'!AB63,'DTC EU - P&amp;L'!AB64)</f>
        <v>0</v>
      </c>
      <c r="AC92" s="207">
        <f>sum('DTC US&amp;CA - P&amp;L'!AC63,'DTC EU - P&amp;L'!AC64)</f>
        <v>0</v>
      </c>
      <c r="AD92" s="207">
        <f>sum('DTC US&amp;CA - P&amp;L'!AD63,'DTC EU - P&amp;L'!AD64)</f>
        <v>0</v>
      </c>
      <c r="AE92" s="207">
        <f>sum('DTC US&amp;CA - P&amp;L'!AE63,'DTC EU - P&amp;L'!AE64)</f>
        <v>0</v>
      </c>
      <c r="AF92" s="207">
        <f>sum('DTC US&amp;CA - P&amp;L'!AF63,'DTC EU - P&amp;L'!AF64)</f>
        <v>0</v>
      </c>
      <c r="AG92" s="189">
        <f t="shared" si="24"/>
        <v>0</v>
      </c>
      <c r="AH92" s="201"/>
    </row>
    <row r="93">
      <c r="A93" s="206" t="s">
        <v>289</v>
      </c>
      <c r="B93" s="207">
        <f>sum('DTC US&amp;CA - P&amp;L'!B64,'DTC EU - P&amp;L'!B65)</f>
        <v>0</v>
      </c>
      <c r="C93" s="207">
        <f>sum('DTC US&amp;CA - P&amp;L'!C64,'DTC EU - P&amp;L'!C65)</f>
        <v>0</v>
      </c>
      <c r="D93" s="207">
        <f>sum('DTC US&amp;CA - P&amp;L'!D64,'DTC EU - P&amp;L'!D65)</f>
        <v>0</v>
      </c>
      <c r="E93" s="207">
        <f>sum('DTC US&amp;CA - P&amp;L'!E64,'DTC EU - P&amp;L'!E65)</f>
        <v>0</v>
      </c>
      <c r="F93" s="207">
        <f>sum('DTC US&amp;CA - P&amp;L'!F64,'DTC EU - P&amp;L'!F65)</f>
        <v>0</v>
      </c>
      <c r="G93" s="207">
        <f>sum('DTC US&amp;CA - P&amp;L'!G64,'DTC EU - P&amp;L'!G65)</f>
        <v>0</v>
      </c>
      <c r="H93" s="207">
        <f>sum('DTC US&amp;CA - P&amp;L'!H64,'DTC EU - P&amp;L'!H65)</f>
        <v>0</v>
      </c>
      <c r="I93" s="207">
        <f>sum('DTC US&amp;CA - P&amp;L'!I64,'DTC EU - P&amp;L'!I65)</f>
        <v>0</v>
      </c>
      <c r="J93" s="207">
        <f>sum('DTC US&amp;CA - P&amp;L'!J64,'DTC EU - P&amp;L'!J65)</f>
        <v>0</v>
      </c>
      <c r="K93" s="207">
        <f>sum('DTC US&amp;CA - P&amp;L'!K64,'DTC EU - P&amp;L'!K65)</f>
        <v>0</v>
      </c>
      <c r="L93" s="207">
        <f>sum('DTC US&amp;CA - P&amp;L'!L64,'DTC EU - P&amp;L'!L65)</f>
        <v>0</v>
      </c>
      <c r="M93" s="207">
        <f>sum('DTC US&amp;CA - P&amp;L'!M64,'DTC EU - P&amp;L'!M65)</f>
        <v>0</v>
      </c>
      <c r="N93" s="207">
        <f>sum('DTC US&amp;CA - P&amp;L'!N64,'DTC EU - P&amp;L'!N65)</f>
        <v>0</v>
      </c>
      <c r="O93" s="207">
        <f>sum('DTC US&amp;CA - P&amp;L'!O64,'DTC EU - P&amp;L'!O65)</f>
        <v>0</v>
      </c>
      <c r="P93" s="207">
        <f>sum('DTC US&amp;CA - P&amp;L'!P64,'DTC EU - P&amp;L'!P65)</f>
        <v>0</v>
      </c>
      <c r="Q93" s="207">
        <f>sum('DTC US&amp;CA - P&amp;L'!Q64,'DTC EU - P&amp;L'!Q65)</f>
        <v>0</v>
      </c>
      <c r="R93" s="207">
        <f>sum('DTC US&amp;CA - P&amp;L'!R64,'DTC EU - P&amp;L'!R65)</f>
        <v>0</v>
      </c>
      <c r="S93" s="207">
        <f>sum('DTC US&amp;CA - P&amp;L'!S64,'DTC EU - P&amp;L'!S65)</f>
        <v>0</v>
      </c>
      <c r="T93" s="207">
        <f>sum('DTC US&amp;CA - P&amp;L'!T64,'DTC EU - P&amp;L'!T65)</f>
        <v>0</v>
      </c>
      <c r="U93" s="207">
        <f>sum('DTC US&amp;CA - P&amp;L'!U64,'DTC EU - P&amp;L'!U65)</f>
        <v>0</v>
      </c>
      <c r="V93" s="207">
        <f>sum('DTC US&amp;CA - P&amp;L'!V64,'DTC EU - P&amp;L'!V65)</f>
        <v>0</v>
      </c>
      <c r="W93" s="207">
        <f>sum('DTC US&amp;CA - P&amp;L'!W64,'DTC EU - P&amp;L'!W65)</f>
        <v>0</v>
      </c>
      <c r="X93" s="207">
        <f>sum('DTC US&amp;CA - P&amp;L'!X64,'DTC EU - P&amp;L'!X65)</f>
        <v>0</v>
      </c>
      <c r="Y93" s="207">
        <f>sum('DTC US&amp;CA - P&amp;L'!Y64,'DTC EU - P&amp;L'!Y65)</f>
        <v>0</v>
      </c>
      <c r="Z93" s="207">
        <f>sum('DTC US&amp;CA - P&amp;L'!Z64,'DTC EU - P&amp;L'!Z65)</f>
        <v>0</v>
      </c>
      <c r="AA93" s="207">
        <f>sum('DTC US&amp;CA - P&amp;L'!AA64,'DTC EU - P&amp;L'!AA65)</f>
        <v>0</v>
      </c>
      <c r="AB93" s="207">
        <f>sum('DTC US&amp;CA - P&amp;L'!AB64,'DTC EU - P&amp;L'!AB65)</f>
        <v>0</v>
      </c>
      <c r="AC93" s="207">
        <f>sum('DTC US&amp;CA - P&amp;L'!AC64,'DTC EU - P&amp;L'!AC65)</f>
        <v>0</v>
      </c>
      <c r="AD93" s="207">
        <f>sum('DTC US&amp;CA - P&amp;L'!AD64,'DTC EU - P&amp;L'!AD65)</f>
        <v>0</v>
      </c>
      <c r="AE93" s="207">
        <f>sum('DTC US&amp;CA - P&amp;L'!AE64,'DTC EU - P&amp;L'!AE65)</f>
        <v>0</v>
      </c>
      <c r="AF93" s="207">
        <f>sum('DTC US&amp;CA - P&amp;L'!AF64,'DTC EU - P&amp;L'!AF65)</f>
        <v>0</v>
      </c>
      <c r="AG93" s="189">
        <f t="shared" si="24"/>
        <v>0</v>
      </c>
      <c r="AH93" s="201"/>
    </row>
    <row r="94">
      <c r="A94" s="206" t="s">
        <v>290</v>
      </c>
      <c r="B94" s="207">
        <f>sum('DTC US&amp;CA - P&amp;L'!B65,'DTC EU - P&amp;L'!B66)</f>
        <v>0</v>
      </c>
      <c r="C94" s="207">
        <f>sum('DTC US&amp;CA - P&amp;L'!C65,'DTC EU - P&amp;L'!C66)</f>
        <v>1</v>
      </c>
      <c r="D94" s="207">
        <f>sum('DTC US&amp;CA - P&amp;L'!D65,'DTC EU - P&amp;L'!D66)</f>
        <v>0</v>
      </c>
      <c r="E94" s="207">
        <f>sum('DTC US&amp;CA - P&amp;L'!E65,'DTC EU - P&amp;L'!E66)</f>
        <v>0</v>
      </c>
      <c r="F94" s="207">
        <f>sum('DTC US&amp;CA - P&amp;L'!F65,'DTC EU - P&amp;L'!F66)</f>
        <v>0</v>
      </c>
      <c r="G94" s="207">
        <f>sum('DTC US&amp;CA - P&amp;L'!G65,'DTC EU - P&amp;L'!G66)</f>
        <v>0</v>
      </c>
      <c r="H94" s="207">
        <f>sum('DTC US&amp;CA - P&amp;L'!H65,'DTC EU - P&amp;L'!H66)</f>
        <v>0</v>
      </c>
      <c r="I94" s="207">
        <f>sum('DTC US&amp;CA - P&amp;L'!I65,'DTC EU - P&amp;L'!I66)</f>
        <v>1</v>
      </c>
      <c r="J94" s="207">
        <f>sum('DTC US&amp;CA - P&amp;L'!J65,'DTC EU - P&amp;L'!J66)</f>
        <v>0</v>
      </c>
      <c r="K94" s="207">
        <f>sum('DTC US&amp;CA - P&amp;L'!K65,'DTC EU - P&amp;L'!K66)</f>
        <v>0</v>
      </c>
      <c r="L94" s="207">
        <f>sum('DTC US&amp;CA - P&amp;L'!L65,'DTC EU - P&amp;L'!L66)</f>
        <v>0</v>
      </c>
      <c r="M94" s="207">
        <f>sum('DTC US&amp;CA - P&amp;L'!M65,'DTC EU - P&amp;L'!M66)</f>
        <v>0</v>
      </c>
      <c r="N94" s="207">
        <f>sum('DTC US&amp;CA - P&amp;L'!N65,'DTC EU - P&amp;L'!N66)</f>
        <v>0</v>
      </c>
      <c r="O94" s="207">
        <f>sum('DTC US&amp;CA - P&amp;L'!O65,'DTC EU - P&amp;L'!O66)</f>
        <v>1</v>
      </c>
      <c r="P94" s="207">
        <f>sum('DTC US&amp;CA - P&amp;L'!P65,'DTC EU - P&amp;L'!P66)</f>
        <v>0</v>
      </c>
      <c r="Q94" s="207">
        <f>sum('DTC US&amp;CA - P&amp;L'!Q65,'DTC EU - P&amp;L'!Q66)</f>
        <v>1</v>
      </c>
      <c r="R94" s="207">
        <f>sum('DTC US&amp;CA - P&amp;L'!R65,'DTC EU - P&amp;L'!R66)</f>
        <v>2</v>
      </c>
      <c r="S94" s="207">
        <f>sum('DTC US&amp;CA - P&amp;L'!S65,'DTC EU - P&amp;L'!S66)</f>
        <v>0</v>
      </c>
      <c r="T94" s="207">
        <f>sum('DTC US&amp;CA - P&amp;L'!T65,'DTC EU - P&amp;L'!T66)</f>
        <v>1</v>
      </c>
      <c r="U94" s="207">
        <f>sum('DTC US&amp;CA - P&amp;L'!U65,'DTC EU - P&amp;L'!U66)</f>
        <v>0</v>
      </c>
      <c r="V94" s="207">
        <f>sum('DTC US&amp;CA - P&amp;L'!V65,'DTC EU - P&amp;L'!V66)</f>
        <v>0</v>
      </c>
      <c r="W94" s="207">
        <f>sum('DTC US&amp;CA - P&amp;L'!W65,'DTC EU - P&amp;L'!W66)</f>
        <v>0</v>
      </c>
      <c r="X94" s="207">
        <f>sum('DTC US&amp;CA - P&amp;L'!X65,'DTC EU - P&amp;L'!X66)</f>
        <v>0</v>
      </c>
      <c r="Y94" s="207">
        <f>sum('DTC US&amp;CA - P&amp;L'!Y65,'DTC EU - P&amp;L'!Y66)</f>
        <v>0</v>
      </c>
      <c r="Z94" s="207">
        <f>sum('DTC US&amp;CA - P&amp;L'!Z65,'DTC EU - P&amp;L'!Z66)</f>
        <v>0</v>
      </c>
      <c r="AA94" s="207">
        <f>sum('DTC US&amp;CA - P&amp;L'!AA65,'DTC EU - P&amp;L'!AA66)</f>
        <v>0</v>
      </c>
      <c r="AB94" s="207">
        <f>sum('DTC US&amp;CA - P&amp;L'!AB65,'DTC EU - P&amp;L'!AB66)</f>
        <v>0</v>
      </c>
      <c r="AC94" s="207">
        <f>sum('DTC US&amp;CA - P&amp;L'!AC65,'DTC EU - P&amp;L'!AC66)</f>
        <v>0</v>
      </c>
      <c r="AD94" s="207">
        <f>sum('DTC US&amp;CA - P&amp;L'!AD65,'DTC EU - P&amp;L'!AD66)</f>
        <v>0</v>
      </c>
      <c r="AE94" s="207">
        <f>sum('DTC US&amp;CA - P&amp;L'!AE65,'DTC EU - P&amp;L'!AE66)</f>
        <v>0</v>
      </c>
      <c r="AF94" s="207">
        <f>sum('DTC US&amp;CA - P&amp;L'!AF65,'DTC EU - P&amp;L'!AF66)</f>
        <v>0</v>
      </c>
      <c r="AG94" s="189">
        <f t="shared" si="24"/>
        <v>7</v>
      </c>
      <c r="AH94" s="201"/>
    </row>
    <row r="95">
      <c r="A95" s="228" t="s">
        <v>291</v>
      </c>
      <c r="B95" s="229">
        <f t="shared" ref="B95:AF95" si="25">sum(B82:B94)</f>
        <v>232</v>
      </c>
      <c r="C95" s="229">
        <f t="shared" si="25"/>
        <v>373</v>
      </c>
      <c r="D95" s="229">
        <f t="shared" si="25"/>
        <v>540</v>
      </c>
      <c r="E95" s="229">
        <f t="shared" si="25"/>
        <v>503</v>
      </c>
      <c r="F95" s="229">
        <f t="shared" si="25"/>
        <v>339</v>
      </c>
      <c r="G95" s="229">
        <f t="shared" si="25"/>
        <v>264</v>
      </c>
      <c r="H95" s="229">
        <f t="shared" si="25"/>
        <v>224</v>
      </c>
      <c r="I95" s="229">
        <f t="shared" si="25"/>
        <v>210</v>
      </c>
      <c r="J95" s="229">
        <f t="shared" si="25"/>
        <v>198</v>
      </c>
      <c r="K95" s="229">
        <f t="shared" si="25"/>
        <v>364</v>
      </c>
      <c r="L95" s="229">
        <f t="shared" si="25"/>
        <v>196</v>
      </c>
      <c r="M95" s="229">
        <f t="shared" si="25"/>
        <v>159</v>
      </c>
      <c r="N95" s="229">
        <f t="shared" si="25"/>
        <v>114</v>
      </c>
      <c r="O95" s="229">
        <f t="shared" si="25"/>
        <v>731</v>
      </c>
      <c r="P95" s="229">
        <f t="shared" si="25"/>
        <v>195</v>
      </c>
      <c r="Q95" s="229">
        <f t="shared" si="25"/>
        <v>146</v>
      </c>
      <c r="R95" s="229">
        <f t="shared" si="25"/>
        <v>311</v>
      </c>
      <c r="S95" s="229">
        <f t="shared" si="25"/>
        <v>164</v>
      </c>
      <c r="T95" s="229">
        <f t="shared" si="25"/>
        <v>209</v>
      </c>
      <c r="U95" s="229">
        <f t="shared" si="25"/>
        <v>96</v>
      </c>
      <c r="V95" s="229">
        <f t="shared" si="25"/>
        <v>115</v>
      </c>
      <c r="W95" s="229">
        <f t="shared" si="25"/>
        <v>156</v>
      </c>
      <c r="X95" s="229">
        <f t="shared" si="25"/>
        <v>187</v>
      </c>
      <c r="Y95" s="229">
        <f t="shared" si="25"/>
        <v>232</v>
      </c>
      <c r="Z95" s="229">
        <f t="shared" si="25"/>
        <v>249</v>
      </c>
      <c r="AA95" s="229">
        <f t="shared" si="25"/>
        <v>85</v>
      </c>
      <c r="AB95" s="229">
        <f t="shared" si="25"/>
        <v>79</v>
      </c>
      <c r="AC95" s="229">
        <f t="shared" si="25"/>
        <v>57</v>
      </c>
      <c r="AD95" s="229">
        <f t="shared" si="25"/>
        <v>71</v>
      </c>
      <c r="AE95" s="229">
        <f t="shared" si="25"/>
        <v>82</v>
      </c>
      <c r="AF95" s="229">
        <f t="shared" si="25"/>
        <v>108</v>
      </c>
      <c r="AG95" s="230">
        <f t="shared" si="24"/>
        <v>6989</v>
      </c>
      <c r="AH95" s="231"/>
    </row>
    <row r="96">
      <c r="A96" s="211"/>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216"/>
      <c r="AH96" s="217"/>
    </row>
    <row r="97">
      <c r="A97" s="232" t="s">
        <v>292</v>
      </c>
      <c r="B97" s="233">
        <f>sum('DTC US&amp;CA - P&amp;L'!B68,'DTC EU - P&amp;L'!B69)</f>
        <v>0</v>
      </c>
      <c r="C97" s="233">
        <f>sum('DTC US&amp;CA - P&amp;L'!C68,'DTC EU - P&amp;L'!C69)</f>
        <v>0</v>
      </c>
      <c r="D97" s="233">
        <f>sum('DTC US&amp;CA - P&amp;L'!D68,'DTC EU - P&amp;L'!D69)</f>
        <v>0</v>
      </c>
      <c r="E97" s="233">
        <f>sum('DTC US&amp;CA - P&amp;L'!E68,'DTC EU - P&amp;L'!E69)</f>
        <v>0</v>
      </c>
      <c r="F97" s="233">
        <f>sum('DTC US&amp;CA - P&amp;L'!F68,'DTC EU - P&amp;L'!F69)</f>
        <v>0</v>
      </c>
      <c r="G97" s="233">
        <f>sum('DTC US&amp;CA - P&amp;L'!G68,'DTC EU - P&amp;L'!G69)</f>
        <v>0</v>
      </c>
      <c r="H97" s="233">
        <f>sum('DTC US&amp;CA - P&amp;L'!H68,'DTC EU - P&amp;L'!H69)</f>
        <v>0</v>
      </c>
      <c r="I97" s="233">
        <f>sum('DTC US&amp;CA - P&amp;L'!I68,'DTC EU - P&amp;L'!I69)</f>
        <v>0</v>
      </c>
      <c r="J97" s="233">
        <f>sum('DTC US&amp;CA - P&amp;L'!J68,'DTC EU - P&amp;L'!J69)</f>
        <v>0</v>
      </c>
      <c r="K97" s="233">
        <f>sum('DTC US&amp;CA - P&amp;L'!K68,'DTC EU - P&amp;L'!K69)</f>
        <v>0</v>
      </c>
      <c r="L97" s="233">
        <f>sum('DTC US&amp;CA - P&amp;L'!L68,'DTC EU - P&amp;L'!L69)</f>
        <v>0</v>
      </c>
      <c r="M97" s="233">
        <f>sum('DTC US&amp;CA - P&amp;L'!M68,'DTC EU - P&amp;L'!M69)</f>
        <v>0</v>
      </c>
      <c r="N97" s="233">
        <f>sum('DTC US&amp;CA - P&amp;L'!N68,'DTC EU - P&amp;L'!N69)</f>
        <v>0</v>
      </c>
      <c r="O97" s="233">
        <f>sum('DTC US&amp;CA - P&amp;L'!O68,'DTC EU - P&amp;L'!O69)</f>
        <v>0</v>
      </c>
      <c r="P97" s="233">
        <f>sum('DTC US&amp;CA - P&amp;L'!P68,'DTC EU - P&amp;L'!P69)</f>
        <v>0</v>
      </c>
      <c r="Q97" s="233">
        <f>sum('DTC US&amp;CA - P&amp;L'!Q68,'DTC EU - P&amp;L'!Q69)</f>
        <v>0</v>
      </c>
      <c r="R97" s="233">
        <f>sum('DTC US&amp;CA - P&amp;L'!R68,'DTC EU - P&amp;L'!R69)</f>
        <v>0</v>
      </c>
      <c r="S97" s="233">
        <f>sum('DTC US&amp;CA - P&amp;L'!S68,'DTC EU - P&amp;L'!S69)</f>
        <v>0</v>
      </c>
      <c r="T97" s="233">
        <f>sum('DTC US&amp;CA - P&amp;L'!T68,'DTC EU - P&amp;L'!T69)</f>
        <v>0</v>
      </c>
      <c r="U97" s="233">
        <f>sum('DTC US&amp;CA - P&amp;L'!U68,'DTC EU - P&amp;L'!U69)</f>
        <v>0</v>
      </c>
      <c r="V97" s="233">
        <f>sum('DTC US&amp;CA - P&amp;L'!V68,'DTC EU - P&amp;L'!V69)</f>
        <v>0</v>
      </c>
      <c r="W97" s="233">
        <f>sum('DTC US&amp;CA - P&amp;L'!W68,'DTC EU - P&amp;L'!W69)</f>
        <v>0</v>
      </c>
      <c r="X97" s="233">
        <f>sum('DTC US&amp;CA - P&amp;L'!X68,'DTC EU - P&amp;L'!X69)</f>
        <v>0</v>
      </c>
      <c r="Y97" s="233">
        <f>sum('DTC US&amp;CA - P&amp;L'!Y68,'DTC EU - P&amp;L'!Y69)</f>
        <v>0</v>
      </c>
      <c r="Z97" s="233">
        <f>sum('DTC US&amp;CA - P&amp;L'!Z68,'DTC EU - P&amp;L'!Z69)</f>
        <v>0</v>
      </c>
      <c r="AA97" s="233">
        <f>sum('DTC US&amp;CA - P&amp;L'!AA68,'DTC EU - P&amp;L'!AA69)</f>
        <v>0</v>
      </c>
      <c r="AB97" s="233">
        <f>sum('DTC US&amp;CA - P&amp;L'!AB68,'DTC EU - P&amp;L'!AB69)</f>
        <v>0</v>
      </c>
      <c r="AC97" s="233">
        <f>sum('DTC US&amp;CA - P&amp;L'!AC68,'DTC EU - P&amp;L'!AC69)</f>
        <v>0</v>
      </c>
      <c r="AD97" s="233">
        <f>sum('DTC US&amp;CA - P&amp;L'!AD68,'DTC EU - P&amp;L'!AD69)</f>
        <v>0</v>
      </c>
      <c r="AE97" s="233">
        <f>sum('DTC US&amp;CA - P&amp;L'!AE68,'DTC EU - P&amp;L'!AE69)</f>
        <v>0</v>
      </c>
      <c r="AF97" s="233">
        <f>sum('DTC US&amp;CA - P&amp;L'!AF68,'DTC EU - P&amp;L'!AF69)</f>
        <v>0</v>
      </c>
      <c r="AG97" s="189">
        <f>SUM(B97:AF97)</f>
        <v>0</v>
      </c>
      <c r="AH97" s="201"/>
    </row>
    <row r="98" ht="16.5" customHeight="1">
      <c r="A98" s="211"/>
      <c r="AG98" s="189"/>
      <c r="AH98" s="201"/>
    </row>
    <row r="99" ht="16.5" customHeight="1">
      <c r="A99" s="211"/>
      <c r="AG99" s="189"/>
      <c r="AH99" s="201"/>
    </row>
    <row r="100" ht="16.5" customHeight="1">
      <c r="A100" s="211"/>
      <c r="AG100" s="189"/>
      <c r="AH100" s="201"/>
    </row>
    <row r="101">
      <c r="A101" s="199" t="s">
        <v>293</v>
      </c>
      <c r="B101" s="200">
        <f t="shared" ref="B101:AF101" si="26">sum(B102,B113)</f>
        <v>273</v>
      </c>
      <c r="C101" s="200">
        <f t="shared" si="26"/>
        <v>421</v>
      </c>
      <c r="D101" s="200">
        <f t="shared" si="26"/>
        <v>555</v>
      </c>
      <c r="E101" s="200">
        <f t="shared" si="26"/>
        <v>513</v>
      </c>
      <c r="F101" s="200">
        <f t="shared" si="26"/>
        <v>341</v>
      </c>
      <c r="G101" s="200">
        <f t="shared" si="26"/>
        <v>299</v>
      </c>
      <c r="H101" s="200">
        <f t="shared" si="26"/>
        <v>205</v>
      </c>
      <c r="I101" s="200">
        <f t="shared" si="26"/>
        <v>180</v>
      </c>
      <c r="J101" s="200">
        <f t="shared" si="26"/>
        <v>183</v>
      </c>
      <c r="K101" s="200">
        <f t="shared" si="26"/>
        <v>179</v>
      </c>
      <c r="L101" s="200">
        <f t="shared" si="26"/>
        <v>106</v>
      </c>
      <c r="M101" s="200">
        <f t="shared" si="26"/>
        <v>102</v>
      </c>
      <c r="N101" s="200">
        <f t="shared" si="26"/>
        <v>115</v>
      </c>
      <c r="O101" s="200">
        <f t="shared" si="26"/>
        <v>1130</v>
      </c>
      <c r="P101" s="200">
        <f t="shared" si="26"/>
        <v>193</v>
      </c>
      <c r="Q101" s="200">
        <f t="shared" si="26"/>
        <v>154</v>
      </c>
      <c r="R101" s="200">
        <f t="shared" si="26"/>
        <v>439</v>
      </c>
      <c r="S101" s="200">
        <f t="shared" si="26"/>
        <v>179</v>
      </c>
      <c r="T101" s="200">
        <f t="shared" si="26"/>
        <v>307</v>
      </c>
      <c r="U101" s="200">
        <f t="shared" si="26"/>
        <v>89</v>
      </c>
      <c r="V101" s="200">
        <f t="shared" si="26"/>
        <v>116</v>
      </c>
      <c r="W101" s="200">
        <f t="shared" si="26"/>
        <v>145</v>
      </c>
      <c r="X101" s="200">
        <f t="shared" si="26"/>
        <v>204</v>
      </c>
      <c r="Y101" s="200">
        <f t="shared" si="26"/>
        <v>242</v>
      </c>
      <c r="Z101" s="200">
        <f t="shared" si="26"/>
        <v>235</v>
      </c>
      <c r="AA101" s="200">
        <f t="shared" si="26"/>
        <v>100</v>
      </c>
      <c r="AB101" s="200">
        <f t="shared" si="26"/>
        <v>87</v>
      </c>
      <c r="AC101" s="200">
        <f t="shared" si="26"/>
        <v>65</v>
      </c>
      <c r="AD101" s="200">
        <f t="shared" si="26"/>
        <v>90</v>
      </c>
      <c r="AE101" s="200">
        <f t="shared" si="26"/>
        <v>82</v>
      </c>
      <c r="AF101" s="200">
        <f t="shared" si="26"/>
        <v>86</v>
      </c>
      <c r="AG101" s="189">
        <f t="shared" ref="AG101:AG106" si="28">SUM(B101:AF101)</f>
        <v>7415</v>
      </c>
      <c r="AH101" s="201"/>
    </row>
    <row r="102">
      <c r="A102" s="202" t="s">
        <v>230</v>
      </c>
      <c r="B102" s="203">
        <f t="shared" ref="B102:AF102" si="27">sum(B106,B111)</f>
        <v>273</v>
      </c>
      <c r="C102" s="203">
        <f t="shared" si="27"/>
        <v>421</v>
      </c>
      <c r="D102" s="203">
        <f t="shared" si="27"/>
        <v>555</v>
      </c>
      <c r="E102" s="203">
        <f t="shared" si="27"/>
        <v>513</v>
      </c>
      <c r="F102" s="203">
        <f t="shared" si="27"/>
        <v>341</v>
      </c>
      <c r="G102" s="203">
        <f t="shared" si="27"/>
        <v>299</v>
      </c>
      <c r="H102" s="203">
        <f t="shared" si="27"/>
        <v>205</v>
      </c>
      <c r="I102" s="203">
        <f t="shared" si="27"/>
        <v>180</v>
      </c>
      <c r="J102" s="203">
        <f t="shared" si="27"/>
        <v>183</v>
      </c>
      <c r="K102" s="203">
        <f t="shared" si="27"/>
        <v>179</v>
      </c>
      <c r="L102" s="203">
        <f t="shared" si="27"/>
        <v>106</v>
      </c>
      <c r="M102" s="203">
        <f t="shared" si="27"/>
        <v>102</v>
      </c>
      <c r="N102" s="203">
        <f t="shared" si="27"/>
        <v>102</v>
      </c>
      <c r="O102" s="203">
        <f t="shared" si="27"/>
        <v>138</v>
      </c>
      <c r="P102" s="203">
        <f t="shared" si="27"/>
        <v>99</v>
      </c>
      <c r="Q102" s="203">
        <f t="shared" si="27"/>
        <v>96</v>
      </c>
      <c r="R102" s="203">
        <f t="shared" si="27"/>
        <v>154</v>
      </c>
      <c r="S102" s="203">
        <f t="shared" si="27"/>
        <v>124</v>
      </c>
      <c r="T102" s="203">
        <f t="shared" si="27"/>
        <v>103</v>
      </c>
      <c r="U102" s="203">
        <f t="shared" si="27"/>
        <v>89</v>
      </c>
      <c r="V102" s="203">
        <f t="shared" si="27"/>
        <v>116</v>
      </c>
      <c r="W102" s="203">
        <f t="shared" si="27"/>
        <v>145</v>
      </c>
      <c r="X102" s="203">
        <f t="shared" si="27"/>
        <v>204</v>
      </c>
      <c r="Y102" s="203">
        <f t="shared" si="27"/>
        <v>242</v>
      </c>
      <c r="Z102" s="203">
        <f t="shared" si="27"/>
        <v>235</v>
      </c>
      <c r="AA102" s="203">
        <f t="shared" si="27"/>
        <v>100</v>
      </c>
      <c r="AB102" s="203">
        <f t="shared" si="27"/>
        <v>87</v>
      </c>
      <c r="AC102" s="203">
        <f t="shared" si="27"/>
        <v>65</v>
      </c>
      <c r="AD102" s="203">
        <f t="shared" si="27"/>
        <v>90</v>
      </c>
      <c r="AE102" s="203">
        <f t="shared" si="27"/>
        <v>82</v>
      </c>
      <c r="AF102" s="203">
        <f t="shared" si="27"/>
        <v>86</v>
      </c>
      <c r="AG102" s="189">
        <f t="shared" si="28"/>
        <v>5714</v>
      </c>
      <c r="AH102" s="205"/>
    </row>
    <row r="103">
      <c r="A103" s="234" t="s">
        <v>231</v>
      </c>
      <c r="B103" s="235">
        <f>sum('DTC US&amp;CA - P&amp;L'!B74,'DTC EU - P&amp;L'!B75)</f>
        <v>0</v>
      </c>
      <c r="C103" s="235">
        <f>sum('DTC US&amp;CA - P&amp;L'!C74,'DTC EU - P&amp;L'!C75)</f>
        <v>0</v>
      </c>
      <c r="D103" s="235">
        <f>sum('DTC US&amp;CA - P&amp;L'!D74,'DTC EU - P&amp;L'!D75)</f>
        <v>0</v>
      </c>
      <c r="E103" s="235">
        <f>sum('DTC US&amp;CA - P&amp;L'!E74,'DTC EU - P&amp;L'!E75)</f>
        <v>0</v>
      </c>
      <c r="F103" s="235">
        <f>sum('DTC US&amp;CA - P&amp;L'!F74,'DTC EU - P&amp;L'!F75)</f>
        <v>0</v>
      </c>
      <c r="G103" s="235">
        <f>sum('DTC US&amp;CA - P&amp;L'!G74,'DTC EU - P&amp;L'!G75)</f>
        <v>0</v>
      </c>
      <c r="H103" s="235">
        <f>sum('DTC US&amp;CA - P&amp;L'!H74,'DTC EU - P&amp;L'!H75)</f>
        <v>0</v>
      </c>
      <c r="I103" s="235">
        <f>sum('DTC US&amp;CA - P&amp;L'!I74,'DTC EU - P&amp;L'!I75)</f>
        <v>0</v>
      </c>
      <c r="J103" s="235">
        <f>sum('DTC US&amp;CA - P&amp;L'!J74,'DTC EU - P&amp;L'!J75)</f>
        <v>0</v>
      </c>
      <c r="K103" s="235">
        <f>sum('DTC US&amp;CA - P&amp;L'!K74,'DTC EU - P&amp;L'!K75)</f>
        <v>0</v>
      </c>
      <c r="L103" s="235">
        <f>sum('DTC US&amp;CA - P&amp;L'!L74,'DTC EU - P&amp;L'!L75)</f>
        <v>0</v>
      </c>
      <c r="M103" s="235">
        <f>sum('DTC US&amp;CA - P&amp;L'!M74,'DTC EU - P&amp;L'!M75)</f>
        <v>0</v>
      </c>
      <c r="N103" s="235">
        <f>sum('DTC US&amp;CA - P&amp;L'!N74,'DTC EU - P&amp;L'!N75)</f>
        <v>0</v>
      </c>
      <c r="O103" s="235">
        <f>sum('DTC US&amp;CA - P&amp;L'!O74,'DTC EU - P&amp;L'!O75)</f>
        <v>0</v>
      </c>
      <c r="P103" s="235">
        <f>sum('DTC US&amp;CA - P&amp;L'!P74,'DTC EU - P&amp;L'!P75)</f>
        <v>0</v>
      </c>
      <c r="Q103" s="235">
        <f>sum('DTC US&amp;CA - P&amp;L'!Q74,'DTC EU - P&amp;L'!Q75)</f>
        <v>0</v>
      </c>
      <c r="R103" s="235">
        <f>sum('DTC US&amp;CA - P&amp;L'!R74,'DTC EU - P&amp;L'!R75)</f>
        <v>0</v>
      </c>
      <c r="S103" s="235">
        <f>sum('DTC US&amp;CA - P&amp;L'!S74,'DTC EU - P&amp;L'!S75)</f>
        <v>0</v>
      </c>
      <c r="T103" s="235">
        <f>sum('DTC US&amp;CA - P&amp;L'!T74,'DTC EU - P&amp;L'!T75)</f>
        <v>0</v>
      </c>
      <c r="U103" s="235">
        <f>sum('DTC US&amp;CA - P&amp;L'!U74,'DTC EU - P&amp;L'!U75)</f>
        <v>0</v>
      </c>
      <c r="V103" s="235">
        <f>sum('DTC US&amp;CA - P&amp;L'!V74,'DTC EU - P&amp;L'!V75)</f>
        <v>0</v>
      </c>
      <c r="W103" s="235">
        <f>sum('DTC US&amp;CA - P&amp;L'!W74,'DTC EU - P&amp;L'!W75)</f>
        <v>0</v>
      </c>
      <c r="X103" s="235">
        <f>sum('DTC US&amp;CA - P&amp;L'!X74,'DTC EU - P&amp;L'!X75)</f>
        <v>0</v>
      </c>
      <c r="Y103" s="235">
        <f>sum('DTC US&amp;CA - P&amp;L'!Y74,'DTC EU - P&amp;L'!Y75)</f>
        <v>0</v>
      </c>
      <c r="Z103" s="235">
        <f>sum('DTC US&amp;CA - P&amp;L'!Z74,'DTC EU - P&amp;L'!Z75)</f>
        <v>0</v>
      </c>
      <c r="AA103" s="235">
        <f>sum('DTC US&amp;CA - P&amp;L'!AA74,'DTC EU - P&amp;L'!AA75)</f>
        <v>0</v>
      </c>
      <c r="AB103" s="235">
        <f>sum('DTC US&amp;CA - P&amp;L'!AB74,'DTC EU - P&amp;L'!AB75)</f>
        <v>0</v>
      </c>
      <c r="AC103" s="235">
        <f>sum('DTC US&amp;CA - P&amp;L'!AC74,'DTC EU - P&amp;L'!AC75)</f>
        <v>0</v>
      </c>
      <c r="AD103" s="235">
        <f>sum('DTC US&amp;CA - P&amp;L'!AD74,'DTC EU - P&amp;L'!AD75)</f>
        <v>0</v>
      </c>
      <c r="AE103" s="235">
        <f>sum('DTC US&amp;CA - P&amp;L'!AE74,'DTC EU - P&amp;L'!AE75)</f>
        <v>0</v>
      </c>
      <c r="AF103" s="235">
        <f>sum('DTC US&amp;CA - P&amp;L'!AF74,'DTC EU - P&amp;L'!AF75)</f>
        <v>0</v>
      </c>
      <c r="AG103" s="189">
        <f t="shared" si="28"/>
        <v>0</v>
      </c>
      <c r="AH103" s="208"/>
    </row>
    <row r="104">
      <c r="A104" s="234" t="s">
        <v>294</v>
      </c>
      <c r="B104" s="235">
        <f>sum('DTC US&amp;CA - P&amp;L'!B75,'DTC EU - P&amp;L'!B76)</f>
        <v>206</v>
      </c>
      <c r="C104" s="235">
        <f>sum('DTC US&amp;CA - P&amp;L'!C75,'DTC EU - P&amp;L'!C76)</f>
        <v>322</v>
      </c>
      <c r="D104" s="235">
        <f>sum('DTC US&amp;CA - P&amp;L'!D75,'DTC EU - P&amp;L'!D76)</f>
        <v>440</v>
      </c>
      <c r="E104" s="235">
        <f>sum('DTC US&amp;CA - P&amp;L'!E75,'DTC EU - P&amp;L'!E76)</f>
        <v>413</v>
      </c>
      <c r="F104" s="235">
        <f>sum('DTC US&amp;CA - P&amp;L'!F75,'DTC EU - P&amp;L'!F76)</f>
        <v>272</v>
      </c>
      <c r="G104" s="235">
        <f>sum('DTC US&amp;CA - P&amp;L'!G75,'DTC EU - P&amp;L'!G76)</f>
        <v>214</v>
      </c>
      <c r="H104" s="235">
        <f>sum('DTC US&amp;CA - P&amp;L'!H75,'DTC EU - P&amp;L'!H76)</f>
        <v>155</v>
      </c>
      <c r="I104" s="235">
        <f>sum('DTC US&amp;CA - P&amp;L'!I75,'DTC EU - P&amp;L'!I76)</f>
        <v>132</v>
      </c>
      <c r="J104" s="235">
        <f>sum('DTC US&amp;CA - P&amp;L'!J75,'DTC EU - P&amp;L'!J76)</f>
        <v>136</v>
      </c>
      <c r="K104" s="235">
        <f>sum('DTC US&amp;CA - P&amp;L'!K75,'DTC EU - P&amp;L'!K76)</f>
        <v>134</v>
      </c>
      <c r="L104" s="235">
        <f>sum('DTC US&amp;CA - P&amp;L'!L75,'DTC EU - P&amp;L'!L76)</f>
        <v>66</v>
      </c>
      <c r="M104" s="235">
        <f>sum('DTC US&amp;CA - P&amp;L'!M75,'DTC EU - P&amp;L'!M76)</f>
        <v>80</v>
      </c>
      <c r="N104" s="235">
        <f>sum('DTC US&amp;CA - P&amp;L'!N75,'DTC EU - P&amp;L'!N76)</f>
        <v>79</v>
      </c>
      <c r="O104" s="235">
        <f>sum('DTC US&amp;CA - P&amp;L'!O75,'DTC EU - P&amp;L'!O76)</f>
        <v>97</v>
      </c>
      <c r="P104" s="235">
        <f>sum('DTC US&amp;CA - P&amp;L'!P75,'DTC EU - P&amp;L'!P76)</f>
        <v>80</v>
      </c>
      <c r="Q104" s="235">
        <f>sum('DTC US&amp;CA - P&amp;L'!Q75,'DTC EU - P&amp;L'!Q76)</f>
        <v>72</v>
      </c>
      <c r="R104" s="235">
        <f>sum('DTC US&amp;CA - P&amp;L'!R75,'DTC EU - P&amp;L'!R76)</f>
        <v>112</v>
      </c>
      <c r="S104" s="235">
        <f>sum('DTC US&amp;CA - P&amp;L'!S75,'DTC EU - P&amp;L'!S76)</f>
        <v>100</v>
      </c>
      <c r="T104" s="235">
        <f>sum('DTC US&amp;CA - P&amp;L'!T75,'DTC EU - P&amp;L'!T76)</f>
        <v>78</v>
      </c>
      <c r="U104" s="235">
        <f>sum('DTC US&amp;CA - P&amp;L'!U75,'DTC EU - P&amp;L'!U76)</f>
        <v>61</v>
      </c>
      <c r="V104" s="235">
        <f>sum('DTC US&amp;CA - P&amp;L'!V75,'DTC EU - P&amp;L'!V76)</f>
        <v>91</v>
      </c>
      <c r="W104" s="235">
        <f>sum('DTC US&amp;CA - P&amp;L'!W75,'DTC EU - P&amp;L'!W76)</f>
        <v>107</v>
      </c>
      <c r="X104" s="235">
        <f>sum('DTC US&amp;CA - P&amp;L'!X75,'DTC EU - P&amp;L'!X76)</f>
        <v>150</v>
      </c>
      <c r="Y104" s="235">
        <f>sum('DTC US&amp;CA - P&amp;L'!Y75,'DTC EU - P&amp;L'!Y76)</f>
        <v>181</v>
      </c>
      <c r="Z104" s="235">
        <f>sum('DTC US&amp;CA - P&amp;L'!Z75,'DTC EU - P&amp;L'!Z76)</f>
        <v>179</v>
      </c>
      <c r="AA104" s="235">
        <f>sum('DTC US&amp;CA - P&amp;L'!AA75,'DTC EU - P&amp;L'!AA76)</f>
        <v>59</v>
      </c>
      <c r="AB104" s="235">
        <f>sum('DTC US&amp;CA - P&amp;L'!AB75,'DTC EU - P&amp;L'!AB76)</f>
        <v>52</v>
      </c>
      <c r="AC104" s="235">
        <f>sum('DTC US&amp;CA - P&amp;L'!AC75,'DTC EU - P&amp;L'!AC76)</f>
        <v>41</v>
      </c>
      <c r="AD104" s="235">
        <f>sum('DTC US&amp;CA - P&amp;L'!AD75,'DTC EU - P&amp;L'!AD76)</f>
        <v>49</v>
      </c>
      <c r="AE104" s="235">
        <f>sum('DTC US&amp;CA - P&amp;L'!AE75,'DTC EU - P&amp;L'!AE76)</f>
        <v>56</v>
      </c>
      <c r="AF104" s="235">
        <f>sum('DTC US&amp;CA - P&amp;L'!AF75,'DTC EU - P&amp;L'!AF76)</f>
        <v>57</v>
      </c>
      <c r="AG104" s="189">
        <f t="shared" si="28"/>
        <v>4271</v>
      </c>
      <c r="AH104" s="201"/>
    </row>
    <row r="105">
      <c r="A105" s="234" t="s">
        <v>295</v>
      </c>
      <c r="B105" s="235">
        <f>sum('DTC US&amp;CA - P&amp;L'!B76,'DTC EU - P&amp;L'!B77)</f>
        <v>0</v>
      </c>
      <c r="C105" s="235">
        <f>sum('DTC US&amp;CA - P&amp;L'!C76,'DTC EU - P&amp;L'!C77)</f>
        <v>0</v>
      </c>
      <c r="D105" s="235">
        <f>sum('DTC US&amp;CA - P&amp;L'!D76,'DTC EU - P&amp;L'!D77)</f>
        <v>0</v>
      </c>
      <c r="E105" s="235">
        <f>sum('DTC US&amp;CA - P&amp;L'!E76,'DTC EU - P&amp;L'!E77)</f>
        <v>0</v>
      </c>
      <c r="F105" s="235">
        <f>sum('DTC US&amp;CA - P&amp;L'!F76,'DTC EU - P&amp;L'!F77)</f>
        <v>0</v>
      </c>
      <c r="G105" s="235">
        <f>sum('DTC US&amp;CA - P&amp;L'!G76,'DTC EU - P&amp;L'!G77)</f>
        <v>0</v>
      </c>
      <c r="H105" s="235">
        <f>sum('DTC US&amp;CA - P&amp;L'!H76,'DTC EU - P&amp;L'!H77)</f>
        <v>0</v>
      </c>
      <c r="I105" s="235">
        <f>sum('DTC US&amp;CA - P&amp;L'!I76,'DTC EU - P&amp;L'!I77)</f>
        <v>0</v>
      </c>
      <c r="J105" s="235">
        <f>sum('DTC US&amp;CA - P&amp;L'!J76,'DTC EU - P&amp;L'!J77)</f>
        <v>0</v>
      </c>
      <c r="K105" s="235">
        <f>sum('DTC US&amp;CA - P&amp;L'!K76,'DTC EU - P&amp;L'!K77)</f>
        <v>0</v>
      </c>
      <c r="L105" s="235">
        <f>sum('DTC US&amp;CA - P&amp;L'!L76,'DTC EU - P&amp;L'!L77)</f>
        <v>0</v>
      </c>
      <c r="M105" s="235">
        <f>sum('DTC US&amp;CA - P&amp;L'!M76,'DTC EU - P&amp;L'!M77)</f>
        <v>0</v>
      </c>
      <c r="N105" s="235">
        <f>sum('DTC US&amp;CA - P&amp;L'!N76,'DTC EU - P&amp;L'!N77)</f>
        <v>0</v>
      </c>
      <c r="O105" s="235">
        <f>sum('DTC US&amp;CA - P&amp;L'!O76,'DTC EU - P&amp;L'!O77)</f>
        <v>0</v>
      </c>
      <c r="P105" s="235">
        <f>sum('DTC US&amp;CA - P&amp;L'!P76,'DTC EU - P&amp;L'!P77)</f>
        <v>0</v>
      </c>
      <c r="Q105" s="235">
        <f>sum('DTC US&amp;CA - P&amp;L'!Q76,'DTC EU - P&amp;L'!Q77)</f>
        <v>0</v>
      </c>
      <c r="R105" s="235">
        <f>sum('DTC US&amp;CA - P&amp;L'!R76,'DTC EU - P&amp;L'!R77)</f>
        <v>0</v>
      </c>
      <c r="S105" s="235">
        <f>sum('DTC US&amp;CA - P&amp;L'!S76,'DTC EU - P&amp;L'!S77)</f>
        <v>0</v>
      </c>
      <c r="T105" s="235">
        <f>sum('DTC US&amp;CA - P&amp;L'!T76,'DTC EU - P&amp;L'!T77)</f>
        <v>0</v>
      </c>
      <c r="U105" s="235">
        <f>sum('DTC US&amp;CA - P&amp;L'!U76,'DTC EU - P&amp;L'!U77)</f>
        <v>0</v>
      </c>
      <c r="V105" s="235">
        <f>sum('DTC US&amp;CA - P&amp;L'!V76,'DTC EU - P&amp;L'!V77)</f>
        <v>0</v>
      </c>
      <c r="W105" s="235">
        <f>sum('DTC US&amp;CA - P&amp;L'!W76,'DTC EU - P&amp;L'!W77)</f>
        <v>0</v>
      </c>
      <c r="X105" s="235">
        <f>sum('DTC US&amp;CA - P&amp;L'!X76,'DTC EU - P&amp;L'!X77)</f>
        <v>0</v>
      </c>
      <c r="Y105" s="235">
        <f>sum('DTC US&amp;CA - P&amp;L'!Y76,'DTC EU - P&amp;L'!Y77)</f>
        <v>0</v>
      </c>
      <c r="Z105" s="235">
        <f>sum('DTC US&amp;CA - P&amp;L'!Z76,'DTC EU - P&amp;L'!Z77)</f>
        <v>0</v>
      </c>
      <c r="AA105" s="235">
        <f>sum('DTC US&amp;CA - P&amp;L'!AA76,'DTC EU - P&amp;L'!AA77)</f>
        <v>0</v>
      </c>
      <c r="AB105" s="235">
        <f>sum('DTC US&amp;CA - P&amp;L'!AB76,'DTC EU - P&amp;L'!AB77)</f>
        <v>0</v>
      </c>
      <c r="AC105" s="235">
        <f>sum('DTC US&amp;CA - P&amp;L'!AC76,'DTC EU - P&amp;L'!AC77)</f>
        <v>0</v>
      </c>
      <c r="AD105" s="235">
        <f>sum('DTC US&amp;CA - P&amp;L'!AD76,'DTC EU - P&amp;L'!AD77)</f>
        <v>0</v>
      </c>
      <c r="AE105" s="235">
        <f>sum('DTC US&amp;CA - P&amp;L'!AE76,'DTC EU - P&amp;L'!AE77)</f>
        <v>0</v>
      </c>
      <c r="AF105" s="235">
        <f>sum('DTC US&amp;CA - P&amp;L'!AF76,'DTC EU - P&amp;L'!AF77)</f>
        <v>0</v>
      </c>
      <c r="AG105" s="189">
        <f t="shared" si="28"/>
        <v>0</v>
      </c>
      <c r="AH105" s="201"/>
    </row>
    <row r="106">
      <c r="A106" s="236" t="s">
        <v>234</v>
      </c>
      <c r="B106" s="237">
        <f t="shared" ref="B106:AF106" si="29">sum(B103:B105)</f>
        <v>206</v>
      </c>
      <c r="C106" s="237">
        <f t="shared" si="29"/>
        <v>322</v>
      </c>
      <c r="D106" s="237">
        <f t="shared" si="29"/>
        <v>440</v>
      </c>
      <c r="E106" s="237">
        <f t="shared" si="29"/>
        <v>413</v>
      </c>
      <c r="F106" s="237">
        <f t="shared" si="29"/>
        <v>272</v>
      </c>
      <c r="G106" s="237">
        <f t="shared" si="29"/>
        <v>214</v>
      </c>
      <c r="H106" s="237">
        <f t="shared" si="29"/>
        <v>155</v>
      </c>
      <c r="I106" s="237">
        <f t="shared" si="29"/>
        <v>132</v>
      </c>
      <c r="J106" s="237">
        <f t="shared" si="29"/>
        <v>136</v>
      </c>
      <c r="K106" s="237">
        <f t="shared" si="29"/>
        <v>134</v>
      </c>
      <c r="L106" s="237">
        <f t="shared" si="29"/>
        <v>66</v>
      </c>
      <c r="M106" s="237">
        <f t="shared" si="29"/>
        <v>80</v>
      </c>
      <c r="N106" s="237">
        <f t="shared" si="29"/>
        <v>79</v>
      </c>
      <c r="O106" s="237">
        <f t="shared" si="29"/>
        <v>97</v>
      </c>
      <c r="P106" s="237">
        <f t="shared" si="29"/>
        <v>80</v>
      </c>
      <c r="Q106" s="237">
        <f t="shared" si="29"/>
        <v>72</v>
      </c>
      <c r="R106" s="237">
        <f t="shared" si="29"/>
        <v>112</v>
      </c>
      <c r="S106" s="237">
        <f t="shared" si="29"/>
        <v>100</v>
      </c>
      <c r="T106" s="237">
        <f t="shared" si="29"/>
        <v>78</v>
      </c>
      <c r="U106" s="237">
        <f t="shared" si="29"/>
        <v>61</v>
      </c>
      <c r="V106" s="237">
        <f t="shared" si="29"/>
        <v>91</v>
      </c>
      <c r="W106" s="237">
        <f t="shared" si="29"/>
        <v>107</v>
      </c>
      <c r="X106" s="237">
        <f t="shared" si="29"/>
        <v>150</v>
      </c>
      <c r="Y106" s="237">
        <f t="shared" si="29"/>
        <v>181</v>
      </c>
      <c r="Z106" s="237">
        <f t="shared" si="29"/>
        <v>179</v>
      </c>
      <c r="AA106" s="237">
        <f t="shared" si="29"/>
        <v>59</v>
      </c>
      <c r="AB106" s="237">
        <f t="shared" si="29"/>
        <v>52</v>
      </c>
      <c r="AC106" s="237">
        <f t="shared" si="29"/>
        <v>41</v>
      </c>
      <c r="AD106" s="237">
        <f t="shared" si="29"/>
        <v>49</v>
      </c>
      <c r="AE106" s="237">
        <f t="shared" si="29"/>
        <v>56</v>
      </c>
      <c r="AF106" s="237">
        <f t="shared" si="29"/>
        <v>57</v>
      </c>
      <c r="AG106" s="238">
        <f t="shared" si="28"/>
        <v>4271</v>
      </c>
      <c r="AH106" s="239"/>
    </row>
    <row r="107">
      <c r="A107" s="211"/>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84"/>
      <c r="AH107" s="185"/>
    </row>
    <row r="108">
      <c r="A108" s="234" t="s">
        <v>235</v>
      </c>
      <c r="B108" s="235">
        <f>sum('DTC US&amp;CA - P&amp;L'!B79,'DTC EU - P&amp;L'!B80)</f>
        <v>0</v>
      </c>
      <c r="C108" s="235">
        <f>sum('DTC US&amp;CA - P&amp;L'!C79,'DTC EU - P&amp;L'!C80)</f>
        <v>0</v>
      </c>
      <c r="D108" s="235">
        <f>sum('DTC US&amp;CA - P&amp;L'!D79,'DTC EU - P&amp;L'!D80)</f>
        <v>0</v>
      </c>
      <c r="E108" s="235">
        <f>sum('DTC US&amp;CA - P&amp;L'!E79,'DTC EU - P&amp;L'!E80)</f>
        <v>0</v>
      </c>
      <c r="F108" s="235">
        <f>sum('DTC US&amp;CA - P&amp;L'!F79,'DTC EU - P&amp;L'!F80)</f>
        <v>0</v>
      </c>
      <c r="G108" s="235">
        <f>sum('DTC US&amp;CA - P&amp;L'!G79,'DTC EU - P&amp;L'!G80)</f>
        <v>0</v>
      </c>
      <c r="H108" s="235">
        <f>sum('DTC US&amp;CA - P&amp;L'!H79,'DTC EU - P&amp;L'!H80)</f>
        <v>0</v>
      </c>
      <c r="I108" s="235">
        <f>sum('DTC US&amp;CA - P&amp;L'!I79,'DTC EU - P&amp;L'!I80)</f>
        <v>1</v>
      </c>
      <c r="J108" s="235">
        <f>sum('DTC US&amp;CA - P&amp;L'!J79,'DTC EU - P&amp;L'!J80)</f>
        <v>0</v>
      </c>
      <c r="K108" s="235">
        <f>sum('DTC US&amp;CA - P&amp;L'!K79,'DTC EU - P&amp;L'!K80)</f>
        <v>0</v>
      </c>
      <c r="L108" s="235">
        <f>sum('DTC US&amp;CA - P&amp;L'!L79,'DTC EU - P&amp;L'!L80)</f>
        <v>1</v>
      </c>
      <c r="M108" s="235">
        <f>sum('DTC US&amp;CA - P&amp;L'!M79,'DTC EU - P&amp;L'!M80)</f>
        <v>0</v>
      </c>
      <c r="N108" s="235">
        <f>sum('DTC US&amp;CA - P&amp;L'!N79,'DTC EU - P&amp;L'!N80)</f>
        <v>0</v>
      </c>
      <c r="O108" s="235">
        <f>sum('DTC US&amp;CA - P&amp;L'!O79,'DTC EU - P&amp;L'!O80)</f>
        <v>0</v>
      </c>
      <c r="P108" s="235">
        <f>sum('DTC US&amp;CA - P&amp;L'!P79,'DTC EU - P&amp;L'!P80)</f>
        <v>0</v>
      </c>
      <c r="Q108" s="235">
        <f>sum('DTC US&amp;CA - P&amp;L'!Q79,'DTC EU - P&amp;L'!Q80)</f>
        <v>0</v>
      </c>
      <c r="R108" s="235">
        <f>sum('DTC US&amp;CA - P&amp;L'!R79,'DTC EU - P&amp;L'!R80)</f>
        <v>0</v>
      </c>
      <c r="S108" s="235">
        <f>sum('DTC US&amp;CA - P&amp;L'!S79,'DTC EU - P&amp;L'!S80)</f>
        <v>0</v>
      </c>
      <c r="T108" s="235">
        <f>sum('DTC US&amp;CA - P&amp;L'!T79,'DTC EU - P&amp;L'!T80)</f>
        <v>0</v>
      </c>
      <c r="U108" s="235">
        <f>sum('DTC US&amp;CA - P&amp;L'!U79,'DTC EU - P&amp;L'!U80)</f>
        <v>0</v>
      </c>
      <c r="V108" s="235">
        <f>sum('DTC US&amp;CA - P&amp;L'!V79,'DTC EU - P&amp;L'!V80)</f>
        <v>0</v>
      </c>
      <c r="W108" s="235">
        <f>sum('DTC US&amp;CA - P&amp;L'!W79,'DTC EU - P&amp;L'!W80)</f>
        <v>0</v>
      </c>
      <c r="X108" s="235">
        <f>sum('DTC US&amp;CA - P&amp;L'!X79,'DTC EU - P&amp;L'!X80)</f>
        <v>0</v>
      </c>
      <c r="Y108" s="235">
        <f>sum('DTC US&amp;CA - P&amp;L'!Y79,'DTC EU - P&amp;L'!Y80)</f>
        <v>0</v>
      </c>
      <c r="Z108" s="235">
        <f>sum('DTC US&amp;CA - P&amp;L'!Z79,'DTC EU - P&amp;L'!Z80)</f>
        <v>0</v>
      </c>
      <c r="AA108" s="235">
        <f>sum('DTC US&amp;CA - P&amp;L'!AA79,'DTC EU - P&amp;L'!AA80)</f>
        <v>0</v>
      </c>
      <c r="AB108" s="235">
        <f>sum('DTC US&amp;CA - P&amp;L'!AB79,'DTC EU - P&amp;L'!AB80)</f>
        <v>0</v>
      </c>
      <c r="AC108" s="235">
        <f>sum('DTC US&amp;CA - P&amp;L'!AC79,'DTC EU - P&amp;L'!AC80)</f>
        <v>0</v>
      </c>
      <c r="AD108" s="235">
        <f>sum('DTC US&amp;CA - P&amp;L'!AD79,'DTC EU - P&amp;L'!AD80)</f>
        <v>0</v>
      </c>
      <c r="AE108" s="235">
        <f>sum('DTC US&amp;CA - P&amp;L'!AE79,'DTC EU - P&amp;L'!AE80)</f>
        <v>0</v>
      </c>
      <c r="AF108" s="235">
        <f>sum('DTC US&amp;CA - P&amp;L'!AF79,'DTC EU - P&amp;L'!AF80)</f>
        <v>0</v>
      </c>
      <c r="AG108" s="189">
        <f t="shared" ref="AG108:AG111" si="30">SUM(B108:AF108)</f>
        <v>2</v>
      </c>
      <c r="AH108" s="201"/>
    </row>
    <row r="109">
      <c r="A109" s="234" t="s">
        <v>296</v>
      </c>
      <c r="B109" s="235">
        <f>sum('DTC US&amp;CA - P&amp;L'!B80,'DTC EU - P&amp;L'!B81)</f>
        <v>5</v>
      </c>
      <c r="C109" s="235">
        <f>sum('DTC US&amp;CA - P&amp;L'!C80,'DTC EU - P&amp;L'!C81)</f>
        <v>0</v>
      </c>
      <c r="D109" s="235">
        <f>sum('DTC US&amp;CA - P&amp;L'!D80,'DTC EU - P&amp;L'!D81)</f>
        <v>0</v>
      </c>
      <c r="E109" s="235">
        <f>sum('DTC US&amp;CA - P&amp;L'!E80,'DTC EU - P&amp;L'!E81)</f>
        <v>3</v>
      </c>
      <c r="F109" s="235">
        <f>sum('DTC US&amp;CA - P&amp;L'!F80,'DTC EU - P&amp;L'!F81)</f>
        <v>1</v>
      </c>
      <c r="G109" s="235">
        <f>sum('DTC US&amp;CA - P&amp;L'!G80,'DTC EU - P&amp;L'!G81)</f>
        <v>4</v>
      </c>
      <c r="H109" s="235">
        <f>sum('DTC US&amp;CA - P&amp;L'!H80,'DTC EU - P&amp;L'!H81)</f>
        <v>0</v>
      </c>
      <c r="I109" s="235">
        <f>sum('DTC US&amp;CA - P&amp;L'!I80,'DTC EU - P&amp;L'!I81)</f>
        <v>1</v>
      </c>
      <c r="J109" s="235">
        <f>sum('DTC US&amp;CA - P&amp;L'!J80,'DTC EU - P&amp;L'!J81)</f>
        <v>0</v>
      </c>
      <c r="K109" s="235">
        <f>sum('DTC US&amp;CA - P&amp;L'!K80,'DTC EU - P&amp;L'!K81)</f>
        <v>0</v>
      </c>
      <c r="L109" s="235">
        <f>sum('DTC US&amp;CA - P&amp;L'!L80,'DTC EU - P&amp;L'!L81)</f>
        <v>0</v>
      </c>
      <c r="M109" s="235">
        <f>sum('DTC US&amp;CA - P&amp;L'!M80,'DTC EU - P&amp;L'!M81)</f>
        <v>2</v>
      </c>
      <c r="N109" s="235">
        <f>sum('DTC US&amp;CA - P&amp;L'!N80,'DTC EU - P&amp;L'!N81)</f>
        <v>0</v>
      </c>
      <c r="O109" s="235">
        <f>sum('DTC US&amp;CA - P&amp;L'!O80,'DTC EU - P&amp;L'!O81)</f>
        <v>0</v>
      </c>
      <c r="P109" s="235">
        <f>sum('DTC US&amp;CA - P&amp;L'!P80,'DTC EU - P&amp;L'!P81)</f>
        <v>0</v>
      </c>
      <c r="Q109" s="235">
        <f>sum('DTC US&amp;CA - P&amp;L'!Q80,'DTC EU - P&amp;L'!Q81)</f>
        <v>0</v>
      </c>
      <c r="R109" s="235">
        <f>sum('DTC US&amp;CA - P&amp;L'!R80,'DTC EU - P&amp;L'!R81)</f>
        <v>0</v>
      </c>
      <c r="S109" s="235">
        <f>sum('DTC US&amp;CA - P&amp;L'!S80,'DTC EU - P&amp;L'!S81)</f>
        <v>0</v>
      </c>
      <c r="T109" s="235">
        <f>sum('DTC US&amp;CA - P&amp;L'!T80,'DTC EU - P&amp;L'!T81)</f>
        <v>0</v>
      </c>
      <c r="U109" s="235">
        <f>sum('DTC US&amp;CA - P&amp;L'!U80,'DTC EU - P&amp;L'!U81)</f>
        <v>0</v>
      </c>
      <c r="V109" s="235">
        <f>sum('DTC US&amp;CA - P&amp;L'!V80,'DTC EU - P&amp;L'!V81)</f>
        <v>0</v>
      </c>
      <c r="W109" s="235">
        <f>sum('DTC US&amp;CA - P&amp;L'!W80,'DTC EU - P&amp;L'!W81)</f>
        <v>0</v>
      </c>
      <c r="X109" s="235">
        <f>sum('DTC US&amp;CA - P&amp;L'!X80,'DTC EU - P&amp;L'!X81)</f>
        <v>0</v>
      </c>
      <c r="Y109" s="235">
        <f>sum('DTC US&amp;CA - P&amp;L'!Y80,'DTC EU - P&amp;L'!Y81)</f>
        <v>0</v>
      </c>
      <c r="Z109" s="235">
        <f>sum('DTC US&amp;CA - P&amp;L'!Z80,'DTC EU - P&amp;L'!Z81)</f>
        <v>0</v>
      </c>
      <c r="AA109" s="235">
        <f>sum('DTC US&amp;CA - P&amp;L'!AA80,'DTC EU - P&amp;L'!AA81)</f>
        <v>0</v>
      </c>
      <c r="AB109" s="235">
        <f>sum('DTC US&amp;CA - P&amp;L'!AB80,'DTC EU - P&amp;L'!AB81)</f>
        <v>0</v>
      </c>
      <c r="AC109" s="235">
        <f>sum('DTC US&amp;CA - P&amp;L'!AC80,'DTC EU - P&amp;L'!AC81)</f>
        <v>0</v>
      </c>
      <c r="AD109" s="235">
        <f>sum('DTC US&amp;CA - P&amp;L'!AD80,'DTC EU - P&amp;L'!AD81)</f>
        <v>0</v>
      </c>
      <c r="AE109" s="235">
        <f>sum('DTC US&amp;CA - P&amp;L'!AE80,'DTC EU - P&amp;L'!AE81)</f>
        <v>0</v>
      </c>
      <c r="AF109" s="235">
        <f>sum('DTC US&amp;CA - P&amp;L'!AF80,'DTC EU - P&amp;L'!AF81)</f>
        <v>0</v>
      </c>
      <c r="AG109" s="189">
        <f t="shared" si="30"/>
        <v>16</v>
      </c>
      <c r="AH109" s="208"/>
    </row>
    <row r="110">
      <c r="A110" s="234" t="s">
        <v>297</v>
      </c>
      <c r="B110" s="235">
        <f>sum('DTC US&amp;CA - P&amp;L'!B81,'DTC EU - P&amp;L'!B82)</f>
        <v>62</v>
      </c>
      <c r="C110" s="235">
        <f>sum('DTC US&amp;CA - P&amp;L'!C81,'DTC EU - P&amp;L'!C82)</f>
        <v>99</v>
      </c>
      <c r="D110" s="235">
        <f>sum('DTC US&amp;CA - P&amp;L'!D81,'DTC EU - P&amp;L'!D82)</f>
        <v>115</v>
      </c>
      <c r="E110" s="235">
        <f>sum('DTC US&amp;CA - P&amp;L'!E81,'DTC EU - P&amp;L'!E82)</f>
        <v>97</v>
      </c>
      <c r="F110" s="235">
        <f>sum('DTC US&amp;CA - P&amp;L'!F81,'DTC EU - P&amp;L'!F82)</f>
        <v>68</v>
      </c>
      <c r="G110" s="235">
        <f>sum('DTC US&amp;CA - P&amp;L'!G81,'DTC EU - P&amp;L'!G82)</f>
        <v>81</v>
      </c>
      <c r="H110" s="235">
        <f>sum('DTC US&amp;CA - P&amp;L'!H81,'DTC EU - P&amp;L'!H82)</f>
        <v>50</v>
      </c>
      <c r="I110" s="235">
        <f>sum('DTC US&amp;CA - P&amp;L'!I81,'DTC EU - P&amp;L'!I82)</f>
        <v>46</v>
      </c>
      <c r="J110" s="235">
        <f>sum('DTC US&amp;CA - P&amp;L'!J81,'DTC EU - P&amp;L'!J82)</f>
        <v>47</v>
      </c>
      <c r="K110" s="235">
        <f>sum('DTC US&amp;CA - P&amp;L'!K81,'DTC EU - P&amp;L'!K82)</f>
        <v>45</v>
      </c>
      <c r="L110" s="235">
        <f>sum('DTC US&amp;CA - P&amp;L'!L81,'DTC EU - P&amp;L'!L82)</f>
        <v>39</v>
      </c>
      <c r="M110" s="235">
        <f>sum('DTC US&amp;CA - P&amp;L'!M81,'DTC EU - P&amp;L'!M82)</f>
        <v>20</v>
      </c>
      <c r="N110" s="235">
        <f>sum('DTC US&amp;CA - P&amp;L'!N81,'DTC EU - P&amp;L'!N82)</f>
        <v>23</v>
      </c>
      <c r="O110" s="235">
        <f>sum('DTC US&amp;CA - P&amp;L'!O81,'DTC EU - P&amp;L'!O82)</f>
        <v>41</v>
      </c>
      <c r="P110" s="235">
        <f>sum('DTC US&amp;CA - P&amp;L'!P81,'DTC EU - P&amp;L'!P82)</f>
        <v>19</v>
      </c>
      <c r="Q110" s="235">
        <f>sum('DTC US&amp;CA - P&amp;L'!Q81,'DTC EU - P&amp;L'!Q82)</f>
        <v>24</v>
      </c>
      <c r="R110" s="235">
        <f>sum('DTC US&amp;CA - P&amp;L'!R81,'DTC EU - P&amp;L'!R82)</f>
        <v>42</v>
      </c>
      <c r="S110" s="235">
        <f>sum('DTC US&amp;CA - P&amp;L'!S81,'DTC EU - P&amp;L'!S82)</f>
        <v>24</v>
      </c>
      <c r="T110" s="235">
        <f>sum('DTC US&amp;CA - P&amp;L'!T81,'DTC EU - P&amp;L'!T82)</f>
        <v>25</v>
      </c>
      <c r="U110" s="235">
        <f>sum('DTC US&amp;CA - P&amp;L'!U81,'DTC EU - P&amp;L'!U82)</f>
        <v>28</v>
      </c>
      <c r="V110" s="235">
        <f>sum('DTC US&amp;CA - P&amp;L'!V81,'DTC EU - P&amp;L'!V82)</f>
        <v>25</v>
      </c>
      <c r="W110" s="235">
        <f>sum('DTC US&amp;CA - P&amp;L'!W81,'DTC EU - P&amp;L'!W82)</f>
        <v>38</v>
      </c>
      <c r="X110" s="235">
        <f>sum('DTC US&amp;CA - P&amp;L'!X81,'DTC EU - P&amp;L'!X82)</f>
        <v>54</v>
      </c>
      <c r="Y110" s="235">
        <f>sum('DTC US&amp;CA - P&amp;L'!Y81,'DTC EU - P&amp;L'!Y82)</f>
        <v>61</v>
      </c>
      <c r="Z110" s="235">
        <f>sum('DTC US&amp;CA - P&amp;L'!Z81,'DTC EU - P&amp;L'!Z82)</f>
        <v>56</v>
      </c>
      <c r="AA110" s="235">
        <f>sum('DTC US&amp;CA - P&amp;L'!AA81,'DTC EU - P&amp;L'!AA82)</f>
        <v>41</v>
      </c>
      <c r="AB110" s="235">
        <f>sum('DTC US&amp;CA - P&amp;L'!AB81,'DTC EU - P&amp;L'!AB82)</f>
        <v>35</v>
      </c>
      <c r="AC110" s="235">
        <f>sum('DTC US&amp;CA - P&amp;L'!AC81,'DTC EU - P&amp;L'!AC82)</f>
        <v>24</v>
      </c>
      <c r="AD110" s="235">
        <f>sum('DTC US&amp;CA - P&amp;L'!AD81,'DTC EU - P&amp;L'!AD82)</f>
        <v>41</v>
      </c>
      <c r="AE110" s="235">
        <f>sum('DTC US&amp;CA - P&amp;L'!AE81,'DTC EU - P&amp;L'!AE82)</f>
        <v>26</v>
      </c>
      <c r="AF110" s="235">
        <f>sum('DTC US&amp;CA - P&amp;L'!AF81,'DTC EU - P&amp;L'!AF82)</f>
        <v>29</v>
      </c>
      <c r="AG110" s="189">
        <f t="shared" si="30"/>
        <v>1425</v>
      </c>
      <c r="AH110" s="208"/>
    </row>
    <row r="111">
      <c r="A111" s="240" t="s">
        <v>238</v>
      </c>
      <c r="B111" s="241">
        <f t="shared" ref="B111:AF111" si="31">sum(B108:B110)</f>
        <v>67</v>
      </c>
      <c r="C111" s="241">
        <f t="shared" si="31"/>
        <v>99</v>
      </c>
      <c r="D111" s="241">
        <f t="shared" si="31"/>
        <v>115</v>
      </c>
      <c r="E111" s="241">
        <f t="shared" si="31"/>
        <v>100</v>
      </c>
      <c r="F111" s="241">
        <f t="shared" si="31"/>
        <v>69</v>
      </c>
      <c r="G111" s="241">
        <f t="shared" si="31"/>
        <v>85</v>
      </c>
      <c r="H111" s="241">
        <f t="shared" si="31"/>
        <v>50</v>
      </c>
      <c r="I111" s="241">
        <f t="shared" si="31"/>
        <v>48</v>
      </c>
      <c r="J111" s="241">
        <f t="shared" si="31"/>
        <v>47</v>
      </c>
      <c r="K111" s="241">
        <f t="shared" si="31"/>
        <v>45</v>
      </c>
      <c r="L111" s="241">
        <f t="shared" si="31"/>
        <v>40</v>
      </c>
      <c r="M111" s="241">
        <f t="shared" si="31"/>
        <v>22</v>
      </c>
      <c r="N111" s="241">
        <f t="shared" si="31"/>
        <v>23</v>
      </c>
      <c r="O111" s="241">
        <f t="shared" si="31"/>
        <v>41</v>
      </c>
      <c r="P111" s="241">
        <f t="shared" si="31"/>
        <v>19</v>
      </c>
      <c r="Q111" s="241">
        <f t="shared" si="31"/>
        <v>24</v>
      </c>
      <c r="R111" s="241">
        <f t="shared" si="31"/>
        <v>42</v>
      </c>
      <c r="S111" s="241">
        <f t="shared" si="31"/>
        <v>24</v>
      </c>
      <c r="T111" s="241">
        <f t="shared" si="31"/>
        <v>25</v>
      </c>
      <c r="U111" s="241">
        <f t="shared" si="31"/>
        <v>28</v>
      </c>
      <c r="V111" s="241">
        <f t="shared" si="31"/>
        <v>25</v>
      </c>
      <c r="W111" s="241">
        <f t="shared" si="31"/>
        <v>38</v>
      </c>
      <c r="X111" s="241">
        <f t="shared" si="31"/>
        <v>54</v>
      </c>
      <c r="Y111" s="241">
        <f t="shared" si="31"/>
        <v>61</v>
      </c>
      <c r="Z111" s="241">
        <f t="shared" si="31"/>
        <v>56</v>
      </c>
      <c r="AA111" s="241">
        <f t="shared" si="31"/>
        <v>41</v>
      </c>
      <c r="AB111" s="241">
        <f t="shared" si="31"/>
        <v>35</v>
      </c>
      <c r="AC111" s="241">
        <f t="shared" si="31"/>
        <v>24</v>
      </c>
      <c r="AD111" s="241">
        <f t="shared" si="31"/>
        <v>41</v>
      </c>
      <c r="AE111" s="241">
        <f t="shared" si="31"/>
        <v>26</v>
      </c>
      <c r="AF111" s="241">
        <f t="shared" si="31"/>
        <v>29</v>
      </c>
      <c r="AG111" s="189">
        <f t="shared" si="30"/>
        <v>1443</v>
      </c>
      <c r="AH111" s="242"/>
    </row>
    <row r="112">
      <c r="A112" s="211"/>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89"/>
      <c r="AH112" s="217"/>
    </row>
    <row r="113">
      <c r="A113" s="218" t="s">
        <v>239</v>
      </c>
      <c r="B113" s="219">
        <f t="shared" ref="B113:AF113" si="32">sum(B117,B121,B126)</f>
        <v>0</v>
      </c>
      <c r="C113" s="219">
        <f t="shared" si="32"/>
        <v>0</v>
      </c>
      <c r="D113" s="219">
        <f t="shared" si="32"/>
        <v>0</v>
      </c>
      <c r="E113" s="219">
        <f t="shared" si="32"/>
        <v>0</v>
      </c>
      <c r="F113" s="219">
        <f t="shared" si="32"/>
        <v>0</v>
      </c>
      <c r="G113" s="219">
        <f t="shared" si="32"/>
        <v>0</v>
      </c>
      <c r="H113" s="219">
        <f t="shared" si="32"/>
        <v>0</v>
      </c>
      <c r="I113" s="219">
        <f t="shared" si="32"/>
        <v>0</v>
      </c>
      <c r="J113" s="219">
        <f t="shared" si="32"/>
        <v>0</v>
      </c>
      <c r="K113" s="219">
        <f t="shared" si="32"/>
        <v>0</v>
      </c>
      <c r="L113" s="219">
        <f t="shared" si="32"/>
        <v>0</v>
      </c>
      <c r="M113" s="219">
        <f t="shared" si="32"/>
        <v>0</v>
      </c>
      <c r="N113" s="219">
        <f t="shared" si="32"/>
        <v>13</v>
      </c>
      <c r="O113" s="219">
        <f t="shared" si="32"/>
        <v>992</v>
      </c>
      <c r="P113" s="219">
        <f t="shared" si="32"/>
        <v>94</v>
      </c>
      <c r="Q113" s="219">
        <f t="shared" si="32"/>
        <v>58</v>
      </c>
      <c r="R113" s="219">
        <f t="shared" si="32"/>
        <v>285</v>
      </c>
      <c r="S113" s="219">
        <f t="shared" si="32"/>
        <v>55</v>
      </c>
      <c r="T113" s="219">
        <f t="shared" si="32"/>
        <v>204</v>
      </c>
      <c r="U113" s="219">
        <f t="shared" si="32"/>
        <v>0</v>
      </c>
      <c r="V113" s="219">
        <f t="shared" si="32"/>
        <v>0</v>
      </c>
      <c r="W113" s="219">
        <f t="shared" si="32"/>
        <v>0</v>
      </c>
      <c r="X113" s="219">
        <f t="shared" si="32"/>
        <v>0</v>
      </c>
      <c r="Y113" s="219">
        <f t="shared" si="32"/>
        <v>0</v>
      </c>
      <c r="Z113" s="219">
        <f t="shared" si="32"/>
        <v>0</v>
      </c>
      <c r="AA113" s="219">
        <f t="shared" si="32"/>
        <v>0</v>
      </c>
      <c r="AB113" s="219">
        <f t="shared" si="32"/>
        <v>0</v>
      </c>
      <c r="AC113" s="219">
        <f t="shared" si="32"/>
        <v>0</v>
      </c>
      <c r="AD113" s="219">
        <f t="shared" si="32"/>
        <v>0</v>
      </c>
      <c r="AE113" s="219">
        <f t="shared" si="32"/>
        <v>0</v>
      </c>
      <c r="AF113" s="219">
        <f t="shared" si="32"/>
        <v>0</v>
      </c>
      <c r="AG113" s="189">
        <f t="shared" ref="AG113:AG117" si="33">SUM(B113:AF113)</f>
        <v>1701</v>
      </c>
      <c r="AH113" s="220"/>
    </row>
    <row r="114" collapsed="1">
      <c r="A114" s="234" t="s">
        <v>240</v>
      </c>
      <c r="B114" s="222"/>
      <c r="C114" s="222"/>
      <c r="D114" s="222"/>
      <c r="E114" s="222"/>
      <c r="F114" s="222"/>
      <c r="G114" s="222"/>
      <c r="H114" s="222"/>
      <c r="I114" s="222"/>
      <c r="J114" s="222"/>
      <c r="K114" s="222"/>
      <c r="L114" s="222"/>
      <c r="M114" s="222"/>
      <c r="N114" s="235">
        <f>sum('DTC US&amp;CA - P&amp;L'!N85,'DTC EU - P&amp;L'!N86)</f>
        <v>13</v>
      </c>
      <c r="O114" s="235">
        <f>sum('DTC US&amp;CA - P&amp;L'!O85,'DTC EU - P&amp;L'!O86)</f>
        <v>992</v>
      </c>
      <c r="P114" s="235">
        <f>sum('DTC US&amp;CA - P&amp;L'!P85,'DTC EU - P&amp;L'!P86)</f>
        <v>94</v>
      </c>
      <c r="Q114" s="235">
        <f>sum('DTC US&amp;CA - P&amp;L'!Q85,'DTC EU - P&amp;L'!Q86)</f>
        <v>58</v>
      </c>
      <c r="R114" s="235">
        <f>sum('DTC US&amp;CA - P&amp;L'!R85,'DTC EU - P&amp;L'!R86)</f>
        <v>285</v>
      </c>
      <c r="S114" s="235">
        <f>sum('DTC US&amp;CA - P&amp;L'!S85,'DTC EU - P&amp;L'!S86)</f>
        <v>55</v>
      </c>
      <c r="T114" s="235">
        <f>sum('DTC US&amp;CA - P&amp;L'!T85,'DTC EU - P&amp;L'!T86)</f>
        <v>204</v>
      </c>
      <c r="U114" s="235">
        <f>sum('DTC US&amp;CA - P&amp;L'!U85,'DTC EU - P&amp;L'!U86)</f>
        <v>0</v>
      </c>
      <c r="V114" s="235">
        <f>sum('DTC US&amp;CA - P&amp;L'!V85,'DTC EU - P&amp;L'!V86)</f>
        <v>0</v>
      </c>
      <c r="W114" s="235">
        <f>sum('DTC US&amp;CA - P&amp;L'!W85,'DTC EU - P&amp;L'!W86)</f>
        <v>0</v>
      </c>
      <c r="X114" s="235">
        <f>sum('DTC US&amp;CA - P&amp;L'!X85,'DTC EU - P&amp;L'!X86)</f>
        <v>0</v>
      </c>
      <c r="Y114" s="235">
        <f>sum('DTC US&amp;CA - P&amp;L'!Y85,'DTC EU - P&amp;L'!Y86)</f>
        <v>0</v>
      </c>
      <c r="Z114" s="235">
        <f>sum('DTC US&amp;CA - P&amp;L'!Z85,'DTC EU - P&amp;L'!Z86)</f>
        <v>0</v>
      </c>
      <c r="AA114" s="235">
        <f>sum('DTC US&amp;CA - P&amp;L'!AA85,'DTC EU - P&amp;L'!AA86)</f>
        <v>0</v>
      </c>
      <c r="AB114" s="235">
        <f>sum('DTC US&amp;CA - P&amp;L'!AB85,'DTC EU - P&amp;L'!AB86)</f>
        <v>0</v>
      </c>
      <c r="AC114" s="235">
        <f>sum('DTC US&amp;CA - P&amp;L'!AC85,'DTC EU - P&amp;L'!AC86)</f>
        <v>0</v>
      </c>
      <c r="AD114" s="235">
        <f>sum('DTC US&amp;CA - P&amp;L'!AD85,'DTC EU - P&amp;L'!AD86)</f>
        <v>0</v>
      </c>
      <c r="AE114" s="235">
        <f>sum('DTC US&amp;CA - P&amp;L'!AE85,'DTC EU - P&amp;L'!AE86)</f>
        <v>0</v>
      </c>
      <c r="AF114" s="235">
        <f>sum('DTC US&amp;CA - P&amp;L'!AF85,'DTC EU - P&amp;L'!AF86)</f>
        <v>0</v>
      </c>
      <c r="AG114" s="189">
        <f t="shared" si="33"/>
        <v>1701</v>
      </c>
      <c r="AH114" s="208"/>
    </row>
    <row r="115" hidden="1" outlineLevel="1">
      <c r="A115" s="234" t="s">
        <v>298</v>
      </c>
      <c r="B115" s="221"/>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21"/>
      <c r="AA115" s="221"/>
      <c r="AB115" s="221"/>
      <c r="AC115" s="221"/>
      <c r="AD115" s="221"/>
      <c r="AE115" s="221"/>
      <c r="AF115" s="221"/>
      <c r="AG115" s="189">
        <f t="shared" si="33"/>
        <v>0</v>
      </c>
      <c r="AH115" s="208"/>
    </row>
    <row r="116" hidden="1" outlineLevel="1">
      <c r="A116" s="234" t="s">
        <v>299</v>
      </c>
      <c r="B116" s="221"/>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21"/>
      <c r="AA116" s="221"/>
      <c r="AB116" s="221"/>
      <c r="AC116" s="221"/>
      <c r="AD116" s="221"/>
      <c r="AE116" s="221"/>
      <c r="AF116" s="221"/>
      <c r="AG116" s="189">
        <f t="shared" si="33"/>
        <v>0</v>
      </c>
      <c r="AH116" s="208"/>
    </row>
    <row r="117">
      <c r="A117" s="236" t="s">
        <v>243</v>
      </c>
      <c r="B117" s="237">
        <f t="shared" ref="B117:AF117" si="34">sum(B114:B116)</f>
        <v>0</v>
      </c>
      <c r="C117" s="237">
        <f t="shared" si="34"/>
        <v>0</v>
      </c>
      <c r="D117" s="237">
        <f t="shared" si="34"/>
        <v>0</v>
      </c>
      <c r="E117" s="237">
        <f t="shared" si="34"/>
        <v>0</v>
      </c>
      <c r="F117" s="237">
        <f t="shared" si="34"/>
        <v>0</v>
      </c>
      <c r="G117" s="237">
        <f t="shared" si="34"/>
        <v>0</v>
      </c>
      <c r="H117" s="237">
        <f t="shared" si="34"/>
        <v>0</v>
      </c>
      <c r="I117" s="237">
        <f t="shared" si="34"/>
        <v>0</v>
      </c>
      <c r="J117" s="237">
        <f t="shared" si="34"/>
        <v>0</v>
      </c>
      <c r="K117" s="237">
        <f t="shared" si="34"/>
        <v>0</v>
      </c>
      <c r="L117" s="237">
        <f t="shared" si="34"/>
        <v>0</v>
      </c>
      <c r="M117" s="237">
        <f t="shared" si="34"/>
        <v>0</v>
      </c>
      <c r="N117" s="237">
        <f t="shared" si="34"/>
        <v>13</v>
      </c>
      <c r="O117" s="237">
        <f t="shared" si="34"/>
        <v>992</v>
      </c>
      <c r="P117" s="237">
        <f t="shared" si="34"/>
        <v>94</v>
      </c>
      <c r="Q117" s="237">
        <f t="shared" si="34"/>
        <v>58</v>
      </c>
      <c r="R117" s="237">
        <f t="shared" si="34"/>
        <v>285</v>
      </c>
      <c r="S117" s="237">
        <f t="shared" si="34"/>
        <v>55</v>
      </c>
      <c r="T117" s="237">
        <f t="shared" si="34"/>
        <v>204</v>
      </c>
      <c r="U117" s="237">
        <f t="shared" si="34"/>
        <v>0</v>
      </c>
      <c r="V117" s="237">
        <f t="shared" si="34"/>
        <v>0</v>
      </c>
      <c r="W117" s="237">
        <f t="shared" si="34"/>
        <v>0</v>
      </c>
      <c r="X117" s="237">
        <f t="shared" si="34"/>
        <v>0</v>
      </c>
      <c r="Y117" s="237">
        <f t="shared" si="34"/>
        <v>0</v>
      </c>
      <c r="Z117" s="237">
        <f t="shared" si="34"/>
        <v>0</v>
      </c>
      <c r="AA117" s="237">
        <f t="shared" si="34"/>
        <v>0</v>
      </c>
      <c r="AB117" s="237">
        <f t="shared" si="34"/>
        <v>0</v>
      </c>
      <c r="AC117" s="237">
        <f t="shared" si="34"/>
        <v>0</v>
      </c>
      <c r="AD117" s="237">
        <f t="shared" si="34"/>
        <v>0</v>
      </c>
      <c r="AE117" s="237">
        <f t="shared" si="34"/>
        <v>0</v>
      </c>
      <c r="AF117" s="237">
        <f t="shared" si="34"/>
        <v>0</v>
      </c>
      <c r="AG117" s="189">
        <f t="shared" si="33"/>
        <v>1701</v>
      </c>
      <c r="AH117" s="243"/>
    </row>
    <row r="118" collapsed="1">
      <c r="A118" s="211"/>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89"/>
      <c r="AH118" s="185"/>
    </row>
    <row r="119" hidden="1" outlineLevel="1">
      <c r="A119" s="234" t="s">
        <v>244</v>
      </c>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189">
        <f t="shared" ref="AG119:AG121" si="35">SUM(B119:AF119)</f>
        <v>0</v>
      </c>
      <c r="AH119" s="208"/>
    </row>
    <row r="120" hidden="1" outlineLevel="1">
      <c r="A120" s="234" t="s">
        <v>300</v>
      </c>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c r="AA120" s="221"/>
      <c r="AB120" s="221"/>
      <c r="AC120" s="221"/>
      <c r="AD120" s="221"/>
      <c r="AE120" s="221"/>
      <c r="AF120" s="221"/>
      <c r="AG120" s="189">
        <f t="shared" si="35"/>
        <v>0</v>
      </c>
      <c r="AH120" s="208"/>
    </row>
    <row r="121" hidden="1" outlineLevel="1">
      <c r="A121" s="236" t="s">
        <v>246</v>
      </c>
      <c r="B121" s="237">
        <f t="shared" ref="B121:AF121" si="36">sum(B119:B120)</f>
        <v>0</v>
      </c>
      <c r="C121" s="237">
        <f t="shared" si="36"/>
        <v>0</v>
      </c>
      <c r="D121" s="237">
        <f t="shared" si="36"/>
        <v>0</v>
      </c>
      <c r="E121" s="237">
        <f t="shared" si="36"/>
        <v>0</v>
      </c>
      <c r="F121" s="237">
        <f t="shared" si="36"/>
        <v>0</v>
      </c>
      <c r="G121" s="237">
        <f t="shared" si="36"/>
        <v>0</v>
      </c>
      <c r="H121" s="237">
        <f t="shared" si="36"/>
        <v>0</v>
      </c>
      <c r="I121" s="237">
        <f t="shared" si="36"/>
        <v>0</v>
      </c>
      <c r="J121" s="237">
        <f t="shared" si="36"/>
        <v>0</v>
      </c>
      <c r="K121" s="237">
        <f t="shared" si="36"/>
        <v>0</v>
      </c>
      <c r="L121" s="237">
        <f t="shared" si="36"/>
        <v>0</v>
      </c>
      <c r="M121" s="237">
        <f t="shared" si="36"/>
        <v>0</v>
      </c>
      <c r="N121" s="237">
        <f t="shared" si="36"/>
        <v>0</v>
      </c>
      <c r="O121" s="237">
        <f t="shared" si="36"/>
        <v>0</v>
      </c>
      <c r="P121" s="237">
        <f t="shared" si="36"/>
        <v>0</v>
      </c>
      <c r="Q121" s="237">
        <f t="shared" si="36"/>
        <v>0</v>
      </c>
      <c r="R121" s="237">
        <f t="shared" si="36"/>
        <v>0</v>
      </c>
      <c r="S121" s="237">
        <f t="shared" si="36"/>
        <v>0</v>
      </c>
      <c r="T121" s="237">
        <f t="shared" si="36"/>
        <v>0</v>
      </c>
      <c r="U121" s="237">
        <f t="shared" si="36"/>
        <v>0</v>
      </c>
      <c r="V121" s="237">
        <f t="shared" si="36"/>
        <v>0</v>
      </c>
      <c r="W121" s="237">
        <f t="shared" si="36"/>
        <v>0</v>
      </c>
      <c r="X121" s="237">
        <f t="shared" si="36"/>
        <v>0</v>
      </c>
      <c r="Y121" s="237">
        <f t="shared" si="36"/>
        <v>0</v>
      </c>
      <c r="Z121" s="237">
        <f t="shared" si="36"/>
        <v>0</v>
      </c>
      <c r="AA121" s="237">
        <f t="shared" si="36"/>
        <v>0</v>
      </c>
      <c r="AB121" s="237">
        <f t="shared" si="36"/>
        <v>0</v>
      </c>
      <c r="AC121" s="237">
        <f t="shared" si="36"/>
        <v>0</v>
      </c>
      <c r="AD121" s="237">
        <f t="shared" si="36"/>
        <v>0</v>
      </c>
      <c r="AE121" s="237">
        <f t="shared" si="36"/>
        <v>0</v>
      </c>
      <c r="AF121" s="237">
        <f t="shared" si="36"/>
        <v>0</v>
      </c>
      <c r="AG121" s="189">
        <f t="shared" si="35"/>
        <v>0</v>
      </c>
      <c r="AH121" s="243"/>
    </row>
    <row r="122" hidden="1" outlineLevel="1">
      <c r="A122" s="211"/>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89"/>
      <c r="AH122" s="185"/>
    </row>
    <row r="123" hidden="1" outlineLevel="1">
      <c r="A123" s="234" t="s">
        <v>301</v>
      </c>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189">
        <f t="shared" ref="AG123:AG126" si="37">SUM(B123:AF123)</f>
        <v>0</v>
      </c>
      <c r="AH123" s="208"/>
    </row>
    <row r="124" hidden="1" outlineLevel="1">
      <c r="A124" s="234" t="s">
        <v>302</v>
      </c>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c r="AA124" s="221"/>
      <c r="AB124" s="221"/>
      <c r="AC124" s="221"/>
      <c r="AD124" s="221"/>
      <c r="AE124" s="221"/>
      <c r="AF124" s="221"/>
      <c r="AG124" s="189">
        <f t="shared" si="37"/>
        <v>0</v>
      </c>
      <c r="AH124" s="208"/>
    </row>
    <row r="125" hidden="1" outlineLevel="1">
      <c r="A125" s="234" t="s">
        <v>303</v>
      </c>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c r="AA125" s="221"/>
      <c r="AB125" s="221"/>
      <c r="AC125" s="221"/>
      <c r="AD125" s="221"/>
      <c r="AE125" s="221"/>
      <c r="AF125" s="221"/>
      <c r="AG125" s="189">
        <f t="shared" si="37"/>
        <v>0</v>
      </c>
      <c r="AH125" s="208"/>
    </row>
    <row r="126" hidden="1" outlineLevel="1">
      <c r="A126" s="240" t="s">
        <v>250</v>
      </c>
      <c r="B126" s="241">
        <f t="shared" ref="B126:AF126" si="38">sum(B123:B125)</f>
        <v>0</v>
      </c>
      <c r="C126" s="241">
        <f t="shared" si="38"/>
        <v>0</v>
      </c>
      <c r="D126" s="241">
        <f t="shared" si="38"/>
        <v>0</v>
      </c>
      <c r="E126" s="241">
        <f t="shared" si="38"/>
        <v>0</v>
      </c>
      <c r="F126" s="241">
        <f t="shared" si="38"/>
        <v>0</v>
      </c>
      <c r="G126" s="241">
        <f t="shared" si="38"/>
        <v>0</v>
      </c>
      <c r="H126" s="241">
        <f t="shared" si="38"/>
        <v>0</v>
      </c>
      <c r="I126" s="241">
        <f t="shared" si="38"/>
        <v>0</v>
      </c>
      <c r="J126" s="241">
        <f t="shared" si="38"/>
        <v>0</v>
      </c>
      <c r="K126" s="241">
        <f t="shared" si="38"/>
        <v>0</v>
      </c>
      <c r="L126" s="241">
        <f t="shared" si="38"/>
        <v>0</v>
      </c>
      <c r="M126" s="241">
        <f t="shared" si="38"/>
        <v>0</v>
      </c>
      <c r="N126" s="241">
        <f t="shared" si="38"/>
        <v>0</v>
      </c>
      <c r="O126" s="241">
        <f t="shared" si="38"/>
        <v>0</v>
      </c>
      <c r="P126" s="241">
        <f t="shared" si="38"/>
        <v>0</v>
      </c>
      <c r="Q126" s="241">
        <f t="shared" si="38"/>
        <v>0</v>
      </c>
      <c r="R126" s="241">
        <f t="shared" si="38"/>
        <v>0</v>
      </c>
      <c r="S126" s="241">
        <f t="shared" si="38"/>
        <v>0</v>
      </c>
      <c r="T126" s="241">
        <f t="shared" si="38"/>
        <v>0</v>
      </c>
      <c r="U126" s="241">
        <f t="shared" si="38"/>
        <v>0</v>
      </c>
      <c r="V126" s="241">
        <f t="shared" si="38"/>
        <v>0</v>
      </c>
      <c r="W126" s="241">
        <f t="shared" si="38"/>
        <v>0</v>
      </c>
      <c r="X126" s="241">
        <f t="shared" si="38"/>
        <v>0</v>
      </c>
      <c r="Y126" s="241">
        <f t="shared" si="38"/>
        <v>0</v>
      </c>
      <c r="Z126" s="241">
        <f t="shared" si="38"/>
        <v>0</v>
      </c>
      <c r="AA126" s="241">
        <f t="shared" si="38"/>
        <v>0</v>
      </c>
      <c r="AB126" s="241">
        <f t="shared" si="38"/>
        <v>0</v>
      </c>
      <c r="AC126" s="241">
        <f t="shared" si="38"/>
        <v>0</v>
      </c>
      <c r="AD126" s="241">
        <f t="shared" si="38"/>
        <v>0</v>
      </c>
      <c r="AE126" s="241">
        <f t="shared" si="38"/>
        <v>0</v>
      </c>
      <c r="AF126" s="241">
        <f t="shared" si="38"/>
        <v>0</v>
      </c>
      <c r="AG126" s="189">
        <f t="shared" si="37"/>
        <v>0</v>
      </c>
      <c r="AH126" s="242"/>
    </row>
    <row r="127" hidden="1" outlineLevel="1">
      <c r="A127" s="211"/>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89"/>
      <c r="AH127" s="185"/>
    </row>
    <row r="128">
      <c r="A128" s="244" t="s">
        <v>278</v>
      </c>
      <c r="B128" s="245">
        <f>sum('DTC US&amp;CA - P&amp;L'!B99,'DTC EU - P&amp;L'!B100)</f>
        <v>1</v>
      </c>
      <c r="C128" s="245">
        <f>sum('DTC US&amp;CA - P&amp;L'!C99,'DTC EU - P&amp;L'!C100)</f>
        <v>0</v>
      </c>
      <c r="D128" s="245">
        <f>sum('DTC US&amp;CA - P&amp;L'!D99,'DTC EU - P&amp;L'!D100)</f>
        <v>1</v>
      </c>
      <c r="E128" s="245">
        <f>sum('DTC US&amp;CA - P&amp;L'!E99,'DTC EU - P&amp;L'!E100)</f>
        <v>0</v>
      </c>
      <c r="F128" s="245">
        <f>sum('DTC US&amp;CA - P&amp;L'!F99,'DTC EU - P&amp;L'!F100)</f>
        <v>0</v>
      </c>
      <c r="G128" s="245">
        <f>sum('DTC US&amp;CA - P&amp;L'!G99,'DTC EU - P&amp;L'!G100)</f>
        <v>0</v>
      </c>
      <c r="H128" s="245">
        <f>sum('DTC US&amp;CA - P&amp;L'!H99,'DTC EU - P&amp;L'!H100)</f>
        <v>0</v>
      </c>
      <c r="I128" s="245">
        <f>sum('DTC US&amp;CA - P&amp;L'!I99,'DTC EU - P&amp;L'!I100)</f>
        <v>0</v>
      </c>
      <c r="J128" s="245">
        <f>sum('DTC US&amp;CA - P&amp;L'!J99,'DTC EU - P&amp;L'!J100)</f>
        <v>1</v>
      </c>
      <c r="K128" s="245">
        <f>sum('DTC US&amp;CA - P&amp;L'!K99,'DTC EU - P&amp;L'!K100)</f>
        <v>1</v>
      </c>
      <c r="L128" s="245">
        <f>sum('DTC US&amp;CA - P&amp;L'!L99,'DTC EU - P&amp;L'!L100)</f>
        <v>0</v>
      </c>
      <c r="M128" s="245">
        <f>sum('DTC US&amp;CA - P&amp;L'!M99,'DTC EU - P&amp;L'!M100)</f>
        <v>1</v>
      </c>
      <c r="N128" s="245">
        <f>sum('DTC US&amp;CA - P&amp;L'!N99,'DTC EU - P&amp;L'!N100)</f>
        <v>1</v>
      </c>
      <c r="O128" s="245">
        <f>sum('DTC US&amp;CA - P&amp;L'!O99,'DTC EU - P&amp;L'!O100)</f>
        <v>0</v>
      </c>
      <c r="P128" s="245">
        <f>sum('DTC US&amp;CA - P&amp;L'!P99,'DTC EU - P&amp;L'!P100)</f>
        <v>1</v>
      </c>
      <c r="Q128" s="245">
        <f>sum('DTC US&amp;CA - P&amp;L'!Q99,'DTC EU - P&amp;L'!Q100)</f>
        <v>2</v>
      </c>
      <c r="R128" s="245">
        <f>sum('DTC US&amp;CA - P&amp;L'!R99,'DTC EU - P&amp;L'!R100)</f>
        <v>0</v>
      </c>
      <c r="S128" s="245">
        <f>sum('DTC US&amp;CA - P&amp;L'!S99,'DTC EU - P&amp;L'!S100)</f>
        <v>0</v>
      </c>
      <c r="T128" s="245">
        <f>sum('DTC US&amp;CA - P&amp;L'!T99,'DTC EU - P&amp;L'!T100)</f>
        <v>0</v>
      </c>
      <c r="U128" s="245">
        <f>sum('DTC US&amp;CA - P&amp;L'!U99,'DTC EU - P&amp;L'!U100)</f>
        <v>1</v>
      </c>
      <c r="V128" s="245">
        <f>sum('DTC US&amp;CA - P&amp;L'!V99,'DTC EU - P&amp;L'!V100)</f>
        <v>0</v>
      </c>
      <c r="W128" s="245">
        <f>sum('DTC US&amp;CA - P&amp;L'!W99,'DTC EU - P&amp;L'!W100)</f>
        <v>0</v>
      </c>
      <c r="X128" s="245">
        <f>sum('DTC US&amp;CA - P&amp;L'!X99,'DTC EU - P&amp;L'!X100)</f>
        <v>2</v>
      </c>
      <c r="Y128" s="245">
        <f>sum('DTC US&amp;CA - P&amp;L'!Y99,'DTC EU - P&amp;L'!Y100)</f>
        <v>2</v>
      </c>
      <c r="Z128" s="245">
        <f>sum('DTC US&amp;CA - P&amp;L'!Z99,'DTC EU - P&amp;L'!Z100)</f>
        <v>2</v>
      </c>
      <c r="AA128" s="245">
        <f>sum('DTC US&amp;CA - P&amp;L'!AA99,'DTC EU - P&amp;L'!AA100)</f>
        <v>0</v>
      </c>
      <c r="AB128" s="245">
        <f>sum('DTC US&amp;CA - P&amp;L'!AB99,'DTC EU - P&amp;L'!AB100)</f>
        <v>0</v>
      </c>
      <c r="AC128" s="245">
        <f>sum('DTC US&amp;CA - P&amp;L'!AC99,'DTC EU - P&amp;L'!AC100)</f>
        <v>0</v>
      </c>
      <c r="AD128" s="245">
        <f>sum('DTC US&amp;CA - P&amp;L'!AD99,'DTC EU - P&amp;L'!AD100)</f>
        <v>0</v>
      </c>
      <c r="AE128" s="245">
        <f>sum('DTC US&amp;CA - P&amp;L'!AE99,'DTC EU - P&amp;L'!AE100)</f>
        <v>1</v>
      </c>
      <c r="AF128" s="245">
        <f>sum('DTC US&amp;CA - P&amp;L'!AF99,'DTC EU - P&amp;L'!AF100)</f>
        <v>1</v>
      </c>
      <c r="AG128" s="189">
        <f t="shared" ref="AG128:AG141" si="39">SUM(B128:AF128)</f>
        <v>18</v>
      </c>
      <c r="AH128" s="226"/>
    </row>
    <row r="129">
      <c r="A129" s="246" t="s">
        <v>279</v>
      </c>
      <c r="B129" s="235">
        <f>sum('DTC US&amp;CA - P&amp;L'!B100,'DTC EU - P&amp;L'!B101)</f>
        <v>145</v>
      </c>
      <c r="C129" s="235">
        <f>sum('DTC US&amp;CA - P&amp;L'!C100,'DTC EU - P&amp;L'!C101)</f>
        <v>227</v>
      </c>
      <c r="D129" s="235">
        <f>sum('DTC US&amp;CA - P&amp;L'!D100,'DTC EU - P&amp;L'!D101)</f>
        <v>337</v>
      </c>
      <c r="E129" s="235">
        <f>sum('DTC US&amp;CA - P&amp;L'!E100,'DTC EU - P&amp;L'!E101)</f>
        <v>329</v>
      </c>
      <c r="F129" s="235">
        <f>sum('DTC US&amp;CA - P&amp;L'!F100,'DTC EU - P&amp;L'!F101)</f>
        <v>197</v>
      </c>
      <c r="G129" s="235">
        <f>sum('DTC US&amp;CA - P&amp;L'!G100,'DTC EU - P&amp;L'!G101)</f>
        <v>165</v>
      </c>
      <c r="H129" s="235">
        <f>sum('DTC US&amp;CA - P&amp;L'!H100,'DTC EU - P&amp;L'!H101)</f>
        <v>123</v>
      </c>
      <c r="I129" s="235">
        <f>sum('DTC US&amp;CA - P&amp;L'!I100,'DTC EU - P&amp;L'!I101)</f>
        <v>107</v>
      </c>
      <c r="J129" s="235">
        <f>sum('DTC US&amp;CA - P&amp;L'!J100,'DTC EU - P&amp;L'!J101)</f>
        <v>110</v>
      </c>
      <c r="K129" s="235">
        <f>sum('DTC US&amp;CA - P&amp;L'!K100,'DTC EU - P&amp;L'!K101)</f>
        <v>146</v>
      </c>
      <c r="L129" s="235">
        <f>sum('DTC US&amp;CA - P&amp;L'!L100,'DTC EU - P&amp;L'!L101)</f>
        <v>69</v>
      </c>
      <c r="M129" s="235">
        <f>sum('DTC US&amp;CA - P&amp;L'!M100,'DTC EU - P&amp;L'!M101)</f>
        <v>67</v>
      </c>
      <c r="N129" s="235">
        <f>sum('DTC US&amp;CA - P&amp;L'!N100,'DTC EU - P&amp;L'!N101)</f>
        <v>56</v>
      </c>
      <c r="O129" s="235">
        <f>sum('DTC US&amp;CA - P&amp;L'!O100,'DTC EU - P&amp;L'!O101)</f>
        <v>155</v>
      </c>
      <c r="P129" s="235">
        <f>sum('DTC US&amp;CA - P&amp;L'!P100,'DTC EU - P&amp;L'!P101)</f>
        <v>74</v>
      </c>
      <c r="Q129" s="235">
        <f>sum('DTC US&amp;CA - P&amp;L'!Q100,'DTC EU - P&amp;L'!Q101)</f>
        <v>60</v>
      </c>
      <c r="R129" s="235">
        <f>sum('DTC US&amp;CA - P&amp;L'!R100,'DTC EU - P&amp;L'!R101)</f>
        <v>112</v>
      </c>
      <c r="S129" s="235">
        <f>sum('DTC US&amp;CA - P&amp;L'!S100,'DTC EU - P&amp;L'!S101)</f>
        <v>75</v>
      </c>
      <c r="T129" s="235">
        <f>sum('DTC US&amp;CA - P&amp;L'!T100,'DTC EU - P&amp;L'!T101)</f>
        <v>77</v>
      </c>
      <c r="U129" s="235">
        <f>sum('DTC US&amp;CA - P&amp;L'!U100,'DTC EU - P&amp;L'!U101)</f>
        <v>40</v>
      </c>
      <c r="V129" s="235">
        <f>sum('DTC US&amp;CA - P&amp;L'!V100,'DTC EU - P&amp;L'!V101)</f>
        <v>64</v>
      </c>
      <c r="W129" s="235">
        <f>sum('DTC US&amp;CA - P&amp;L'!W100,'DTC EU - P&amp;L'!W101)</f>
        <v>70</v>
      </c>
      <c r="X129" s="235">
        <f>sum('DTC US&amp;CA - P&amp;L'!X100,'DTC EU - P&amp;L'!X101)</f>
        <v>87</v>
      </c>
      <c r="Y129" s="235">
        <f>sum('DTC US&amp;CA - P&amp;L'!Y100,'DTC EU - P&amp;L'!Y101)</f>
        <v>123</v>
      </c>
      <c r="Z129" s="235">
        <f>sum('DTC US&amp;CA - P&amp;L'!Z100,'DTC EU - P&amp;L'!Z101)</f>
        <v>122</v>
      </c>
      <c r="AA129" s="235">
        <f>sum('DTC US&amp;CA - P&amp;L'!AA100,'DTC EU - P&amp;L'!AA101)</f>
        <v>49</v>
      </c>
      <c r="AB129" s="235">
        <f>sum('DTC US&amp;CA - P&amp;L'!AB100,'DTC EU - P&amp;L'!AB101)</f>
        <v>35</v>
      </c>
      <c r="AC129" s="235">
        <f>sum('DTC US&amp;CA - P&amp;L'!AC100,'DTC EU - P&amp;L'!AC101)</f>
        <v>26</v>
      </c>
      <c r="AD129" s="235">
        <f>sum('DTC US&amp;CA - P&amp;L'!AD100,'DTC EU - P&amp;L'!AD101)</f>
        <v>34</v>
      </c>
      <c r="AE129" s="235">
        <f>sum('DTC US&amp;CA - P&amp;L'!AE100,'DTC EU - P&amp;L'!AE101)</f>
        <v>43</v>
      </c>
      <c r="AF129" s="235">
        <f>sum('DTC US&amp;CA - P&amp;L'!AF100,'DTC EU - P&amp;L'!AF101)</f>
        <v>45</v>
      </c>
      <c r="AG129" s="189">
        <f t="shared" si="39"/>
        <v>3369</v>
      </c>
      <c r="AH129" s="201"/>
    </row>
    <row r="130">
      <c r="A130" s="246" t="s">
        <v>304</v>
      </c>
      <c r="B130" s="235">
        <f>sum('DTC US&amp;CA - P&amp;L'!B101,'DTC EU - P&amp;L'!B102)</f>
        <v>5</v>
      </c>
      <c r="C130" s="235">
        <f>sum('DTC US&amp;CA - P&amp;L'!C101,'DTC EU - P&amp;L'!C102)</f>
        <v>19</v>
      </c>
      <c r="D130" s="235">
        <f>sum('DTC US&amp;CA - P&amp;L'!D101,'DTC EU - P&amp;L'!D102)</f>
        <v>20</v>
      </c>
      <c r="E130" s="235">
        <f>sum('DTC US&amp;CA - P&amp;L'!E101,'DTC EU - P&amp;L'!E102)</f>
        <v>21</v>
      </c>
      <c r="F130" s="235">
        <f>sum('DTC US&amp;CA - P&amp;L'!F101,'DTC EU - P&amp;L'!F102)</f>
        <v>9</v>
      </c>
      <c r="G130" s="235">
        <f>sum('DTC US&amp;CA - P&amp;L'!G101,'DTC EU - P&amp;L'!G102)</f>
        <v>5</v>
      </c>
      <c r="H130" s="235">
        <f>sum('DTC US&amp;CA - P&amp;L'!H101,'DTC EU - P&amp;L'!H102)</f>
        <v>16</v>
      </c>
      <c r="I130" s="235">
        <f>sum('DTC US&amp;CA - P&amp;L'!I101,'DTC EU - P&amp;L'!I102)</f>
        <v>12</v>
      </c>
      <c r="J130" s="235">
        <f>sum('DTC US&amp;CA - P&amp;L'!J101,'DTC EU - P&amp;L'!J102)</f>
        <v>7</v>
      </c>
      <c r="K130" s="235">
        <f>sum('DTC US&amp;CA - P&amp;L'!K101,'DTC EU - P&amp;L'!K102)</f>
        <v>22</v>
      </c>
      <c r="L130" s="235">
        <f>sum('DTC US&amp;CA - P&amp;L'!L101,'DTC EU - P&amp;L'!L102)</f>
        <v>7</v>
      </c>
      <c r="M130" s="235">
        <f>sum('DTC US&amp;CA - P&amp;L'!M101,'DTC EU - P&amp;L'!M102)</f>
        <v>5</v>
      </c>
      <c r="N130" s="235">
        <f>sum('DTC US&amp;CA - P&amp;L'!N101,'DTC EU - P&amp;L'!N102)</f>
        <v>9</v>
      </c>
      <c r="O130" s="235">
        <f>sum('DTC US&amp;CA - P&amp;L'!O101,'DTC EU - P&amp;L'!O102)</f>
        <v>103</v>
      </c>
      <c r="P130" s="235">
        <f>sum('DTC US&amp;CA - P&amp;L'!P101,'DTC EU - P&amp;L'!P102)</f>
        <v>17</v>
      </c>
      <c r="Q130" s="235">
        <f>sum('DTC US&amp;CA - P&amp;L'!Q101,'DTC EU - P&amp;L'!Q102)</f>
        <v>12</v>
      </c>
      <c r="R130" s="235">
        <f>sum('DTC US&amp;CA - P&amp;L'!R101,'DTC EU - P&amp;L'!R102)</f>
        <v>27</v>
      </c>
      <c r="S130" s="235">
        <f>sum('DTC US&amp;CA - P&amp;L'!S101,'DTC EU - P&amp;L'!S102)</f>
        <v>12</v>
      </c>
      <c r="T130" s="235">
        <f>sum('DTC US&amp;CA - P&amp;L'!T101,'DTC EU - P&amp;L'!T102)</f>
        <v>24</v>
      </c>
      <c r="U130" s="235">
        <f>sum('DTC US&amp;CA - P&amp;L'!U101,'DTC EU - P&amp;L'!U102)</f>
        <v>9</v>
      </c>
      <c r="V130" s="235">
        <f>sum('DTC US&amp;CA - P&amp;L'!V101,'DTC EU - P&amp;L'!V102)</f>
        <v>3</v>
      </c>
      <c r="W130" s="235">
        <f>sum('DTC US&amp;CA - P&amp;L'!W101,'DTC EU - P&amp;L'!W102)</f>
        <v>4</v>
      </c>
      <c r="X130" s="235">
        <f>sum('DTC US&amp;CA - P&amp;L'!X101,'DTC EU - P&amp;L'!X102)</f>
        <v>14</v>
      </c>
      <c r="Y130" s="235">
        <f>sum('DTC US&amp;CA - P&amp;L'!Y101,'DTC EU - P&amp;L'!Y102)</f>
        <v>13</v>
      </c>
      <c r="Z130" s="235">
        <f>sum('DTC US&amp;CA - P&amp;L'!Z101,'DTC EU - P&amp;L'!Z102)</f>
        <v>7</v>
      </c>
      <c r="AA130" s="235">
        <f>sum('DTC US&amp;CA - P&amp;L'!AA101,'DTC EU - P&amp;L'!AA102)</f>
        <v>2</v>
      </c>
      <c r="AB130" s="235">
        <f>sum('DTC US&amp;CA - P&amp;L'!AB101,'DTC EU - P&amp;L'!AB102)</f>
        <v>2</v>
      </c>
      <c r="AC130" s="235">
        <f>sum('DTC US&amp;CA - P&amp;L'!AC101,'DTC EU - P&amp;L'!AC102)</f>
        <v>2</v>
      </c>
      <c r="AD130" s="235">
        <f>sum('DTC US&amp;CA - P&amp;L'!AD101,'DTC EU - P&amp;L'!AD102)</f>
        <v>6</v>
      </c>
      <c r="AE130" s="235">
        <f>sum('DTC US&amp;CA - P&amp;L'!AE101,'DTC EU - P&amp;L'!AE102)</f>
        <v>5</v>
      </c>
      <c r="AF130" s="235">
        <f>sum('DTC US&amp;CA - P&amp;L'!AF101,'DTC EU - P&amp;L'!AF102)</f>
        <v>6</v>
      </c>
      <c r="AG130" s="189">
        <f t="shared" si="39"/>
        <v>425</v>
      </c>
      <c r="AH130" s="201"/>
    </row>
    <row r="131">
      <c r="A131" s="246" t="s">
        <v>305</v>
      </c>
      <c r="B131" s="235">
        <f>sum('DTC US&amp;CA - P&amp;L'!B102,'DTC EU - P&amp;L'!B103)</f>
        <v>0</v>
      </c>
      <c r="C131" s="235">
        <f>sum('DTC US&amp;CA - P&amp;L'!C102,'DTC EU - P&amp;L'!C103)</f>
        <v>1</v>
      </c>
      <c r="D131" s="235">
        <f>sum('DTC US&amp;CA - P&amp;L'!D102,'DTC EU - P&amp;L'!D103)</f>
        <v>1</v>
      </c>
      <c r="E131" s="235">
        <f>sum('DTC US&amp;CA - P&amp;L'!E102,'DTC EU - P&amp;L'!E103)</f>
        <v>0</v>
      </c>
      <c r="F131" s="235">
        <f>sum('DTC US&amp;CA - P&amp;L'!F102,'DTC EU - P&amp;L'!F103)</f>
        <v>0</v>
      </c>
      <c r="G131" s="235">
        <f>sum('DTC US&amp;CA - P&amp;L'!G102,'DTC EU - P&amp;L'!G103)</f>
        <v>0</v>
      </c>
      <c r="H131" s="235">
        <f>sum('DTC US&amp;CA - P&amp;L'!H102,'DTC EU - P&amp;L'!H103)</f>
        <v>0</v>
      </c>
      <c r="I131" s="235">
        <f>sum('DTC US&amp;CA - P&amp;L'!I102,'DTC EU - P&amp;L'!I103)</f>
        <v>0</v>
      </c>
      <c r="J131" s="235">
        <f>sum('DTC US&amp;CA - P&amp;L'!J102,'DTC EU - P&amp;L'!J103)</f>
        <v>0</v>
      </c>
      <c r="K131" s="235">
        <f>sum('DTC US&amp;CA - P&amp;L'!K102,'DTC EU - P&amp;L'!K103)</f>
        <v>0</v>
      </c>
      <c r="L131" s="235">
        <f>sum('DTC US&amp;CA - P&amp;L'!L102,'DTC EU - P&amp;L'!L103)</f>
        <v>0</v>
      </c>
      <c r="M131" s="235">
        <f>sum('DTC US&amp;CA - P&amp;L'!M102,'DTC EU - P&amp;L'!M103)</f>
        <v>0</v>
      </c>
      <c r="N131" s="235">
        <f>sum('DTC US&amp;CA - P&amp;L'!N102,'DTC EU - P&amp;L'!N103)</f>
        <v>0</v>
      </c>
      <c r="O131" s="235">
        <f>sum('DTC US&amp;CA - P&amp;L'!O102,'DTC EU - P&amp;L'!O103)</f>
        <v>1</v>
      </c>
      <c r="P131" s="235">
        <f>sum('DTC US&amp;CA - P&amp;L'!P102,'DTC EU - P&amp;L'!P103)</f>
        <v>1</v>
      </c>
      <c r="Q131" s="235">
        <f>sum('DTC US&amp;CA - P&amp;L'!Q102,'DTC EU - P&amp;L'!Q103)</f>
        <v>1</v>
      </c>
      <c r="R131" s="235">
        <f>sum('DTC US&amp;CA - P&amp;L'!R102,'DTC EU - P&amp;L'!R103)</f>
        <v>2</v>
      </c>
      <c r="S131" s="235">
        <f>sum('DTC US&amp;CA - P&amp;L'!S102,'DTC EU - P&amp;L'!S103)</f>
        <v>0</v>
      </c>
      <c r="T131" s="235">
        <f>sum('DTC US&amp;CA - P&amp;L'!T102,'DTC EU - P&amp;L'!T103)</f>
        <v>0</v>
      </c>
      <c r="U131" s="235">
        <f>sum('DTC US&amp;CA - P&amp;L'!U102,'DTC EU - P&amp;L'!U103)</f>
        <v>0</v>
      </c>
      <c r="V131" s="235">
        <f>sum('DTC US&amp;CA - P&amp;L'!V102,'DTC EU - P&amp;L'!V103)</f>
        <v>1</v>
      </c>
      <c r="W131" s="235">
        <f>sum('DTC US&amp;CA - P&amp;L'!W102,'DTC EU - P&amp;L'!W103)</f>
        <v>0</v>
      </c>
      <c r="X131" s="235">
        <f>sum('DTC US&amp;CA - P&amp;L'!X102,'DTC EU - P&amp;L'!X103)</f>
        <v>0</v>
      </c>
      <c r="Y131" s="235">
        <f>sum('DTC US&amp;CA - P&amp;L'!Y102,'DTC EU - P&amp;L'!Y103)</f>
        <v>1</v>
      </c>
      <c r="Z131" s="235">
        <f>sum('DTC US&amp;CA - P&amp;L'!Z102,'DTC EU - P&amp;L'!Z103)</f>
        <v>2</v>
      </c>
      <c r="AA131" s="235">
        <f>sum('DTC US&amp;CA - P&amp;L'!AA102,'DTC EU - P&amp;L'!AA103)</f>
        <v>0</v>
      </c>
      <c r="AB131" s="235">
        <f>sum('DTC US&amp;CA - P&amp;L'!AB102,'DTC EU - P&amp;L'!AB103)</f>
        <v>1</v>
      </c>
      <c r="AC131" s="235">
        <f>sum('DTC US&amp;CA - P&amp;L'!AC102,'DTC EU - P&amp;L'!AC103)</f>
        <v>0</v>
      </c>
      <c r="AD131" s="235">
        <f>sum('DTC US&amp;CA - P&amp;L'!AD102,'DTC EU - P&amp;L'!AD103)</f>
        <v>0</v>
      </c>
      <c r="AE131" s="235">
        <f>sum('DTC US&amp;CA - P&amp;L'!AE102,'DTC EU - P&amp;L'!AE103)</f>
        <v>0</v>
      </c>
      <c r="AF131" s="235">
        <f>sum('DTC US&amp;CA - P&amp;L'!AF102,'DTC EU - P&amp;L'!AF103)</f>
        <v>0</v>
      </c>
      <c r="AG131" s="189">
        <f t="shared" si="39"/>
        <v>12</v>
      </c>
      <c r="AH131" s="201"/>
    </row>
    <row r="132">
      <c r="A132" s="246" t="s">
        <v>306</v>
      </c>
      <c r="B132" s="235">
        <f>sum('DTC US&amp;CA - P&amp;L'!B103,'DTC EU - P&amp;L'!B104)</f>
        <v>0</v>
      </c>
      <c r="C132" s="235">
        <f>sum('DTC US&amp;CA - P&amp;L'!C103,'DTC EU - P&amp;L'!C104)</f>
        <v>0</v>
      </c>
      <c r="D132" s="235">
        <f>sum('DTC US&amp;CA - P&amp;L'!D103,'DTC EU - P&amp;L'!D104)</f>
        <v>0</v>
      </c>
      <c r="E132" s="235">
        <f>sum('DTC US&amp;CA - P&amp;L'!E103,'DTC EU - P&amp;L'!E104)</f>
        <v>0</v>
      </c>
      <c r="F132" s="235">
        <f>sum('DTC US&amp;CA - P&amp;L'!F103,'DTC EU - P&amp;L'!F104)</f>
        <v>0</v>
      </c>
      <c r="G132" s="235">
        <f>sum('DTC US&amp;CA - P&amp;L'!G103,'DTC EU - P&amp;L'!G104)</f>
        <v>0</v>
      </c>
      <c r="H132" s="235">
        <f>sum('DTC US&amp;CA - P&amp;L'!H103,'DTC EU - P&amp;L'!H104)</f>
        <v>0</v>
      </c>
      <c r="I132" s="235">
        <f>sum('DTC US&amp;CA - P&amp;L'!I103,'DTC EU - P&amp;L'!I104)</f>
        <v>0</v>
      </c>
      <c r="J132" s="235">
        <f>sum('DTC US&amp;CA - P&amp;L'!J103,'DTC EU - P&amp;L'!J104)</f>
        <v>0</v>
      </c>
      <c r="K132" s="235">
        <f>sum('DTC US&amp;CA - P&amp;L'!K103,'DTC EU - P&amp;L'!K104)</f>
        <v>0</v>
      </c>
      <c r="L132" s="235">
        <f>sum('DTC US&amp;CA - P&amp;L'!L103,'DTC EU - P&amp;L'!L104)</f>
        <v>0</v>
      </c>
      <c r="M132" s="235">
        <f>sum('DTC US&amp;CA - P&amp;L'!M103,'DTC EU - P&amp;L'!M104)</f>
        <v>0</v>
      </c>
      <c r="N132" s="235">
        <f>sum('DTC US&amp;CA - P&amp;L'!N103,'DTC EU - P&amp;L'!N104)</f>
        <v>0</v>
      </c>
      <c r="O132" s="235">
        <f>sum('DTC US&amp;CA - P&amp;L'!O103,'DTC EU - P&amp;L'!O104)</f>
        <v>0</v>
      </c>
      <c r="P132" s="235">
        <f>sum('DTC US&amp;CA - P&amp;L'!P103,'DTC EU - P&amp;L'!P104)</f>
        <v>0</v>
      </c>
      <c r="Q132" s="235">
        <f>sum('DTC US&amp;CA - P&amp;L'!Q103,'DTC EU - P&amp;L'!Q104)</f>
        <v>0</v>
      </c>
      <c r="R132" s="235">
        <f>sum('DTC US&amp;CA - P&amp;L'!R103,'DTC EU - P&amp;L'!R104)</f>
        <v>0</v>
      </c>
      <c r="S132" s="235">
        <f>sum('DTC US&amp;CA - P&amp;L'!S103,'DTC EU - P&amp;L'!S104)</f>
        <v>0</v>
      </c>
      <c r="T132" s="235">
        <f>sum('DTC US&amp;CA - P&amp;L'!T103,'DTC EU - P&amp;L'!T104)</f>
        <v>0</v>
      </c>
      <c r="U132" s="235">
        <f>sum('DTC US&amp;CA - P&amp;L'!U103,'DTC EU - P&amp;L'!U104)</f>
        <v>0</v>
      </c>
      <c r="V132" s="235">
        <f>sum('DTC US&amp;CA - P&amp;L'!V103,'DTC EU - P&amp;L'!V104)</f>
        <v>0</v>
      </c>
      <c r="W132" s="235">
        <f>sum('DTC US&amp;CA - P&amp;L'!W103,'DTC EU - P&amp;L'!W104)</f>
        <v>0</v>
      </c>
      <c r="X132" s="235">
        <f>sum('DTC US&amp;CA - P&amp;L'!X103,'DTC EU - P&amp;L'!X104)</f>
        <v>0</v>
      </c>
      <c r="Y132" s="235">
        <f>sum('DTC US&amp;CA - P&amp;L'!Y103,'DTC EU - P&amp;L'!Y104)</f>
        <v>0</v>
      </c>
      <c r="Z132" s="235">
        <f>sum('DTC US&amp;CA - P&amp;L'!Z103,'DTC EU - P&amp;L'!Z104)</f>
        <v>0</v>
      </c>
      <c r="AA132" s="235">
        <f>sum('DTC US&amp;CA - P&amp;L'!AA103,'DTC EU - P&amp;L'!AA104)</f>
        <v>0</v>
      </c>
      <c r="AB132" s="235">
        <f>sum('DTC US&amp;CA - P&amp;L'!AB103,'DTC EU - P&amp;L'!AB104)</f>
        <v>0</v>
      </c>
      <c r="AC132" s="235">
        <f>sum('DTC US&amp;CA - P&amp;L'!AC103,'DTC EU - P&amp;L'!AC104)</f>
        <v>0</v>
      </c>
      <c r="AD132" s="235">
        <f>sum('DTC US&amp;CA - P&amp;L'!AD103,'DTC EU - P&amp;L'!AD104)</f>
        <v>0</v>
      </c>
      <c r="AE132" s="235">
        <f>sum('DTC US&amp;CA - P&amp;L'!AE103,'DTC EU - P&amp;L'!AE104)</f>
        <v>0</v>
      </c>
      <c r="AF132" s="235">
        <f>sum('DTC US&amp;CA - P&amp;L'!AF103,'DTC EU - P&amp;L'!AF104)</f>
        <v>0</v>
      </c>
      <c r="AG132" s="189">
        <f t="shared" si="39"/>
        <v>0</v>
      </c>
      <c r="AH132" s="201"/>
    </row>
    <row r="133">
      <c r="A133" s="246" t="s">
        <v>307</v>
      </c>
      <c r="B133" s="235">
        <f>sum('DTC US&amp;CA - P&amp;L'!B104,'DTC EU - P&amp;L'!B105)</f>
        <v>0</v>
      </c>
      <c r="C133" s="235">
        <f>sum('DTC US&amp;CA - P&amp;L'!C104,'DTC EU - P&amp;L'!C105)</f>
        <v>0</v>
      </c>
      <c r="D133" s="235">
        <f>sum('DTC US&amp;CA - P&amp;L'!D104,'DTC EU - P&amp;L'!D105)</f>
        <v>0</v>
      </c>
      <c r="E133" s="235">
        <f>sum('DTC US&amp;CA - P&amp;L'!E104,'DTC EU - P&amp;L'!E105)</f>
        <v>0</v>
      </c>
      <c r="F133" s="235">
        <f>sum('DTC US&amp;CA - P&amp;L'!F104,'DTC EU - P&amp;L'!F105)</f>
        <v>0</v>
      </c>
      <c r="G133" s="235">
        <f>sum('DTC US&amp;CA - P&amp;L'!G104,'DTC EU - P&amp;L'!G105)</f>
        <v>0</v>
      </c>
      <c r="H133" s="235">
        <f>sum('DTC US&amp;CA - P&amp;L'!H104,'DTC EU - P&amp;L'!H105)</f>
        <v>0</v>
      </c>
      <c r="I133" s="235">
        <f>sum('DTC US&amp;CA - P&amp;L'!I104,'DTC EU - P&amp;L'!I105)</f>
        <v>0</v>
      </c>
      <c r="J133" s="235">
        <f>sum('DTC US&amp;CA - P&amp;L'!J104,'DTC EU - P&amp;L'!J105)</f>
        <v>0</v>
      </c>
      <c r="K133" s="235">
        <f>sum('DTC US&amp;CA - P&amp;L'!K104,'DTC EU - P&amp;L'!K105)</f>
        <v>0</v>
      </c>
      <c r="L133" s="235">
        <f>sum('DTC US&amp;CA - P&amp;L'!L104,'DTC EU - P&amp;L'!L105)</f>
        <v>0</v>
      </c>
      <c r="M133" s="235">
        <f>sum('DTC US&amp;CA - P&amp;L'!M104,'DTC EU - P&amp;L'!M105)</f>
        <v>0</v>
      </c>
      <c r="N133" s="235">
        <f>sum('DTC US&amp;CA - P&amp;L'!N104,'DTC EU - P&amp;L'!N105)</f>
        <v>0</v>
      </c>
      <c r="O133" s="235">
        <f>sum('DTC US&amp;CA - P&amp;L'!O104,'DTC EU - P&amp;L'!O105)</f>
        <v>0</v>
      </c>
      <c r="P133" s="235">
        <f>sum('DTC US&amp;CA - P&amp;L'!P104,'DTC EU - P&amp;L'!P105)</f>
        <v>0</v>
      </c>
      <c r="Q133" s="235">
        <f>sum('DTC US&amp;CA - P&amp;L'!Q104,'DTC EU - P&amp;L'!Q105)</f>
        <v>0</v>
      </c>
      <c r="R133" s="235">
        <f>sum('DTC US&amp;CA - P&amp;L'!R104,'DTC EU - P&amp;L'!R105)</f>
        <v>0</v>
      </c>
      <c r="S133" s="235">
        <f>sum('DTC US&amp;CA - P&amp;L'!S104,'DTC EU - P&amp;L'!S105)</f>
        <v>0</v>
      </c>
      <c r="T133" s="235">
        <f>sum('DTC US&amp;CA - P&amp;L'!T104,'DTC EU - P&amp;L'!T105)</f>
        <v>0</v>
      </c>
      <c r="U133" s="235">
        <f>sum('DTC US&amp;CA - P&amp;L'!U104,'DTC EU - P&amp;L'!U105)</f>
        <v>0</v>
      </c>
      <c r="V133" s="235">
        <f>sum('DTC US&amp;CA - P&amp;L'!V104,'DTC EU - P&amp;L'!V105)</f>
        <v>0</v>
      </c>
      <c r="W133" s="235">
        <f>sum('DTC US&amp;CA - P&amp;L'!W104,'DTC EU - P&amp;L'!W105)</f>
        <v>0</v>
      </c>
      <c r="X133" s="235">
        <f>sum('DTC US&amp;CA - P&amp;L'!X104,'DTC EU - P&amp;L'!X105)</f>
        <v>0</v>
      </c>
      <c r="Y133" s="235">
        <f>sum('DTC US&amp;CA - P&amp;L'!Y104,'DTC EU - P&amp;L'!Y105)</f>
        <v>0</v>
      </c>
      <c r="Z133" s="235">
        <f>sum('DTC US&amp;CA - P&amp;L'!Z104,'DTC EU - P&amp;L'!Z105)</f>
        <v>0</v>
      </c>
      <c r="AA133" s="235">
        <f>sum('DTC US&amp;CA - P&amp;L'!AA104,'DTC EU - P&amp;L'!AA105)</f>
        <v>0</v>
      </c>
      <c r="AB133" s="235">
        <f>sum('DTC US&amp;CA - P&amp;L'!AB104,'DTC EU - P&amp;L'!AB105)</f>
        <v>0</v>
      </c>
      <c r="AC133" s="235">
        <f>sum('DTC US&amp;CA - P&amp;L'!AC104,'DTC EU - P&amp;L'!AC105)</f>
        <v>0</v>
      </c>
      <c r="AD133" s="235">
        <f>sum('DTC US&amp;CA - P&amp;L'!AD104,'DTC EU - P&amp;L'!AD105)</f>
        <v>0</v>
      </c>
      <c r="AE133" s="235">
        <f>sum('DTC US&amp;CA - P&amp;L'!AE104,'DTC EU - P&amp;L'!AE105)</f>
        <v>0</v>
      </c>
      <c r="AF133" s="235">
        <f>sum('DTC US&amp;CA - P&amp;L'!AF104,'DTC EU - P&amp;L'!AF105)</f>
        <v>0</v>
      </c>
      <c r="AG133" s="189">
        <f t="shared" si="39"/>
        <v>0</v>
      </c>
      <c r="AH133" s="201"/>
    </row>
    <row r="134">
      <c r="A134" s="246" t="s">
        <v>308</v>
      </c>
      <c r="B134" s="235">
        <f>sum('DTC US&amp;CA - P&amp;L'!B105,'DTC EU - P&amp;L'!B106)</f>
        <v>46</v>
      </c>
      <c r="C134" s="235">
        <f>sum('DTC US&amp;CA - P&amp;L'!C105,'DTC EU - P&amp;L'!C106)</f>
        <v>74</v>
      </c>
      <c r="D134" s="235">
        <f>sum('DTC US&amp;CA - P&amp;L'!D105,'DTC EU - P&amp;L'!D106)</f>
        <v>126</v>
      </c>
      <c r="E134" s="235">
        <f>sum('DTC US&amp;CA - P&amp;L'!E105,'DTC EU - P&amp;L'!E106)</f>
        <v>105</v>
      </c>
      <c r="F134" s="235">
        <f>sum('DTC US&amp;CA - P&amp;L'!F105,'DTC EU - P&amp;L'!F106)</f>
        <v>73</v>
      </c>
      <c r="G134" s="235">
        <f>sum('DTC US&amp;CA - P&amp;L'!G105,'DTC EU - P&amp;L'!G106)</f>
        <v>59</v>
      </c>
      <c r="H134" s="235">
        <f>sum('DTC US&amp;CA - P&amp;L'!H105,'DTC EU - P&amp;L'!H106)</f>
        <v>49</v>
      </c>
      <c r="I134" s="235">
        <f>sum('DTC US&amp;CA - P&amp;L'!I105,'DTC EU - P&amp;L'!I106)</f>
        <v>41</v>
      </c>
      <c r="J134" s="235">
        <f>sum('DTC US&amp;CA - P&amp;L'!J105,'DTC EU - P&amp;L'!J106)</f>
        <v>46</v>
      </c>
      <c r="K134" s="235">
        <f>sum('DTC US&amp;CA - P&amp;L'!K105,'DTC EU - P&amp;L'!K106)</f>
        <v>138</v>
      </c>
      <c r="L134" s="235">
        <f>sum('DTC US&amp;CA - P&amp;L'!L105,'DTC EU - P&amp;L'!L106)</f>
        <v>75</v>
      </c>
      <c r="M134" s="235">
        <f>sum('DTC US&amp;CA - P&amp;L'!M105,'DTC EU - P&amp;L'!M106)</f>
        <v>39</v>
      </c>
      <c r="N134" s="235">
        <f>sum('DTC US&amp;CA - P&amp;L'!N105,'DTC EU - P&amp;L'!N106)</f>
        <v>26</v>
      </c>
      <c r="O134" s="235">
        <f>sum('DTC US&amp;CA - P&amp;L'!O105,'DTC EU - P&amp;L'!O106)</f>
        <v>91</v>
      </c>
      <c r="P134" s="235">
        <f>sum('DTC US&amp;CA - P&amp;L'!P105,'DTC EU - P&amp;L'!P106)</f>
        <v>30</v>
      </c>
      <c r="Q134" s="235">
        <f>sum('DTC US&amp;CA - P&amp;L'!Q105,'DTC EU - P&amp;L'!Q106)</f>
        <v>35</v>
      </c>
      <c r="R134" s="235">
        <f>sum('DTC US&amp;CA - P&amp;L'!R105,'DTC EU - P&amp;L'!R106)</f>
        <v>68</v>
      </c>
      <c r="S134" s="235">
        <f>sum('DTC US&amp;CA - P&amp;L'!S105,'DTC EU - P&amp;L'!S106)</f>
        <v>44</v>
      </c>
      <c r="T134" s="235">
        <f>sum('DTC US&amp;CA - P&amp;L'!T105,'DTC EU - P&amp;L'!T106)</f>
        <v>34</v>
      </c>
      <c r="U134" s="235">
        <f>sum('DTC US&amp;CA - P&amp;L'!U105,'DTC EU - P&amp;L'!U106)</f>
        <v>24</v>
      </c>
      <c r="V134" s="235">
        <f>sum('DTC US&amp;CA - P&amp;L'!V105,'DTC EU - P&amp;L'!V106)</f>
        <v>24</v>
      </c>
      <c r="W134" s="235">
        <f>sum('DTC US&amp;CA - P&amp;L'!W105,'DTC EU - P&amp;L'!W106)</f>
        <v>46</v>
      </c>
      <c r="X134" s="235">
        <f>sum('DTC US&amp;CA - P&amp;L'!X105,'DTC EU - P&amp;L'!X106)</f>
        <v>51</v>
      </c>
      <c r="Y134" s="235">
        <f>sum('DTC US&amp;CA - P&amp;L'!Y105,'DTC EU - P&amp;L'!Y106)</f>
        <v>55</v>
      </c>
      <c r="Z134" s="235">
        <f>sum('DTC US&amp;CA - P&amp;L'!Z105,'DTC EU - P&amp;L'!Z106)</f>
        <v>61</v>
      </c>
      <c r="AA134" s="235">
        <f>sum('DTC US&amp;CA - P&amp;L'!AA105,'DTC EU - P&amp;L'!AA106)</f>
        <v>18</v>
      </c>
      <c r="AB134" s="235">
        <f>sum('DTC US&amp;CA - P&amp;L'!AB105,'DTC EU - P&amp;L'!AB106)</f>
        <v>22</v>
      </c>
      <c r="AC134" s="235">
        <f>sum('DTC US&amp;CA - P&amp;L'!AC105,'DTC EU - P&amp;L'!AC106)</f>
        <v>15</v>
      </c>
      <c r="AD134" s="235">
        <f>sum('DTC US&amp;CA - P&amp;L'!AD105,'DTC EU - P&amp;L'!AD106)</f>
        <v>22</v>
      </c>
      <c r="AE134" s="235">
        <f>sum('DTC US&amp;CA - P&amp;L'!AE105,'DTC EU - P&amp;L'!AE106)</f>
        <v>25</v>
      </c>
      <c r="AF134" s="235">
        <f>sum('DTC US&amp;CA - P&amp;L'!AF105,'DTC EU - P&amp;L'!AF106)</f>
        <v>25</v>
      </c>
      <c r="AG134" s="189">
        <f t="shared" si="39"/>
        <v>1587</v>
      </c>
      <c r="AH134" s="201"/>
    </row>
    <row r="135">
      <c r="A135" s="246" t="s">
        <v>309</v>
      </c>
      <c r="B135" s="235">
        <f>sum('DTC US&amp;CA - P&amp;L'!B106,'DTC EU - P&amp;L'!B107)</f>
        <v>3</v>
      </c>
      <c r="C135" s="235">
        <f>sum('DTC US&amp;CA - P&amp;L'!C106,'DTC EU - P&amp;L'!C107)</f>
        <v>3</v>
      </c>
      <c r="D135" s="235">
        <f>sum('DTC US&amp;CA - P&amp;L'!D106,'DTC EU - P&amp;L'!D107)</f>
        <v>1</v>
      </c>
      <c r="E135" s="235">
        <f>sum('DTC US&amp;CA - P&amp;L'!E106,'DTC EU - P&amp;L'!E107)</f>
        <v>1</v>
      </c>
      <c r="F135" s="235">
        <f>sum('DTC US&amp;CA - P&amp;L'!F106,'DTC EU - P&amp;L'!F107)</f>
        <v>2</v>
      </c>
      <c r="G135" s="235">
        <f>sum('DTC US&amp;CA - P&amp;L'!G106,'DTC EU - P&amp;L'!G107)</f>
        <v>0</v>
      </c>
      <c r="H135" s="235">
        <f>sum('DTC US&amp;CA - P&amp;L'!H106,'DTC EU - P&amp;L'!H107)</f>
        <v>0</v>
      </c>
      <c r="I135" s="235">
        <f>sum('DTC US&amp;CA - P&amp;L'!I106,'DTC EU - P&amp;L'!I107)</f>
        <v>1</v>
      </c>
      <c r="J135" s="235">
        <f>sum('DTC US&amp;CA - P&amp;L'!J106,'DTC EU - P&amp;L'!J107)</f>
        <v>1</v>
      </c>
      <c r="K135" s="235">
        <f>sum('DTC US&amp;CA - P&amp;L'!K106,'DTC EU - P&amp;L'!K107)</f>
        <v>0</v>
      </c>
      <c r="L135" s="235">
        <f>sum('DTC US&amp;CA - P&amp;L'!L106,'DTC EU - P&amp;L'!L107)</f>
        <v>0</v>
      </c>
      <c r="M135" s="235">
        <f>sum('DTC US&amp;CA - P&amp;L'!M106,'DTC EU - P&amp;L'!M107)</f>
        <v>0</v>
      </c>
      <c r="N135" s="235">
        <f>sum('DTC US&amp;CA - P&amp;L'!N106,'DTC EU - P&amp;L'!N107)</f>
        <v>0</v>
      </c>
      <c r="O135" s="235">
        <f>sum('DTC US&amp;CA - P&amp;L'!O106,'DTC EU - P&amp;L'!O107)</f>
        <v>5</v>
      </c>
      <c r="P135" s="235">
        <f>sum('DTC US&amp;CA - P&amp;L'!P106,'DTC EU - P&amp;L'!P107)</f>
        <v>1</v>
      </c>
      <c r="Q135" s="235">
        <f>sum('DTC US&amp;CA - P&amp;L'!Q106,'DTC EU - P&amp;L'!Q107)</f>
        <v>1</v>
      </c>
      <c r="R135" s="235">
        <f>sum('DTC US&amp;CA - P&amp;L'!R106,'DTC EU - P&amp;L'!R107)</f>
        <v>2</v>
      </c>
      <c r="S135" s="235">
        <f>sum('DTC US&amp;CA - P&amp;L'!S106,'DTC EU - P&amp;L'!S107)</f>
        <v>4</v>
      </c>
      <c r="T135" s="235">
        <f>sum('DTC US&amp;CA - P&amp;L'!T106,'DTC EU - P&amp;L'!T107)</f>
        <v>2</v>
      </c>
      <c r="U135" s="235">
        <f>sum('DTC US&amp;CA - P&amp;L'!U106,'DTC EU - P&amp;L'!U107)</f>
        <v>1</v>
      </c>
      <c r="V135" s="235">
        <f>sum('DTC US&amp;CA - P&amp;L'!V106,'DTC EU - P&amp;L'!V107)</f>
        <v>1</v>
      </c>
      <c r="W135" s="235">
        <f>sum('DTC US&amp;CA - P&amp;L'!W106,'DTC EU - P&amp;L'!W107)</f>
        <v>0</v>
      </c>
      <c r="X135" s="235">
        <f>sum('DTC US&amp;CA - P&amp;L'!X106,'DTC EU - P&amp;L'!X107)</f>
        <v>1</v>
      </c>
      <c r="Y135" s="235">
        <f>sum('DTC US&amp;CA - P&amp;L'!Y106,'DTC EU - P&amp;L'!Y107)</f>
        <v>2</v>
      </c>
      <c r="Z135" s="235">
        <f>sum('DTC US&amp;CA - P&amp;L'!Z106,'DTC EU - P&amp;L'!Z107)</f>
        <v>4</v>
      </c>
      <c r="AA135" s="235">
        <f>sum('DTC US&amp;CA - P&amp;L'!AA106,'DTC EU - P&amp;L'!AA107)</f>
        <v>0</v>
      </c>
      <c r="AB135" s="235">
        <f>sum('DTC US&amp;CA - P&amp;L'!AB106,'DTC EU - P&amp;L'!AB107)</f>
        <v>2</v>
      </c>
      <c r="AC135" s="235">
        <f>sum('DTC US&amp;CA - P&amp;L'!AC106,'DTC EU - P&amp;L'!AC107)</f>
        <v>0</v>
      </c>
      <c r="AD135" s="235">
        <f>sum('DTC US&amp;CA - P&amp;L'!AD106,'DTC EU - P&amp;L'!AD107)</f>
        <v>0</v>
      </c>
      <c r="AE135" s="235">
        <f>sum('DTC US&amp;CA - P&amp;L'!AE106,'DTC EU - P&amp;L'!AE107)</f>
        <v>0</v>
      </c>
      <c r="AF135" s="235">
        <f>sum('DTC US&amp;CA - P&amp;L'!AF106,'DTC EU - P&amp;L'!AF107)</f>
        <v>1</v>
      </c>
      <c r="AG135" s="189">
        <f t="shared" si="39"/>
        <v>39</v>
      </c>
      <c r="AH135" s="201"/>
    </row>
    <row r="136">
      <c r="A136" s="246" t="s">
        <v>310</v>
      </c>
      <c r="B136" s="235">
        <f>sum('DTC US&amp;CA - P&amp;L'!B107,'DTC EU - P&amp;L'!B108)</f>
        <v>0</v>
      </c>
      <c r="C136" s="235">
        <f>sum('DTC US&amp;CA - P&amp;L'!C107,'DTC EU - P&amp;L'!C108)</f>
        <v>0</v>
      </c>
      <c r="D136" s="235">
        <f>sum('DTC US&amp;CA - P&amp;L'!D107,'DTC EU - P&amp;L'!D108)</f>
        <v>0</v>
      </c>
      <c r="E136" s="235">
        <f>sum('DTC US&amp;CA - P&amp;L'!E107,'DTC EU - P&amp;L'!E108)</f>
        <v>0</v>
      </c>
      <c r="F136" s="235">
        <f>sum('DTC US&amp;CA - P&amp;L'!F107,'DTC EU - P&amp;L'!F108)</f>
        <v>0</v>
      </c>
      <c r="G136" s="235">
        <f>sum('DTC US&amp;CA - P&amp;L'!G107,'DTC EU - P&amp;L'!G108)</f>
        <v>0</v>
      </c>
      <c r="H136" s="235">
        <f>sum('DTC US&amp;CA - P&amp;L'!H107,'DTC EU - P&amp;L'!H108)</f>
        <v>0</v>
      </c>
      <c r="I136" s="235">
        <f>sum('DTC US&amp;CA - P&amp;L'!I107,'DTC EU - P&amp;L'!I108)</f>
        <v>0</v>
      </c>
      <c r="J136" s="235">
        <f>sum('DTC US&amp;CA - P&amp;L'!J107,'DTC EU - P&amp;L'!J108)</f>
        <v>0</v>
      </c>
      <c r="K136" s="235">
        <f>sum('DTC US&amp;CA - P&amp;L'!K107,'DTC EU - P&amp;L'!K108)</f>
        <v>0</v>
      </c>
      <c r="L136" s="235">
        <f>sum('DTC US&amp;CA - P&amp;L'!L107,'DTC EU - P&amp;L'!L108)</f>
        <v>0</v>
      </c>
      <c r="M136" s="235">
        <f>sum('DTC US&amp;CA - P&amp;L'!M107,'DTC EU - P&amp;L'!M108)</f>
        <v>0</v>
      </c>
      <c r="N136" s="235">
        <f>sum('DTC US&amp;CA - P&amp;L'!N107,'DTC EU - P&amp;L'!N108)</f>
        <v>0</v>
      </c>
      <c r="O136" s="235">
        <f>sum('DTC US&amp;CA - P&amp;L'!O107,'DTC EU - P&amp;L'!O108)</f>
        <v>0</v>
      </c>
      <c r="P136" s="235">
        <f>sum('DTC US&amp;CA - P&amp;L'!P107,'DTC EU - P&amp;L'!P108)</f>
        <v>0</v>
      </c>
      <c r="Q136" s="235">
        <f>sum('DTC US&amp;CA - P&amp;L'!Q107,'DTC EU - P&amp;L'!Q108)</f>
        <v>0</v>
      </c>
      <c r="R136" s="235">
        <f>sum('DTC US&amp;CA - P&amp;L'!R107,'DTC EU - P&amp;L'!R108)</f>
        <v>0</v>
      </c>
      <c r="S136" s="235">
        <f>sum('DTC US&amp;CA - P&amp;L'!S107,'DTC EU - P&amp;L'!S108)</f>
        <v>0</v>
      </c>
      <c r="T136" s="235">
        <f>sum('DTC US&amp;CA - P&amp;L'!T107,'DTC EU - P&amp;L'!T108)</f>
        <v>0</v>
      </c>
      <c r="U136" s="235">
        <f>sum('DTC US&amp;CA - P&amp;L'!U107,'DTC EU - P&amp;L'!U108)</f>
        <v>0</v>
      </c>
      <c r="V136" s="235">
        <f>sum('DTC US&amp;CA - P&amp;L'!V107,'DTC EU - P&amp;L'!V108)</f>
        <v>0</v>
      </c>
      <c r="W136" s="235">
        <f>sum('DTC US&amp;CA - P&amp;L'!W107,'DTC EU - P&amp;L'!W108)</f>
        <v>0</v>
      </c>
      <c r="X136" s="235">
        <f>sum('DTC US&amp;CA - P&amp;L'!X107,'DTC EU - P&amp;L'!X108)</f>
        <v>0</v>
      </c>
      <c r="Y136" s="235">
        <f>sum('DTC US&amp;CA - P&amp;L'!Y107,'DTC EU - P&amp;L'!Y108)</f>
        <v>0</v>
      </c>
      <c r="Z136" s="235">
        <f>sum('DTC US&amp;CA - P&amp;L'!Z107,'DTC EU - P&amp;L'!Z108)</f>
        <v>0</v>
      </c>
      <c r="AA136" s="235">
        <f>sum('DTC US&amp;CA - P&amp;L'!AA107,'DTC EU - P&amp;L'!AA108)</f>
        <v>0</v>
      </c>
      <c r="AB136" s="235">
        <f>sum('DTC US&amp;CA - P&amp;L'!AB107,'DTC EU - P&amp;L'!AB108)</f>
        <v>0</v>
      </c>
      <c r="AC136" s="235">
        <f>sum('DTC US&amp;CA - P&amp;L'!AC107,'DTC EU - P&amp;L'!AC108)</f>
        <v>0</v>
      </c>
      <c r="AD136" s="235">
        <f>sum('DTC US&amp;CA - P&amp;L'!AD107,'DTC EU - P&amp;L'!AD108)</f>
        <v>0</v>
      </c>
      <c r="AE136" s="235">
        <f>sum('DTC US&amp;CA - P&amp;L'!AE107,'DTC EU - P&amp;L'!AE108)</f>
        <v>0</v>
      </c>
      <c r="AF136" s="235">
        <f>sum('DTC US&amp;CA - P&amp;L'!AF107,'DTC EU - P&amp;L'!AF108)</f>
        <v>0</v>
      </c>
      <c r="AG136" s="189">
        <f t="shared" si="39"/>
        <v>0</v>
      </c>
      <c r="AH136" s="201"/>
    </row>
    <row r="137">
      <c r="A137" s="246" t="s">
        <v>311</v>
      </c>
      <c r="B137" s="235">
        <f>sum('DTC US&amp;CA - P&amp;L'!B108,'DTC EU - P&amp;L'!B109)</f>
        <v>4</v>
      </c>
      <c r="C137" s="235">
        <f>sum('DTC US&amp;CA - P&amp;L'!C108,'DTC EU - P&amp;L'!C109)</f>
        <v>6</v>
      </c>
      <c r="D137" s="235">
        <f>sum('DTC US&amp;CA - P&amp;L'!D108,'DTC EU - P&amp;L'!D109)</f>
        <v>14</v>
      </c>
      <c r="E137" s="235">
        <f>sum('DTC US&amp;CA - P&amp;L'!E108,'DTC EU - P&amp;L'!E109)</f>
        <v>6</v>
      </c>
      <c r="F137" s="235">
        <f>sum('DTC US&amp;CA - P&amp;L'!F108,'DTC EU - P&amp;L'!F109)</f>
        <v>7</v>
      </c>
      <c r="G137" s="235">
        <f>sum('DTC US&amp;CA - P&amp;L'!G108,'DTC EU - P&amp;L'!G109)</f>
        <v>5</v>
      </c>
      <c r="H137" s="235">
        <f>sum('DTC US&amp;CA - P&amp;L'!H108,'DTC EU - P&amp;L'!H109)</f>
        <v>6</v>
      </c>
      <c r="I137" s="235">
        <f>sum('DTC US&amp;CA - P&amp;L'!I108,'DTC EU - P&amp;L'!I109)</f>
        <v>5</v>
      </c>
      <c r="J137" s="235">
        <f>sum('DTC US&amp;CA - P&amp;L'!J108,'DTC EU - P&amp;L'!J109)</f>
        <v>4</v>
      </c>
      <c r="K137" s="235">
        <f>sum('DTC US&amp;CA - P&amp;L'!K108,'DTC EU - P&amp;L'!K109)</f>
        <v>5</v>
      </c>
      <c r="L137" s="235">
        <f>sum('DTC US&amp;CA - P&amp;L'!L108,'DTC EU - P&amp;L'!L109)</f>
        <v>3</v>
      </c>
      <c r="M137" s="235">
        <f>sum('DTC US&amp;CA - P&amp;L'!M108,'DTC EU - P&amp;L'!M109)</f>
        <v>6</v>
      </c>
      <c r="N137" s="235">
        <f>sum('DTC US&amp;CA - P&amp;L'!N108,'DTC EU - P&amp;L'!N109)</f>
        <v>7</v>
      </c>
      <c r="O137" s="235">
        <f>sum('DTC US&amp;CA - P&amp;L'!O108,'DTC EU - P&amp;L'!O109)</f>
        <v>6</v>
      </c>
      <c r="P137" s="235">
        <f>sum('DTC US&amp;CA - P&amp;L'!P108,'DTC EU - P&amp;L'!P109)</f>
        <v>1</v>
      </c>
      <c r="Q137" s="235">
        <f>sum('DTC US&amp;CA - P&amp;L'!Q108,'DTC EU - P&amp;L'!Q109)</f>
        <v>3</v>
      </c>
      <c r="R137" s="235">
        <f>sum('DTC US&amp;CA - P&amp;L'!R108,'DTC EU - P&amp;L'!R109)</f>
        <v>2</v>
      </c>
      <c r="S137" s="235">
        <f>sum('DTC US&amp;CA - P&amp;L'!S108,'DTC EU - P&amp;L'!S109)</f>
        <v>2</v>
      </c>
      <c r="T137" s="235">
        <f>sum('DTC US&amp;CA - P&amp;L'!T108,'DTC EU - P&amp;L'!T109)</f>
        <v>4</v>
      </c>
      <c r="U137" s="235">
        <f>sum('DTC US&amp;CA - P&amp;L'!U108,'DTC EU - P&amp;L'!U109)</f>
        <v>1</v>
      </c>
      <c r="V137" s="235">
        <f>sum('DTC US&amp;CA - P&amp;L'!V108,'DTC EU - P&amp;L'!V109)</f>
        <v>1</v>
      </c>
      <c r="W137" s="235">
        <f>sum('DTC US&amp;CA - P&amp;L'!W108,'DTC EU - P&amp;L'!W109)</f>
        <v>3</v>
      </c>
      <c r="X137" s="235">
        <f>sum('DTC US&amp;CA - P&amp;L'!X108,'DTC EU - P&amp;L'!X109)</f>
        <v>0</v>
      </c>
      <c r="Y137" s="235">
        <f>sum('DTC US&amp;CA - P&amp;L'!Y108,'DTC EU - P&amp;L'!Y109)</f>
        <v>5</v>
      </c>
      <c r="Z137" s="235">
        <f>sum('DTC US&amp;CA - P&amp;L'!Z108,'DTC EU - P&amp;L'!Z109)</f>
        <v>4</v>
      </c>
      <c r="AA137" s="235">
        <f>sum('DTC US&amp;CA - P&amp;L'!AA108,'DTC EU - P&amp;L'!AA109)</f>
        <v>4</v>
      </c>
      <c r="AB137" s="235">
        <f>sum('DTC US&amp;CA - P&amp;L'!AB108,'DTC EU - P&amp;L'!AB109)</f>
        <v>1</v>
      </c>
      <c r="AC137" s="235">
        <f>sum('DTC US&amp;CA - P&amp;L'!AC108,'DTC EU - P&amp;L'!AC109)</f>
        <v>2</v>
      </c>
      <c r="AD137" s="235">
        <f>sum('DTC US&amp;CA - P&amp;L'!AD108,'DTC EU - P&amp;L'!AD109)</f>
        <v>0</v>
      </c>
      <c r="AE137" s="235">
        <f>sum('DTC US&amp;CA - P&amp;L'!AE108,'DTC EU - P&amp;L'!AE109)</f>
        <v>0</v>
      </c>
      <c r="AF137" s="235">
        <f>sum('DTC US&amp;CA - P&amp;L'!AF108,'DTC EU - P&amp;L'!AF109)</f>
        <v>3</v>
      </c>
      <c r="AG137" s="189">
        <f t="shared" si="39"/>
        <v>120</v>
      </c>
      <c r="AH137" s="201"/>
    </row>
    <row r="138">
      <c r="A138" s="234" t="s">
        <v>312</v>
      </c>
      <c r="B138" s="235">
        <f>sum('DTC US&amp;CA - P&amp;L'!B109,'DTC EU - P&amp;L'!B110)</f>
        <v>0</v>
      </c>
      <c r="C138" s="235">
        <f>sum('DTC US&amp;CA - P&amp;L'!C109,'DTC EU - P&amp;L'!C110)</f>
        <v>0</v>
      </c>
      <c r="D138" s="235">
        <f>sum('DTC US&amp;CA - P&amp;L'!D109,'DTC EU - P&amp;L'!D110)</f>
        <v>0</v>
      </c>
      <c r="E138" s="235">
        <f>sum('DTC US&amp;CA - P&amp;L'!E109,'DTC EU - P&amp;L'!E110)</f>
        <v>0</v>
      </c>
      <c r="F138" s="235">
        <f>sum('DTC US&amp;CA - P&amp;L'!F109,'DTC EU - P&amp;L'!F110)</f>
        <v>0</v>
      </c>
      <c r="G138" s="235">
        <f>sum('DTC US&amp;CA - P&amp;L'!G109,'DTC EU - P&amp;L'!G110)</f>
        <v>0</v>
      </c>
      <c r="H138" s="235">
        <f>sum('DTC US&amp;CA - P&amp;L'!H109,'DTC EU - P&amp;L'!H110)</f>
        <v>0</v>
      </c>
      <c r="I138" s="235">
        <f>sum('DTC US&amp;CA - P&amp;L'!I109,'DTC EU - P&amp;L'!I110)</f>
        <v>0</v>
      </c>
      <c r="J138" s="235">
        <f>sum('DTC US&amp;CA - P&amp;L'!J109,'DTC EU - P&amp;L'!J110)</f>
        <v>0</v>
      </c>
      <c r="K138" s="235">
        <f>sum('DTC US&amp;CA - P&amp;L'!K109,'DTC EU - P&amp;L'!K110)</f>
        <v>0</v>
      </c>
      <c r="L138" s="235">
        <f>sum('DTC US&amp;CA - P&amp;L'!L109,'DTC EU - P&amp;L'!L110)</f>
        <v>0</v>
      </c>
      <c r="M138" s="235">
        <f>sum('DTC US&amp;CA - P&amp;L'!M109,'DTC EU - P&amp;L'!M110)</f>
        <v>0</v>
      </c>
      <c r="N138" s="235">
        <f>sum('DTC US&amp;CA - P&amp;L'!N109,'DTC EU - P&amp;L'!N110)</f>
        <v>0</v>
      </c>
      <c r="O138" s="235">
        <f>sum('DTC US&amp;CA - P&amp;L'!O109,'DTC EU - P&amp;L'!O110)</f>
        <v>0</v>
      </c>
      <c r="P138" s="235">
        <f>sum('DTC US&amp;CA - P&amp;L'!P109,'DTC EU - P&amp;L'!P110)</f>
        <v>0</v>
      </c>
      <c r="Q138" s="235">
        <f>sum('DTC US&amp;CA - P&amp;L'!Q109,'DTC EU - P&amp;L'!Q110)</f>
        <v>0</v>
      </c>
      <c r="R138" s="235">
        <f>sum('DTC US&amp;CA - P&amp;L'!R109,'DTC EU - P&amp;L'!R110)</f>
        <v>0</v>
      </c>
      <c r="S138" s="235">
        <f>sum('DTC US&amp;CA - P&amp;L'!S109,'DTC EU - P&amp;L'!S110)</f>
        <v>0</v>
      </c>
      <c r="T138" s="235">
        <f>sum('DTC US&amp;CA - P&amp;L'!T109,'DTC EU - P&amp;L'!T110)</f>
        <v>0</v>
      </c>
      <c r="U138" s="235">
        <f>sum('DTC US&amp;CA - P&amp;L'!U109,'DTC EU - P&amp;L'!U110)</f>
        <v>0</v>
      </c>
      <c r="V138" s="235">
        <f>sum('DTC US&amp;CA - P&amp;L'!V109,'DTC EU - P&amp;L'!V110)</f>
        <v>0</v>
      </c>
      <c r="W138" s="235">
        <f>sum('DTC US&amp;CA - P&amp;L'!W109,'DTC EU - P&amp;L'!W110)</f>
        <v>0</v>
      </c>
      <c r="X138" s="235">
        <f>sum('DTC US&amp;CA - P&amp;L'!X109,'DTC EU - P&amp;L'!X110)</f>
        <v>0</v>
      </c>
      <c r="Y138" s="235">
        <f>sum('DTC US&amp;CA - P&amp;L'!Y109,'DTC EU - P&amp;L'!Y110)</f>
        <v>0</v>
      </c>
      <c r="Z138" s="235">
        <f>sum('DTC US&amp;CA - P&amp;L'!Z109,'DTC EU - P&amp;L'!Z110)</f>
        <v>0</v>
      </c>
      <c r="AA138" s="235">
        <f>sum('DTC US&amp;CA - P&amp;L'!AA109,'DTC EU - P&amp;L'!AA110)</f>
        <v>0</v>
      </c>
      <c r="AB138" s="235">
        <f>sum('DTC US&amp;CA - P&amp;L'!AB109,'DTC EU - P&amp;L'!AB110)</f>
        <v>0</v>
      </c>
      <c r="AC138" s="235">
        <f>sum('DTC US&amp;CA - P&amp;L'!AC109,'DTC EU - P&amp;L'!AC110)</f>
        <v>0</v>
      </c>
      <c r="AD138" s="235">
        <f>sum('DTC US&amp;CA - P&amp;L'!AD109,'DTC EU - P&amp;L'!AD110)</f>
        <v>0</v>
      </c>
      <c r="AE138" s="235">
        <f>sum('DTC US&amp;CA - P&amp;L'!AE109,'DTC EU - P&amp;L'!AE110)</f>
        <v>0</v>
      </c>
      <c r="AF138" s="235">
        <f>sum('DTC US&amp;CA - P&amp;L'!AF109,'DTC EU - P&amp;L'!AF110)</f>
        <v>0</v>
      </c>
      <c r="AG138" s="189">
        <f t="shared" si="39"/>
        <v>0</v>
      </c>
      <c r="AH138" s="201"/>
    </row>
    <row r="139">
      <c r="A139" s="234" t="s">
        <v>313</v>
      </c>
      <c r="B139" s="235">
        <f>sum('DTC US&amp;CA - P&amp;L'!B110,'DTC EU - P&amp;L'!B111)</f>
        <v>0</v>
      </c>
      <c r="C139" s="235">
        <f>sum('DTC US&amp;CA - P&amp;L'!C110,'DTC EU - P&amp;L'!C111)</f>
        <v>0</v>
      </c>
      <c r="D139" s="235">
        <f>sum('DTC US&amp;CA - P&amp;L'!D110,'DTC EU - P&amp;L'!D111)</f>
        <v>0</v>
      </c>
      <c r="E139" s="235">
        <f>sum('DTC US&amp;CA - P&amp;L'!E110,'DTC EU - P&amp;L'!E111)</f>
        <v>0</v>
      </c>
      <c r="F139" s="235">
        <f>sum('DTC US&amp;CA - P&amp;L'!F110,'DTC EU - P&amp;L'!F111)</f>
        <v>0</v>
      </c>
      <c r="G139" s="235">
        <f>sum('DTC US&amp;CA - P&amp;L'!G110,'DTC EU - P&amp;L'!G111)</f>
        <v>0</v>
      </c>
      <c r="H139" s="235">
        <f>sum('DTC US&amp;CA - P&amp;L'!H110,'DTC EU - P&amp;L'!H111)</f>
        <v>0</v>
      </c>
      <c r="I139" s="235">
        <f>sum('DTC US&amp;CA - P&amp;L'!I110,'DTC EU - P&amp;L'!I111)</f>
        <v>0</v>
      </c>
      <c r="J139" s="235">
        <f>sum('DTC US&amp;CA - P&amp;L'!J110,'DTC EU - P&amp;L'!J111)</f>
        <v>0</v>
      </c>
      <c r="K139" s="235">
        <f>sum('DTC US&amp;CA - P&amp;L'!K110,'DTC EU - P&amp;L'!K111)</f>
        <v>0</v>
      </c>
      <c r="L139" s="235">
        <f>sum('DTC US&amp;CA - P&amp;L'!L110,'DTC EU - P&amp;L'!L111)</f>
        <v>0</v>
      </c>
      <c r="M139" s="235">
        <f>sum('DTC US&amp;CA - P&amp;L'!M110,'DTC EU - P&amp;L'!M111)</f>
        <v>0</v>
      </c>
      <c r="N139" s="235">
        <f>sum('DTC US&amp;CA - P&amp;L'!N110,'DTC EU - P&amp;L'!N111)</f>
        <v>0</v>
      </c>
      <c r="O139" s="235">
        <f>sum('DTC US&amp;CA - P&amp;L'!O110,'DTC EU - P&amp;L'!O111)</f>
        <v>0</v>
      </c>
      <c r="P139" s="235">
        <f>sum('DTC US&amp;CA - P&amp;L'!P110,'DTC EU - P&amp;L'!P111)</f>
        <v>0</v>
      </c>
      <c r="Q139" s="235">
        <f>sum('DTC US&amp;CA - P&amp;L'!Q110,'DTC EU - P&amp;L'!Q111)</f>
        <v>0</v>
      </c>
      <c r="R139" s="235">
        <f>sum('DTC US&amp;CA - P&amp;L'!R110,'DTC EU - P&amp;L'!R111)</f>
        <v>0</v>
      </c>
      <c r="S139" s="235">
        <f>sum('DTC US&amp;CA - P&amp;L'!S110,'DTC EU - P&amp;L'!S111)</f>
        <v>0</v>
      </c>
      <c r="T139" s="235">
        <f>sum('DTC US&amp;CA - P&amp;L'!T110,'DTC EU - P&amp;L'!T111)</f>
        <v>0</v>
      </c>
      <c r="U139" s="235">
        <f>sum('DTC US&amp;CA - P&amp;L'!U110,'DTC EU - P&amp;L'!U111)</f>
        <v>0</v>
      </c>
      <c r="V139" s="235">
        <f>sum('DTC US&amp;CA - P&amp;L'!V110,'DTC EU - P&amp;L'!V111)</f>
        <v>0</v>
      </c>
      <c r="W139" s="235">
        <f>sum('DTC US&amp;CA - P&amp;L'!W110,'DTC EU - P&amp;L'!W111)</f>
        <v>0</v>
      </c>
      <c r="X139" s="235">
        <f>sum('DTC US&amp;CA - P&amp;L'!X110,'DTC EU - P&amp;L'!X111)</f>
        <v>0</v>
      </c>
      <c r="Y139" s="235">
        <f>sum('DTC US&amp;CA - P&amp;L'!Y110,'DTC EU - P&amp;L'!Y111)</f>
        <v>0</v>
      </c>
      <c r="Z139" s="235">
        <f>sum('DTC US&amp;CA - P&amp;L'!Z110,'DTC EU - P&amp;L'!Z111)</f>
        <v>0</v>
      </c>
      <c r="AA139" s="235">
        <f>sum('DTC US&amp;CA - P&amp;L'!AA110,'DTC EU - P&amp;L'!AA111)</f>
        <v>0</v>
      </c>
      <c r="AB139" s="235">
        <f>sum('DTC US&amp;CA - P&amp;L'!AB110,'DTC EU - P&amp;L'!AB111)</f>
        <v>0</v>
      </c>
      <c r="AC139" s="235">
        <f>sum('DTC US&amp;CA - P&amp;L'!AC110,'DTC EU - P&amp;L'!AC111)</f>
        <v>0</v>
      </c>
      <c r="AD139" s="235">
        <f>sum('DTC US&amp;CA - P&amp;L'!AD110,'DTC EU - P&amp;L'!AD111)</f>
        <v>0</v>
      </c>
      <c r="AE139" s="235">
        <f>sum('DTC US&amp;CA - P&amp;L'!AE110,'DTC EU - P&amp;L'!AE111)</f>
        <v>0</v>
      </c>
      <c r="AF139" s="235">
        <f>sum('DTC US&amp;CA - P&amp;L'!AF110,'DTC EU - P&amp;L'!AF111)</f>
        <v>0</v>
      </c>
      <c r="AG139" s="189">
        <f t="shared" si="39"/>
        <v>0</v>
      </c>
      <c r="AH139" s="201"/>
    </row>
    <row r="140">
      <c r="A140" s="234" t="s">
        <v>290</v>
      </c>
      <c r="B140" s="235">
        <f>sum('DTC US&amp;CA - P&amp;L'!B111,'DTC EU - P&amp;L'!B112)</f>
        <v>0</v>
      </c>
      <c r="C140" s="235">
        <f>sum('DTC US&amp;CA - P&amp;L'!C111,'DTC EU - P&amp;L'!C112)</f>
        <v>0</v>
      </c>
      <c r="D140" s="235">
        <f>sum('DTC US&amp;CA - P&amp;L'!D111,'DTC EU - P&amp;L'!D112)</f>
        <v>0</v>
      </c>
      <c r="E140" s="235">
        <f>sum('DTC US&amp;CA - P&amp;L'!E111,'DTC EU - P&amp;L'!E112)</f>
        <v>0</v>
      </c>
      <c r="F140" s="235">
        <f>sum('DTC US&amp;CA - P&amp;L'!F111,'DTC EU - P&amp;L'!F112)</f>
        <v>0</v>
      </c>
      <c r="G140" s="235">
        <f>sum('DTC US&amp;CA - P&amp;L'!G111,'DTC EU - P&amp;L'!G112)</f>
        <v>0</v>
      </c>
      <c r="H140" s="235">
        <f>sum('DTC US&amp;CA - P&amp;L'!H111,'DTC EU - P&amp;L'!H112)</f>
        <v>0</v>
      </c>
      <c r="I140" s="235">
        <f>sum('DTC US&amp;CA - P&amp;L'!I111,'DTC EU - P&amp;L'!I112)</f>
        <v>0</v>
      </c>
      <c r="J140" s="235">
        <f>sum('DTC US&amp;CA - P&amp;L'!J111,'DTC EU - P&amp;L'!J112)</f>
        <v>0</v>
      </c>
      <c r="K140" s="235">
        <f>sum('DTC US&amp;CA - P&amp;L'!K111,'DTC EU - P&amp;L'!K112)</f>
        <v>0</v>
      </c>
      <c r="L140" s="235">
        <f>sum('DTC US&amp;CA - P&amp;L'!L111,'DTC EU - P&amp;L'!L112)</f>
        <v>0</v>
      </c>
      <c r="M140" s="235">
        <f>sum('DTC US&amp;CA - P&amp;L'!M111,'DTC EU - P&amp;L'!M112)</f>
        <v>0</v>
      </c>
      <c r="N140" s="235">
        <f>sum('DTC US&amp;CA - P&amp;L'!N111,'DTC EU - P&amp;L'!N112)</f>
        <v>0</v>
      </c>
      <c r="O140" s="235">
        <f>sum('DTC US&amp;CA - P&amp;L'!O111,'DTC EU - P&amp;L'!O112)</f>
        <v>0</v>
      </c>
      <c r="P140" s="235">
        <f>sum('DTC US&amp;CA - P&amp;L'!P111,'DTC EU - P&amp;L'!P112)</f>
        <v>0</v>
      </c>
      <c r="Q140" s="235">
        <f>sum('DTC US&amp;CA - P&amp;L'!Q111,'DTC EU - P&amp;L'!Q112)</f>
        <v>0</v>
      </c>
      <c r="R140" s="235">
        <f>sum('DTC US&amp;CA - P&amp;L'!R111,'DTC EU - P&amp;L'!R112)</f>
        <v>1</v>
      </c>
      <c r="S140" s="235">
        <f>sum('DTC US&amp;CA - P&amp;L'!S111,'DTC EU - P&amp;L'!S112)</f>
        <v>0</v>
      </c>
      <c r="T140" s="235">
        <f>sum('DTC US&amp;CA - P&amp;L'!T111,'DTC EU - P&amp;L'!T112)</f>
        <v>0</v>
      </c>
      <c r="U140" s="235">
        <f>sum('DTC US&amp;CA - P&amp;L'!U111,'DTC EU - P&amp;L'!U112)</f>
        <v>0</v>
      </c>
      <c r="V140" s="235">
        <f>sum('DTC US&amp;CA - P&amp;L'!V111,'DTC EU - P&amp;L'!V112)</f>
        <v>0</v>
      </c>
      <c r="W140" s="235">
        <f>sum('DTC US&amp;CA - P&amp;L'!W111,'DTC EU - P&amp;L'!W112)</f>
        <v>0</v>
      </c>
      <c r="X140" s="235">
        <f>sum('DTC US&amp;CA - P&amp;L'!X111,'DTC EU - P&amp;L'!X112)</f>
        <v>0</v>
      </c>
      <c r="Y140" s="235">
        <f>sum('DTC US&amp;CA - P&amp;L'!Y111,'DTC EU - P&amp;L'!Y112)</f>
        <v>0</v>
      </c>
      <c r="Z140" s="235">
        <f>sum('DTC US&amp;CA - P&amp;L'!Z111,'DTC EU - P&amp;L'!Z112)</f>
        <v>0</v>
      </c>
      <c r="AA140" s="235">
        <f>sum('DTC US&amp;CA - P&amp;L'!AA111,'DTC EU - P&amp;L'!AA112)</f>
        <v>0</v>
      </c>
      <c r="AB140" s="235">
        <f>sum('DTC US&amp;CA - P&amp;L'!AB111,'DTC EU - P&amp;L'!AB112)</f>
        <v>0</v>
      </c>
      <c r="AC140" s="235">
        <f>sum('DTC US&amp;CA - P&amp;L'!AC111,'DTC EU - P&amp;L'!AC112)</f>
        <v>0</v>
      </c>
      <c r="AD140" s="235">
        <f>sum('DTC US&amp;CA - P&amp;L'!AD111,'DTC EU - P&amp;L'!AD112)</f>
        <v>0</v>
      </c>
      <c r="AE140" s="235">
        <f>sum('DTC US&amp;CA - P&amp;L'!AE111,'DTC EU - P&amp;L'!AE112)</f>
        <v>0</v>
      </c>
      <c r="AF140" s="235">
        <f>sum('DTC US&amp;CA - P&amp;L'!AF111,'DTC EU - P&amp;L'!AF112)</f>
        <v>0</v>
      </c>
      <c r="AG140" s="189">
        <f t="shared" si="39"/>
        <v>1</v>
      </c>
      <c r="AH140" s="201"/>
    </row>
    <row r="141">
      <c r="A141" s="228" t="s">
        <v>291</v>
      </c>
      <c r="B141" s="247">
        <f t="shared" ref="B141:AF141" si="40">sum(B128:B140)</f>
        <v>204</v>
      </c>
      <c r="C141" s="247">
        <f t="shared" si="40"/>
        <v>330</v>
      </c>
      <c r="D141" s="247">
        <f t="shared" si="40"/>
        <v>500</v>
      </c>
      <c r="E141" s="247">
        <f t="shared" si="40"/>
        <v>462</v>
      </c>
      <c r="F141" s="247">
        <f t="shared" si="40"/>
        <v>288</v>
      </c>
      <c r="G141" s="247">
        <f t="shared" si="40"/>
        <v>234</v>
      </c>
      <c r="H141" s="247">
        <f t="shared" si="40"/>
        <v>194</v>
      </c>
      <c r="I141" s="247">
        <f t="shared" si="40"/>
        <v>166</v>
      </c>
      <c r="J141" s="247">
        <f t="shared" si="40"/>
        <v>169</v>
      </c>
      <c r="K141" s="247">
        <f t="shared" si="40"/>
        <v>312</v>
      </c>
      <c r="L141" s="247">
        <f t="shared" si="40"/>
        <v>154</v>
      </c>
      <c r="M141" s="247">
        <f t="shared" si="40"/>
        <v>118</v>
      </c>
      <c r="N141" s="247">
        <f t="shared" si="40"/>
        <v>99</v>
      </c>
      <c r="O141" s="247">
        <f t="shared" si="40"/>
        <v>361</v>
      </c>
      <c r="P141" s="247">
        <f t="shared" si="40"/>
        <v>125</v>
      </c>
      <c r="Q141" s="247">
        <f t="shared" si="40"/>
        <v>114</v>
      </c>
      <c r="R141" s="247">
        <f t="shared" si="40"/>
        <v>214</v>
      </c>
      <c r="S141" s="247">
        <f t="shared" si="40"/>
        <v>137</v>
      </c>
      <c r="T141" s="247">
        <f t="shared" si="40"/>
        <v>141</v>
      </c>
      <c r="U141" s="247">
        <f t="shared" si="40"/>
        <v>76</v>
      </c>
      <c r="V141" s="247">
        <f t="shared" si="40"/>
        <v>94</v>
      </c>
      <c r="W141" s="247">
        <f t="shared" si="40"/>
        <v>123</v>
      </c>
      <c r="X141" s="247">
        <f t="shared" si="40"/>
        <v>155</v>
      </c>
      <c r="Y141" s="247">
        <f t="shared" si="40"/>
        <v>201</v>
      </c>
      <c r="Z141" s="247">
        <f t="shared" si="40"/>
        <v>202</v>
      </c>
      <c r="AA141" s="247">
        <f t="shared" si="40"/>
        <v>73</v>
      </c>
      <c r="AB141" s="247">
        <f t="shared" si="40"/>
        <v>63</v>
      </c>
      <c r="AC141" s="247">
        <f t="shared" si="40"/>
        <v>45</v>
      </c>
      <c r="AD141" s="247">
        <f t="shared" si="40"/>
        <v>62</v>
      </c>
      <c r="AE141" s="247">
        <f t="shared" si="40"/>
        <v>74</v>
      </c>
      <c r="AF141" s="247">
        <f t="shared" si="40"/>
        <v>81</v>
      </c>
      <c r="AG141" s="189">
        <f t="shared" si="39"/>
        <v>5571</v>
      </c>
      <c r="AH141" s="231"/>
    </row>
    <row r="142">
      <c r="A142" s="211"/>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89"/>
      <c r="AH142" s="217"/>
    </row>
    <row r="143">
      <c r="A143" s="211"/>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89"/>
      <c r="AH143" s="217"/>
    </row>
    <row r="144">
      <c r="A144" s="211"/>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89"/>
      <c r="AH144" s="217"/>
    </row>
    <row r="145">
      <c r="A145" s="199" t="s">
        <v>314</v>
      </c>
      <c r="B145" s="200">
        <f t="shared" ref="B145:AF145" si="41">sum(B146,B157)</f>
        <v>31</v>
      </c>
      <c r="C145" s="200">
        <f t="shared" si="41"/>
        <v>58</v>
      </c>
      <c r="D145" s="200">
        <f t="shared" si="41"/>
        <v>62</v>
      </c>
      <c r="E145" s="200">
        <f t="shared" si="41"/>
        <v>55</v>
      </c>
      <c r="F145" s="200">
        <f t="shared" si="41"/>
        <v>49</v>
      </c>
      <c r="G145" s="200">
        <f t="shared" si="41"/>
        <v>38</v>
      </c>
      <c r="H145" s="200">
        <f t="shared" si="41"/>
        <v>37</v>
      </c>
      <c r="I145" s="200">
        <f t="shared" si="41"/>
        <v>38</v>
      </c>
      <c r="J145" s="200">
        <f t="shared" si="41"/>
        <v>36</v>
      </c>
      <c r="K145" s="200">
        <f t="shared" si="41"/>
        <v>37</v>
      </c>
      <c r="L145" s="200">
        <f t="shared" si="41"/>
        <v>20</v>
      </c>
      <c r="M145" s="200">
        <f t="shared" si="41"/>
        <v>35</v>
      </c>
      <c r="N145" s="200">
        <f t="shared" si="41"/>
        <v>22</v>
      </c>
      <c r="O145" s="200">
        <f t="shared" si="41"/>
        <v>770</v>
      </c>
      <c r="P145" s="200">
        <f t="shared" si="41"/>
        <v>113</v>
      </c>
      <c r="Q145" s="200">
        <f t="shared" si="41"/>
        <v>57</v>
      </c>
      <c r="R145" s="200">
        <f t="shared" si="41"/>
        <v>219</v>
      </c>
      <c r="S145" s="200">
        <f t="shared" si="41"/>
        <v>64</v>
      </c>
      <c r="T145" s="200">
        <f t="shared" si="41"/>
        <v>184</v>
      </c>
      <c r="U145" s="200">
        <f t="shared" si="41"/>
        <v>24</v>
      </c>
      <c r="V145" s="200">
        <f t="shared" si="41"/>
        <v>21</v>
      </c>
      <c r="W145" s="200">
        <f t="shared" si="41"/>
        <v>33</v>
      </c>
      <c r="X145" s="200">
        <f t="shared" si="41"/>
        <v>34</v>
      </c>
      <c r="Y145" s="200">
        <f t="shared" si="41"/>
        <v>43</v>
      </c>
      <c r="Z145" s="200">
        <f t="shared" si="41"/>
        <v>38</v>
      </c>
      <c r="AA145" s="200">
        <f t="shared" si="41"/>
        <v>39</v>
      </c>
      <c r="AB145" s="200">
        <f t="shared" si="41"/>
        <v>20</v>
      </c>
      <c r="AC145" s="200">
        <f t="shared" si="41"/>
        <v>7</v>
      </c>
      <c r="AD145" s="200">
        <f t="shared" si="41"/>
        <v>12</v>
      </c>
      <c r="AE145" s="200">
        <f t="shared" si="41"/>
        <v>19</v>
      </c>
      <c r="AF145" s="200">
        <f t="shared" si="41"/>
        <v>22</v>
      </c>
      <c r="AG145" s="189">
        <f t="shared" ref="AG145:AG150" si="43">SUM(B145:AF145)</f>
        <v>2237</v>
      </c>
      <c r="AH145" s="201"/>
    </row>
    <row r="146">
      <c r="A146" s="202" t="s">
        <v>230</v>
      </c>
      <c r="B146" s="203">
        <f t="shared" ref="B146:AF146" si="42">sum(B150,B155)</f>
        <v>31</v>
      </c>
      <c r="C146" s="203">
        <f t="shared" si="42"/>
        <v>58</v>
      </c>
      <c r="D146" s="203">
        <f t="shared" si="42"/>
        <v>62</v>
      </c>
      <c r="E146" s="203">
        <f t="shared" si="42"/>
        <v>55</v>
      </c>
      <c r="F146" s="203">
        <f t="shared" si="42"/>
        <v>49</v>
      </c>
      <c r="G146" s="203">
        <f t="shared" si="42"/>
        <v>38</v>
      </c>
      <c r="H146" s="203">
        <f t="shared" si="42"/>
        <v>37</v>
      </c>
      <c r="I146" s="203">
        <f t="shared" si="42"/>
        <v>38</v>
      </c>
      <c r="J146" s="203">
        <f t="shared" si="42"/>
        <v>36</v>
      </c>
      <c r="K146" s="203">
        <f t="shared" si="42"/>
        <v>37</v>
      </c>
      <c r="L146" s="203">
        <f t="shared" si="42"/>
        <v>20</v>
      </c>
      <c r="M146" s="203">
        <f t="shared" si="42"/>
        <v>35</v>
      </c>
      <c r="N146" s="203">
        <f t="shared" si="42"/>
        <v>13</v>
      </c>
      <c r="O146" s="203">
        <f t="shared" si="42"/>
        <v>34</v>
      </c>
      <c r="P146" s="203">
        <f t="shared" si="42"/>
        <v>28</v>
      </c>
      <c r="Q146" s="203">
        <f t="shared" si="42"/>
        <v>19</v>
      </c>
      <c r="R146" s="203">
        <f t="shared" si="42"/>
        <v>29</v>
      </c>
      <c r="S146" s="203">
        <f t="shared" si="42"/>
        <v>17</v>
      </c>
      <c r="T146" s="203">
        <f t="shared" si="42"/>
        <v>41</v>
      </c>
      <c r="U146" s="203">
        <f t="shared" si="42"/>
        <v>23</v>
      </c>
      <c r="V146" s="203">
        <f t="shared" si="42"/>
        <v>21</v>
      </c>
      <c r="W146" s="203">
        <f t="shared" si="42"/>
        <v>33</v>
      </c>
      <c r="X146" s="203">
        <f t="shared" si="42"/>
        <v>34</v>
      </c>
      <c r="Y146" s="203">
        <f t="shared" si="42"/>
        <v>43</v>
      </c>
      <c r="Z146" s="203">
        <f t="shared" si="42"/>
        <v>38</v>
      </c>
      <c r="AA146" s="203">
        <f t="shared" si="42"/>
        <v>39</v>
      </c>
      <c r="AB146" s="203">
        <f t="shared" si="42"/>
        <v>20</v>
      </c>
      <c r="AC146" s="203">
        <f t="shared" si="42"/>
        <v>7</v>
      </c>
      <c r="AD146" s="203">
        <f t="shared" si="42"/>
        <v>12</v>
      </c>
      <c r="AE146" s="203">
        <f t="shared" si="42"/>
        <v>19</v>
      </c>
      <c r="AF146" s="203">
        <f t="shared" si="42"/>
        <v>22</v>
      </c>
      <c r="AG146" s="189">
        <f t="shared" si="43"/>
        <v>988</v>
      </c>
      <c r="AH146" s="205"/>
    </row>
    <row r="147">
      <c r="A147" s="234" t="s">
        <v>231</v>
      </c>
      <c r="B147" s="235">
        <f>sum('DTC US&amp;CA - P&amp;L'!B118,'DTC EU - P&amp;L'!B119)</f>
        <v>0</v>
      </c>
      <c r="C147" s="235">
        <f>sum('DTC US&amp;CA - P&amp;L'!C118,'DTC EU - P&amp;L'!C119)</f>
        <v>0</v>
      </c>
      <c r="D147" s="235">
        <f>sum('DTC US&amp;CA - P&amp;L'!D118,'DTC EU - P&amp;L'!D119)</f>
        <v>0</v>
      </c>
      <c r="E147" s="235">
        <f>sum('DTC US&amp;CA - P&amp;L'!E118,'DTC EU - P&amp;L'!E119)</f>
        <v>0</v>
      </c>
      <c r="F147" s="235">
        <f>sum('DTC US&amp;CA - P&amp;L'!F118,'DTC EU - P&amp;L'!F119)</f>
        <v>0</v>
      </c>
      <c r="G147" s="235">
        <f>sum('DTC US&amp;CA - P&amp;L'!G118,'DTC EU - P&amp;L'!G119)</f>
        <v>0</v>
      </c>
      <c r="H147" s="235">
        <f>sum('DTC US&amp;CA - P&amp;L'!H118,'DTC EU - P&amp;L'!H119)</f>
        <v>0</v>
      </c>
      <c r="I147" s="235">
        <f>sum('DTC US&amp;CA - P&amp;L'!I118,'DTC EU - P&amp;L'!I119)</f>
        <v>0</v>
      </c>
      <c r="J147" s="235">
        <f>sum('DTC US&amp;CA - P&amp;L'!J118,'DTC EU - P&amp;L'!J119)</f>
        <v>0</v>
      </c>
      <c r="K147" s="235">
        <f>sum('DTC US&amp;CA - P&amp;L'!K118,'DTC EU - P&amp;L'!K119)</f>
        <v>0</v>
      </c>
      <c r="L147" s="235">
        <f>sum('DTC US&amp;CA - P&amp;L'!L118,'DTC EU - P&amp;L'!L119)</f>
        <v>0</v>
      </c>
      <c r="M147" s="235">
        <f>sum('DTC US&amp;CA - P&amp;L'!M118,'DTC EU - P&amp;L'!M119)</f>
        <v>0</v>
      </c>
      <c r="N147" s="235">
        <f>sum('DTC US&amp;CA - P&amp;L'!N118,'DTC EU - P&amp;L'!N119)</f>
        <v>0</v>
      </c>
      <c r="O147" s="235">
        <f>sum('DTC US&amp;CA - P&amp;L'!O118,'DTC EU - P&amp;L'!O119)</f>
        <v>0</v>
      </c>
      <c r="P147" s="235">
        <f>sum('DTC US&amp;CA - P&amp;L'!P118,'DTC EU - P&amp;L'!P119)</f>
        <v>0</v>
      </c>
      <c r="Q147" s="235">
        <f>sum('DTC US&amp;CA - P&amp;L'!Q118,'DTC EU - P&amp;L'!Q119)</f>
        <v>0</v>
      </c>
      <c r="R147" s="235">
        <f>sum('DTC US&amp;CA - P&amp;L'!R118,'DTC EU - P&amp;L'!R119)</f>
        <v>0</v>
      </c>
      <c r="S147" s="235">
        <f>sum('DTC US&amp;CA - P&amp;L'!S118,'DTC EU - P&amp;L'!S119)</f>
        <v>0</v>
      </c>
      <c r="T147" s="235">
        <f>sum('DTC US&amp;CA - P&amp;L'!T118,'DTC EU - P&amp;L'!T119)</f>
        <v>0</v>
      </c>
      <c r="U147" s="235">
        <f>sum('DTC US&amp;CA - P&amp;L'!U118,'DTC EU - P&amp;L'!U119)</f>
        <v>0</v>
      </c>
      <c r="V147" s="235">
        <f>sum('DTC US&amp;CA - P&amp;L'!V118,'DTC EU - P&amp;L'!V119)</f>
        <v>0</v>
      </c>
      <c r="W147" s="235">
        <f>sum('DTC US&amp;CA - P&amp;L'!W118,'DTC EU - P&amp;L'!W119)</f>
        <v>0</v>
      </c>
      <c r="X147" s="235">
        <f>sum('DTC US&amp;CA - P&amp;L'!X118,'DTC EU - P&amp;L'!X119)</f>
        <v>0</v>
      </c>
      <c r="Y147" s="235">
        <f>sum('DTC US&amp;CA - P&amp;L'!Y118,'DTC EU - P&amp;L'!Y119)</f>
        <v>0</v>
      </c>
      <c r="Z147" s="235">
        <f>sum('DTC US&amp;CA - P&amp;L'!Z118,'DTC EU - P&amp;L'!Z119)</f>
        <v>0</v>
      </c>
      <c r="AA147" s="235">
        <f>sum('DTC US&amp;CA - P&amp;L'!AA118,'DTC EU - P&amp;L'!AA119)</f>
        <v>0</v>
      </c>
      <c r="AB147" s="235">
        <f>sum('DTC US&amp;CA - P&amp;L'!AB118,'DTC EU - P&amp;L'!AB119)</f>
        <v>0</v>
      </c>
      <c r="AC147" s="235">
        <f>sum('DTC US&amp;CA - P&amp;L'!AC118,'DTC EU - P&amp;L'!AC119)</f>
        <v>0</v>
      </c>
      <c r="AD147" s="235">
        <f>sum('DTC US&amp;CA - P&amp;L'!AD118,'DTC EU - P&amp;L'!AD119)</f>
        <v>0</v>
      </c>
      <c r="AE147" s="235">
        <f>sum('DTC US&amp;CA - P&amp;L'!AE118,'DTC EU - P&amp;L'!AE119)</f>
        <v>0</v>
      </c>
      <c r="AF147" s="235">
        <f>sum('DTC US&amp;CA - P&amp;L'!AF118,'DTC EU - P&amp;L'!AF119)</f>
        <v>0</v>
      </c>
      <c r="AG147" s="189">
        <f t="shared" si="43"/>
        <v>0</v>
      </c>
      <c r="AH147" s="208"/>
    </row>
    <row r="148">
      <c r="A148" s="234" t="s">
        <v>315</v>
      </c>
      <c r="B148" s="235">
        <f>sum('DTC US&amp;CA - P&amp;L'!B119,'DTC EU - P&amp;L'!B120)</f>
        <v>21</v>
      </c>
      <c r="C148" s="235">
        <f>sum('DTC US&amp;CA - P&amp;L'!C119,'DTC EU - P&amp;L'!C120)</f>
        <v>33</v>
      </c>
      <c r="D148" s="235">
        <f>sum('DTC US&amp;CA - P&amp;L'!D119,'DTC EU - P&amp;L'!D120)</f>
        <v>32</v>
      </c>
      <c r="E148" s="235">
        <f>sum('DTC US&amp;CA - P&amp;L'!E119,'DTC EU - P&amp;L'!E120)</f>
        <v>35</v>
      </c>
      <c r="F148" s="235">
        <f>sum('DTC US&amp;CA - P&amp;L'!F119,'DTC EU - P&amp;L'!F120)</f>
        <v>36</v>
      </c>
      <c r="G148" s="235">
        <f>sum('DTC US&amp;CA - P&amp;L'!G119,'DTC EU - P&amp;L'!G120)</f>
        <v>22</v>
      </c>
      <c r="H148" s="235">
        <f>sum('DTC US&amp;CA - P&amp;L'!H119,'DTC EU - P&amp;L'!H120)</f>
        <v>19</v>
      </c>
      <c r="I148" s="235">
        <f>sum('DTC US&amp;CA - P&amp;L'!I119,'DTC EU - P&amp;L'!I120)</f>
        <v>20</v>
      </c>
      <c r="J148" s="235">
        <f>sum('DTC US&amp;CA - P&amp;L'!J119,'DTC EU - P&amp;L'!J120)</f>
        <v>21</v>
      </c>
      <c r="K148" s="235">
        <f>sum('DTC US&amp;CA - P&amp;L'!K119,'DTC EU - P&amp;L'!K120)</f>
        <v>20</v>
      </c>
      <c r="L148" s="235">
        <f>sum('DTC US&amp;CA - P&amp;L'!L119,'DTC EU - P&amp;L'!L120)</f>
        <v>14</v>
      </c>
      <c r="M148" s="235">
        <f>sum('DTC US&amp;CA - P&amp;L'!M119,'DTC EU - P&amp;L'!M120)</f>
        <v>21</v>
      </c>
      <c r="N148" s="235">
        <f>sum('DTC US&amp;CA - P&amp;L'!N119,'DTC EU - P&amp;L'!N120)</f>
        <v>11</v>
      </c>
      <c r="O148" s="235">
        <f>sum('DTC US&amp;CA - P&amp;L'!O119,'DTC EU - P&amp;L'!O120)</f>
        <v>22</v>
      </c>
      <c r="P148" s="235">
        <f>sum('DTC US&amp;CA - P&amp;L'!P119,'DTC EU - P&amp;L'!P120)</f>
        <v>16</v>
      </c>
      <c r="Q148" s="235">
        <f>sum('DTC US&amp;CA - P&amp;L'!Q119,'DTC EU - P&amp;L'!Q120)</f>
        <v>9</v>
      </c>
      <c r="R148" s="235">
        <f>sum('DTC US&amp;CA - P&amp;L'!R119,'DTC EU - P&amp;L'!R120)</f>
        <v>22</v>
      </c>
      <c r="S148" s="235">
        <f>sum('DTC US&amp;CA - P&amp;L'!S119,'DTC EU - P&amp;L'!S120)</f>
        <v>13</v>
      </c>
      <c r="T148" s="235">
        <f>sum('DTC US&amp;CA - P&amp;L'!T119,'DTC EU - P&amp;L'!T120)</f>
        <v>21</v>
      </c>
      <c r="U148" s="235">
        <f>sum('DTC US&amp;CA - P&amp;L'!U119,'DTC EU - P&amp;L'!U120)</f>
        <v>14</v>
      </c>
      <c r="V148" s="235">
        <f>sum('DTC US&amp;CA - P&amp;L'!V119,'DTC EU - P&amp;L'!V120)</f>
        <v>17</v>
      </c>
      <c r="W148" s="235">
        <f>sum('DTC US&amp;CA - P&amp;L'!W119,'DTC EU - P&amp;L'!W120)</f>
        <v>18</v>
      </c>
      <c r="X148" s="235">
        <f>sum('DTC US&amp;CA - P&amp;L'!X119,'DTC EU - P&amp;L'!X120)</f>
        <v>23</v>
      </c>
      <c r="Y148" s="235">
        <f>sum('DTC US&amp;CA - P&amp;L'!Y119,'DTC EU - P&amp;L'!Y120)</f>
        <v>26</v>
      </c>
      <c r="Z148" s="235">
        <f>sum('DTC US&amp;CA - P&amp;L'!Z119,'DTC EU - P&amp;L'!Z120)</f>
        <v>27</v>
      </c>
      <c r="AA148" s="235">
        <f>sum('DTC US&amp;CA - P&amp;L'!AA119,'DTC EU - P&amp;L'!AA120)</f>
        <v>31</v>
      </c>
      <c r="AB148" s="235">
        <f>sum('DTC US&amp;CA - P&amp;L'!AB119,'DTC EU - P&amp;L'!AB120)</f>
        <v>12</v>
      </c>
      <c r="AC148" s="235">
        <f>sum('DTC US&amp;CA - P&amp;L'!AC119,'DTC EU - P&amp;L'!AC120)</f>
        <v>7</v>
      </c>
      <c r="AD148" s="235">
        <f>sum('DTC US&amp;CA - P&amp;L'!AD119,'DTC EU - P&amp;L'!AD120)</f>
        <v>7</v>
      </c>
      <c r="AE148" s="235">
        <f>sum('DTC US&amp;CA - P&amp;L'!AE119,'DTC EU - P&amp;L'!AE120)</f>
        <v>6</v>
      </c>
      <c r="AF148" s="235">
        <f>sum('DTC US&amp;CA - P&amp;L'!AF119,'DTC EU - P&amp;L'!AF120)</f>
        <v>13</v>
      </c>
      <c r="AG148" s="189">
        <f t="shared" si="43"/>
        <v>609</v>
      </c>
      <c r="AH148" s="201"/>
    </row>
    <row r="149">
      <c r="A149" s="234" t="s">
        <v>316</v>
      </c>
      <c r="B149" s="235">
        <f>sum('DTC US&amp;CA - P&amp;L'!B120,'DTC EU - P&amp;L'!B121)</f>
        <v>0</v>
      </c>
      <c r="C149" s="235">
        <f>sum('DTC US&amp;CA - P&amp;L'!C120,'DTC EU - P&amp;L'!C121)</f>
        <v>0</v>
      </c>
      <c r="D149" s="235">
        <f>sum('DTC US&amp;CA - P&amp;L'!D120,'DTC EU - P&amp;L'!D121)</f>
        <v>0</v>
      </c>
      <c r="E149" s="235">
        <f>sum('DTC US&amp;CA - P&amp;L'!E120,'DTC EU - P&amp;L'!E121)</f>
        <v>0</v>
      </c>
      <c r="F149" s="235">
        <f>sum('DTC US&amp;CA - P&amp;L'!F120,'DTC EU - P&amp;L'!F121)</f>
        <v>0</v>
      </c>
      <c r="G149" s="235">
        <f>sum('DTC US&amp;CA - P&amp;L'!G120,'DTC EU - P&amp;L'!G121)</f>
        <v>0</v>
      </c>
      <c r="H149" s="235">
        <f>sum('DTC US&amp;CA - P&amp;L'!H120,'DTC EU - P&amp;L'!H121)</f>
        <v>0</v>
      </c>
      <c r="I149" s="235">
        <f>sum('DTC US&amp;CA - P&amp;L'!I120,'DTC EU - P&amp;L'!I121)</f>
        <v>0</v>
      </c>
      <c r="J149" s="235">
        <f>sum('DTC US&amp;CA - P&amp;L'!J120,'DTC EU - P&amp;L'!J121)</f>
        <v>0</v>
      </c>
      <c r="K149" s="235">
        <f>sum('DTC US&amp;CA - P&amp;L'!K120,'DTC EU - P&amp;L'!K121)</f>
        <v>0</v>
      </c>
      <c r="L149" s="235">
        <f>sum('DTC US&amp;CA - P&amp;L'!L120,'DTC EU - P&amp;L'!L121)</f>
        <v>0</v>
      </c>
      <c r="M149" s="235">
        <f>sum('DTC US&amp;CA - P&amp;L'!M120,'DTC EU - P&amp;L'!M121)</f>
        <v>0</v>
      </c>
      <c r="N149" s="235">
        <f>sum('DTC US&amp;CA - P&amp;L'!N120,'DTC EU - P&amp;L'!N121)</f>
        <v>0</v>
      </c>
      <c r="O149" s="235">
        <f>sum('DTC US&amp;CA - P&amp;L'!O120,'DTC EU - P&amp;L'!O121)</f>
        <v>0</v>
      </c>
      <c r="P149" s="235">
        <f>sum('DTC US&amp;CA - P&amp;L'!P120,'DTC EU - P&amp;L'!P121)</f>
        <v>0</v>
      </c>
      <c r="Q149" s="235">
        <f>sum('DTC US&amp;CA - P&amp;L'!Q120,'DTC EU - P&amp;L'!Q121)</f>
        <v>0</v>
      </c>
      <c r="R149" s="235">
        <f>sum('DTC US&amp;CA - P&amp;L'!R120,'DTC EU - P&amp;L'!R121)</f>
        <v>0</v>
      </c>
      <c r="S149" s="235">
        <f>sum('DTC US&amp;CA - P&amp;L'!S120,'DTC EU - P&amp;L'!S121)</f>
        <v>0</v>
      </c>
      <c r="T149" s="235">
        <f>sum('DTC US&amp;CA - P&amp;L'!T120,'DTC EU - P&amp;L'!T121)</f>
        <v>0</v>
      </c>
      <c r="U149" s="235">
        <f>sum('DTC US&amp;CA - P&amp;L'!U120,'DTC EU - P&amp;L'!U121)</f>
        <v>0</v>
      </c>
      <c r="V149" s="235">
        <f>sum('DTC US&amp;CA - P&amp;L'!V120,'DTC EU - P&amp;L'!V121)</f>
        <v>0</v>
      </c>
      <c r="W149" s="235">
        <f>sum('DTC US&amp;CA - P&amp;L'!W120,'DTC EU - P&amp;L'!W121)</f>
        <v>0</v>
      </c>
      <c r="X149" s="235">
        <f>sum('DTC US&amp;CA - P&amp;L'!X120,'DTC EU - P&amp;L'!X121)</f>
        <v>0</v>
      </c>
      <c r="Y149" s="235">
        <f>sum('DTC US&amp;CA - P&amp;L'!Y120,'DTC EU - P&amp;L'!Y121)</f>
        <v>0</v>
      </c>
      <c r="Z149" s="235">
        <f>sum('DTC US&amp;CA - P&amp;L'!Z120,'DTC EU - P&amp;L'!Z121)</f>
        <v>0</v>
      </c>
      <c r="AA149" s="235">
        <f>sum('DTC US&amp;CA - P&amp;L'!AA120,'DTC EU - P&amp;L'!AA121)</f>
        <v>0</v>
      </c>
      <c r="AB149" s="235">
        <f>sum('DTC US&amp;CA - P&amp;L'!AB120,'DTC EU - P&amp;L'!AB121)</f>
        <v>0</v>
      </c>
      <c r="AC149" s="235">
        <f>sum('DTC US&amp;CA - P&amp;L'!AC120,'DTC EU - P&amp;L'!AC121)</f>
        <v>0</v>
      </c>
      <c r="AD149" s="235">
        <f>sum('DTC US&amp;CA - P&amp;L'!AD120,'DTC EU - P&amp;L'!AD121)</f>
        <v>0</v>
      </c>
      <c r="AE149" s="235">
        <f>sum('DTC US&amp;CA - P&amp;L'!AE120,'DTC EU - P&amp;L'!AE121)</f>
        <v>0</v>
      </c>
      <c r="AF149" s="235">
        <f>sum('DTC US&amp;CA - P&amp;L'!AF120,'DTC EU - P&amp;L'!AF121)</f>
        <v>0</v>
      </c>
      <c r="AG149" s="189">
        <f t="shared" si="43"/>
        <v>0</v>
      </c>
      <c r="AH149" s="201"/>
    </row>
    <row r="150">
      <c r="A150" s="236" t="s">
        <v>234</v>
      </c>
      <c r="B150" s="237">
        <f t="shared" ref="B150:AF150" si="44">sum(B147:B149)</f>
        <v>21</v>
      </c>
      <c r="C150" s="237">
        <f t="shared" si="44"/>
        <v>33</v>
      </c>
      <c r="D150" s="237">
        <f t="shared" si="44"/>
        <v>32</v>
      </c>
      <c r="E150" s="237">
        <f t="shared" si="44"/>
        <v>35</v>
      </c>
      <c r="F150" s="237">
        <f t="shared" si="44"/>
        <v>36</v>
      </c>
      <c r="G150" s="237">
        <f t="shared" si="44"/>
        <v>22</v>
      </c>
      <c r="H150" s="237">
        <f t="shared" si="44"/>
        <v>19</v>
      </c>
      <c r="I150" s="237">
        <f t="shared" si="44"/>
        <v>20</v>
      </c>
      <c r="J150" s="237">
        <f t="shared" si="44"/>
        <v>21</v>
      </c>
      <c r="K150" s="237">
        <f t="shared" si="44"/>
        <v>20</v>
      </c>
      <c r="L150" s="237">
        <f t="shared" si="44"/>
        <v>14</v>
      </c>
      <c r="M150" s="237">
        <f t="shared" si="44"/>
        <v>21</v>
      </c>
      <c r="N150" s="237">
        <f t="shared" si="44"/>
        <v>11</v>
      </c>
      <c r="O150" s="237">
        <f t="shared" si="44"/>
        <v>22</v>
      </c>
      <c r="P150" s="237">
        <f t="shared" si="44"/>
        <v>16</v>
      </c>
      <c r="Q150" s="237">
        <f t="shared" si="44"/>
        <v>9</v>
      </c>
      <c r="R150" s="237">
        <f t="shared" si="44"/>
        <v>22</v>
      </c>
      <c r="S150" s="237">
        <f t="shared" si="44"/>
        <v>13</v>
      </c>
      <c r="T150" s="237">
        <f t="shared" si="44"/>
        <v>21</v>
      </c>
      <c r="U150" s="237">
        <f t="shared" si="44"/>
        <v>14</v>
      </c>
      <c r="V150" s="237">
        <f t="shared" si="44"/>
        <v>17</v>
      </c>
      <c r="W150" s="237">
        <f t="shared" si="44"/>
        <v>18</v>
      </c>
      <c r="X150" s="237">
        <f t="shared" si="44"/>
        <v>23</v>
      </c>
      <c r="Y150" s="237">
        <f t="shared" si="44"/>
        <v>26</v>
      </c>
      <c r="Z150" s="237">
        <f t="shared" si="44"/>
        <v>27</v>
      </c>
      <c r="AA150" s="237">
        <f t="shared" si="44"/>
        <v>31</v>
      </c>
      <c r="AB150" s="237">
        <f t="shared" si="44"/>
        <v>12</v>
      </c>
      <c r="AC150" s="237">
        <f t="shared" si="44"/>
        <v>7</v>
      </c>
      <c r="AD150" s="237">
        <f t="shared" si="44"/>
        <v>7</v>
      </c>
      <c r="AE150" s="237">
        <f t="shared" si="44"/>
        <v>6</v>
      </c>
      <c r="AF150" s="237">
        <f t="shared" si="44"/>
        <v>13</v>
      </c>
      <c r="AG150" s="189">
        <f t="shared" si="43"/>
        <v>609</v>
      </c>
      <c r="AH150" s="239"/>
    </row>
    <row r="151">
      <c r="A151" s="211"/>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89"/>
      <c r="AH151" s="185"/>
    </row>
    <row r="152">
      <c r="A152" s="234" t="s">
        <v>235</v>
      </c>
      <c r="B152" s="235">
        <f>sum('DTC US&amp;CA - P&amp;L'!B123,'DTC EU - P&amp;L'!B124)</f>
        <v>0</v>
      </c>
      <c r="C152" s="235">
        <f>sum('DTC US&amp;CA - P&amp;L'!C123,'DTC EU - P&amp;L'!C124)</f>
        <v>0</v>
      </c>
      <c r="D152" s="235">
        <f>sum('DTC US&amp;CA - P&amp;L'!D123,'DTC EU - P&amp;L'!D124)</f>
        <v>0</v>
      </c>
      <c r="E152" s="235">
        <f>sum('DTC US&amp;CA - P&amp;L'!E123,'DTC EU - P&amp;L'!E124)</f>
        <v>0</v>
      </c>
      <c r="F152" s="235">
        <f>sum('DTC US&amp;CA - P&amp;L'!F123,'DTC EU - P&amp;L'!F124)</f>
        <v>0</v>
      </c>
      <c r="G152" s="235">
        <f>sum('DTC US&amp;CA - P&amp;L'!G123,'DTC EU - P&amp;L'!G124)</f>
        <v>0</v>
      </c>
      <c r="H152" s="235">
        <f>sum('DTC US&amp;CA - P&amp;L'!H123,'DTC EU - P&amp;L'!H124)</f>
        <v>0</v>
      </c>
      <c r="I152" s="235">
        <f>sum('DTC US&amp;CA - P&amp;L'!I123,'DTC EU - P&amp;L'!I124)</f>
        <v>0</v>
      </c>
      <c r="J152" s="235">
        <f>sum('DTC US&amp;CA - P&amp;L'!J123,'DTC EU - P&amp;L'!J124)</f>
        <v>0</v>
      </c>
      <c r="K152" s="235">
        <f>sum('DTC US&amp;CA - P&amp;L'!K123,'DTC EU - P&amp;L'!K124)</f>
        <v>0</v>
      </c>
      <c r="L152" s="235">
        <f>sum('DTC US&amp;CA - P&amp;L'!L123,'DTC EU - P&amp;L'!L124)</f>
        <v>0</v>
      </c>
      <c r="M152" s="235">
        <f>sum('DTC US&amp;CA - P&amp;L'!M123,'DTC EU - P&amp;L'!M124)</f>
        <v>0</v>
      </c>
      <c r="N152" s="235">
        <f>sum('DTC US&amp;CA - P&amp;L'!N123,'DTC EU - P&amp;L'!N124)</f>
        <v>0</v>
      </c>
      <c r="O152" s="235">
        <f>sum('DTC US&amp;CA - P&amp;L'!O123,'DTC EU - P&amp;L'!O124)</f>
        <v>0</v>
      </c>
      <c r="P152" s="235">
        <f>sum('DTC US&amp;CA - P&amp;L'!P123,'DTC EU - P&amp;L'!P124)</f>
        <v>0</v>
      </c>
      <c r="Q152" s="235">
        <f>sum('DTC US&amp;CA - P&amp;L'!Q123,'DTC EU - P&amp;L'!Q124)</f>
        <v>0</v>
      </c>
      <c r="R152" s="235">
        <f>sum('DTC US&amp;CA - P&amp;L'!R123,'DTC EU - P&amp;L'!R124)</f>
        <v>0</v>
      </c>
      <c r="S152" s="235">
        <f>sum('DTC US&amp;CA - P&amp;L'!S123,'DTC EU - P&amp;L'!S124)</f>
        <v>0</v>
      </c>
      <c r="T152" s="235">
        <f>sum('DTC US&amp;CA - P&amp;L'!T123,'DTC EU - P&amp;L'!T124)</f>
        <v>0</v>
      </c>
      <c r="U152" s="235">
        <f>sum('DTC US&amp;CA - P&amp;L'!U123,'DTC EU - P&amp;L'!U124)</f>
        <v>0</v>
      </c>
      <c r="V152" s="235">
        <f>sum('DTC US&amp;CA - P&amp;L'!V123,'DTC EU - P&amp;L'!V124)</f>
        <v>0</v>
      </c>
      <c r="W152" s="235">
        <f>sum('DTC US&amp;CA - P&amp;L'!W123,'DTC EU - P&amp;L'!W124)</f>
        <v>0</v>
      </c>
      <c r="X152" s="235">
        <f>sum('DTC US&amp;CA - P&amp;L'!X123,'DTC EU - P&amp;L'!X124)</f>
        <v>0</v>
      </c>
      <c r="Y152" s="235">
        <f>sum('DTC US&amp;CA - P&amp;L'!Y123,'DTC EU - P&amp;L'!Y124)</f>
        <v>0</v>
      </c>
      <c r="Z152" s="235">
        <f>sum('DTC US&amp;CA - P&amp;L'!Z123,'DTC EU - P&amp;L'!Z124)</f>
        <v>0</v>
      </c>
      <c r="AA152" s="235">
        <f>sum('DTC US&amp;CA - P&amp;L'!AA123,'DTC EU - P&amp;L'!AA124)</f>
        <v>0</v>
      </c>
      <c r="AB152" s="235">
        <f>sum('DTC US&amp;CA - P&amp;L'!AB123,'DTC EU - P&amp;L'!AB124)</f>
        <v>0</v>
      </c>
      <c r="AC152" s="235">
        <f>sum('DTC US&amp;CA - P&amp;L'!AC123,'DTC EU - P&amp;L'!AC124)</f>
        <v>0</v>
      </c>
      <c r="AD152" s="235">
        <f>sum('DTC US&amp;CA - P&amp;L'!AD123,'DTC EU - P&amp;L'!AD124)</f>
        <v>0</v>
      </c>
      <c r="AE152" s="235">
        <f>sum('DTC US&amp;CA - P&amp;L'!AE123,'DTC EU - P&amp;L'!AE124)</f>
        <v>0</v>
      </c>
      <c r="AF152" s="235">
        <f>sum('DTC US&amp;CA - P&amp;L'!AF123,'DTC EU - P&amp;L'!AF124)</f>
        <v>0</v>
      </c>
      <c r="AG152" s="189">
        <f t="shared" ref="AG152:AG155" si="45">SUM(B152:AF152)</f>
        <v>0</v>
      </c>
      <c r="AH152" s="201"/>
    </row>
    <row r="153">
      <c r="A153" s="234" t="s">
        <v>317</v>
      </c>
      <c r="B153" s="235">
        <f>sum('DTC US&amp;CA - P&amp;L'!B124,'DTC EU - P&amp;L'!B125)</f>
        <v>0</v>
      </c>
      <c r="C153" s="235">
        <f>sum('DTC US&amp;CA - P&amp;L'!C124,'DTC EU - P&amp;L'!C125)</f>
        <v>0</v>
      </c>
      <c r="D153" s="235">
        <f>sum('DTC US&amp;CA - P&amp;L'!D124,'DTC EU - P&amp;L'!D125)</f>
        <v>0</v>
      </c>
      <c r="E153" s="235">
        <f>sum('DTC US&amp;CA - P&amp;L'!E124,'DTC EU - P&amp;L'!E125)</f>
        <v>1</v>
      </c>
      <c r="F153" s="235">
        <f>sum('DTC US&amp;CA - P&amp;L'!F124,'DTC EU - P&amp;L'!F125)</f>
        <v>0</v>
      </c>
      <c r="G153" s="235">
        <f>sum('DTC US&amp;CA - P&amp;L'!G124,'DTC EU - P&amp;L'!G125)</f>
        <v>0</v>
      </c>
      <c r="H153" s="235">
        <f>sum('DTC US&amp;CA - P&amp;L'!H124,'DTC EU - P&amp;L'!H125)</f>
        <v>0</v>
      </c>
      <c r="I153" s="235">
        <f>sum('DTC US&amp;CA - P&amp;L'!I124,'DTC EU - P&amp;L'!I125)</f>
        <v>0</v>
      </c>
      <c r="J153" s="235">
        <f>sum('DTC US&amp;CA - P&amp;L'!J124,'DTC EU - P&amp;L'!J125)</f>
        <v>0</v>
      </c>
      <c r="K153" s="235">
        <f>sum('DTC US&amp;CA - P&amp;L'!K124,'DTC EU - P&amp;L'!K125)</f>
        <v>0</v>
      </c>
      <c r="L153" s="235">
        <f>sum('DTC US&amp;CA - P&amp;L'!L124,'DTC EU - P&amp;L'!L125)</f>
        <v>0</v>
      </c>
      <c r="M153" s="235">
        <f>sum('DTC US&amp;CA - P&amp;L'!M124,'DTC EU - P&amp;L'!M125)</f>
        <v>0</v>
      </c>
      <c r="N153" s="235">
        <f>sum('DTC US&amp;CA - P&amp;L'!N124,'DTC EU - P&amp;L'!N125)</f>
        <v>0</v>
      </c>
      <c r="O153" s="235">
        <f>sum('DTC US&amp;CA - P&amp;L'!O124,'DTC EU - P&amp;L'!O125)</f>
        <v>0</v>
      </c>
      <c r="P153" s="235">
        <f>sum('DTC US&amp;CA - P&amp;L'!P124,'DTC EU - P&amp;L'!P125)</f>
        <v>0</v>
      </c>
      <c r="Q153" s="235">
        <f>sum('DTC US&amp;CA - P&amp;L'!Q124,'DTC EU - P&amp;L'!Q125)</f>
        <v>0</v>
      </c>
      <c r="R153" s="235">
        <f>sum('DTC US&amp;CA - P&amp;L'!R124,'DTC EU - P&amp;L'!R125)</f>
        <v>0</v>
      </c>
      <c r="S153" s="235">
        <f>sum('DTC US&amp;CA - P&amp;L'!S124,'DTC EU - P&amp;L'!S125)</f>
        <v>0</v>
      </c>
      <c r="T153" s="235">
        <f>sum('DTC US&amp;CA - P&amp;L'!T124,'DTC EU - P&amp;L'!T125)</f>
        <v>0</v>
      </c>
      <c r="U153" s="235">
        <f>sum('DTC US&amp;CA - P&amp;L'!U124,'DTC EU - P&amp;L'!U125)</f>
        <v>0</v>
      </c>
      <c r="V153" s="235">
        <f>sum('DTC US&amp;CA - P&amp;L'!V124,'DTC EU - P&amp;L'!V125)</f>
        <v>0</v>
      </c>
      <c r="W153" s="235">
        <f>sum('DTC US&amp;CA - P&amp;L'!W124,'DTC EU - P&amp;L'!W125)</f>
        <v>0</v>
      </c>
      <c r="X153" s="235">
        <f>sum('DTC US&amp;CA - P&amp;L'!X124,'DTC EU - P&amp;L'!X125)</f>
        <v>0</v>
      </c>
      <c r="Y153" s="235">
        <f>sum('DTC US&amp;CA - P&amp;L'!Y124,'DTC EU - P&amp;L'!Y125)</f>
        <v>0</v>
      </c>
      <c r="Z153" s="235">
        <f>sum('DTC US&amp;CA - P&amp;L'!Z124,'DTC EU - P&amp;L'!Z125)</f>
        <v>0</v>
      </c>
      <c r="AA153" s="235">
        <f>sum('DTC US&amp;CA - P&amp;L'!AA124,'DTC EU - P&amp;L'!AA125)</f>
        <v>0</v>
      </c>
      <c r="AB153" s="235">
        <f>sum('DTC US&amp;CA - P&amp;L'!AB124,'DTC EU - P&amp;L'!AB125)</f>
        <v>0</v>
      </c>
      <c r="AC153" s="235">
        <f>sum('DTC US&amp;CA - P&amp;L'!AC124,'DTC EU - P&amp;L'!AC125)</f>
        <v>0</v>
      </c>
      <c r="AD153" s="235">
        <f>sum('DTC US&amp;CA - P&amp;L'!AD124,'DTC EU - P&amp;L'!AD125)</f>
        <v>0</v>
      </c>
      <c r="AE153" s="235">
        <f>sum('DTC US&amp;CA - P&amp;L'!AE124,'DTC EU - P&amp;L'!AE125)</f>
        <v>0</v>
      </c>
      <c r="AF153" s="235">
        <f>sum('DTC US&amp;CA - P&amp;L'!AF124,'DTC EU - P&amp;L'!AF125)</f>
        <v>0</v>
      </c>
      <c r="AG153" s="189">
        <f t="shared" si="45"/>
        <v>1</v>
      </c>
      <c r="AH153" s="208"/>
    </row>
    <row r="154">
      <c r="A154" s="234" t="s">
        <v>318</v>
      </c>
      <c r="B154" s="235">
        <f>sum('DTC US&amp;CA - P&amp;L'!B125,'DTC EU - P&amp;L'!B126)</f>
        <v>10</v>
      </c>
      <c r="C154" s="235">
        <f>sum('DTC US&amp;CA - P&amp;L'!C125,'DTC EU - P&amp;L'!C126)</f>
        <v>25</v>
      </c>
      <c r="D154" s="235">
        <f>sum('DTC US&amp;CA - P&amp;L'!D125,'DTC EU - P&amp;L'!D126)</f>
        <v>30</v>
      </c>
      <c r="E154" s="235">
        <f>sum('DTC US&amp;CA - P&amp;L'!E125,'DTC EU - P&amp;L'!E126)</f>
        <v>19</v>
      </c>
      <c r="F154" s="235">
        <f>sum('DTC US&amp;CA - P&amp;L'!F125,'DTC EU - P&amp;L'!F126)</f>
        <v>13</v>
      </c>
      <c r="G154" s="235">
        <f>sum('DTC US&amp;CA - P&amp;L'!G125,'DTC EU - P&amp;L'!G126)</f>
        <v>16</v>
      </c>
      <c r="H154" s="235">
        <f>sum('DTC US&amp;CA - P&amp;L'!H125,'DTC EU - P&amp;L'!H126)</f>
        <v>18</v>
      </c>
      <c r="I154" s="235">
        <f>sum('DTC US&amp;CA - P&amp;L'!I125,'DTC EU - P&amp;L'!I126)</f>
        <v>18</v>
      </c>
      <c r="J154" s="235">
        <f>sum('DTC US&amp;CA - P&amp;L'!J125,'DTC EU - P&amp;L'!J126)</f>
        <v>15</v>
      </c>
      <c r="K154" s="235">
        <f>sum('DTC US&amp;CA - P&amp;L'!K125,'DTC EU - P&amp;L'!K126)</f>
        <v>17</v>
      </c>
      <c r="L154" s="235">
        <f>sum('DTC US&amp;CA - P&amp;L'!L125,'DTC EU - P&amp;L'!L126)</f>
        <v>6</v>
      </c>
      <c r="M154" s="235">
        <f>sum('DTC US&amp;CA - P&amp;L'!M125,'DTC EU - P&amp;L'!M126)</f>
        <v>14</v>
      </c>
      <c r="N154" s="235">
        <f>sum('DTC US&amp;CA - P&amp;L'!N125,'DTC EU - P&amp;L'!N126)</f>
        <v>2</v>
      </c>
      <c r="O154" s="235">
        <f>sum('DTC US&amp;CA - P&amp;L'!O125,'DTC EU - P&amp;L'!O126)</f>
        <v>12</v>
      </c>
      <c r="P154" s="235">
        <f>sum('DTC US&amp;CA - P&amp;L'!P125,'DTC EU - P&amp;L'!P126)</f>
        <v>12</v>
      </c>
      <c r="Q154" s="235">
        <f>sum('DTC US&amp;CA - P&amp;L'!Q125,'DTC EU - P&amp;L'!Q126)</f>
        <v>10</v>
      </c>
      <c r="R154" s="235">
        <f>sum('DTC US&amp;CA - P&amp;L'!R125,'DTC EU - P&amp;L'!R126)</f>
        <v>7</v>
      </c>
      <c r="S154" s="235">
        <f>sum('DTC US&amp;CA - P&amp;L'!S125,'DTC EU - P&amp;L'!S126)</f>
        <v>4</v>
      </c>
      <c r="T154" s="235">
        <f>sum('DTC US&amp;CA - P&amp;L'!T125,'DTC EU - P&amp;L'!T126)</f>
        <v>20</v>
      </c>
      <c r="U154" s="235">
        <f>sum('DTC US&amp;CA - P&amp;L'!U125,'DTC EU - P&amp;L'!U126)</f>
        <v>9</v>
      </c>
      <c r="V154" s="235">
        <f>sum('DTC US&amp;CA - P&amp;L'!V125,'DTC EU - P&amp;L'!V126)</f>
        <v>4</v>
      </c>
      <c r="W154" s="235">
        <f>sum('DTC US&amp;CA - P&amp;L'!W125,'DTC EU - P&amp;L'!W126)</f>
        <v>15</v>
      </c>
      <c r="X154" s="235">
        <f>sum('DTC US&amp;CA - P&amp;L'!X125,'DTC EU - P&amp;L'!X126)</f>
        <v>11</v>
      </c>
      <c r="Y154" s="235">
        <f>sum('DTC US&amp;CA - P&amp;L'!Y125,'DTC EU - P&amp;L'!Y126)</f>
        <v>17</v>
      </c>
      <c r="Z154" s="235">
        <f>sum('DTC US&amp;CA - P&amp;L'!Z125,'DTC EU - P&amp;L'!Z126)</f>
        <v>11</v>
      </c>
      <c r="AA154" s="235">
        <f>sum('DTC US&amp;CA - P&amp;L'!AA125,'DTC EU - P&amp;L'!AA126)</f>
        <v>8</v>
      </c>
      <c r="AB154" s="235">
        <f>sum('DTC US&amp;CA - P&amp;L'!AB125,'DTC EU - P&amp;L'!AB126)</f>
        <v>8</v>
      </c>
      <c r="AC154" s="235">
        <f>sum('DTC US&amp;CA - P&amp;L'!AC125,'DTC EU - P&amp;L'!AC126)</f>
        <v>0</v>
      </c>
      <c r="AD154" s="235">
        <f>sum('DTC US&amp;CA - P&amp;L'!AD125,'DTC EU - P&amp;L'!AD126)</f>
        <v>5</v>
      </c>
      <c r="AE154" s="235">
        <f>sum('DTC US&amp;CA - P&amp;L'!AE125,'DTC EU - P&amp;L'!AE126)</f>
        <v>13</v>
      </c>
      <c r="AF154" s="235">
        <f>sum('DTC US&amp;CA - P&amp;L'!AF125,'DTC EU - P&amp;L'!AF126)</f>
        <v>9</v>
      </c>
      <c r="AG154" s="189">
        <f t="shared" si="45"/>
        <v>378</v>
      </c>
      <c r="AH154" s="208"/>
    </row>
    <row r="155">
      <c r="A155" s="240" t="s">
        <v>238</v>
      </c>
      <c r="B155" s="241">
        <f t="shared" ref="B155:AF155" si="46">sum(B152:B154)</f>
        <v>10</v>
      </c>
      <c r="C155" s="241">
        <f t="shared" si="46"/>
        <v>25</v>
      </c>
      <c r="D155" s="241">
        <f t="shared" si="46"/>
        <v>30</v>
      </c>
      <c r="E155" s="241">
        <f t="shared" si="46"/>
        <v>20</v>
      </c>
      <c r="F155" s="241">
        <f t="shared" si="46"/>
        <v>13</v>
      </c>
      <c r="G155" s="241">
        <f t="shared" si="46"/>
        <v>16</v>
      </c>
      <c r="H155" s="241">
        <f t="shared" si="46"/>
        <v>18</v>
      </c>
      <c r="I155" s="241">
        <f t="shared" si="46"/>
        <v>18</v>
      </c>
      <c r="J155" s="241">
        <f t="shared" si="46"/>
        <v>15</v>
      </c>
      <c r="K155" s="241">
        <f t="shared" si="46"/>
        <v>17</v>
      </c>
      <c r="L155" s="241">
        <f t="shared" si="46"/>
        <v>6</v>
      </c>
      <c r="M155" s="241">
        <f t="shared" si="46"/>
        <v>14</v>
      </c>
      <c r="N155" s="241">
        <f t="shared" si="46"/>
        <v>2</v>
      </c>
      <c r="O155" s="241">
        <f t="shared" si="46"/>
        <v>12</v>
      </c>
      <c r="P155" s="241">
        <f t="shared" si="46"/>
        <v>12</v>
      </c>
      <c r="Q155" s="241">
        <f t="shared" si="46"/>
        <v>10</v>
      </c>
      <c r="R155" s="241">
        <f t="shared" si="46"/>
        <v>7</v>
      </c>
      <c r="S155" s="241">
        <f t="shared" si="46"/>
        <v>4</v>
      </c>
      <c r="T155" s="241">
        <f t="shared" si="46"/>
        <v>20</v>
      </c>
      <c r="U155" s="241">
        <f t="shared" si="46"/>
        <v>9</v>
      </c>
      <c r="V155" s="241">
        <f t="shared" si="46"/>
        <v>4</v>
      </c>
      <c r="W155" s="241">
        <f t="shared" si="46"/>
        <v>15</v>
      </c>
      <c r="X155" s="241">
        <f t="shared" si="46"/>
        <v>11</v>
      </c>
      <c r="Y155" s="241">
        <f t="shared" si="46"/>
        <v>17</v>
      </c>
      <c r="Z155" s="241">
        <f t="shared" si="46"/>
        <v>11</v>
      </c>
      <c r="AA155" s="241">
        <f t="shared" si="46"/>
        <v>8</v>
      </c>
      <c r="AB155" s="241">
        <f t="shared" si="46"/>
        <v>8</v>
      </c>
      <c r="AC155" s="241">
        <f t="shared" si="46"/>
        <v>0</v>
      </c>
      <c r="AD155" s="241">
        <f t="shared" si="46"/>
        <v>5</v>
      </c>
      <c r="AE155" s="241">
        <f t="shared" si="46"/>
        <v>13</v>
      </c>
      <c r="AF155" s="241">
        <f t="shared" si="46"/>
        <v>9</v>
      </c>
      <c r="AG155" s="189">
        <f t="shared" si="45"/>
        <v>379</v>
      </c>
      <c r="AH155" s="242"/>
    </row>
    <row r="156">
      <c r="A156" s="211"/>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89"/>
      <c r="AH156" s="217"/>
    </row>
    <row r="157">
      <c r="A157" s="218" t="s">
        <v>239</v>
      </c>
      <c r="B157" s="219">
        <f t="shared" ref="B157:AF157" si="47">sum(B161,B165,B170)</f>
        <v>0</v>
      </c>
      <c r="C157" s="219">
        <f t="shared" si="47"/>
        <v>0</v>
      </c>
      <c r="D157" s="219">
        <f t="shared" si="47"/>
        <v>0</v>
      </c>
      <c r="E157" s="219">
        <f t="shared" si="47"/>
        <v>0</v>
      </c>
      <c r="F157" s="219">
        <f t="shared" si="47"/>
        <v>0</v>
      </c>
      <c r="G157" s="219">
        <f t="shared" si="47"/>
        <v>0</v>
      </c>
      <c r="H157" s="219">
        <f t="shared" si="47"/>
        <v>0</v>
      </c>
      <c r="I157" s="219">
        <f t="shared" si="47"/>
        <v>0</v>
      </c>
      <c r="J157" s="219">
        <f t="shared" si="47"/>
        <v>0</v>
      </c>
      <c r="K157" s="219">
        <f t="shared" si="47"/>
        <v>0</v>
      </c>
      <c r="L157" s="219">
        <f t="shared" si="47"/>
        <v>0</v>
      </c>
      <c r="M157" s="219">
        <f t="shared" si="47"/>
        <v>0</v>
      </c>
      <c r="N157" s="219">
        <f t="shared" si="47"/>
        <v>9</v>
      </c>
      <c r="O157" s="219">
        <f t="shared" si="47"/>
        <v>736</v>
      </c>
      <c r="P157" s="219">
        <f t="shared" si="47"/>
        <v>85</v>
      </c>
      <c r="Q157" s="219">
        <f t="shared" si="47"/>
        <v>38</v>
      </c>
      <c r="R157" s="219">
        <f t="shared" si="47"/>
        <v>190</v>
      </c>
      <c r="S157" s="219">
        <f t="shared" si="47"/>
        <v>47</v>
      </c>
      <c r="T157" s="219">
        <f t="shared" si="47"/>
        <v>143</v>
      </c>
      <c r="U157" s="219">
        <f t="shared" si="47"/>
        <v>1</v>
      </c>
      <c r="V157" s="219">
        <f t="shared" si="47"/>
        <v>0</v>
      </c>
      <c r="W157" s="219">
        <f t="shared" si="47"/>
        <v>0</v>
      </c>
      <c r="X157" s="219">
        <f t="shared" si="47"/>
        <v>0</v>
      </c>
      <c r="Y157" s="219">
        <f t="shared" si="47"/>
        <v>0</v>
      </c>
      <c r="Z157" s="219">
        <f t="shared" si="47"/>
        <v>0</v>
      </c>
      <c r="AA157" s="219">
        <f t="shared" si="47"/>
        <v>0</v>
      </c>
      <c r="AB157" s="219">
        <f t="shared" si="47"/>
        <v>0</v>
      </c>
      <c r="AC157" s="219">
        <f t="shared" si="47"/>
        <v>0</v>
      </c>
      <c r="AD157" s="219">
        <f t="shared" si="47"/>
        <v>0</v>
      </c>
      <c r="AE157" s="219">
        <f t="shared" si="47"/>
        <v>0</v>
      </c>
      <c r="AF157" s="219">
        <f t="shared" si="47"/>
        <v>0</v>
      </c>
      <c r="AG157" s="189">
        <f t="shared" ref="AG157:AG161" si="48">SUM(B157:AF157)</f>
        <v>1249</v>
      </c>
      <c r="AH157" s="220"/>
    </row>
    <row r="158" collapsed="1">
      <c r="A158" s="234" t="s">
        <v>240</v>
      </c>
      <c r="B158" s="222"/>
      <c r="C158" s="222"/>
      <c r="D158" s="222"/>
      <c r="E158" s="222"/>
      <c r="F158" s="222"/>
      <c r="G158" s="222"/>
      <c r="H158" s="222"/>
      <c r="I158" s="222"/>
      <c r="J158" s="222"/>
      <c r="K158" s="222"/>
      <c r="L158" s="222"/>
      <c r="M158" s="222"/>
      <c r="N158" s="235">
        <f>sum('DTC US&amp;CA - P&amp;L'!N129,'DTC EU - P&amp;L'!N130)</f>
        <v>9</v>
      </c>
      <c r="O158" s="235">
        <f>sum('DTC US&amp;CA - P&amp;L'!O129,'DTC EU - P&amp;L'!O130)</f>
        <v>736</v>
      </c>
      <c r="P158" s="235">
        <f>sum('DTC US&amp;CA - P&amp;L'!P129,'DTC EU - P&amp;L'!P130)</f>
        <v>85</v>
      </c>
      <c r="Q158" s="235">
        <f>sum('DTC US&amp;CA - P&amp;L'!Q129,'DTC EU - P&amp;L'!Q130)</f>
        <v>38</v>
      </c>
      <c r="R158" s="235">
        <f>sum('DTC US&amp;CA - P&amp;L'!R129,'DTC EU - P&amp;L'!R130)</f>
        <v>190</v>
      </c>
      <c r="S158" s="235">
        <f>sum('DTC US&amp;CA - P&amp;L'!S129,'DTC EU - P&amp;L'!S130)</f>
        <v>47</v>
      </c>
      <c r="T158" s="235">
        <f>sum('DTC US&amp;CA - P&amp;L'!T129,'DTC EU - P&amp;L'!T130)</f>
        <v>143</v>
      </c>
      <c r="U158" s="235">
        <f>sum('DTC US&amp;CA - P&amp;L'!U129,'DTC EU - P&amp;L'!U130)</f>
        <v>1</v>
      </c>
      <c r="V158" s="235">
        <f>sum('DTC US&amp;CA - P&amp;L'!V129,'DTC EU - P&amp;L'!V130)</f>
        <v>0</v>
      </c>
      <c r="W158" s="235">
        <f>sum('DTC US&amp;CA - P&amp;L'!W129,'DTC EU - P&amp;L'!W130)</f>
        <v>0</v>
      </c>
      <c r="X158" s="235">
        <f>sum('DTC US&amp;CA - P&amp;L'!X129,'DTC EU - P&amp;L'!X130)</f>
        <v>0</v>
      </c>
      <c r="Y158" s="235">
        <f>sum('DTC US&amp;CA - P&amp;L'!Y129,'DTC EU - P&amp;L'!Y130)</f>
        <v>0</v>
      </c>
      <c r="Z158" s="235">
        <f>sum('DTC US&amp;CA - P&amp;L'!Z129,'DTC EU - P&amp;L'!Z130)</f>
        <v>0</v>
      </c>
      <c r="AA158" s="235">
        <f>sum('DTC US&amp;CA - P&amp;L'!AA129,'DTC EU - P&amp;L'!AA130)</f>
        <v>0</v>
      </c>
      <c r="AB158" s="235">
        <f>sum('DTC US&amp;CA - P&amp;L'!AB129,'DTC EU - P&amp;L'!AB130)</f>
        <v>0</v>
      </c>
      <c r="AC158" s="235">
        <f>sum('DTC US&amp;CA - P&amp;L'!AC129,'DTC EU - P&amp;L'!AC130)</f>
        <v>0</v>
      </c>
      <c r="AD158" s="235">
        <f>sum('DTC US&amp;CA - P&amp;L'!AD129,'DTC EU - P&amp;L'!AD130)</f>
        <v>0</v>
      </c>
      <c r="AE158" s="235">
        <f>sum('DTC US&amp;CA - P&amp;L'!AE129,'DTC EU - P&amp;L'!AE130)</f>
        <v>0</v>
      </c>
      <c r="AF158" s="235">
        <f>sum('DTC US&amp;CA - P&amp;L'!AF129,'DTC EU - P&amp;L'!AF130)</f>
        <v>0</v>
      </c>
      <c r="AG158" s="189">
        <f t="shared" si="48"/>
        <v>1249</v>
      </c>
      <c r="AH158" s="208"/>
    </row>
    <row r="159" hidden="1" outlineLevel="1">
      <c r="A159" s="234" t="s">
        <v>319</v>
      </c>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c r="AA159" s="221"/>
      <c r="AB159" s="221"/>
      <c r="AC159" s="221"/>
      <c r="AD159" s="221"/>
      <c r="AE159" s="221"/>
      <c r="AF159" s="221"/>
      <c r="AG159" s="189">
        <f t="shared" si="48"/>
        <v>0</v>
      </c>
      <c r="AH159" s="208"/>
    </row>
    <row r="160" hidden="1" outlineLevel="1">
      <c r="A160" s="234" t="s">
        <v>320</v>
      </c>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c r="AA160" s="221"/>
      <c r="AB160" s="221"/>
      <c r="AC160" s="221"/>
      <c r="AD160" s="221"/>
      <c r="AE160" s="221"/>
      <c r="AF160" s="221"/>
      <c r="AG160" s="189">
        <f t="shared" si="48"/>
        <v>0</v>
      </c>
      <c r="AH160" s="208"/>
    </row>
    <row r="161">
      <c r="A161" s="236" t="s">
        <v>243</v>
      </c>
      <c r="B161" s="237">
        <f t="shared" ref="B161:AF161" si="49">sum(B158:B160)</f>
        <v>0</v>
      </c>
      <c r="C161" s="237">
        <f t="shared" si="49"/>
        <v>0</v>
      </c>
      <c r="D161" s="237">
        <f t="shared" si="49"/>
        <v>0</v>
      </c>
      <c r="E161" s="237">
        <f t="shared" si="49"/>
        <v>0</v>
      </c>
      <c r="F161" s="237">
        <f t="shared" si="49"/>
        <v>0</v>
      </c>
      <c r="G161" s="237">
        <f t="shared" si="49"/>
        <v>0</v>
      </c>
      <c r="H161" s="237">
        <f t="shared" si="49"/>
        <v>0</v>
      </c>
      <c r="I161" s="237">
        <f t="shared" si="49"/>
        <v>0</v>
      </c>
      <c r="J161" s="237">
        <f t="shared" si="49"/>
        <v>0</v>
      </c>
      <c r="K161" s="237">
        <f t="shared" si="49"/>
        <v>0</v>
      </c>
      <c r="L161" s="237">
        <f t="shared" si="49"/>
        <v>0</v>
      </c>
      <c r="M161" s="237">
        <f t="shared" si="49"/>
        <v>0</v>
      </c>
      <c r="N161" s="237">
        <f t="shared" si="49"/>
        <v>9</v>
      </c>
      <c r="O161" s="237">
        <f t="shared" si="49"/>
        <v>736</v>
      </c>
      <c r="P161" s="237">
        <f t="shared" si="49"/>
        <v>85</v>
      </c>
      <c r="Q161" s="237">
        <f t="shared" si="49"/>
        <v>38</v>
      </c>
      <c r="R161" s="237">
        <f t="shared" si="49"/>
        <v>190</v>
      </c>
      <c r="S161" s="237">
        <f t="shared" si="49"/>
        <v>47</v>
      </c>
      <c r="T161" s="237">
        <f t="shared" si="49"/>
        <v>143</v>
      </c>
      <c r="U161" s="237">
        <f t="shared" si="49"/>
        <v>1</v>
      </c>
      <c r="V161" s="237">
        <f t="shared" si="49"/>
        <v>0</v>
      </c>
      <c r="W161" s="237">
        <f t="shared" si="49"/>
        <v>0</v>
      </c>
      <c r="X161" s="237">
        <f t="shared" si="49"/>
        <v>0</v>
      </c>
      <c r="Y161" s="237">
        <f t="shared" si="49"/>
        <v>0</v>
      </c>
      <c r="Z161" s="237">
        <f t="shared" si="49"/>
        <v>0</v>
      </c>
      <c r="AA161" s="237">
        <f t="shared" si="49"/>
        <v>0</v>
      </c>
      <c r="AB161" s="237">
        <f t="shared" si="49"/>
        <v>0</v>
      </c>
      <c r="AC161" s="237">
        <f t="shared" si="49"/>
        <v>0</v>
      </c>
      <c r="AD161" s="237">
        <f t="shared" si="49"/>
        <v>0</v>
      </c>
      <c r="AE161" s="237">
        <f t="shared" si="49"/>
        <v>0</v>
      </c>
      <c r="AF161" s="237">
        <f t="shared" si="49"/>
        <v>0</v>
      </c>
      <c r="AG161" s="189">
        <f t="shared" si="48"/>
        <v>1249</v>
      </c>
      <c r="AH161" s="243"/>
    </row>
    <row r="162" collapsed="1">
      <c r="A162" s="211"/>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89"/>
      <c r="AH162" s="185"/>
    </row>
    <row r="163" hidden="1" outlineLevel="1">
      <c r="A163" s="234" t="s">
        <v>244</v>
      </c>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189">
        <f t="shared" ref="AG163:AG165" si="50">SUM(B163:AF163)</f>
        <v>0</v>
      </c>
      <c r="AH163" s="208"/>
    </row>
    <row r="164" hidden="1" outlineLevel="1">
      <c r="A164" s="234" t="s">
        <v>321</v>
      </c>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c r="AA164" s="221"/>
      <c r="AB164" s="221"/>
      <c r="AC164" s="221"/>
      <c r="AD164" s="221"/>
      <c r="AE164" s="221"/>
      <c r="AF164" s="221"/>
      <c r="AG164" s="189">
        <f t="shared" si="50"/>
        <v>0</v>
      </c>
      <c r="AH164" s="208"/>
    </row>
    <row r="165" hidden="1" outlineLevel="1">
      <c r="A165" s="236" t="s">
        <v>246</v>
      </c>
      <c r="B165" s="237">
        <f t="shared" ref="B165:AF165" si="51">sum(B163:B164)</f>
        <v>0</v>
      </c>
      <c r="C165" s="237">
        <f t="shared" si="51"/>
        <v>0</v>
      </c>
      <c r="D165" s="237">
        <f t="shared" si="51"/>
        <v>0</v>
      </c>
      <c r="E165" s="237">
        <f t="shared" si="51"/>
        <v>0</v>
      </c>
      <c r="F165" s="237">
        <f t="shared" si="51"/>
        <v>0</v>
      </c>
      <c r="G165" s="237">
        <f t="shared" si="51"/>
        <v>0</v>
      </c>
      <c r="H165" s="237">
        <f t="shared" si="51"/>
        <v>0</v>
      </c>
      <c r="I165" s="237">
        <f t="shared" si="51"/>
        <v>0</v>
      </c>
      <c r="J165" s="237">
        <f t="shared" si="51"/>
        <v>0</v>
      </c>
      <c r="K165" s="237">
        <f t="shared" si="51"/>
        <v>0</v>
      </c>
      <c r="L165" s="237">
        <f t="shared" si="51"/>
        <v>0</v>
      </c>
      <c r="M165" s="237">
        <f t="shared" si="51"/>
        <v>0</v>
      </c>
      <c r="N165" s="237">
        <f t="shared" si="51"/>
        <v>0</v>
      </c>
      <c r="O165" s="237">
        <f t="shared" si="51"/>
        <v>0</v>
      </c>
      <c r="P165" s="237">
        <f t="shared" si="51"/>
        <v>0</v>
      </c>
      <c r="Q165" s="237">
        <f t="shared" si="51"/>
        <v>0</v>
      </c>
      <c r="R165" s="237">
        <f t="shared" si="51"/>
        <v>0</v>
      </c>
      <c r="S165" s="237">
        <f t="shared" si="51"/>
        <v>0</v>
      </c>
      <c r="T165" s="237">
        <f t="shared" si="51"/>
        <v>0</v>
      </c>
      <c r="U165" s="237">
        <f t="shared" si="51"/>
        <v>0</v>
      </c>
      <c r="V165" s="237">
        <f t="shared" si="51"/>
        <v>0</v>
      </c>
      <c r="W165" s="237">
        <f t="shared" si="51"/>
        <v>0</v>
      </c>
      <c r="X165" s="237">
        <f t="shared" si="51"/>
        <v>0</v>
      </c>
      <c r="Y165" s="237">
        <f t="shared" si="51"/>
        <v>0</v>
      </c>
      <c r="Z165" s="237">
        <f t="shared" si="51"/>
        <v>0</v>
      </c>
      <c r="AA165" s="237">
        <f t="shared" si="51"/>
        <v>0</v>
      </c>
      <c r="AB165" s="237">
        <f t="shared" si="51"/>
        <v>0</v>
      </c>
      <c r="AC165" s="237">
        <f t="shared" si="51"/>
        <v>0</v>
      </c>
      <c r="AD165" s="237">
        <f t="shared" si="51"/>
        <v>0</v>
      </c>
      <c r="AE165" s="237">
        <f t="shared" si="51"/>
        <v>0</v>
      </c>
      <c r="AF165" s="237">
        <f t="shared" si="51"/>
        <v>0</v>
      </c>
      <c r="AG165" s="189">
        <f t="shared" si="50"/>
        <v>0</v>
      </c>
      <c r="AH165" s="243"/>
    </row>
    <row r="166" hidden="1" outlineLevel="1">
      <c r="A166" s="211"/>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89"/>
      <c r="AH166" s="185"/>
    </row>
    <row r="167" hidden="1" outlineLevel="1">
      <c r="A167" s="234" t="s">
        <v>322</v>
      </c>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189">
        <f t="shared" ref="AG167:AG170" si="52">SUM(B167:AF167)</f>
        <v>0</v>
      </c>
      <c r="AH167" s="208"/>
    </row>
    <row r="168" hidden="1" outlineLevel="1">
      <c r="A168" s="234" t="s">
        <v>323</v>
      </c>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c r="AA168" s="221"/>
      <c r="AB168" s="221"/>
      <c r="AC168" s="221"/>
      <c r="AD168" s="221"/>
      <c r="AE168" s="221"/>
      <c r="AF168" s="221"/>
      <c r="AG168" s="189">
        <f t="shared" si="52"/>
        <v>0</v>
      </c>
      <c r="AH168" s="208"/>
    </row>
    <row r="169" hidden="1" outlineLevel="1">
      <c r="A169" s="234" t="s">
        <v>324</v>
      </c>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c r="AA169" s="221"/>
      <c r="AB169" s="221"/>
      <c r="AC169" s="221"/>
      <c r="AD169" s="221"/>
      <c r="AE169" s="221"/>
      <c r="AF169" s="221"/>
      <c r="AG169" s="189">
        <f t="shared" si="52"/>
        <v>0</v>
      </c>
      <c r="AH169" s="208"/>
    </row>
    <row r="170" hidden="1" outlineLevel="1">
      <c r="A170" s="240" t="s">
        <v>250</v>
      </c>
      <c r="B170" s="241">
        <f t="shared" ref="B170:AF170" si="53">sum(B167:B169)</f>
        <v>0</v>
      </c>
      <c r="C170" s="241">
        <f t="shared" si="53"/>
        <v>0</v>
      </c>
      <c r="D170" s="241">
        <f t="shared" si="53"/>
        <v>0</v>
      </c>
      <c r="E170" s="241">
        <f t="shared" si="53"/>
        <v>0</v>
      </c>
      <c r="F170" s="241">
        <f t="shared" si="53"/>
        <v>0</v>
      </c>
      <c r="G170" s="241">
        <f t="shared" si="53"/>
        <v>0</v>
      </c>
      <c r="H170" s="241">
        <f t="shared" si="53"/>
        <v>0</v>
      </c>
      <c r="I170" s="241">
        <f t="shared" si="53"/>
        <v>0</v>
      </c>
      <c r="J170" s="241">
        <f t="shared" si="53"/>
        <v>0</v>
      </c>
      <c r="K170" s="241">
        <f t="shared" si="53"/>
        <v>0</v>
      </c>
      <c r="L170" s="241">
        <f t="shared" si="53"/>
        <v>0</v>
      </c>
      <c r="M170" s="241">
        <f t="shared" si="53"/>
        <v>0</v>
      </c>
      <c r="N170" s="241">
        <f t="shared" si="53"/>
        <v>0</v>
      </c>
      <c r="O170" s="241">
        <f t="shared" si="53"/>
        <v>0</v>
      </c>
      <c r="P170" s="241">
        <f t="shared" si="53"/>
        <v>0</v>
      </c>
      <c r="Q170" s="241">
        <f t="shared" si="53"/>
        <v>0</v>
      </c>
      <c r="R170" s="241">
        <f t="shared" si="53"/>
        <v>0</v>
      </c>
      <c r="S170" s="241">
        <f t="shared" si="53"/>
        <v>0</v>
      </c>
      <c r="T170" s="241">
        <f t="shared" si="53"/>
        <v>0</v>
      </c>
      <c r="U170" s="241">
        <f t="shared" si="53"/>
        <v>0</v>
      </c>
      <c r="V170" s="241">
        <f t="shared" si="53"/>
        <v>0</v>
      </c>
      <c r="W170" s="241">
        <f t="shared" si="53"/>
        <v>0</v>
      </c>
      <c r="X170" s="241">
        <f t="shared" si="53"/>
        <v>0</v>
      </c>
      <c r="Y170" s="241">
        <f t="shared" si="53"/>
        <v>0</v>
      </c>
      <c r="Z170" s="241">
        <f t="shared" si="53"/>
        <v>0</v>
      </c>
      <c r="AA170" s="241">
        <f t="shared" si="53"/>
        <v>0</v>
      </c>
      <c r="AB170" s="241">
        <f t="shared" si="53"/>
        <v>0</v>
      </c>
      <c r="AC170" s="241">
        <f t="shared" si="53"/>
        <v>0</v>
      </c>
      <c r="AD170" s="241">
        <f t="shared" si="53"/>
        <v>0</v>
      </c>
      <c r="AE170" s="241">
        <f t="shared" si="53"/>
        <v>0</v>
      </c>
      <c r="AF170" s="241">
        <f t="shared" si="53"/>
        <v>0</v>
      </c>
      <c r="AG170" s="189">
        <f t="shared" si="52"/>
        <v>0</v>
      </c>
      <c r="AH170" s="242"/>
    </row>
    <row r="171" hidden="1" outlineLevel="1">
      <c r="A171" s="211"/>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89"/>
      <c r="AH171" s="185"/>
    </row>
    <row r="172">
      <c r="A172" s="244" t="s">
        <v>278</v>
      </c>
      <c r="B172" s="245">
        <f>sum('DTC US&amp;CA - P&amp;L'!B143,'DTC EU - P&amp;L'!B144)</f>
        <v>0</v>
      </c>
      <c r="C172" s="245">
        <f>sum('DTC US&amp;CA - P&amp;L'!C143,'DTC EU - P&amp;L'!C144)</f>
        <v>0</v>
      </c>
      <c r="D172" s="245">
        <f>sum('DTC US&amp;CA - P&amp;L'!D143,'DTC EU - P&amp;L'!D144)</f>
        <v>0</v>
      </c>
      <c r="E172" s="245">
        <f>sum('DTC US&amp;CA - P&amp;L'!E143,'DTC EU - P&amp;L'!E144)</f>
        <v>1</v>
      </c>
      <c r="F172" s="245">
        <f>sum('DTC US&amp;CA - P&amp;L'!F143,'DTC EU - P&amp;L'!F144)</f>
        <v>0</v>
      </c>
      <c r="G172" s="245">
        <f>sum('DTC US&amp;CA - P&amp;L'!G143,'DTC EU - P&amp;L'!G144)</f>
        <v>0</v>
      </c>
      <c r="H172" s="245">
        <f>sum('DTC US&amp;CA - P&amp;L'!H143,'DTC EU - P&amp;L'!H144)</f>
        <v>0</v>
      </c>
      <c r="I172" s="245">
        <f>sum('DTC US&amp;CA - P&amp;L'!I143,'DTC EU - P&amp;L'!I144)</f>
        <v>2</v>
      </c>
      <c r="J172" s="245">
        <f>sum('DTC US&amp;CA - P&amp;L'!J143,'DTC EU - P&amp;L'!J144)</f>
        <v>0</v>
      </c>
      <c r="K172" s="245">
        <f>sum('DTC US&amp;CA - P&amp;L'!K143,'DTC EU - P&amp;L'!K144)</f>
        <v>0</v>
      </c>
      <c r="L172" s="245">
        <f>sum('DTC US&amp;CA - P&amp;L'!L143,'DTC EU - P&amp;L'!L144)</f>
        <v>0</v>
      </c>
      <c r="M172" s="245">
        <f>sum('DTC US&amp;CA - P&amp;L'!M143,'DTC EU - P&amp;L'!M144)</f>
        <v>1</v>
      </c>
      <c r="N172" s="245">
        <f>sum('DTC US&amp;CA - P&amp;L'!N143,'DTC EU - P&amp;L'!N144)</f>
        <v>0</v>
      </c>
      <c r="O172" s="245">
        <f>sum('DTC US&amp;CA - P&amp;L'!O143,'DTC EU - P&amp;L'!O144)</f>
        <v>0</v>
      </c>
      <c r="P172" s="245">
        <f>sum('DTC US&amp;CA - P&amp;L'!P143,'DTC EU - P&amp;L'!P144)</f>
        <v>0</v>
      </c>
      <c r="Q172" s="245">
        <f>sum('DTC US&amp;CA - P&amp;L'!Q143,'DTC EU - P&amp;L'!Q144)</f>
        <v>0</v>
      </c>
      <c r="R172" s="245">
        <f>sum('DTC US&amp;CA - P&amp;L'!R143,'DTC EU - P&amp;L'!R144)</f>
        <v>0</v>
      </c>
      <c r="S172" s="245">
        <f>sum('DTC US&amp;CA - P&amp;L'!S143,'DTC EU - P&amp;L'!S144)</f>
        <v>1</v>
      </c>
      <c r="T172" s="245">
        <f>sum('DTC US&amp;CA - P&amp;L'!T143,'DTC EU - P&amp;L'!T144)</f>
        <v>0</v>
      </c>
      <c r="U172" s="245">
        <f>sum('DTC US&amp;CA - P&amp;L'!U143,'DTC EU - P&amp;L'!U144)</f>
        <v>0</v>
      </c>
      <c r="V172" s="245">
        <f>sum('DTC US&amp;CA - P&amp;L'!V143,'DTC EU - P&amp;L'!V144)</f>
        <v>0</v>
      </c>
      <c r="W172" s="245">
        <f>sum('DTC US&amp;CA - P&amp;L'!W143,'DTC EU - P&amp;L'!W144)</f>
        <v>0</v>
      </c>
      <c r="X172" s="245">
        <f>sum('DTC US&amp;CA - P&amp;L'!X143,'DTC EU - P&amp;L'!X144)</f>
        <v>0</v>
      </c>
      <c r="Y172" s="245">
        <f>sum('DTC US&amp;CA - P&amp;L'!Y143,'DTC EU - P&amp;L'!Y144)</f>
        <v>0</v>
      </c>
      <c r="Z172" s="245">
        <f>sum('DTC US&amp;CA - P&amp;L'!Z143,'DTC EU - P&amp;L'!Z144)</f>
        <v>0</v>
      </c>
      <c r="AA172" s="245">
        <f>sum('DTC US&amp;CA - P&amp;L'!AA143,'DTC EU - P&amp;L'!AA144)</f>
        <v>0</v>
      </c>
      <c r="AB172" s="245">
        <f>sum('DTC US&amp;CA - P&amp;L'!AB143,'DTC EU - P&amp;L'!AB144)</f>
        <v>0</v>
      </c>
      <c r="AC172" s="245">
        <f>sum('DTC US&amp;CA - P&amp;L'!AC143,'DTC EU - P&amp;L'!AC144)</f>
        <v>0</v>
      </c>
      <c r="AD172" s="245">
        <f>sum('DTC US&amp;CA - P&amp;L'!AD143,'DTC EU - P&amp;L'!AD144)</f>
        <v>0</v>
      </c>
      <c r="AE172" s="245">
        <f>sum('DTC US&amp;CA - P&amp;L'!AE143,'DTC EU - P&amp;L'!AE144)</f>
        <v>0</v>
      </c>
      <c r="AF172" s="245">
        <f>sum('DTC US&amp;CA - P&amp;L'!AF143,'DTC EU - P&amp;L'!AF144)</f>
        <v>2</v>
      </c>
      <c r="AG172" s="189">
        <f t="shared" ref="AG172:AG185" si="54">SUM(B172:AF172)</f>
        <v>7</v>
      </c>
      <c r="AH172" s="226"/>
    </row>
    <row r="173">
      <c r="A173" s="246" t="s">
        <v>279</v>
      </c>
      <c r="B173" s="235">
        <f>sum('DTC US&amp;CA - P&amp;L'!B144,'DTC EU - P&amp;L'!B145)</f>
        <v>11</v>
      </c>
      <c r="C173" s="235">
        <f>sum('DTC US&amp;CA - P&amp;L'!C144,'DTC EU - P&amp;L'!C145)</f>
        <v>16</v>
      </c>
      <c r="D173" s="235">
        <f>sum('DTC US&amp;CA - P&amp;L'!D144,'DTC EU - P&amp;L'!D145)</f>
        <v>22</v>
      </c>
      <c r="E173" s="235">
        <f>sum('DTC US&amp;CA - P&amp;L'!E144,'DTC EU - P&amp;L'!E145)</f>
        <v>15</v>
      </c>
      <c r="F173" s="235">
        <f>sum('DTC US&amp;CA - P&amp;L'!F144,'DTC EU - P&amp;L'!F145)</f>
        <v>23</v>
      </c>
      <c r="G173" s="235">
        <f>sum('DTC US&amp;CA - P&amp;L'!G144,'DTC EU - P&amp;L'!G145)</f>
        <v>15</v>
      </c>
      <c r="H173" s="235">
        <f>sum('DTC US&amp;CA - P&amp;L'!H144,'DTC EU - P&amp;L'!H145)</f>
        <v>11</v>
      </c>
      <c r="I173" s="235">
        <f>sum('DTC US&amp;CA - P&amp;L'!I144,'DTC EU - P&amp;L'!I145)</f>
        <v>14</v>
      </c>
      <c r="J173" s="235">
        <f>sum('DTC US&amp;CA - P&amp;L'!J144,'DTC EU - P&amp;L'!J145)</f>
        <v>11</v>
      </c>
      <c r="K173" s="235">
        <f>sum('DTC US&amp;CA - P&amp;L'!K144,'DTC EU - P&amp;L'!K145)</f>
        <v>22</v>
      </c>
      <c r="L173" s="235">
        <f>sum('DTC US&amp;CA - P&amp;L'!L144,'DTC EU - P&amp;L'!L145)</f>
        <v>20</v>
      </c>
      <c r="M173" s="235">
        <f>sum('DTC US&amp;CA - P&amp;L'!M144,'DTC EU - P&amp;L'!M145)</f>
        <v>18</v>
      </c>
      <c r="N173" s="235">
        <f>sum('DTC US&amp;CA - P&amp;L'!N144,'DTC EU - P&amp;L'!N145)</f>
        <v>7</v>
      </c>
      <c r="O173" s="235">
        <f>sum('DTC US&amp;CA - P&amp;L'!O144,'DTC EU - P&amp;L'!O145)</f>
        <v>131</v>
      </c>
      <c r="P173" s="235">
        <f>sum('DTC US&amp;CA - P&amp;L'!P144,'DTC EU - P&amp;L'!P145)</f>
        <v>30</v>
      </c>
      <c r="Q173" s="235">
        <f>sum('DTC US&amp;CA - P&amp;L'!Q144,'DTC EU - P&amp;L'!Q145)</f>
        <v>13</v>
      </c>
      <c r="R173" s="235">
        <f>sum('DTC US&amp;CA - P&amp;L'!R144,'DTC EU - P&amp;L'!R145)</f>
        <v>35</v>
      </c>
      <c r="S173" s="235">
        <f>sum('DTC US&amp;CA - P&amp;L'!S144,'DTC EU - P&amp;L'!S145)</f>
        <v>13</v>
      </c>
      <c r="T173" s="235">
        <f>sum('DTC US&amp;CA - P&amp;L'!T144,'DTC EU - P&amp;L'!T145)</f>
        <v>32</v>
      </c>
      <c r="U173" s="235">
        <f>sum('DTC US&amp;CA - P&amp;L'!U144,'DTC EU - P&amp;L'!U145)</f>
        <v>9</v>
      </c>
      <c r="V173" s="235">
        <f>sum('DTC US&amp;CA - P&amp;L'!V144,'DTC EU - P&amp;L'!V145)</f>
        <v>11</v>
      </c>
      <c r="W173" s="235">
        <f>sum('DTC US&amp;CA - P&amp;L'!W144,'DTC EU - P&amp;L'!W145)</f>
        <v>13</v>
      </c>
      <c r="X173" s="235">
        <f>sum('DTC US&amp;CA - P&amp;L'!X144,'DTC EU - P&amp;L'!X145)</f>
        <v>12</v>
      </c>
      <c r="Y173" s="235">
        <f>sum('DTC US&amp;CA - P&amp;L'!Y144,'DTC EU - P&amp;L'!Y145)</f>
        <v>14</v>
      </c>
      <c r="Z173" s="235">
        <f>sum('DTC US&amp;CA - P&amp;L'!Z144,'DTC EU - P&amp;L'!Z145)</f>
        <v>22</v>
      </c>
      <c r="AA173" s="235">
        <f>sum('DTC US&amp;CA - P&amp;L'!AA144,'DTC EU - P&amp;L'!AA145)</f>
        <v>5</v>
      </c>
      <c r="AB173" s="235">
        <f>sum('DTC US&amp;CA - P&amp;L'!AB144,'DTC EU - P&amp;L'!AB145)</f>
        <v>7</v>
      </c>
      <c r="AC173" s="235">
        <f>sum('DTC US&amp;CA - P&amp;L'!AC144,'DTC EU - P&amp;L'!AC145)</f>
        <v>7</v>
      </c>
      <c r="AD173" s="235">
        <f>sum('DTC US&amp;CA - P&amp;L'!AD144,'DTC EU - P&amp;L'!AD145)</f>
        <v>3</v>
      </c>
      <c r="AE173" s="235">
        <f>sum('DTC US&amp;CA - P&amp;L'!AE144,'DTC EU - P&amp;L'!AE145)</f>
        <v>4</v>
      </c>
      <c r="AF173" s="235">
        <f>sum('DTC US&amp;CA - P&amp;L'!AF144,'DTC EU - P&amp;L'!AF145)</f>
        <v>10</v>
      </c>
      <c r="AG173" s="189">
        <f t="shared" si="54"/>
        <v>576</v>
      </c>
      <c r="AH173" s="201"/>
    </row>
    <row r="174">
      <c r="A174" s="246" t="s">
        <v>325</v>
      </c>
      <c r="B174" s="235">
        <f>sum('DTC US&amp;CA - P&amp;L'!B145,'DTC EU - P&amp;L'!B146)</f>
        <v>0</v>
      </c>
      <c r="C174" s="235">
        <f>sum('DTC US&amp;CA - P&amp;L'!C145,'DTC EU - P&amp;L'!C146)</f>
        <v>4</v>
      </c>
      <c r="D174" s="235">
        <f>sum('DTC US&amp;CA - P&amp;L'!D145,'DTC EU - P&amp;L'!D146)</f>
        <v>3</v>
      </c>
      <c r="E174" s="235">
        <f>sum('DTC US&amp;CA - P&amp;L'!E145,'DTC EU - P&amp;L'!E146)</f>
        <v>8</v>
      </c>
      <c r="F174" s="235">
        <f>sum('DTC US&amp;CA - P&amp;L'!F145,'DTC EU - P&amp;L'!F146)</f>
        <v>3</v>
      </c>
      <c r="G174" s="235">
        <f>sum('DTC US&amp;CA - P&amp;L'!G145,'DTC EU - P&amp;L'!G146)</f>
        <v>1</v>
      </c>
      <c r="H174" s="235">
        <f>sum('DTC US&amp;CA - P&amp;L'!H145,'DTC EU - P&amp;L'!H146)</f>
        <v>5</v>
      </c>
      <c r="I174" s="235">
        <f>sum('DTC US&amp;CA - P&amp;L'!I145,'DTC EU - P&amp;L'!I146)</f>
        <v>8</v>
      </c>
      <c r="J174" s="235">
        <f>sum('DTC US&amp;CA - P&amp;L'!J145,'DTC EU - P&amp;L'!J146)</f>
        <v>3</v>
      </c>
      <c r="K174" s="235">
        <f>sum('DTC US&amp;CA - P&amp;L'!K145,'DTC EU - P&amp;L'!K146)</f>
        <v>4</v>
      </c>
      <c r="L174" s="235">
        <f>sum('DTC US&amp;CA - P&amp;L'!L145,'DTC EU - P&amp;L'!L146)</f>
        <v>3</v>
      </c>
      <c r="M174" s="235">
        <f>sum('DTC US&amp;CA - P&amp;L'!M145,'DTC EU - P&amp;L'!M146)</f>
        <v>5</v>
      </c>
      <c r="N174" s="235">
        <f>sum('DTC US&amp;CA - P&amp;L'!N145,'DTC EU - P&amp;L'!N146)</f>
        <v>0</v>
      </c>
      <c r="O174" s="235">
        <f>sum('DTC US&amp;CA - P&amp;L'!O145,'DTC EU - P&amp;L'!O146)</f>
        <v>101</v>
      </c>
      <c r="P174" s="235">
        <f>sum('DTC US&amp;CA - P&amp;L'!P145,'DTC EU - P&amp;L'!P146)</f>
        <v>14</v>
      </c>
      <c r="Q174" s="235">
        <f>sum('DTC US&amp;CA - P&amp;L'!Q145,'DTC EU - P&amp;L'!Q146)</f>
        <v>4</v>
      </c>
      <c r="R174" s="235">
        <f>sum('DTC US&amp;CA - P&amp;L'!R145,'DTC EU - P&amp;L'!R146)</f>
        <v>23</v>
      </c>
      <c r="S174" s="235">
        <f>sum('DTC US&amp;CA - P&amp;L'!S145,'DTC EU - P&amp;L'!S146)</f>
        <v>5</v>
      </c>
      <c r="T174" s="235">
        <f>sum('DTC US&amp;CA - P&amp;L'!T145,'DTC EU - P&amp;L'!T146)</f>
        <v>10</v>
      </c>
      <c r="U174" s="235">
        <f>sum('DTC US&amp;CA - P&amp;L'!U145,'DTC EU - P&amp;L'!U146)</f>
        <v>3</v>
      </c>
      <c r="V174" s="235">
        <f>sum('DTC US&amp;CA - P&amp;L'!V145,'DTC EU - P&amp;L'!V146)</f>
        <v>2</v>
      </c>
      <c r="W174" s="235">
        <f>sum('DTC US&amp;CA - P&amp;L'!W145,'DTC EU - P&amp;L'!W146)</f>
        <v>2</v>
      </c>
      <c r="X174" s="235">
        <f>sum('DTC US&amp;CA - P&amp;L'!X145,'DTC EU - P&amp;L'!X146)</f>
        <v>6</v>
      </c>
      <c r="Y174" s="235">
        <f>sum('DTC US&amp;CA - P&amp;L'!Y145,'DTC EU - P&amp;L'!Y146)</f>
        <v>2</v>
      </c>
      <c r="Z174" s="235">
        <f>sum('DTC US&amp;CA - P&amp;L'!Z145,'DTC EU - P&amp;L'!Z146)</f>
        <v>5</v>
      </c>
      <c r="AA174" s="235">
        <f>sum('DTC US&amp;CA - P&amp;L'!AA145,'DTC EU - P&amp;L'!AA146)</f>
        <v>2</v>
      </c>
      <c r="AB174" s="235">
        <f>sum('DTC US&amp;CA - P&amp;L'!AB145,'DTC EU - P&amp;L'!AB146)</f>
        <v>1</v>
      </c>
      <c r="AC174" s="235">
        <f>sum('DTC US&amp;CA - P&amp;L'!AC145,'DTC EU - P&amp;L'!AC146)</f>
        <v>0</v>
      </c>
      <c r="AD174" s="235">
        <f>sum('DTC US&amp;CA - P&amp;L'!AD145,'DTC EU - P&amp;L'!AD146)</f>
        <v>0</v>
      </c>
      <c r="AE174" s="235">
        <f>sum('DTC US&amp;CA - P&amp;L'!AE145,'DTC EU - P&amp;L'!AE146)</f>
        <v>0</v>
      </c>
      <c r="AF174" s="235">
        <f>sum('DTC US&amp;CA - P&amp;L'!AF145,'DTC EU - P&amp;L'!AF146)</f>
        <v>4</v>
      </c>
      <c r="AG174" s="189">
        <f t="shared" si="54"/>
        <v>231</v>
      </c>
      <c r="AH174" s="201"/>
    </row>
    <row r="175">
      <c r="A175" s="246" t="s">
        <v>326</v>
      </c>
      <c r="B175" s="235">
        <f>sum('DTC US&amp;CA - P&amp;L'!B146,'DTC EU - P&amp;L'!B147)</f>
        <v>0</v>
      </c>
      <c r="C175" s="235">
        <f>sum('DTC US&amp;CA - P&amp;L'!C146,'DTC EU - P&amp;L'!C147)</f>
        <v>0</v>
      </c>
      <c r="D175" s="235">
        <f>sum('DTC US&amp;CA - P&amp;L'!D146,'DTC EU - P&amp;L'!D147)</f>
        <v>0</v>
      </c>
      <c r="E175" s="235">
        <f>sum('DTC US&amp;CA - P&amp;L'!E146,'DTC EU - P&amp;L'!E147)</f>
        <v>0</v>
      </c>
      <c r="F175" s="235">
        <f>sum('DTC US&amp;CA - P&amp;L'!F146,'DTC EU - P&amp;L'!F147)</f>
        <v>0</v>
      </c>
      <c r="G175" s="235">
        <f>sum('DTC US&amp;CA - P&amp;L'!G146,'DTC EU - P&amp;L'!G147)</f>
        <v>0</v>
      </c>
      <c r="H175" s="235">
        <f>sum('DTC US&amp;CA - P&amp;L'!H146,'DTC EU - P&amp;L'!H147)</f>
        <v>1</v>
      </c>
      <c r="I175" s="235">
        <f>sum('DTC US&amp;CA - P&amp;L'!I146,'DTC EU - P&amp;L'!I147)</f>
        <v>0</v>
      </c>
      <c r="J175" s="235">
        <f>sum('DTC US&amp;CA - P&amp;L'!J146,'DTC EU - P&amp;L'!J147)</f>
        <v>1</v>
      </c>
      <c r="K175" s="235">
        <f>sum('DTC US&amp;CA - P&amp;L'!K146,'DTC EU - P&amp;L'!K147)</f>
        <v>0</v>
      </c>
      <c r="L175" s="235">
        <f>sum('DTC US&amp;CA - P&amp;L'!L146,'DTC EU - P&amp;L'!L147)</f>
        <v>1</v>
      </c>
      <c r="M175" s="235">
        <f>sum('DTC US&amp;CA - P&amp;L'!M146,'DTC EU - P&amp;L'!M147)</f>
        <v>0</v>
      </c>
      <c r="N175" s="235">
        <f>sum('DTC US&amp;CA - P&amp;L'!N146,'DTC EU - P&amp;L'!N147)</f>
        <v>0</v>
      </c>
      <c r="O175" s="235">
        <f>sum('DTC US&amp;CA - P&amp;L'!O146,'DTC EU - P&amp;L'!O147)</f>
        <v>2</v>
      </c>
      <c r="P175" s="235">
        <f>sum('DTC US&amp;CA - P&amp;L'!P146,'DTC EU - P&amp;L'!P147)</f>
        <v>0</v>
      </c>
      <c r="Q175" s="235">
        <f>sum('DTC US&amp;CA - P&amp;L'!Q146,'DTC EU - P&amp;L'!Q147)</f>
        <v>0</v>
      </c>
      <c r="R175" s="235">
        <f>sum('DTC US&amp;CA - P&amp;L'!R146,'DTC EU - P&amp;L'!R147)</f>
        <v>2</v>
      </c>
      <c r="S175" s="235">
        <f>sum('DTC US&amp;CA - P&amp;L'!S146,'DTC EU - P&amp;L'!S147)</f>
        <v>0</v>
      </c>
      <c r="T175" s="235">
        <f>sum('DTC US&amp;CA - P&amp;L'!T146,'DTC EU - P&amp;L'!T147)</f>
        <v>0</v>
      </c>
      <c r="U175" s="235">
        <f>sum('DTC US&amp;CA - P&amp;L'!U146,'DTC EU - P&amp;L'!U147)</f>
        <v>0</v>
      </c>
      <c r="V175" s="235">
        <f>sum('DTC US&amp;CA - P&amp;L'!V146,'DTC EU - P&amp;L'!V147)</f>
        <v>1</v>
      </c>
      <c r="W175" s="235">
        <f>sum('DTC US&amp;CA - P&amp;L'!W146,'DTC EU - P&amp;L'!W147)</f>
        <v>0</v>
      </c>
      <c r="X175" s="235">
        <f>sum('DTC US&amp;CA - P&amp;L'!X146,'DTC EU - P&amp;L'!X147)</f>
        <v>3</v>
      </c>
      <c r="Y175" s="235">
        <f>sum('DTC US&amp;CA - P&amp;L'!Y146,'DTC EU - P&amp;L'!Y147)</f>
        <v>0</v>
      </c>
      <c r="Z175" s="235">
        <f>sum('DTC US&amp;CA - P&amp;L'!Z146,'DTC EU - P&amp;L'!Z147)</f>
        <v>0</v>
      </c>
      <c r="AA175" s="235">
        <f>sum('DTC US&amp;CA - P&amp;L'!AA146,'DTC EU - P&amp;L'!AA147)</f>
        <v>0</v>
      </c>
      <c r="AB175" s="235">
        <f>sum('DTC US&amp;CA - P&amp;L'!AB146,'DTC EU - P&amp;L'!AB147)</f>
        <v>0</v>
      </c>
      <c r="AC175" s="235">
        <f>sum('DTC US&amp;CA - P&amp;L'!AC146,'DTC EU - P&amp;L'!AC147)</f>
        <v>0</v>
      </c>
      <c r="AD175" s="235">
        <f>sum('DTC US&amp;CA - P&amp;L'!AD146,'DTC EU - P&amp;L'!AD147)</f>
        <v>0</v>
      </c>
      <c r="AE175" s="235">
        <f>sum('DTC US&amp;CA - P&amp;L'!AE146,'DTC EU - P&amp;L'!AE147)</f>
        <v>0</v>
      </c>
      <c r="AF175" s="235">
        <f>sum('DTC US&amp;CA - P&amp;L'!AF146,'DTC EU - P&amp;L'!AF147)</f>
        <v>0</v>
      </c>
      <c r="AG175" s="189">
        <f t="shared" si="54"/>
        <v>11</v>
      </c>
      <c r="AH175" s="201"/>
    </row>
    <row r="176">
      <c r="A176" s="246" t="s">
        <v>327</v>
      </c>
      <c r="B176" s="235">
        <f>sum('DTC US&amp;CA - P&amp;L'!B147,'DTC EU - P&amp;L'!B148)</f>
        <v>0</v>
      </c>
      <c r="C176" s="235">
        <f>sum('DTC US&amp;CA - P&amp;L'!C147,'DTC EU - P&amp;L'!C148)</f>
        <v>0</v>
      </c>
      <c r="D176" s="235">
        <f>sum('DTC US&amp;CA - P&amp;L'!D147,'DTC EU - P&amp;L'!D148)</f>
        <v>0</v>
      </c>
      <c r="E176" s="235">
        <f>sum('DTC US&amp;CA - P&amp;L'!E147,'DTC EU - P&amp;L'!E148)</f>
        <v>0</v>
      </c>
      <c r="F176" s="235">
        <f>sum('DTC US&amp;CA - P&amp;L'!F147,'DTC EU - P&amp;L'!F148)</f>
        <v>0</v>
      </c>
      <c r="G176" s="235">
        <f>sum('DTC US&amp;CA - P&amp;L'!G147,'DTC EU - P&amp;L'!G148)</f>
        <v>0</v>
      </c>
      <c r="H176" s="235">
        <f>sum('DTC US&amp;CA - P&amp;L'!H147,'DTC EU - P&amp;L'!H148)</f>
        <v>0</v>
      </c>
      <c r="I176" s="235">
        <f>sum('DTC US&amp;CA - P&amp;L'!I147,'DTC EU - P&amp;L'!I148)</f>
        <v>0</v>
      </c>
      <c r="J176" s="235">
        <f>sum('DTC US&amp;CA - P&amp;L'!J147,'DTC EU - P&amp;L'!J148)</f>
        <v>0</v>
      </c>
      <c r="K176" s="235">
        <f>sum('DTC US&amp;CA - P&amp;L'!K147,'DTC EU - P&amp;L'!K148)</f>
        <v>0</v>
      </c>
      <c r="L176" s="235">
        <f>sum('DTC US&amp;CA - P&amp;L'!L147,'DTC EU - P&amp;L'!L148)</f>
        <v>0</v>
      </c>
      <c r="M176" s="235">
        <f>sum('DTC US&amp;CA - P&amp;L'!M147,'DTC EU - P&amp;L'!M148)</f>
        <v>0</v>
      </c>
      <c r="N176" s="235">
        <f>sum('DTC US&amp;CA - P&amp;L'!N147,'DTC EU - P&amp;L'!N148)</f>
        <v>0</v>
      </c>
      <c r="O176" s="235">
        <f>sum('DTC US&amp;CA - P&amp;L'!O147,'DTC EU - P&amp;L'!O148)</f>
        <v>0</v>
      </c>
      <c r="P176" s="235">
        <f>sum('DTC US&amp;CA - P&amp;L'!P147,'DTC EU - P&amp;L'!P148)</f>
        <v>0</v>
      </c>
      <c r="Q176" s="235">
        <f>sum('DTC US&amp;CA - P&amp;L'!Q147,'DTC EU - P&amp;L'!Q148)</f>
        <v>0</v>
      </c>
      <c r="R176" s="235">
        <f>sum('DTC US&amp;CA - P&amp;L'!R147,'DTC EU - P&amp;L'!R148)</f>
        <v>0</v>
      </c>
      <c r="S176" s="235">
        <f>sum('DTC US&amp;CA - P&amp;L'!S147,'DTC EU - P&amp;L'!S148)</f>
        <v>0</v>
      </c>
      <c r="T176" s="235">
        <f>sum('DTC US&amp;CA - P&amp;L'!T147,'DTC EU - P&amp;L'!T148)</f>
        <v>0</v>
      </c>
      <c r="U176" s="235">
        <f>sum('DTC US&amp;CA - P&amp;L'!U147,'DTC EU - P&amp;L'!U148)</f>
        <v>0</v>
      </c>
      <c r="V176" s="235">
        <f>sum('DTC US&amp;CA - P&amp;L'!V147,'DTC EU - P&amp;L'!V148)</f>
        <v>0</v>
      </c>
      <c r="W176" s="235">
        <f>sum('DTC US&amp;CA - P&amp;L'!W147,'DTC EU - P&amp;L'!W148)</f>
        <v>0</v>
      </c>
      <c r="X176" s="235">
        <f>sum('DTC US&amp;CA - P&amp;L'!X147,'DTC EU - P&amp;L'!X148)</f>
        <v>0</v>
      </c>
      <c r="Y176" s="235">
        <f>sum('DTC US&amp;CA - P&amp;L'!Y147,'DTC EU - P&amp;L'!Y148)</f>
        <v>0</v>
      </c>
      <c r="Z176" s="235">
        <f>sum('DTC US&amp;CA - P&amp;L'!Z147,'DTC EU - P&amp;L'!Z148)</f>
        <v>0</v>
      </c>
      <c r="AA176" s="235">
        <f>sum('DTC US&amp;CA - P&amp;L'!AA147,'DTC EU - P&amp;L'!AA148)</f>
        <v>0</v>
      </c>
      <c r="AB176" s="235">
        <f>sum('DTC US&amp;CA - P&amp;L'!AB147,'DTC EU - P&amp;L'!AB148)</f>
        <v>0</v>
      </c>
      <c r="AC176" s="235">
        <f>sum('DTC US&amp;CA - P&amp;L'!AC147,'DTC EU - P&amp;L'!AC148)</f>
        <v>0</v>
      </c>
      <c r="AD176" s="235">
        <f>sum('DTC US&amp;CA - P&amp;L'!AD147,'DTC EU - P&amp;L'!AD148)</f>
        <v>0</v>
      </c>
      <c r="AE176" s="235">
        <f>sum('DTC US&amp;CA - P&amp;L'!AE147,'DTC EU - P&amp;L'!AE148)</f>
        <v>0</v>
      </c>
      <c r="AF176" s="235">
        <f>sum('DTC US&amp;CA - P&amp;L'!AF147,'DTC EU - P&amp;L'!AF148)</f>
        <v>0</v>
      </c>
      <c r="AG176" s="189">
        <f t="shared" si="54"/>
        <v>0</v>
      </c>
      <c r="AH176" s="201"/>
    </row>
    <row r="177">
      <c r="A177" s="246" t="s">
        <v>328</v>
      </c>
      <c r="B177" s="235">
        <f>sum('DTC US&amp;CA - P&amp;L'!B148,'DTC EU - P&amp;L'!B149)</f>
        <v>0</v>
      </c>
      <c r="C177" s="235">
        <f>sum('DTC US&amp;CA - P&amp;L'!C148,'DTC EU - P&amp;L'!C149)</f>
        <v>0</v>
      </c>
      <c r="D177" s="235">
        <f>sum('DTC US&amp;CA - P&amp;L'!D148,'DTC EU - P&amp;L'!D149)</f>
        <v>0</v>
      </c>
      <c r="E177" s="235">
        <f>sum('DTC US&amp;CA - P&amp;L'!E148,'DTC EU - P&amp;L'!E149)</f>
        <v>0</v>
      </c>
      <c r="F177" s="235">
        <f>sum('DTC US&amp;CA - P&amp;L'!F148,'DTC EU - P&amp;L'!F149)</f>
        <v>0</v>
      </c>
      <c r="G177" s="235">
        <f>sum('DTC US&amp;CA - P&amp;L'!G148,'DTC EU - P&amp;L'!G149)</f>
        <v>0</v>
      </c>
      <c r="H177" s="235">
        <f>sum('DTC US&amp;CA - P&amp;L'!H148,'DTC EU - P&amp;L'!H149)</f>
        <v>0</v>
      </c>
      <c r="I177" s="235">
        <f>sum('DTC US&amp;CA - P&amp;L'!I148,'DTC EU - P&amp;L'!I149)</f>
        <v>0</v>
      </c>
      <c r="J177" s="235">
        <f>sum('DTC US&amp;CA - P&amp;L'!J148,'DTC EU - P&amp;L'!J149)</f>
        <v>0</v>
      </c>
      <c r="K177" s="235">
        <f>sum('DTC US&amp;CA - P&amp;L'!K148,'DTC EU - P&amp;L'!K149)</f>
        <v>0</v>
      </c>
      <c r="L177" s="235">
        <f>sum('DTC US&amp;CA - P&amp;L'!L148,'DTC EU - P&amp;L'!L149)</f>
        <v>0</v>
      </c>
      <c r="M177" s="235">
        <f>sum('DTC US&amp;CA - P&amp;L'!M148,'DTC EU - P&amp;L'!M149)</f>
        <v>0</v>
      </c>
      <c r="N177" s="235">
        <f>sum('DTC US&amp;CA - P&amp;L'!N148,'DTC EU - P&amp;L'!N149)</f>
        <v>0</v>
      </c>
      <c r="O177" s="235">
        <f>sum('DTC US&amp;CA - P&amp;L'!O148,'DTC EU - P&amp;L'!O149)</f>
        <v>0</v>
      </c>
      <c r="P177" s="235">
        <f>sum('DTC US&amp;CA - P&amp;L'!P148,'DTC EU - P&amp;L'!P149)</f>
        <v>0</v>
      </c>
      <c r="Q177" s="235">
        <f>sum('DTC US&amp;CA - P&amp;L'!Q148,'DTC EU - P&amp;L'!Q149)</f>
        <v>0</v>
      </c>
      <c r="R177" s="235">
        <f>sum('DTC US&amp;CA - P&amp;L'!R148,'DTC EU - P&amp;L'!R149)</f>
        <v>0</v>
      </c>
      <c r="S177" s="235">
        <f>sum('DTC US&amp;CA - P&amp;L'!S148,'DTC EU - P&amp;L'!S149)</f>
        <v>0</v>
      </c>
      <c r="T177" s="235">
        <f>sum('DTC US&amp;CA - P&amp;L'!T148,'DTC EU - P&amp;L'!T149)</f>
        <v>0</v>
      </c>
      <c r="U177" s="235">
        <f>sum('DTC US&amp;CA - P&amp;L'!U148,'DTC EU - P&amp;L'!U149)</f>
        <v>0</v>
      </c>
      <c r="V177" s="235">
        <f>sum('DTC US&amp;CA - P&amp;L'!V148,'DTC EU - P&amp;L'!V149)</f>
        <v>0</v>
      </c>
      <c r="W177" s="235">
        <f>sum('DTC US&amp;CA - P&amp;L'!W148,'DTC EU - P&amp;L'!W149)</f>
        <v>0</v>
      </c>
      <c r="X177" s="235">
        <f>sum('DTC US&amp;CA - P&amp;L'!X148,'DTC EU - P&amp;L'!X149)</f>
        <v>0</v>
      </c>
      <c r="Y177" s="235">
        <f>sum('DTC US&amp;CA - P&amp;L'!Y148,'DTC EU - P&amp;L'!Y149)</f>
        <v>0</v>
      </c>
      <c r="Z177" s="235">
        <f>sum('DTC US&amp;CA - P&amp;L'!Z148,'DTC EU - P&amp;L'!Z149)</f>
        <v>0</v>
      </c>
      <c r="AA177" s="235">
        <f>sum('DTC US&amp;CA - P&amp;L'!AA148,'DTC EU - P&amp;L'!AA149)</f>
        <v>0</v>
      </c>
      <c r="AB177" s="235">
        <f>sum('DTC US&amp;CA - P&amp;L'!AB148,'DTC EU - P&amp;L'!AB149)</f>
        <v>0</v>
      </c>
      <c r="AC177" s="235">
        <f>sum('DTC US&amp;CA - P&amp;L'!AC148,'DTC EU - P&amp;L'!AC149)</f>
        <v>0</v>
      </c>
      <c r="AD177" s="235">
        <f>sum('DTC US&amp;CA - P&amp;L'!AD148,'DTC EU - P&amp;L'!AD149)</f>
        <v>0</v>
      </c>
      <c r="AE177" s="235">
        <f>sum('DTC US&amp;CA - P&amp;L'!AE148,'DTC EU - P&amp;L'!AE149)</f>
        <v>0</v>
      </c>
      <c r="AF177" s="235">
        <f>sum('DTC US&amp;CA - P&amp;L'!AF148,'DTC EU - P&amp;L'!AF149)</f>
        <v>0</v>
      </c>
      <c r="AG177" s="189">
        <f t="shared" si="54"/>
        <v>0</v>
      </c>
      <c r="AH177" s="201"/>
    </row>
    <row r="178">
      <c r="A178" s="246" t="s">
        <v>329</v>
      </c>
      <c r="B178" s="235">
        <f>sum('DTC US&amp;CA - P&amp;L'!B149,'DTC EU - P&amp;L'!B150)</f>
        <v>12</v>
      </c>
      <c r="C178" s="235">
        <f>sum('DTC US&amp;CA - P&amp;L'!C149,'DTC EU - P&amp;L'!C150)</f>
        <v>18</v>
      </c>
      <c r="D178" s="235">
        <f>sum('DTC US&amp;CA - P&amp;L'!D149,'DTC EU - P&amp;L'!D150)</f>
        <v>13</v>
      </c>
      <c r="E178" s="235">
        <f>sum('DTC US&amp;CA - P&amp;L'!E149,'DTC EU - P&amp;L'!E150)</f>
        <v>15</v>
      </c>
      <c r="F178" s="235">
        <f>sum('DTC US&amp;CA - P&amp;L'!F149,'DTC EU - P&amp;L'!F150)</f>
        <v>19</v>
      </c>
      <c r="G178" s="235">
        <f>sum('DTC US&amp;CA - P&amp;L'!G149,'DTC EU - P&amp;L'!G150)</f>
        <v>11</v>
      </c>
      <c r="H178" s="235">
        <f>sum('DTC US&amp;CA - P&amp;L'!H149,'DTC EU - P&amp;L'!H150)</f>
        <v>10</v>
      </c>
      <c r="I178" s="235">
        <f>sum('DTC US&amp;CA - P&amp;L'!I149,'DTC EU - P&amp;L'!I150)</f>
        <v>12</v>
      </c>
      <c r="J178" s="235">
        <f>sum('DTC US&amp;CA - P&amp;L'!J149,'DTC EU - P&amp;L'!J150)</f>
        <v>11</v>
      </c>
      <c r="K178" s="235">
        <f>sum('DTC US&amp;CA - P&amp;L'!K149,'DTC EU - P&amp;L'!K150)</f>
        <v>25</v>
      </c>
      <c r="L178" s="235">
        <f>sum('DTC US&amp;CA - P&amp;L'!L149,'DTC EU - P&amp;L'!L150)</f>
        <v>17</v>
      </c>
      <c r="M178" s="235">
        <f>sum('DTC US&amp;CA - P&amp;L'!M149,'DTC EU - P&amp;L'!M150)</f>
        <v>15</v>
      </c>
      <c r="N178" s="235">
        <f>sum('DTC US&amp;CA - P&amp;L'!N149,'DTC EU - P&amp;L'!N150)</f>
        <v>7</v>
      </c>
      <c r="O178" s="235">
        <f>sum('DTC US&amp;CA - P&amp;L'!O149,'DTC EU - P&amp;L'!O150)</f>
        <v>118</v>
      </c>
      <c r="P178" s="235">
        <f>sum('DTC US&amp;CA - P&amp;L'!P149,'DTC EU - P&amp;L'!P150)</f>
        <v>20</v>
      </c>
      <c r="Q178" s="235">
        <f>sum('DTC US&amp;CA - P&amp;L'!Q149,'DTC EU - P&amp;L'!Q150)</f>
        <v>10</v>
      </c>
      <c r="R178" s="235">
        <f>sum('DTC US&amp;CA - P&amp;L'!R149,'DTC EU - P&amp;L'!R150)</f>
        <v>27</v>
      </c>
      <c r="S178" s="235">
        <f>sum('DTC US&amp;CA - P&amp;L'!S149,'DTC EU - P&amp;L'!S150)</f>
        <v>6</v>
      </c>
      <c r="T178" s="235">
        <f>sum('DTC US&amp;CA - P&amp;L'!T149,'DTC EU - P&amp;L'!T150)</f>
        <v>23</v>
      </c>
      <c r="U178" s="235">
        <f>sum('DTC US&amp;CA - P&amp;L'!U149,'DTC EU - P&amp;L'!U150)</f>
        <v>8</v>
      </c>
      <c r="V178" s="235">
        <f>sum('DTC US&amp;CA - P&amp;L'!V149,'DTC EU - P&amp;L'!V150)</f>
        <v>5</v>
      </c>
      <c r="W178" s="235">
        <f>sum('DTC US&amp;CA - P&amp;L'!W149,'DTC EU - P&amp;L'!W150)</f>
        <v>18</v>
      </c>
      <c r="X178" s="235">
        <f>sum('DTC US&amp;CA - P&amp;L'!X149,'DTC EU - P&amp;L'!X150)</f>
        <v>9</v>
      </c>
      <c r="Y178" s="235">
        <f>sum('DTC US&amp;CA - P&amp;L'!Y149,'DTC EU - P&amp;L'!Y150)</f>
        <v>12</v>
      </c>
      <c r="Z178" s="235">
        <f>sum('DTC US&amp;CA - P&amp;L'!Z149,'DTC EU - P&amp;L'!Z150)</f>
        <v>16</v>
      </c>
      <c r="AA178" s="235">
        <f>sum('DTC US&amp;CA - P&amp;L'!AA149,'DTC EU - P&amp;L'!AA150)</f>
        <v>4</v>
      </c>
      <c r="AB178" s="235">
        <f>sum('DTC US&amp;CA - P&amp;L'!AB149,'DTC EU - P&amp;L'!AB150)</f>
        <v>6</v>
      </c>
      <c r="AC178" s="235">
        <f>sum('DTC US&amp;CA - P&amp;L'!AC149,'DTC EU - P&amp;L'!AC150)</f>
        <v>3</v>
      </c>
      <c r="AD178" s="235">
        <f>sum('DTC US&amp;CA - P&amp;L'!AD149,'DTC EU - P&amp;L'!AD150)</f>
        <v>4</v>
      </c>
      <c r="AE178" s="235">
        <f>sum('DTC US&amp;CA - P&amp;L'!AE149,'DTC EU - P&amp;L'!AE150)</f>
        <v>4</v>
      </c>
      <c r="AF178" s="235">
        <f>sum('DTC US&amp;CA - P&amp;L'!AF149,'DTC EU - P&amp;L'!AF150)</f>
        <v>9</v>
      </c>
      <c r="AG178" s="189">
        <f t="shared" si="54"/>
        <v>487</v>
      </c>
      <c r="AH178" s="201"/>
    </row>
    <row r="179">
      <c r="A179" s="246" t="s">
        <v>330</v>
      </c>
      <c r="B179" s="235">
        <f>sum('DTC US&amp;CA - P&amp;L'!B150,'DTC EU - P&amp;L'!B151)</f>
        <v>0</v>
      </c>
      <c r="C179" s="235">
        <f>sum('DTC US&amp;CA - P&amp;L'!C150,'DTC EU - P&amp;L'!C151)</f>
        <v>0</v>
      </c>
      <c r="D179" s="235">
        <f>sum('DTC US&amp;CA - P&amp;L'!D150,'DTC EU - P&amp;L'!D151)</f>
        <v>0</v>
      </c>
      <c r="E179" s="235">
        <f>sum('DTC US&amp;CA - P&amp;L'!E150,'DTC EU - P&amp;L'!E151)</f>
        <v>0</v>
      </c>
      <c r="F179" s="235">
        <f>sum('DTC US&amp;CA - P&amp;L'!F150,'DTC EU - P&amp;L'!F151)</f>
        <v>1</v>
      </c>
      <c r="G179" s="235">
        <f>sum('DTC US&amp;CA - P&amp;L'!G150,'DTC EU - P&amp;L'!G151)</f>
        <v>0</v>
      </c>
      <c r="H179" s="235">
        <f>sum('DTC US&amp;CA - P&amp;L'!H150,'DTC EU - P&amp;L'!H151)</f>
        <v>0</v>
      </c>
      <c r="I179" s="235">
        <f>sum('DTC US&amp;CA - P&amp;L'!I150,'DTC EU - P&amp;L'!I151)</f>
        <v>2</v>
      </c>
      <c r="J179" s="235">
        <f>sum('DTC US&amp;CA - P&amp;L'!J150,'DTC EU - P&amp;L'!J151)</f>
        <v>0</v>
      </c>
      <c r="K179" s="235">
        <f>sum('DTC US&amp;CA - P&amp;L'!K150,'DTC EU - P&amp;L'!K151)</f>
        <v>0</v>
      </c>
      <c r="L179" s="235">
        <f>sum('DTC US&amp;CA - P&amp;L'!L150,'DTC EU - P&amp;L'!L151)</f>
        <v>0</v>
      </c>
      <c r="M179" s="235">
        <f>sum('DTC US&amp;CA - P&amp;L'!M150,'DTC EU - P&amp;L'!M151)</f>
        <v>0</v>
      </c>
      <c r="N179" s="235">
        <f>sum('DTC US&amp;CA - P&amp;L'!N150,'DTC EU - P&amp;L'!N151)</f>
        <v>0</v>
      </c>
      <c r="O179" s="235">
        <f>sum('DTC US&amp;CA - P&amp;L'!O150,'DTC EU - P&amp;L'!O151)</f>
        <v>7</v>
      </c>
      <c r="P179" s="235">
        <f>sum('DTC US&amp;CA - P&amp;L'!P150,'DTC EU - P&amp;L'!P151)</f>
        <v>1</v>
      </c>
      <c r="Q179" s="235">
        <f>sum('DTC US&amp;CA - P&amp;L'!Q150,'DTC EU - P&amp;L'!Q151)</f>
        <v>2</v>
      </c>
      <c r="R179" s="235">
        <f>sum('DTC US&amp;CA - P&amp;L'!R150,'DTC EU - P&amp;L'!R151)</f>
        <v>6</v>
      </c>
      <c r="S179" s="235">
        <f>sum('DTC US&amp;CA - P&amp;L'!S150,'DTC EU - P&amp;L'!S151)</f>
        <v>1</v>
      </c>
      <c r="T179" s="235">
        <f>sum('DTC US&amp;CA - P&amp;L'!T150,'DTC EU - P&amp;L'!T151)</f>
        <v>0</v>
      </c>
      <c r="U179" s="235">
        <f>sum('DTC US&amp;CA - P&amp;L'!U150,'DTC EU - P&amp;L'!U151)</f>
        <v>0</v>
      </c>
      <c r="V179" s="235">
        <f>sum('DTC US&amp;CA - P&amp;L'!V150,'DTC EU - P&amp;L'!V151)</f>
        <v>1</v>
      </c>
      <c r="W179" s="235">
        <f>sum('DTC US&amp;CA - P&amp;L'!W150,'DTC EU - P&amp;L'!W151)</f>
        <v>0</v>
      </c>
      <c r="X179" s="235">
        <f>sum('DTC US&amp;CA - P&amp;L'!X150,'DTC EU - P&amp;L'!X151)</f>
        <v>0</v>
      </c>
      <c r="Y179" s="235">
        <f>sum('DTC US&amp;CA - P&amp;L'!Y150,'DTC EU - P&amp;L'!Y151)</f>
        <v>0</v>
      </c>
      <c r="Z179" s="235">
        <f>sum('DTC US&amp;CA - P&amp;L'!Z150,'DTC EU - P&amp;L'!Z151)</f>
        <v>3</v>
      </c>
      <c r="AA179" s="235">
        <f>sum('DTC US&amp;CA - P&amp;L'!AA150,'DTC EU - P&amp;L'!AA151)</f>
        <v>0</v>
      </c>
      <c r="AB179" s="235">
        <f>sum('DTC US&amp;CA - P&amp;L'!AB150,'DTC EU - P&amp;L'!AB151)</f>
        <v>0</v>
      </c>
      <c r="AC179" s="235">
        <f>sum('DTC US&amp;CA - P&amp;L'!AC150,'DTC EU - P&amp;L'!AC151)</f>
        <v>0</v>
      </c>
      <c r="AD179" s="235">
        <f>sum('DTC US&amp;CA - P&amp;L'!AD150,'DTC EU - P&amp;L'!AD151)</f>
        <v>1</v>
      </c>
      <c r="AE179" s="235">
        <f>sum('DTC US&amp;CA - P&amp;L'!AE150,'DTC EU - P&amp;L'!AE151)</f>
        <v>0</v>
      </c>
      <c r="AF179" s="235">
        <f>sum('DTC US&amp;CA - P&amp;L'!AF150,'DTC EU - P&amp;L'!AF151)</f>
        <v>0</v>
      </c>
      <c r="AG179" s="189">
        <f t="shared" si="54"/>
        <v>25</v>
      </c>
      <c r="AH179" s="201"/>
    </row>
    <row r="180">
      <c r="A180" s="246" t="s">
        <v>331</v>
      </c>
      <c r="B180" s="235">
        <f>sum('DTC US&amp;CA - P&amp;L'!B151,'DTC EU - P&amp;L'!B152)</f>
        <v>0</v>
      </c>
      <c r="C180" s="235">
        <f>sum('DTC US&amp;CA - P&amp;L'!C151,'DTC EU - P&amp;L'!C152)</f>
        <v>0</v>
      </c>
      <c r="D180" s="235">
        <f>sum('DTC US&amp;CA - P&amp;L'!D151,'DTC EU - P&amp;L'!D152)</f>
        <v>0</v>
      </c>
      <c r="E180" s="235">
        <f>sum('DTC US&amp;CA - P&amp;L'!E151,'DTC EU - P&amp;L'!E152)</f>
        <v>0</v>
      </c>
      <c r="F180" s="235">
        <f>sum('DTC US&amp;CA - P&amp;L'!F151,'DTC EU - P&amp;L'!F152)</f>
        <v>0</v>
      </c>
      <c r="G180" s="235">
        <f>sum('DTC US&amp;CA - P&amp;L'!G151,'DTC EU - P&amp;L'!G152)</f>
        <v>0</v>
      </c>
      <c r="H180" s="235">
        <f>sum('DTC US&amp;CA - P&amp;L'!H151,'DTC EU - P&amp;L'!H152)</f>
        <v>0</v>
      </c>
      <c r="I180" s="235">
        <f>sum('DTC US&amp;CA - P&amp;L'!I151,'DTC EU - P&amp;L'!I152)</f>
        <v>0</v>
      </c>
      <c r="J180" s="235">
        <f>sum('DTC US&amp;CA - P&amp;L'!J151,'DTC EU - P&amp;L'!J152)</f>
        <v>0</v>
      </c>
      <c r="K180" s="235">
        <f>sum('DTC US&amp;CA - P&amp;L'!K151,'DTC EU - P&amp;L'!K152)</f>
        <v>0</v>
      </c>
      <c r="L180" s="235">
        <f>sum('DTC US&amp;CA - P&amp;L'!L151,'DTC EU - P&amp;L'!L152)</f>
        <v>0</v>
      </c>
      <c r="M180" s="235">
        <f>sum('DTC US&amp;CA - P&amp;L'!M151,'DTC EU - P&amp;L'!M152)</f>
        <v>0</v>
      </c>
      <c r="N180" s="235">
        <f>sum('DTC US&amp;CA - P&amp;L'!N151,'DTC EU - P&amp;L'!N152)</f>
        <v>0</v>
      </c>
      <c r="O180" s="235">
        <f>sum('DTC US&amp;CA - P&amp;L'!O151,'DTC EU - P&amp;L'!O152)</f>
        <v>0</v>
      </c>
      <c r="P180" s="235">
        <f>sum('DTC US&amp;CA - P&amp;L'!P151,'DTC EU - P&amp;L'!P152)</f>
        <v>0</v>
      </c>
      <c r="Q180" s="235">
        <f>sum('DTC US&amp;CA - P&amp;L'!Q151,'DTC EU - P&amp;L'!Q152)</f>
        <v>0</v>
      </c>
      <c r="R180" s="235">
        <f>sum('DTC US&amp;CA - P&amp;L'!R151,'DTC EU - P&amp;L'!R152)</f>
        <v>0</v>
      </c>
      <c r="S180" s="235">
        <f>sum('DTC US&amp;CA - P&amp;L'!S151,'DTC EU - P&amp;L'!S152)</f>
        <v>0</v>
      </c>
      <c r="T180" s="235">
        <f>sum('DTC US&amp;CA - P&amp;L'!T151,'DTC EU - P&amp;L'!T152)</f>
        <v>0</v>
      </c>
      <c r="U180" s="235">
        <f>sum('DTC US&amp;CA - P&amp;L'!U151,'DTC EU - P&amp;L'!U152)</f>
        <v>0</v>
      </c>
      <c r="V180" s="235">
        <f>sum('DTC US&amp;CA - P&amp;L'!V151,'DTC EU - P&amp;L'!V152)</f>
        <v>0</v>
      </c>
      <c r="W180" s="235">
        <f>sum('DTC US&amp;CA - P&amp;L'!W151,'DTC EU - P&amp;L'!W152)</f>
        <v>0</v>
      </c>
      <c r="X180" s="235">
        <f>sum('DTC US&amp;CA - P&amp;L'!X151,'DTC EU - P&amp;L'!X152)</f>
        <v>0</v>
      </c>
      <c r="Y180" s="235">
        <f>sum('DTC US&amp;CA - P&amp;L'!Y151,'DTC EU - P&amp;L'!Y152)</f>
        <v>0</v>
      </c>
      <c r="Z180" s="235">
        <f>sum('DTC US&amp;CA - P&amp;L'!Z151,'DTC EU - P&amp;L'!Z152)</f>
        <v>0</v>
      </c>
      <c r="AA180" s="235">
        <f>sum('DTC US&amp;CA - P&amp;L'!AA151,'DTC EU - P&amp;L'!AA152)</f>
        <v>0</v>
      </c>
      <c r="AB180" s="235">
        <f>sum('DTC US&amp;CA - P&amp;L'!AB151,'DTC EU - P&amp;L'!AB152)</f>
        <v>0</v>
      </c>
      <c r="AC180" s="235">
        <f>sum('DTC US&amp;CA - P&amp;L'!AC151,'DTC EU - P&amp;L'!AC152)</f>
        <v>0</v>
      </c>
      <c r="AD180" s="235">
        <f>sum('DTC US&amp;CA - P&amp;L'!AD151,'DTC EU - P&amp;L'!AD152)</f>
        <v>0</v>
      </c>
      <c r="AE180" s="235">
        <f>sum('DTC US&amp;CA - P&amp;L'!AE151,'DTC EU - P&amp;L'!AE152)</f>
        <v>0</v>
      </c>
      <c r="AF180" s="235">
        <f>sum('DTC US&amp;CA - P&amp;L'!AF151,'DTC EU - P&amp;L'!AF152)</f>
        <v>0</v>
      </c>
      <c r="AG180" s="189">
        <f t="shared" si="54"/>
        <v>0</v>
      </c>
      <c r="AH180" s="201"/>
    </row>
    <row r="181">
      <c r="A181" s="246" t="s">
        <v>332</v>
      </c>
      <c r="B181" s="235">
        <f>sum('DTC US&amp;CA - P&amp;L'!B152,'DTC EU - P&amp;L'!B153)</f>
        <v>5</v>
      </c>
      <c r="C181" s="235">
        <f>sum('DTC US&amp;CA - P&amp;L'!C152,'DTC EU - P&amp;L'!C153)</f>
        <v>4</v>
      </c>
      <c r="D181" s="235">
        <f>sum('DTC US&amp;CA - P&amp;L'!D152,'DTC EU - P&amp;L'!D153)</f>
        <v>2</v>
      </c>
      <c r="E181" s="235">
        <f>sum('DTC US&amp;CA - P&amp;L'!E152,'DTC EU - P&amp;L'!E153)</f>
        <v>2</v>
      </c>
      <c r="F181" s="235">
        <f>sum('DTC US&amp;CA - P&amp;L'!F152,'DTC EU - P&amp;L'!F153)</f>
        <v>5</v>
      </c>
      <c r="G181" s="235">
        <f>sum('DTC US&amp;CA - P&amp;L'!G152,'DTC EU - P&amp;L'!G153)</f>
        <v>3</v>
      </c>
      <c r="H181" s="235">
        <f>sum('DTC US&amp;CA - P&amp;L'!H152,'DTC EU - P&amp;L'!H153)</f>
        <v>3</v>
      </c>
      <c r="I181" s="235">
        <f>sum('DTC US&amp;CA - P&amp;L'!I152,'DTC EU - P&amp;L'!I153)</f>
        <v>5</v>
      </c>
      <c r="J181" s="235">
        <f>sum('DTC US&amp;CA - P&amp;L'!J152,'DTC EU - P&amp;L'!J153)</f>
        <v>3</v>
      </c>
      <c r="K181" s="235">
        <f>sum('DTC US&amp;CA - P&amp;L'!K152,'DTC EU - P&amp;L'!K153)</f>
        <v>1</v>
      </c>
      <c r="L181" s="235">
        <f>sum('DTC US&amp;CA - P&amp;L'!L152,'DTC EU - P&amp;L'!L153)</f>
        <v>1</v>
      </c>
      <c r="M181" s="235">
        <f>sum('DTC US&amp;CA - P&amp;L'!M152,'DTC EU - P&amp;L'!M153)</f>
        <v>2</v>
      </c>
      <c r="N181" s="235">
        <f>sum('DTC US&amp;CA - P&amp;L'!N152,'DTC EU - P&amp;L'!N153)</f>
        <v>1</v>
      </c>
      <c r="O181" s="235">
        <f>sum('DTC US&amp;CA - P&amp;L'!O152,'DTC EU - P&amp;L'!O153)</f>
        <v>10</v>
      </c>
      <c r="P181" s="235">
        <f>sum('DTC US&amp;CA - P&amp;L'!P152,'DTC EU - P&amp;L'!P153)</f>
        <v>5</v>
      </c>
      <c r="Q181" s="235">
        <f>sum('DTC US&amp;CA - P&amp;L'!Q152,'DTC EU - P&amp;L'!Q153)</f>
        <v>2</v>
      </c>
      <c r="R181" s="235">
        <f>sum('DTC US&amp;CA - P&amp;L'!R152,'DTC EU - P&amp;L'!R153)</f>
        <v>3</v>
      </c>
      <c r="S181" s="235">
        <f>sum('DTC US&amp;CA - P&amp;L'!S152,'DTC EU - P&amp;L'!S153)</f>
        <v>1</v>
      </c>
      <c r="T181" s="235">
        <f>sum('DTC US&amp;CA - P&amp;L'!T152,'DTC EU - P&amp;L'!T153)</f>
        <v>2</v>
      </c>
      <c r="U181" s="235">
        <f>sum('DTC US&amp;CA - P&amp;L'!U152,'DTC EU - P&amp;L'!U153)</f>
        <v>0</v>
      </c>
      <c r="V181" s="235">
        <f>sum('DTC US&amp;CA - P&amp;L'!V152,'DTC EU - P&amp;L'!V153)</f>
        <v>1</v>
      </c>
      <c r="W181" s="235">
        <f>sum('DTC US&amp;CA - P&amp;L'!W152,'DTC EU - P&amp;L'!W153)</f>
        <v>0</v>
      </c>
      <c r="X181" s="235">
        <f>sum('DTC US&amp;CA - P&amp;L'!X152,'DTC EU - P&amp;L'!X153)</f>
        <v>2</v>
      </c>
      <c r="Y181" s="235">
        <f>sum('DTC US&amp;CA - P&amp;L'!Y152,'DTC EU - P&amp;L'!Y153)</f>
        <v>3</v>
      </c>
      <c r="Z181" s="235">
        <f>sum('DTC US&amp;CA - P&amp;L'!Z152,'DTC EU - P&amp;L'!Z153)</f>
        <v>1</v>
      </c>
      <c r="AA181" s="235">
        <f>sum('DTC US&amp;CA - P&amp;L'!AA152,'DTC EU - P&amp;L'!AA153)</f>
        <v>1</v>
      </c>
      <c r="AB181" s="235">
        <f>sum('DTC US&amp;CA - P&amp;L'!AB152,'DTC EU - P&amp;L'!AB153)</f>
        <v>2</v>
      </c>
      <c r="AC181" s="235">
        <f>sum('DTC US&amp;CA - P&amp;L'!AC152,'DTC EU - P&amp;L'!AC153)</f>
        <v>2</v>
      </c>
      <c r="AD181" s="235">
        <f>sum('DTC US&amp;CA - P&amp;L'!AD152,'DTC EU - P&amp;L'!AD153)</f>
        <v>1</v>
      </c>
      <c r="AE181" s="235">
        <f>sum('DTC US&amp;CA - P&amp;L'!AE152,'DTC EU - P&amp;L'!AE153)</f>
        <v>0</v>
      </c>
      <c r="AF181" s="235">
        <f>sum('DTC US&amp;CA - P&amp;L'!AF152,'DTC EU - P&amp;L'!AF153)</f>
        <v>2</v>
      </c>
      <c r="AG181" s="189">
        <f t="shared" si="54"/>
        <v>75</v>
      </c>
      <c r="AH181" s="201"/>
    </row>
    <row r="182">
      <c r="A182" s="234" t="s">
        <v>333</v>
      </c>
      <c r="B182" s="235">
        <f>sum('DTC US&amp;CA - P&amp;L'!B153,'DTC EU - P&amp;L'!B154)</f>
        <v>0</v>
      </c>
      <c r="C182" s="235">
        <f>sum('DTC US&amp;CA - P&amp;L'!C153,'DTC EU - P&amp;L'!C154)</f>
        <v>0</v>
      </c>
      <c r="D182" s="235">
        <f>sum('DTC US&amp;CA - P&amp;L'!D153,'DTC EU - P&amp;L'!D154)</f>
        <v>0</v>
      </c>
      <c r="E182" s="235">
        <f>sum('DTC US&amp;CA - P&amp;L'!E153,'DTC EU - P&amp;L'!E154)</f>
        <v>0</v>
      </c>
      <c r="F182" s="235">
        <f>sum('DTC US&amp;CA - P&amp;L'!F153,'DTC EU - P&amp;L'!F154)</f>
        <v>0</v>
      </c>
      <c r="G182" s="235">
        <f>sum('DTC US&amp;CA - P&amp;L'!G153,'DTC EU - P&amp;L'!G154)</f>
        <v>0</v>
      </c>
      <c r="H182" s="235">
        <f>sum('DTC US&amp;CA - P&amp;L'!H153,'DTC EU - P&amp;L'!H154)</f>
        <v>0</v>
      </c>
      <c r="I182" s="235">
        <f>sum('DTC US&amp;CA - P&amp;L'!I153,'DTC EU - P&amp;L'!I154)</f>
        <v>0</v>
      </c>
      <c r="J182" s="235">
        <f>sum('DTC US&amp;CA - P&amp;L'!J153,'DTC EU - P&amp;L'!J154)</f>
        <v>0</v>
      </c>
      <c r="K182" s="235">
        <f>sum('DTC US&amp;CA - P&amp;L'!K153,'DTC EU - P&amp;L'!K154)</f>
        <v>0</v>
      </c>
      <c r="L182" s="235">
        <f>sum('DTC US&amp;CA - P&amp;L'!L153,'DTC EU - P&amp;L'!L154)</f>
        <v>0</v>
      </c>
      <c r="M182" s="235">
        <f>sum('DTC US&amp;CA - P&amp;L'!M153,'DTC EU - P&amp;L'!M154)</f>
        <v>0</v>
      </c>
      <c r="N182" s="235">
        <f>sum('DTC US&amp;CA - P&amp;L'!N153,'DTC EU - P&amp;L'!N154)</f>
        <v>0</v>
      </c>
      <c r="O182" s="235">
        <f>sum('DTC US&amp;CA - P&amp;L'!O153,'DTC EU - P&amp;L'!O154)</f>
        <v>0</v>
      </c>
      <c r="P182" s="235">
        <f>sum('DTC US&amp;CA - P&amp;L'!P153,'DTC EU - P&amp;L'!P154)</f>
        <v>0</v>
      </c>
      <c r="Q182" s="235">
        <f>sum('DTC US&amp;CA - P&amp;L'!Q153,'DTC EU - P&amp;L'!Q154)</f>
        <v>0</v>
      </c>
      <c r="R182" s="235">
        <f>sum('DTC US&amp;CA - P&amp;L'!R153,'DTC EU - P&amp;L'!R154)</f>
        <v>0</v>
      </c>
      <c r="S182" s="235">
        <f>sum('DTC US&amp;CA - P&amp;L'!S153,'DTC EU - P&amp;L'!S154)</f>
        <v>0</v>
      </c>
      <c r="T182" s="235">
        <f>sum('DTC US&amp;CA - P&amp;L'!T153,'DTC EU - P&amp;L'!T154)</f>
        <v>0</v>
      </c>
      <c r="U182" s="235">
        <f>sum('DTC US&amp;CA - P&amp;L'!U153,'DTC EU - P&amp;L'!U154)</f>
        <v>0</v>
      </c>
      <c r="V182" s="235">
        <f>sum('DTC US&amp;CA - P&amp;L'!V153,'DTC EU - P&amp;L'!V154)</f>
        <v>0</v>
      </c>
      <c r="W182" s="235">
        <f>sum('DTC US&amp;CA - P&amp;L'!W153,'DTC EU - P&amp;L'!W154)</f>
        <v>0</v>
      </c>
      <c r="X182" s="235">
        <f>sum('DTC US&amp;CA - P&amp;L'!X153,'DTC EU - P&amp;L'!X154)</f>
        <v>0</v>
      </c>
      <c r="Y182" s="235">
        <f>sum('DTC US&amp;CA - P&amp;L'!Y153,'DTC EU - P&amp;L'!Y154)</f>
        <v>0</v>
      </c>
      <c r="Z182" s="235">
        <f>sum('DTC US&amp;CA - P&amp;L'!Z153,'DTC EU - P&amp;L'!Z154)</f>
        <v>0</v>
      </c>
      <c r="AA182" s="235">
        <f>sum('DTC US&amp;CA - P&amp;L'!AA153,'DTC EU - P&amp;L'!AA154)</f>
        <v>0</v>
      </c>
      <c r="AB182" s="235">
        <f>sum('DTC US&amp;CA - P&amp;L'!AB153,'DTC EU - P&amp;L'!AB154)</f>
        <v>0</v>
      </c>
      <c r="AC182" s="235">
        <f>sum('DTC US&amp;CA - P&amp;L'!AC153,'DTC EU - P&amp;L'!AC154)</f>
        <v>0</v>
      </c>
      <c r="AD182" s="235">
        <f>sum('DTC US&amp;CA - P&amp;L'!AD153,'DTC EU - P&amp;L'!AD154)</f>
        <v>0</v>
      </c>
      <c r="AE182" s="235">
        <f>sum('DTC US&amp;CA - P&amp;L'!AE153,'DTC EU - P&amp;L'!AE154)</f>
        <v>0</v>
      </c>
      <c r="AF182" s="235">
        <f>sum('DTC US&amp;CA - P&amp;L'!AF153,'DTC EU - P&amp;L'!AF154)</f>
        <v>0</v>
      </c>
      <c r="AG182" s="189">
        <f t="shared" si="54"/>
        <v>0</v>
      </c>
      <c r="AH182" s="201"/>
    </row>
    <row r="183">
      <c r="A183" s="234" t="s">
        <v>334</v>
      </c>
      <c r="B183" s="207">
        <f>sum('DTC US&amp;CA - P&amp;L'!B154,'DTC EU - P&amp;L'!B155)</f>
        <v>0</v>
      </c>
      <c r="C183" s="207">
        <f>sum('DTC US&amp;CA - P&amp;L'!C154,'DTC EU - P&amp;L'!C155)</f>
        <v>0</v>
      </c>
      <c r="D183" s="207">
        <f>sum('DTC US&amp;CA - P&amp;L'!D154,'DTC EU - P&amp;L'!D155)</f>
        <v>0</v>
      </c>
      <c r="E183" s="207">
        <f>sum('DTC US&amp;CA - P&amp;L'!E154,'DTC EU - P&amp;L'!E155)</f>
        <v>0</v>
      </c>
      <c r="F183" s="207">
        <f>sum('DTC US&amp;CA - P&amp;L'!F154,'DTC EU - P&amp;L'!F155)</f>
        <v>0</v>
      </c>
      <c r="G183" s="207">
        <f>sum('DTC US&amp;CA - P&amp;L'!G154,'DTC EU - P&amp;L'!G155)</f>
        <v>0</v>
      </c>
      <c r="H183" s="207">
        <f>sum('DTC US&amp;CA - P&amp;L'!H154,'DTC EU - P&amp;L'!H155)</f>
        <v>0</v>
      </c>
      <c r="I183" s="207">
        <f>sum('DTC US&amp;CA - P&amp;L'!I154,'DTC EU - P&amp;L'!I155)</f>
        <v>0</v>
      </c>
      <c r="J183" s="207">
        <f>sum('DTC US&amp;CA - P&amp;L'!J154,'DTC EU - P&amp;L'!J155)</f>
        <v>0</v>
      </c>
      <c r="K183" s="207">
        <f>sum('DTC US&amp;CA - P&amp;L'!K154,'DTC EU - P&amp;L'!K155)</f>
        <v>0</v>
      </c>
      <c r="L183" s="207">
        <f>sum('DTC US&amp;CA - P&amp;L'!L154,'DTC EU - P&amp;L'!L155)</f>
        <v>0</v>
      </c>
      <c r="M183" s="207">
        <f>sum('DTC US&amp;CA - P&amp;L'!M154,'DTC EU - P&amp;L'!M155)</f>
        <v>0</v>
      </c>
      <c r="N183" s="207">
        <f>sum('DTC US&amp;CA - P&amp;L'!N154,'DTC EU - P&amp;L'!N155)</f>
        <v>0</v>
      </c>
      <c r="O183" s="207">
        <f>sum('DTC US&amp;CA - P&amp;L'!O154,'DTC EU - P&amp;L'!O155)</f>
        <v>0</v>
      </c>
      <c r="P183" s="207">
        <f>sum('DTC US&amp;CA - P&amp;L'!P154,'DTC EU - P&amp;L'!P155)</f>
        <v>0</v>
      </c>
      <c r="Q183" s="207">
        <f>sum('DTC US&amp;CA - P&amp;L'!Q154,'DTC EU - P&amp;L'!Q155)</f>
        <v>0</v>
      </c>
      <c r="R183" s="207">
        <f>sum('DTC US&amp;CA - P&amp;L'!R154,'DTC EU - P&amp;L'!R155)</f>
        <v>0</v>
      </c>
      <c r="S183" s="207">
        <f>sum('DTC US&amp;CA - P&amp;L'!S154,'DTC EU - P&amp;L'!S155)</f>
        <v>0</v>
      </c>
      <c r="T183" s="207">
        <f>sum('DTC US&amp;CA - P&amp;L'!T154,'DTC EU - P&amp;L'!T155)</f>
        <v>0</v>
      </c>
      <c r="U183" s="207">
        <f>sum('DTC US&amp;CA - P&amp;L'!U154,'DTC EU - P&amp;L'!U155)</f>
        <v>0</v>
      </c>
      <c r="V183" s="207">
        <f>sum('DTC US&amp;CA - P&amp;L'!V154,'DTC EU - P&amp;L'!V155)</f>
        <v>0</v>
      </c>
      <c r="W183" s="207">
        <f>sum('DTC US&amp;CA - P&amp;L'!W154,'DTC EU - P&amp;L'!W155)</f>
        <v>0</v>
      </c>
      <c r="X183" s="207">
        <f>sum('DTC US&amp;CA - P&amp;L'!X154,'DTC EU - P&amp;L'!X155)</f>
        <v>0</v>
      </c>
      <c r="Y183" s="207">
        <f>sum('DTC US&amp;CA - P&amp;L'!Y154,'DTC EU - P&amp;L'!Y155)</f>
        <v>0</v>
      </c>
      <c r="Z183" s="207">
        <f>sum('DTC US&amp;CA - P&amp;L'!Z154,'DTC EU - P&amp;L'!Z155)</f>
        <v>0</v>
      </c>
      <c r="AA183" s="207">
        <f>sum('DTC US&amp;CA - P&amp;L'!AA154,'DTC EU - P&amp;L'!AA155)</f>
        <v>0</v>
      </c>
      <c r="AB183" s="207">
        <f>sum('DTC US&amp;CA - P&amp;L'!AB154,'DTC EU - P&amp;L'!AB155)</f>
        <v>0</v>
      </c>
      <c r="AC183" s="207">
        <f>sum('DTC US&amp;CA - P&amp;L'!AC154,'DTC EU - P&amp;L'!AC155)</f>
        <v>0</v>
      </c>
      <c r="AD183" s="207">
        <f>sum('DTC US&amp;CA - P&amp;L'!AD154,'DTC EU - P&amp;L'!AD155)</f>
        <v>0</v>
      </c>
      <c r="AE183" s="207">
        <f>sum('DTC US&amp;CA - P&amp;L'!AE154,'DTC EU - P&amp;L'!AE155)</f>
        <v>0</v>
      </c>
      <c r="AF183" s="207">
        <f>sum('DTC US&amp;CA - P&amp;L'!AF154,'DTC EU - P&amp;L'!AF155)</f>
        <v>0</v>
      </c>
      <c r="AG183" s="189">
        <f t="shared" si="54"/>
        <v>0</v>
      </c>
      <c r="AH183" s="201"/>
    </row>
    <row r="184">
      <c r="A184" s="234" t="s">
        <v>290</v>
      </c>
      <c r="B184" s="235">
        <f>sum('DTC US&amp;CA - P&amp;L'!B155,'DTC EU - P&amp;L'!B156)</f>
        <v>0</v>
      </c>
      <c r="C184" s="235">
        <f>sum('DTC US&amp;CA - P&amp;L'!C155,'DTC EU - P&amp;L'!C156)</f>
        <v>1</v>
      </c>
      <c r="D184" s="235">
        <f>sum('DTC US&amp;CA - P&amp;L'!D155,'DTC EU - P&amp;L'!D156)</f>
        <v>0</v>
      </c>
      <c r="E184" s="235">
        <f>sum('DTC US&amp;CA - P&amp;L'!E155,'DTC EU - P&amp;L'!E156)</f>
        <v>0</v>
      </c>
      <c r="F184" s="235">
        <f>sum('DTC US&amp;CA - P&amp;L'!F155,'DTC EU - P&amp;L'!F156)</f>
        <v>0</v>
      </c>
      <c r="G184" s="235">
        <f>sum('DTC US&amp;CA - P&amp;L'!G155,'DTC EU - P&amp;L'!G156)</f>
        <v>0</v>
      </c>
      <c r="H184" s="235">
        <f>sum('DTC US&amp;CA - P&amp;L'!H155,'DTC EU - P&amp;L'!H156)</f>
        <v>0</v>
      </c>
      <c r="I184" s="235">
        <f>sum('DTC US&amp;CA - P&amp;L'!I155,'DTC EU - P&amp;L'!I156)</f>
        <v>1</v>
      </c>
      <c r="J184" s="235">
        <f>sum('DTC US&amp;CA - P&amp;L'!J155,'DTC EU - P&amp;L'!J156)</f>
        <v>0</v>
      </c>
      <c r="K184" s="235">
        <f>sum('DTC US&amp;CA - P&amp;L'!K155,'DTC EU - P&amp;L'!K156)</f>
        <v>0</v>
      </c>
      <c r="L184" s="235">
        <f>sum('DTC US&amp;CA - P&amp;L'!L155,'DTC EU - P&amp;L'!L156)</f>
        <v>0</v>
      </c>
      <c r="M184" s="235">
        <f>sum('DTC US&amp;CA - P&amp;L'!M155,'DTC EU - P&amp;L'!M156)</f>
        <v>0</v>
      </c>
      <c r="N184" s="235">
        <f>sum('DTC US&amp;CA - P&amp;L'!N155,'DTC EU - P&amp;L'!N156)</f>
        <v>0</v>
      </c>
      <c r="O184" s="235">
        <f>sum('DTC US&amp;CA - P&amp;L'!O155,'DTC EU - P&amp;L'!O156)</f>
        <v>1</v>
      </c>
      <c r="P184" s="235">
        <f>sum('DTC US&amp;CA - P&amp;L'!P155,'DTC EU - P&amp;L'!P156)</f>
        <v>0</v>
      </c>
      <c r="Q184" s="235">
        <f>sum('DTC US&amp;CA - P&amp;L'!Q155,'DTC EU - P&amp;L'!Q156)</f>
        <v>1</v>
      </c>
      <c r="R184" s="235">
        <f>sum('DTC US&amp;CA - P&amp;L'!R155,'DTC EU - P&amp;L'!R156)</f>
        <v>1</v>
      </c>
      <c r="S184" s="235">
        <f>sum('DTC US&amp;CA - P&amp;L'!S155,'DTC EU - P&amp;L'!S156)</f>
        <v>0</v>
      </c>
      <c r="T184" s="235">
        <f>sum('DTC US&amp;CA - P&amp;L'!T155,'DTC EU - P&amp;L'!T156)</f>
        <v>1</v>
      </c>
      <c r="U184" s="235">
        <f>sum('DTC US&amp;CA - P&amp;L'!U155,'DTC EU - P&amp;L'!U156)</f>
        <v>0</v>
      </c>
      <c r="V184" s="235">
        <f>sum('DTC US&amp;CA - P&amp;L'!V155,'DTC EU - P&amp;L'!V156)</f>
        <v>0</v>
      </c>
      <c r="W184" s="235">
        <f>sum('DTC US&amp;CA - P&amp;L'!W155,'DTC EU - P&amp;L'!W156)</f>
        <v>0</v>
      </c>
      <c r="X184" s="235">
        <f>sum('DTC US&amp;CA - P&amp;L'!X155,'DTC EU - P&amp;L'!X156)</f>
        <v>0</v>
      </c>
      <c r="Y184" s="235">
        <f>sum('DTC US&amp;CA - P&amp;L'!Y155,'DTC EU - P&amp;L'!Y156)</f>
        <v>0</v>
      </c>
      <c r="Z184" s="235">
        <f>sum('DTC US&amp;CA - P&amp;L'!Z155,'DTC EU - P&amp;L'!Z156)</f>
        <v>0</v>
      </c>
      <c r="AA184" s="235">
        <f>sum('DTC US&amp;CA - P&amp;L'!AA155,'DTC EU - P&amp;L'!AA156)</f>
        <v>0</v>
      </c>
      <c r="AB184" s="235">
        <f>sum('DTC US&amp;CA - P&amp;L'!AB155,'DTC EU - P&amp;L'!AB156)</f>
        <v>0</v>
      </c>
      <c r="AC184" s="235">
        <f>sum('DTC US&amp;CA - P&amp;L'!AC155,'DTC EU - P&amp;L'!AC156)</f>
        <v>0</v>
      </c>
      <c r="AD184" s="235">
        <f>sum('DTC US&amp;CA - P&amp;L'!AD155,'DTC EU - P&amp;L'!AD156)</f>
        <v>0</v>
      </c>
      <c r="AE184" s="235">
        <f>sum('DTC US&amp;CA - P&amp;L'!AE155,'DTC EU - P&amp;L'!AE156)</f>
        <v>0</v>
      </c>
      <c r="AF184" s="235">
        <f>sum('DTC US&amp;CA - P&amp;L'!AF155,'DTC EU - P&amp;L'!AF156)</f>
        <v>0</v>
      </c>
      <c r="AG184" s="189">
        <f t="shared" si="54"/>
        <v>6</v>
      </c>
      <c r="AH184" s="201"/>
    </row>
    <row r="185">
      <c r="A185" s="228" t="s">
        <v>291</v>
      </c>
      <c r="B185" s="247">
        <f t="shared" ref="B185:AF185" si="55">sum(B172:B184)</f>
        <v>28</v>
      </c>
      <c r="C185" s="247">
        <f t="shared" si="55"/>
        <v>43</v>
      </c>
      <c r="D185" s="247">
        <f t="shared" si="55"/>
        <v>40</v>
      </c>
      <c r="E185" s="247">
        <f t="shared" si="55"/>
        <v>41</v>
      </c>
      <c r="F185" s="247">
        <f t="shared" si="55"/>
        <v>51</v>
      </c>
      <c r="G185" s="247">
        <f t="shared" si="55"/>
        <v>30</v>
      </c>
      <c r="H185" s="247">
        <f t="shared" si="55"/>
        <v>30</v>
      </c>
      <c r="I185" s="247">
        <f t="shared" si="55"/>
        <v>44</v>
      </c>
      <c r="J185" s="247">
        <f t="shared" si="55"/>
        <v>29</v>
      </c>
      <c r="K185" s="247">
        <f t="shared" si="55"/>
        <v>52</v>
      </c>
      <c r="L185" s="247">
        <f t="shared" si="55"/>
        <v>42</v>
      </c>
      <c r="M185" s="247">
        <f t="shared" si="55"/>
        <v>41</v>
      </c>
      <c r="N185" s="247">
        <f t="shared" si="55"/>
        <v>15</v>
      </c>
      <c r="O185" s="247">
        <f t="shared" si="55"/>
        <v>370</v>
      </c>
      <c r="P185" s="247">
        <f t="shared" si="55"/>
        <v>70</v>
      </c>
      <c r="Q185" s="247">
        <f t="shared" si="55"/>
        <v>32</v>
      </c>
      <c r="R185" s="247">
        <f t="shared" si="55"/>
        <v>97</v>
      </c>
      <c r="S185" s="247">
        <f t="shared" si="55"/>
        <v>27</v>
      </c>
      <c r="T185" s="247">
        <f t="shared" si="55"/>
        <v>68</v>
      </c>
      <c r="U185" s="247">
        <f t="shared" si="55"/>
        <v>20</v>
      </c>
      <c r="V185" s="247">
        <f t="shared" si="55"/>
        <v>21</v>
      </c>
      <c r="W185" s="247">
        <f t="shared" si="55"/>
        <v>33</v>
      </c>
      <c r="X185" s="247">
        <f t="shared" si="55"/>
        <v>32</v>
      </c>
      <c r="Y185" s="247">
        <f t="shared" si="55"/>
        <v>31</v>
      </c>
      <c r="Z185" s="247">
        <f t="shared" si="55"/>
        <v>47</v>
      </c>
      <c r="AA185" s="247">
        <f t="shared" si="55"/>
        <v>12</v>
      </c>
      <c r="AB185" s="247">
        <f t="shared" si="55"/>
        <v>16</v>
      </c>
      <c r="AC185" s="247">
        <f t="shared" si="55"/>
        <v>12</v>
      </c>
      <c r="AD185" s="247">
        <f t="shared" si="55"/>
        <v>9</v>
      </c>
      <c r="AE185" s="247">
        <f t="shared" si="55"/>
        <v>8</v>
      </c>
      <c r="AF185" s="247">
        <f t="shared" si="55"/>
        <v>27</v>
      </c>
      <c r="AG185" s="189">
        <f t="shared" si="54"/>
        <v>1418</v>
      </c>
      <c r="AH185" s="231"/>
    </row>
    <row r="186">
      <c r="A186" s="211"/>
      <c r="AG186" s="189"/>
      <c r="AH186" s="201"/>
    </row>
    <row r="187">
      <c r="A187" s="211"/>
      <c r="AG187" s="189"/>
      <c r="AH187" s="201"/>
    </row>
    <row r="188">
      <c r="A188" s="211"/>
      <c r="AG188" s="189"/>
      <c r="AH188" s="201"/>
    </row>
    <row r="189">
      <c r="A189" s="199" t="s">
        <v>335</v>
      </c>
      <c r="B189" s="200">
        <f t="shared" ref="B189:AF189" si="56">sum(B190,B201)</f>
        <v>303</v>
      </c>
      <c r="C189" s="200">
        <f t="shared" si="56"/>
        <v>479</v>
      </c>
      <c r="D189" s="200">
        <f t="shared" si="56"/>
        <v>605</v>
      </c>
      <c r="E189" s="200">
        <f t="shared" si="56"/>
        <v>547</v>
      </c>
      <c r="F189" s="200">
        <f t="shared" si="56"/>
        <v>374</v>
      </c>
      <c r="G189" s="200">
        <f t="shared" si="56"/>
        <v>325</v>
      </c>
      <c r="H189" s="200">
        <f t="shared" si="56"/>
        <v>236</v>
      </c>
      <c r="I189" s="200">
        <f t="shared" si="56"/>
        <v>207</v>
      </c>
      <c r="J189" s="200">
        <f t="shared" si="56"/>
        <v>212</v>
      </c>
      <c r="K189" s="200">
        <f t="shared" si="56"/>
        <v>211</v>
      </c>
      <c r="L189" s="200">
        <f t="shared" si="56"/>
        <v>98</v>
      </c>
      <c r="M189" s="200">
        <f t="shared" si="56"/>
        <v>113</v>
      </c>
      <c r="N189" s="200">
        <f t="shared" si="56"/>
        <v>132</v>
      </c>
      <c r="O189" s="200">
        <f t="shared" si="56"/>
        <v>1888</v>
      </c>
      <c r="P189" s="200">
        <f t="shared" si="56"/>
        <v>290</v>
      </c>
      <c r="Q189" s="200">
        <f t="shared" si="56"/>
        <v>209</v>
      </c>
      <c r="R189" s="200">
        <f t="shared" si="56"/>
        <v>655</v>
      </c>
      <c r="S189" s="200">
        <f t="shared" si="56"/>
        <v>237</v>
      </c>
      <c r="T189" s="200">
        <f t="shared" si="56"/>
        <v>475</v>
      </c>
      <c r="U189" s="200">
        <f t="shared" si="56"/>
        <v>75</v>
      </c>
      <c r="V189" s="200">
        <f t="shared" si="56"/>
        <v>82</v>
      </c>
      <c r="W189" s="200">
        <f t="shared" si="56"/>
        <v>173</v>
      </c>
      <c r="X189" s="200">
        <f t="shared" si="56"/>
        <v>232</v>
      </c>
      <c r="Y189" s="200">
        <f t="shared" si="56"/>
        <v>285</v>
      </c>
      <c r="Z189" s="200">
        <f t="shared" si="56"/>
        <v>257</v>
      </c>
      <c r="AA189" s="200">
        <f t="shared" si="56"/>
        <v>132</v>
      </c>
      <c r="AB189" s="200">
        <f t="shared" si="56"/>
        <v>76</v>
      </c>
      <c r="AC189" s="200">
        <f t="shared" si="56"/>
        <v>56</v>
      </c>
      <c r="AD189" s="200">
        <f t="shared" si="56"/>
        <v>93</v>
      </c>
      <c r="AE189" s="200">
        <f t="shared" si="56"/>
        <v>97</v>
      </c>
      <c r="AF189" s="200" t="str">
        <f t="shared" si="56"/>
        <v>#VALUE!</v>
      </c>
      <c r="AG189" s="189" t="str">
        <f t="shared" ref="AG189:AG194" si="58">SUM(B189:AF189)</f>
        <v>#VALUE!</v>
      </c>
      <c r="AH189" s="201"/>
    </row>
    <row r="190">
      <c r="A190" s="202" t="s">
        <v>230</v>
      </c>
      <c r="B190" s="203">
        <f t="shared" ref="B190:AF190" si="57">sum(B194,B199)</f>
        <v>303</v>
      </c>
      <c r="C190" s="203">
        <f t="shared" si="57"/>
        <v>479</v>
      </c>
      <c r="D190" s="203">
        <f t="shared" si="57"/>
        <v>605</v>
      </c>
      <c r="E190" s="203">
        <f t="shared" si="57"/>
        <v>547</v>
      </c>
      <c r="F190" s="203">
        <f t="shared" si="57"/>
        <v>374</v>
      </c>
      <c r="G190" s="203">
        <f t="shared" si="57"/>
        <v>325</v>
      </c>
      <c r="H190" s="203">
        <f t="shared" si="57"/>
        <v>236</v>
      </c>
      <c r="I190" s="203">
        <f t="shared" si="57"/>
        <v>207</v>
      </c>
      <c r="J190" s="203">
        <f t="shared" si="57"/>
        <v>212</v>
      </c>
      <c r="K190" s="203">
        <f t="shared" si="57"/>
        <v>211</v>
      </c>
      <c r="L190" s="203">
        <f t="shared" si="57"/>
        <v>98</v>
      </c>
      <c r="M190" s="203">
        <f t="shared" si="57"/>
        <v>113</v>
      </c>
      <c r="N190" s="203">
        <f t="shared" si="57"/>
        <v>110</v>
      </c>
      <c r="O190" s="203">
        <f t="shared" si="57"/>
        <v>163</v>
      </c>
      <c r="P190" s="203">
        <f t="shared" si="57"/>
        <v>122</v>
      </c>
      <c r="Q190" s="203">
        <f t="shared" si="57"/>
        <v>114</v>
      </c>
      <c r="R190" s="203">
        <f t="shared" si="57"/>
        <v>180</v>
      </c>
      <c r="S190" s="203">
        <f t="shared" si="57"/>
        <v>139</v>
      </c>
      <c r="T190" s="203">
        <f t="shared" si="57"/>
        <v>134</v>
      </c>
      <c r="U190" s="203">
        <f t="shared" si="57"/>
        <v>75</v>
      </c>
      <c r="V190" s="203">
        <f t="shared" si="57"/>
        <v>91</v>
      </c>
      <c r="W190" s="203">
        <f t="shared" si="57"/>
        <v>176</v>
      </c>
      <c r="X190" s="203">
        <f t="shared" si="57"/>
        <v>233</v>
      </c>
      <c r="Y190" s="203">
        <f t="shared" si="57"/>
        <v>285</v>
      </c>
      <c r="Z190" s="203">
        <f t="shared" si="57"/>
        <v>257</v>
      </c>
      <c r="AA190" s="203">
        <f t="shared" si="57"/>
        <v>132</v>
      </c>
      <c r="AB190" s="203">
        <f t="shared" si="57"/>
        <v>80</v>
      </c>
      <c r="AC190" s="203">
        <f t="shared" si="57"/>
        <v>61</v>
      </c>
      <c r="AD190" s="203">
        <f t="shared" si="57"/>
        <v>94</v>
      </c>
      <c r="AE190" s="203">
        <f t="shared" si="57"/>
        <v>100</v>
      </c>
      <c r="AF190" s="203" t="str">
        <f t="shared" si="57"/>
        <v>#VALUE!</v>
      </c>
      <c r="AG190" s="189" t="str">
        <f t="shared" si="58"/>
        <v>#VALUE!</v>
      </c>
      <c r="AH190" s="205"/>
    </row>
    <row r="191">
      <c r="A191" s="206" t="s">
        <v>231</v>
      </c>
      <c r="B191" s="235">
        <f>sum('DTC US&amp;CA - P&amp;L'!B162,'DTC EU - P&amp;L'!B163)</f>
        <v>0</v>
      </c>
      <c r="C191" s="235">
        <f>sum('DTC US&amp;CA - P&amp;L'!C162,'DTC EU - P&amp;L'!C163)</f>
        <v>0</v>
      </c>
      <c r="D191" s="235">
        <f>sum('DTC US&amp;CA - P&amp;L'!D162,'DTC EU - P&amp;L'!D163)</f>
        <v>0</v>
      </c>
      <c r="E191" s="235">
        <f>sum('DTC US&amp;CA - P&amp;L'!E162,'DTC EU - P&amp;L'!E163)</f>
        <v>0</v>
      </c>
      <c r="F191" s="235">
        <f>sum('DTC US&amp;CA - P&amp;L'!F162,'DTC EU - P&amp;L'!F163)</f>
        <v>0</v>
      </c>
      <c r="G191" s="235">
        <f>sum('DTC US&amp;CA - P&amp;L'!G162,'DTC EU - P&amp;L'!G163)</f>
        <v>0</v>
      </c>
      <c r="H191" s="235">
        <f>sum('DTC US&amp;CA - P&amp;L'!H162,'DTC EU - P&amp;L'!H163)</f>
        <v>0</v>
      </c>
      <c r="I191" s="235">
        <f>sum('DTC US&amp;CA - P&amp;L'!I162,'DTC EU - P&amp;L'!I163)</f>
        <v>0</v>
      </c>
      <c r="J191" s="235">
        <f>sum('DTC US&amp;CA - P&amp;L'!J162,'DTC EU - P&amp;L'!J163)</f>
        <v>0</v>
      </c>
      <c r="K191" s="235">
        <f>sum('DTC US&amp;CA - P&amp;L'!K162,'DTC EU - P&amp;L'!K163)</f>
        <v>0</v>
      </c>
      <c r="L191" s="235">
        <f>sum('DTC US&amp;CA - P&amp;L'!L162,'DTC EU - P&amp;L'!L163)</f>
        <v>0</v>
      </c>
      <c r="M191" s="235">
        <f>sum('DTC US&amp;CA - P&amp;L'!M162,'DTC EU - P&amp;L'!M163)</f>
        <v>0</v>
      </c>
      <c r="N191" s="235">
        <f>sum('DTC US&amp;CA - P&amp;L'!N162,'DTC EU - P&amp;L'!N163)</f>
        <v>0</v>
      </c>
      <c r="O191" s="235">
        <f>sum('DTC US&amp;CA - P&amp;L'!O162,'DTC EU - P&amp;L'!O163)</f>
        <v>-1</v>
      </c>
      <c r="P191" s="235">
        <f>sum('DTC US&amp;CA - P&amp;L'!P162,'DTC EU - P&amp;L'!P163)</f>
        <v>0</v>
      </c>
      <c r="Q191" s="235">
        <f>sum('DTC US&amp;CA - P&amp;L'!Q162,'DTC EU - P&amp;L'!Q163)</f>
        <v>0</v>
      </c>
      <c r="R191" s="235">
        <f>sum('DTC US&amp;CA - P&amp;L'!R162,'DTC EU - P&amp;L'!R163)</f>
        <v>0</v>
      </c>
      <c r="S191" s="235">
        <f>sum('DTC US&amp;CA - P&amp;L'!S162,'DTC EU - P&amp;L'!S163)</f>
        <v>0</v>
      </c>
      <c r="T191" s="235">
        <f>sum('DTC US&amp;CA - P&amp;L'!T162,'DTC EU - P&amp;L'!T163)</f>
        <v>0</v>
      </c>
      <c r="U191" s="235">
        <f>sum('DTC US&amp;CA - P&amp;L'!U162,'DTC EU - P&amp;L'!U163)</f>
        <v>0</v>
      </c>
      <c r="V191" s="235">
        <f>sum('DTC US&amp;CA - P&amp;L'!V162,'DTC EU - P&amp;L'!V163)</f>
        <v>-1</v>
      </c>
      <c r="W191" s="235">
        <f>sum('DTC US&amp;CA - P&amp;L'!W162,'DTC EU - P&amp;L'!W163)</f>
        <v>0</v>
      </c>
      <c r="X191" s="235">
        <f>sum('DTC US&amp;CA - P&amp;L'!X162,'DTC EU - P&amp;L'!X163)</f>
        <v>0</v>
      </c>
      <c r="Y191" s="235">
        <f>sum('DTC US&amp;CA - P&amp;L'!Y162,'DTC EU - P&amp;L'!Y163)</f>
        <v>0</v>
      </c>
      <c r="Z191" s="235">
        <f>sum('DTC US&amp;CA - P&amp;L'!Z162,'DTC EU - P&amp;L'!Z163)</f>
        <v>0</v>
      </c>
      <c r="AA191" s="235">
        <f>sum('DTC US&amp;CA - P&amp;L'!AA162,'DTC EU - P&amp;L'!AA163)</f>
        <v>0</v>
      </c>
      <c r="AB191" s="235">
        <f>sum('DTC US&amp;CA - P&amp;L'!AB162,'DTC EU - P&amp;L'!AB163)</f>
        <v>0</v>
      </c>
      <c r="AC191" s="235">
        <f>sum('DTC US&amp;CA - P&amp;L'!AC162,'DTC EU - P&amp;L'!AC163)</f>
        <v>0</v>
      </c>
      <c r="AD191" s="235">
        <f>sum('DTC US&amp;CA - P&amp;L'!AD162,'DTC EU - P&amp;L'!AD163)</f>
        <v>0</v>
      </c>
      <c r="AE191" s="235">
        <f>sum('DTC US&amp;CA - P&amp;L'!AE162,'DTC EU - P&amp;L'!AE163)</f>
        <v>0</v>
      </c>
      <c r="AF191" s="235">
        <f>sum('DTC US&amp;CA - P&amp;L'!AF162,'DTC EU - P&amp;L'!AF163)</f>
        <v>0</v>
      </c>
      <c r="AG191" s="189">
        <f t="shared" si="58"/>
        <v>-2</v>
      </c>
      <c r="AH191" s="208"/>
    </row>
    <row r="192">
      <c r="A192" s="206" t="s">
        <v>336</v>
      </c>
      <c r="B192" s="235">
        <f>sum('DTC US&amp;CA - P&amp;L'!B163,'DTC EU - P&amp;L'!B164)</f>
        <v>226</v>
      </c>
      <c r="C192" s="235">
        <f>sum('DTC US&amp;CA - P&amp;L'!C163,'DTC EU - P&amp;L'!C164)</f>
        <v>355</v>
      </c>
      <c r="D192" s="235">
        <f>sum('DTC US&amp;CA - P&amp;L'!D163,'DTC EU - P&amp;L'!D164)</f>
        <v>461</v>
      </c>
      <c r="E192" s="235">
        <f>sum('DTC US&amp;CA - P&amp;L'!E163,'DTC EU - P&amp;L'!E164)</f>
        <v>434</v>
      </c>
      <c r="F192" s="235">
        <f>sum('DTC US&amp;CA - P&amp;L'!F163,'DTC EU - P&amp;L'!F164)</f>
        <v>295</v>
      </c>
      <c r="G192" s="235">
        <f>sum('DTC US&amp;CA - P&amp;L'!G163,'DTC EU - P&amp;L'!G164)</f>
        <v>228</v>
      </c>
      <c r="H192" s="235">
        <f>sum('DTC US&amp;CA - P&amp;L'!H163,'DTC EU - P&amp;L'!H164)</f>
        <v>170</v>
      </c>
      <c r="I192" s="235">
        <f>sum('DTC US&amp;CA - P&amp;L'!I163,'DTC EU - P&amp;L'!I164)</f>
        <v>144</v>
      </c>
      <c r="J192" s="235">
        <f>sum('DTC US&amp;CA - P&amp;L'!J163,'DTC EU - P&amp;L'!J164)</f>
        <v>152</v>
      </c>
      <c r="K192" s="235">
        <f>sum('DTC US&amp;CA - P&amp;L'!K163,'DTC EU - P&amp;L'!K164)</f>
        <v>151</v>
      </c>
      <c r="L192" s="235">
        <f>sum('DTC US&amp;CA - P&amp;L'!L163,'DTC EU - P&amp;L'!L164)</f>
        <v>55</v>
      </c>
      <c r="M192" s="235">
        <f>sum('DTC US&amp;CA - P&amp;L'!M163,'DTC EU - P&amp;L'!M164)</f>
        <v>81</v>
      </c>
      <c r="N192" s="235">
        <f>sum('DTC US&amp;CA - P&amp;L'!N163,'DTC EU - P&amp;L'!N164)</f>
        <v>87</v>
      </c>
      <c r="O192" s="235">
        <f>sum('DTC US&amp;CA - P&amp;L'!O163,'DTC EU - P&amp;L'!O164)</f>
        <v>112</v>
      </c>
      <c r="P192" s="235">
        <f>sum('DTC US&amp;CA - P&amp;L'!P163,'DTC EU - P&amp;L'!P164)</f>
        <v>93</v>
      </c>
      <c r="Q192" s="235">
        <f>sum('DTC US&amp;CA - P&amp;L'!Q163,'DTC EU - P&amp;L'!Q164)</f>
        <v>80</v>
      </c>
      <c r="R192" s="235">
        <f>sum('DTC US&amp;CA - P&amp;L'!R163,'DTC EU - P&amp;L'!R164)</f>
        <v>132</v>
      </c>
      <c r="S192" s="235">
        <f>sum('DTC US&amp;CA - P&amp;L'!S163,'DTC EU - P&amp;L'!S164)</f>
        <v>111</v>
      </c>
      <c r="T192" s="235">
        <f>sum('DTC US&amp;CA - P&amp;L'!T163,'DTC EU - P&amp;L'!T164)</f>
        <v>93</v>
      </c>
      <c r="U192" s="235">
        <f>sum('DTC US&amp;CA - P&amp;L'!U163,'DTC EU - P&amp;L'!U164)</f>
        <v>48</v>
      </c>
      <c r="V192" s="235">
        <f>sum('DTC US&amp;CA - P&amp;L'!V163,'DTC EU - P&amp;L'!V164)</f>
        <v>78</v>
      </c>
      <c r="W192" s="235">
        <f>sum('DTC US&amp;CA - P&amp;L'!W163,'DTC EU - P&amp;L'!W164)</f>
        <v>123</v>
      </c>
      <c r="X192" s="235">
        <f>sum('DTC US&amp;CA - P&amp;L'!X163,'DTC EU - P&amp;L'!X164)</f>
        <v>169</v>
      </c>
      <c r="Y192" s="235">
        <f>sum('DTC US&amp;CA - P&amp;L'!Y163,'DTC EU - P&amp;L'!Y164)</f>
        <v>207</v>
      </c>
      <c r="Z192" s="235">
        <f>sum('DTC US&amp;CA - P&amp;L'!Z163,'DTC EU - P&amp;L'!Z164)</f>
        <v>194</v>
      </c>
      <c r="AA192" s="235">
        <f>sum('DTC US&amp;CA - P&amp;L'!AA163,'DTC EU - P&amp;L'!AA164)</f>
        <v>84</v>
      </c>
      <c r="AB192" s="235">
        <f>sum('DTC US&amp;CA - P&amp;L'!AB163,'DTC EU - P&amp;L'!AB164)</f>
        <v>43</v>
      </c>
      <c r="AC192" s="235">
        <f>sum('DTC US&amp;CA - P&amp;L'!AC163,'DTC EU - P&amp;L'!AC164)</f>
        <v>40</v>
      </c>
      <c r="AD192" s="235">
        <f>sum('DTC US&amp;CA - P&amp;L'!AD163,'DTC EU - P&amp;L'!AD164)</f>
        <v>48</v>
      </c>
      <c r="AE192" s="235">
        <f>sum('DTC US&amp;CA - P&amp;L'!AE163,'DTC EU - P&amp;L'!AE164)</f>
        <v>62</v>
      </c>
      <c r="AF192" s="235">
        <f>sum('DTC US&amp;CA - P&amp;L'!AF163,'DTC EU - P&amp;L'!AF164)</f>
        <v>68</v>
      </c>
      <c r="AG192" s="189">
        <f t="shared" si="58"/>
        <v>4624</v>
      </c>
      <c r="AH192" s="201"/>
    </row>
    <row r="193">
      <c r="A193" s="206" t="s">
        <v>337</v>
      </c>
      <c r="B193" s="235">
        <f>sum('DTC US&amp;CA - P&amp;L'!B164,'DTC EU - P&amp;L'!B165)</f>
        <v>0</v>
      </c>
      <c r="C193" s="235">
        <f>sum('DTC US&amp;CA - P&amp;L'!C164,'DTC EU - P&amp;L'!C165)</f>
        <v>0</v>
      </c>
      <c r="D193" s="235">
        <f>sum('DTC US&amp;CA - P&amp;L'!D164,'DTC EU - P&amp;L'!D165)</f>
        <v>0</v>
      </c>
      <c r="E193" s="235">
        <f>sum('DTC US&amp;CA - P&amp;L'!E164,'DTC EU - P&amp;L'!E165)</f>
        <v>0</v>
      </c>
      <c r="F193" s="235">
        <f>sum('DTC US&amp;CA - P&amp;L'!F164,'DTC EU - P&amp;L'!F165)</f>
        <v>0</v>
      </c>
      <c r="G193" s="235">
        <f>sum('DTC US&amp;CA - P&amp;L'!G164,'DTC EU - P&amp;L'!G165)</f>
        <v>0</v>
      </c>
      <c r="H193" s="235">
        <f>sum('DTC US&amp;CA - P&amp;L'!H164,'DTC EU - P&amp;L'!H165)</f>
        <v>0</v>
      </c>
      <c r="I193" s="235">
        <f>sum('DTC US&amp;CA - P&amp;L'!I164,'DTC EU - P&amp;L'!I165)</f>
        <v>0</v>
      </c>
      <c r="J193" s="235">
        <f>sum('DTC US&amp;CA - P&amp;L'!J164,'DTC EU - P&amp;L'!J165)</f>
        <v>0</v>
      </c>
      <c r="K193" s="235">
        <f>sum('DTC US&amp;CA - P&amp;L'!K164,'DTC EU - P&amp;L'!K165)</f>
        <v>0</v>
      </c>
      <c r="L193" s="235">
        <f>sum('DTC US&amp;CA - P&amp;L'!L164,'DTC EU - P&amp;L'!L165)</f>
        <v>0</v>
      </c>
      <c r="M193" s="235">
        <f>sum('DTC US&amp;CA - P&amp;L'!M164,'DTC EU - P&amp;L'!M165)</f>
        <v>0</v>
      </c>
      <c r="N193" s="235">
        <f>sum('DTC US&amp;CA - P&amp;L'!N164,'DTC EU - P&amp;L'!N165)</f>
        <v>0</v>
      </c>
      <c r="O193" s="235">
        <f>sum('DTC US&amp;CA - P&amp;L'!O164,'DTC EU - P&amp;L'!O165)</f>
        <v>0</v>
      </c>
      <c r="P193" s="235">
        <f>sum('DTC US&amp;CA - P&amp;L'!P164,'DTC EU - P&amp;L'!P165)</f>
        <v>0</v>
      </c>
      <c r="Q193" s="235">
        <f>sum('DTC US&amp;CA - P&amp;L'!Q164,'DTC EU - P&amp;L'!Q165)</f>
        <v>0</v>
      </c>
      <c r="R193" s="235">
        <f>sum('DTC US&amp;CA - P&amp;L'!R164,'DTC EU - P&amp;L'!R165)</f>
        <v>0</v>
      </c>
      <c r="S193" s="235">
        <f>sum('DTC US&amp;CA - P&amp;L'!S164,'DTC EU - P&amp;L'!S165)</f>
        <v>0</v>
      </c>
      <c r="T193" s="235">
        <f>sum('DTC US&amp;CA - P&amp;L'!T164,'DTC EU - P&amp;L'!T165)</f>
        <v>0</v>
      </c>
      <c r="U193" s="235">
        <f>sum('DTC US&amp;CA - P&amp;L'!U164,'DTC EU - P&amp;L'!U165)</f>
        <v>0</v>
      </c>
      <c r="V193" s="235">
        <f>sum('DTC US&amp;CA - P&amp;L'!V164,'DTC EU - P&amp;L'!V165)</f>
        <v>0</v>
      </c>
      <c r="W193" s="235">
        <f>sum('DTC US&amp;CA - P&amp;L'!W164,'DTC EU - P&amp;L'!W165)</f>
        <v>0</v>
      </c>
      <c r="X193" s="235">
        <f>sum('DTC US&amp;CA - P&amp;L'!X164,'DTC EU - P&amp;L'!X165)</f>
        <v>0</v>
      </c>
      <c r="Y193" s="235">
        <f>sum('DTC US&amp;CA - P&amp;L'!Y164,'DTC EU - P&amp;L'!Y165)</f>
        <v>0</v>
      </c>
      <c r="Z193" s="235">
        <f>sum('DTC US&amp;CA - P&amp;L'!Z164,'DTC EU - P&amp;L'!Z165)</f>
        <v>0</v>
      </c>
      <c r="AA193" s="235">
        <f>sum('DTC US&amp;CA - P&amp;L'!AA164,'DTC EU - P&amp;L'!AA165)</f>
        <v>0</v>
      </c>
      <c r="AB193" s="235">
        <f>sum('DTC US&amp;CA - P&amp;L'!AB164,'DTC EU - P&amp;L'!AB165)</f>
        <v>0</v>
      </c>
      <c r="AC193" s="235">
        <f>sum('DTC US&amp;CA - P&amp;L'!AC164,'DTC EU - P&amp;L'!AC165)</f>
        <v>0</v>
      </c>
      <c r="AD193" s="235">
        <f>sum('DTC US&amp;CA - P&amp;L'!AD164,'DTC EU - P&amp;L'!AD165)</f>
        <v>0</v>
      </c>
      <c r="AE193" s="235">
        <f>sum('DTC US&amp;CA - P&amp;L'!AE164,'DTC EU - P&amp;L'!AE165)</f>
        <v>0</v>
      </c>
      <c r="AF193" s="235" t="str">
        <f>sum('DTC US&amp;CA - P&amp;L'!AF164,'DTC EU - P&amp;L'!AF165)</f>
        <v>#VALUE!</v>
      </c>
      <c r="AG193" s="189" t="str">
        <f t="shared" si="58"/>
        <v>#VALUE!</v>
      </c>
      <c r="AH193" s="201"/>
    </row>
    <row r="194">
      <c r="A194" s="209" t="s">
        <v>234</v>
      </c>
      <c r="B194" s="210">
        <f t="shared" ref="B194:AF194" si="59">sum(B191:B193)</f>
        <v>226</v>
      </c>
      <c r="C194" s="210">
        <f t="shared" si="59"/>
        <v>355</v>
      </c>
      <c r="D194" s="210">
        <f t="shared" si="59"/>
        <v>461</v>
      </c>
      <c r="E194" s="210">
        <f t="shared" si="59"/>
        <v>434</v>
      </c>
      <c r="F194" s="210">
        <f t="shared" si="59"/>
        <v>295</v>
      </c>
      <c r="G194" s="210">
        <f t="shared" si="59"/>
        <v>228</v>
      </c>
      <c r="H194" s="210">
        <f t="shared" si="59"/>
        <v>170</v>
      </c>
      <c r="I194" s="210">
        <f t="shared" si="59"/>
        <v>144</v>
      </c>
      <c r="J194" s="210">
        <f t="shared" si="59"/>
        <v>152</v>
      </c>
      <c r="K194" s="210">
        <f t="shared" si="59"/>
        <v>151</v>
      </c>
      <c r="L194" s="210">
        <f t="shared" si="59"/>
        <v>55</v>
      </c>
      <c r="M194" s="210">
        <f t="shared" si="59"/>
        <v>81</v>
      </c>
      <c r="N194" s="210">
        <f t="shared" si="59"/>
        <v>87</v>
      </c>
      <c r="O194" s="210">
        <f t="shared" si="59"/>
        <v>111</v>
      </c>
      <c r="P194" s="210">
        <f t="shared" si="59"/>
        <v>93</v>
      </c>
      <c r="Q194" s="210">
        <f t="shared" si="59"/>
        <v>80</v>
      </c>
      <c r="R194" s="210">
        <f t="shared" si="59"/>
        <v>132</v>
      </c>
      <c r="S194" s="210">
        <f t="shared" si="59"/>
        <v>111</v>
      </c>
      <c r="T194" s="210">
        <f t="shared" si="59"/>
        <v>93</v>
      </c>
      <c r="U194" s="210">
        <f t="shared" si="59"/>
        <v>48</v>
      </c>
      <c r="V194" s="210">
        <f t="shared" si="59"/>
        <v>77</v>
      </c>
      <c r="W194" s="210">
        <f t="shared" si="59"/>
        <v>123</v>
      </c>
      <c r="X194" s="210">
        <f t="shared" si="59"/>
        <v>169</v>
      </c>
      <c r="Y194" s="210">
        <f t="shared" si="59"/>
        <v>207</v>
      </c>
      <c r="Z194" s="210">
        <f t="shared" si="59"/>
        <v>194</v>
      </c>
      <c r="AA194" s="210">
        <f t="shared" si="59"/>
        <v>84</v>
      </c>
      <c r="AB194" s="210">
        <f t="shared" si="59"/>
        <v>43</v>
      </c>
      <c r="AC194" s="210">
        <f t="shared" si="59"/>
        <v>40</v>
      </c>
      <c r="AD194" s="210">
        <f t="shared" si="59"/>
        <v>48</v>
      </c>
      <c r="AE194" s="210">
        <f t="shared" si="59"/>
        <v>62</v>
      </c>
      <c r="AF194" s="210" t="str">
        <f t="shared" si="59"/>
        <v>#VALUE!</v>
      </c>
      <c r="AG194" s="189" t="str">
        <f t="shared" si="58"/>
        <v>#VALUE!</v>
      </c>
      <c r="AH194" s="208"/>
    </row>
    <row r="195">
      <c r="A195" s="211"/>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89"/>
      <c r="AH195" s="185"/>
    </row>
    <row r="196">
      <c r="A196" s="206" t="s">
        <v>235</v>
      </c>
      <c r="B196" s="235">
        <f>sum('DTC US&amp;CA - P&amp;L'!B167,'DTC EU - P&amp;L'!B168)</f>
        <v>0</v>
      </c>
      <c r="C196" s="235">
        <f>sum('DTC US&amp;CA - P&amp;L'!C167,'DTC EU - P&amp;L'!C168)</f>
        <v>0</v>
      </c>
      <c r="D196" s="235">
        <f>sum('DTC US&amp;CA - P&amp;L'!D167,'DTC EU - P&amp;L'!D168)</f>
        <v>0</v>
      </c>
      <c r="E196" s="235">
        <f>sum('DTC US&amp;CA - P&amp;L'!E167,'DTC EU - P&amp;L'!E168)</f>
        <v>0</v>
      </c>
      <c r="F196" s="235">
        <f>sum('DTC US&amp;CA - P&amp;L'!F167,'DTC EU - P&amp;L'!F168)</f>
        <v>0</v>
      </c>
      <c r="G196" s="235">
        <f>sum('DTC US&amp;CA - P&amp;L'!G167,'DTC EU - P&amp;L'!G168)</f>
        <v>0</v>
      </c>
      <c r="H196" s="235">
        <f>sum('DTC US&amp;CA - P&amp;L'!H167,'DTC EU - P&amp;L'!H168)</f>
        <v>-1</v>
      </c>
      <c r="I196" s="235">
        <f>sum('DTC US&amp;CA - P&amp;L'!I167,'DTC EU - P&amp;L'!I168)</f>
        <v>1</v>
      </c>
      <c r="J196" s="235">
        <f>sum('DTC US&amp;CA - P&amp;L'!J167,'DTC EU - P&amp;L'!J168)</f>
        <v>0</v>
      </c>
      <c r="K196" s="235">
        <f>sum('DTC US&amp;CA - P&amp;L'!K167,'DTC EU - P&amp;L'!K168)</f>
        <v>0</v>
      </c>
      <c r="L196" s="235">
        <f>sum('DTC US&amp;CA - P&amp;L'!L167,'DTC EU - P&amp;L'!L168)</f>
        <v>0</v>
      </c>
      <c r="M196" s="235">
        <f>sum('DTC US&amp;CA - P&amp;L'!M167,'DTC EU - P&amp;L'!M168)</f>
        <v>0</v>
      </c>
      <c r="N196" s="235">
        <f>sum('DTC US&amp;CA - P&amp;L'!N167,'DTC EU - P&amp;L'!N168)</f>
        <v>0</v>
      </c>
      <c r="O196" s="235">
        <f>sum('DTC US&amp;CA - P&amp;L'!O167,'DTC EU - P&amp;L'!O168)</f>
        <v>0</v>
      </c>
      <c r="P196" s="235">
        <f>sum('DTC US&amp;CA - P&amp;L'!P167,'DTC EU - P&amp;L'!P168)</f>
        <v>0</v>
      </c>
      <c r="Q196" s="235">
        <f>sum('DTC US&amp;CA - P&amp;L'!Q167,'DTC EU - P&amp;L'!Q168)</f>
        <v>0</v>
      </c>
      <c r="R196" s="235">
        <f>sum('DTC US&amp;CA - P&amp;L'!R167,'DTC EU - P&amp;L'!R168)</f>
        <v>0</v>
      </c>
      <c r="S196" s="235">
        <f>sum('DTC US&amp;CA - P&amp;L'!S167,'DTC EU - P&amp;L'!S168)</f>
        <v>0</v>
      </c>
      <c r="T196" s="235">
        <f>sum('DTC US&amp;CA - P&amp;L'!T167,'DTC EU - P&amp;L'!T168)</f>
        <v>0</v>
      </c>
      <c r="U196" s="235">
        <f>sum('DTC US&amp;CA - P&amp;L'!U167,'DTC EU - P&amp;L'!U168)</f>
        <v>0</v>
      </c>
      <c r="V196" s="235">
        <f>sum('DTC US&amp;CA - P&amp;L'!V167,'DTC EU - P&amp;L'!V168)</f>
        <v>0</v>
      </c>
      <c r="W196" s="235">
        <f>sum('DTC US&amp;CA - P&amp;L'!W167,'DTC EU - P&amp;L'!W168)</f>
        <v>0</v>
      </c>
      <c r="X196" s="235">
        <f>sum('DTC US&amp;CA - P&amp;L'!X167,'DTC EU - P&amp;L'!X168)</f>
        <v>0</v>
      </c>
      <c r="Y196" s="235">
        <f>sum('DTC US&amp;CA - P&amp;L'!Y167,'DTC EU - P&amp;L'!Y168)</f>
        <v>0</v>
      </c>
      <c r="Z196" s="235">
        <f>sum('DTC US&amp;CA - P&amp;L'!Z167,'DTC EU - P&amp;L'!Z168)</f>
        <v>0</v>
      </c>
      <c r="AA196" s="235">
        <f>sum('DTC US&amp;CA - P&amp;L'!AA167,'DTC EU - P&amp;L'!AA168)</f>
        <v>0</v>
      </c>
      <c r="AB196" s="235">
        <f>sum('DTC US&amp;CA - P&amp;L'!AB167,'DTC EU - P&amp;L'!AB168)</f>
        <v>0</v>
      </c>
      <c r="AC196" s="235">
        <f>sum('DTC US&amp;CA - P&amp;L'!AC167,'DTC EU - P&amp;L'!AC168)</f>
        <v>0</v>
      </c>
      <c r="AD196" s="235">
        <f>sum('DTC US&amp;CA - P&amp;L'!AD167,'DTC EU - P&amp;L'!AD168)</f>
        <v>0</v>
      </c>
      <c r="AE196" s="235">
        <f>sum('DTC US&amp;CA - P&amp;L'!AE167,'DTC EU - P&amp;L'!AE168)</f>
        <v>0</v>
      </c>
      <c r="AF196" s="235">
        <f>sum('DTC US&amp;CA - P&amp;L'!AF167,'DTC EU - P&amp;L'!AF168)</f>
        <v>0</v>
      </c>
      <c r="AG196" s="189">
        <f t="shared" ref="AG196:AG199" si="60">SUM(B196:AF196)</f>
        <v>0</v>
      </c>
      <c r="AH196" s="201"/>
    </row>
    <row r="197">
      <c r="A197" s="206" t="s">
        <v>338</v>
      </c>
      <c r="B197" s="235">
        <f>sum('DTC US&amp;CA - P&amp;L'!B168,'DTC EU - P&amp;L'!B169)</f>
        <v>5</v>
      </c>
      <c r="C197" s="235">
        <f>sum('DTC US&amp;CA - P&amp;L'!C168,'DTC EU - P&amp;L'!C169)</f>
        <v>0</v>
      </c>
      <c r="D197" s="235">
        <f>sum('DTC US&amp;CA - P&amp;L'!D168,'DTC EU - P&amp;L'!D169)</f>
        <v>0</v>
      </c>
      <c r="E197" s="235">
        <f>sum('DTC US&amp;CA - P&amp;L'!E168,'DTC EU - P&amp;L'!E169)</f>
        <v>-2</v>
      </c>
      <c r="F197" s="235">
        <f>sum('DTC US&amp;CA - P&amp;L'!F168,'DTC EU - P&amp;L'!F169)</f>
        <v>-1</v>
      </c>
      <c r="G197" s="235">
        <f>sum('DTC US&amp;CA - P&amp;L'!G168,'DTC EU - P&amp;L'!G169)</f>
        <v>0</v>
      </c>
      <c r="H197" s="235">
        <f>sum('DTC US&amp;CA - P&amp;L'!H168,'DTC EU - P&amp;L'!H169)</f>
        <v>0</v>
      </c>
      <c r="I197" s="235">
        <f>sum('DTC US&amp;CA - P&amp;L'!I168,'DTC EU - P&amp;L'!I169)</f>
        <v>0</v>
      </c>
      <c r="J197" s="235">
        <f>sum('DTC US&amp;CA - P&amp;L'!J168,'DTC EU - P&amp;L'!J169)</f>
        <v>0</v>
      </c>
      <c r="K197" s="235">
        <f>sum('DTC US&amp;CA - P&amp;L'!K168,'DTC EU - P&amp;L'!K169)</f>
        <v>0</v>
      </c>
      <c r="L197" s="235">
        <f>sum('DTC US&amp;CA - P&amp;L'!L168,'DTC EU - P&amp;L'!L169)</f>
        <v>0</v>
      </c>
      <c r="M197" s="235">
        <f>sum('DTC US&amp;CA - P&amp;L'!M168,'DTC EU - P&amp;L'!M169)</f>
        <v>-1</v>
      </c>
      <c r="N197" s="235">
        <f>sum('DTC US&amp;CA - P&amp;L'!N168,'DTC EU - P&amp;L'!N169)</f>
        <v>0</v>
      </c>
      <c r="O197" s="235">
        <f>sum('DTC US&amp;CA - P&amp;L'!O168,'DTC EU - P&amp;L'!O169)</f>
        <v>-1</v>
      </c>
      <c r="P197" s="235">
        <f>sum('DTC US&amp;CA - P&amp;L'!P168,'DTC EU - P&amp;L'!P169)</f>
        <v>0</v>
      </c>
      <c r="Q197" s="235">
        <f>sum('DTC US&amp;CA - P&amp;L'!Q168,'DTC EU - P&amp;L'!Q169)</f>
        <v>0</v>
      </c>
      <c r="R197" s="235">
        <f>sum('DTC US&amp;CA - P&amp;L'!R168,'DTC EU - P&amp;L'!R169)</f>
        <v>0</v>
      </c>
      <c r="S197" s="235">
        <f>sum('DTC US&amp;CA - P&amp;L'!S168,'DTC EU - P&amp;L'!S169)</f>
        <v>0</v>
      </c>
      <c r="T197" s="235">
        <f>sum('DTC US&amp;CA - P&amp;L'!T168,'DTC EU - P&amp;L'!T169)</f>
        <v>0</v>
      </c>
      <c r="U197" s="235">
        <f>sum('DTC US&amp;CA - P&amp;L'!U168,'DTC EU - P&amp;L'!U169)</f>
        <v>-5</v>
      </c>
      <c r="V197" s="235">
        <f>sum('DTC US&amp;CA - P&amp;L'!V168,'DTC EU - P&amp;L'!V169)</f>
        <v>-4</v>
      </c>
      <c r="W197" s="235">
        <f>sum('DTC US&amp;CA - P&amp;L'!W168,'DTC EU - P&amp;L'!W169)</f>
        <v>0</v>
      </c>
      <c r="X197" s="235">
        <f>sum('DTC US&amp;CA - P&amp;L'!X168,'DTC EU - P&amp;L'!X169)</f>
        <v>-1</v>
      </c>
      <c r="Y197" s="235">
        <f>sum('DTC US&amp;CA - P&amp;L'!Y168,'DTC EU - P&amp;L'!Y169)</f>
        <v>0</v>
      </c>
      <c r="Z197" s="235">
        <f>sum('DTC US&amp;CA - P&amp;L'!Z168,'DTC EU - P&amp;L'!Z169)</f>
        <v>-2</v>
      </c>
      <c r="AA197" s="235">
        <f>sum('DTC US&amp;CA - P&amp;L'!AA168,'DTC EU - P&amp;L'!AA169)</f>
        <v>0</v>
      </c>
      <c r="AB197" s="235">
        <f>sum('DTC US&amp;CA - P&amp;L'!AB168,'DTC EU - P&amp;L'!AB169)</f>
        <v>-2</v>
      </c>
      <c r="AC197" s="235">
        <f>sum('DTC US&amp;CA - P&amp;L'!AC168,'DTC EU - P&amp;L'!AC169)</f>
        <v>0</v>
      </c>
      <c r="AD197" s="235">
        <f>sum('DTC US&amp;CA - P&amp;L'!AD168,'DTC EU - P&amp;L'!AD169)</f>
        <v>0</v>
      </c>
      <c r="AE197" s="235">
        <f>sum('DTC US&amp;CA - P&amp;L'!AE168,'DTC EU - P&amp;L'!AE169)</f>
        <v>0</v>
      </c>
      <c r="AF197" s="235">
        <f>sum('DTC US&amp;CA - P&amp;L'!AF168,'DTC EU - P&amp;L'!AF169)</f>
        <v>-1</v>
      </c>
      <c r="AG197" s="189">
        <f t="shared" si="60"/>
        <v>-15</v>
      </c>
      <c r="AH197" s="208"/>
    </row>
    <row r="198">
      <c r="A198" s="206" t="s">
        <v>339</v>
      </c>
      <c r="B198" s="235">
        <f>sum('DTC US&amp;CA - P&amp;L'!B169,'DTC EU - P&amp;L'!B170)</f>
        <v>72</v>
      </c>
      <c r="C198" s="235">
        <f>sum('DTC US&amp;CA - P&amp;L'!C169,'DTC EU - P&amp;L'!C170)</f>
        <v>124</v>
      </c>
      <c r="D198" s="235">
        <f>sum('DTC US&amp;CA - P&amp;L'!D169,'DTC EU - P&amp;L'!D170)</f>
        <v>144</v>
      </c>
      <c r="E198" s="235">
        <f>sum('DTC US&amp;CA - P&amp;L'!E169,'DTC EU - P&amp;L'!E170)</f>
        <v>115</v>
      </c>
      <c r="F198" s="235">
        <f>sum('DTC US&amp;CA - P&amp;L'!F169,'DTC EU - P&amp;L'!F170)</f>
        <v>80</v>
      </c>
      <c r="G198" s="235">
        <f>sum('DTC US&amp;CA - P&amp;L'!G169,'DTC EU - P&amp;L'!G170)</f>
        <v>97</v>
      </c>
      <c r="H198" s="235">
        <f>sum('DTC US&amp;CA - P&amp;L'!H169,'DTC EU - P&amp;L'!H170)</f>
        <v>67</v>
      </c>
      <c r="I198" s="235">
        <f>sum('DTC US&amp;CA - P&amp;L'!I169,'DTC EU - P&amp;L'!I170)</f>
        <v>62</v>
      </c>
      <c r="J198" s="235">
        <f>sum('DTC US&amp;CA - P&amp;L'!J169,'DTC EU - P&amp;L'!J170)</f>
        <v>60</v>
      </c>
      <c r="K198" s="235">
        <f>sum('DTC US&amp;CA - P&amp;L'!K169,'DTC EU - P&amp;L'!K170)</f>
        <v>60</v>
      </c>
      <c r="L198" s="235">
        <f>sum('DTC US&amp;CA - P&amp;L'!L169,'DTC EU - P&amp;L'!L170)</f>
        <v>43</v>
      </c>
      <c r="M198" s="235">
        <f>sum('DTC US&amp;CA - P&amp;L'!M169,'DTC EU - P&amp;L'!M170)</f>
        <v>33</v>
      </c>
      <c r="N198" s="235">
        <f>sum('DTC US&amp;CA - P&amp;L'!N169,'DTC EU - P&amp;L'!N170)</f>
        <v>23</v>
      </c>
      <c r="O198" s="235">
        <f>sum('DTC US&amp;CA - P&amp;L'!O169,'DTC EU - P&amp;L'!O170)</f>
        <v>53</v>
      </c>
      <c r="P198" s="235">
        <f>sum('DTC US&amp;CA - P&amp;L'!P169,'DTC EU - P&amp;L'!P170)</f>
        <v>29</v>
      </c>
      <c r="Q198" s="235">
        <f>sum('DTC US&amp;CA - P&amp;L'!Q169,'DTC EU - P&amp;L'!Q170)</f>
        <v>34</v>
      </c>
      <c r="R198" s="235">
        <f>sum('DTC US&amp;CA - P&amp;L'!R169,'DTC EU - P&amp;L'!R170)</f>
        <v>48</v>
      </c>
      <c r="S198" s="235">
        <f>sum('DTC US&amp;CA - P&amp;L'!S169,'DTC EU - P&amp;L'!S170)</f>
        <v>28</v>
      </c>
      <c r="T198" s="235">
        <f>sum('DTC US&amp;CA - P&amp;L'!T169,'DTC EU - P&amp;L'!T170)</f>
        <v>41</v>
      </c>
      <c r="U198" s="235">
        <f>sum('DTC US&amp;CA - P&amp;L'!U169,'DTC EU - P&amp;L'!U170)</f>
        <v>32</v>
      </c>
      <c r="V198" s="235">
        <f>sum('DTC US&amp;CA - P&amp;L'!V169,'DTC EU - P&amp;L'!V170)</f>
        <v>18</v>
      </c>
      <c r="W198" s="235">
        <f>sum('DTC US&amp;CA - P&amp;L'!W169,'DTC EU - P&amp;L'!W170)</f>
        <v>53</v>
      </c>
      <c r="X198" s="235">
        <f>sum('DTC US&amp;CA - P&amp;L'!X169,'DTC EU - P&amp;L'!X170)</f>
        <v>65</v>
      </c>
      <c r="Y198" s="235">
        <f>sum('DTC US&amp;CA - P&amp;L'!Y169,'DTC EU - P&amp;L'!Y170)</f>
        <v>78</v>
      </c>
      <c r="Z198" s="235">
        <f>sum('DTC US&amp;CA - P&amp;L'!Z169,'DTC EU - P&amp;L'!Z170)</f>
        <v>65</v>
      </c>
      <c r="AA198" s="235">
        <f>sum('DTC US&amp;CA - P&amp;L'!AA169,'DTC EU - P&amp;L'!AA170)</f>
        <v>48</v>
      </c>
      <c r="AB198" s="235">
        <f>sum('DTC US&amp;CA - P&amp;L'!AB169,'DTC EU - P&amp;L'!AB170)</f>
        <v>39</v>
      </c>
      <c r="AC198" s="235">
        <f>sum('DTC US&amp;CA - P&amp;L'!AC169,'DTC EU - P&amp;L'!AC170)</f>
        <v>21</v>
      </c>
      <c r="AD198" s="235">
        <f>sum('DTC US&amp;CA - P&amp;L'!AD169,'DTC EU - P&amp;L'!AD170)</f>
        <v>46</v>
      </c>
      <c r="AE198" s="235">
        <f>sum('DTC US&amp;CA - P&amp;L'!AE169,'DTC EU - P&amp;L'!AE170)</f>
        <v>38</v>
      </c>
      <c r="AF198" s="235">
        <f>sum('DTC US&amp;CA - P&amp;L'!AF169,'DTC EU - P&amp;L'!AF170)</f>
        <v>38</v>
      </c>
      <c r="AG198" s="189">
        <f t="shared" si="60"/>
        <v>1754</v>
      </c>
      <c r="AH198" s="208"/>
    </row>
    <row r="199">
      <c r="A199" s="212" t="s">
        <v>238</v>
      </c>
      <c r="B199" s="213">
        <f t="shared" ref="B199:AF199" si="61">sum(B196:B198)</f>
        <v>77</v>
      </c>
      <c r="C199" s="213">
        <f t="shared" si="61"/>
        <v>124</v>
      </c>
      <c r="D199" s="213">
        <f t="shared" si="61"/>
        <v>144</v>
      </c>
      <c r="E199" s="213">
        <f t="shared" si="61"/>
        <v>113</v>
      </c>
      <c r="F199" s="213">
        <f t="shared" si="61"/>
        <v>79</v>
      </c>
      <c r="G199" s="213">
        <f t="shared" si="61"/>
        <v>97</v>
      </c>
      <c r="H199" s="213">
        <f t="shared" si="61"/>
        <v>66</v>
      </c>
      <c r="I199" s="213">
        <f t="shared" si="61"/>
        <v>63</v>
      </c>
      <c r="J199" s="213">
        <f t="shared" si="61"/>
        <v>60</v>
      </c>
      <c r="K199" s="213">
        <f t="shared" si="61"/>
        <v>60</v>
      </c>
      <c r="L199" s="213">
        <f t="shared" si="61"/>
        <v>43</v>
      </c>
      <c r="M199" s="213">
        <f t="shared" si="61"/>
        <v>32</v>
      </c>
      <c r="N199" s="213">
        <f t="shared" si="61"/>
        <v>23</v>
      </c>
      <c r="O199" s="213">
        <f t="shared" si="61"/>
        <v>52</v>
      </c>
      <c r="P199" s="213">
        <f t="shared" si="61"/>
        <v>29</v>
      </c>
      <c r="Q199" s="213">
        <f t="shared" si="61"/>
        <v>34</v>
      </c>
      <c r="R199" s="213">
        <f t="shared" si="61"/>
        <v>48</v>
      </c>
      <c r="S199" s="213">
        <f t="shared" si="61"/>
        <v>28</v>
      </c>
      <c r="T199" s="213">
        <f t="shared" si="61"/>
        <v>41</v>
      </c>
      <c r="U199" s="213">
        <f t="shared" si="61"/>
        <v>27</v>
      </c>
      <c r="V199" s="213">
        <f t="shared" si="61"/>
        <v>14</v>
      </c>
      <c r="W199" s="213">
        <f t="shared" si="61"/>
        <v>53</v>
      </c>
      <c r="X199" s="213">
        <f t="shared" si="61"/>
        <v>64</v>
      </c>
      <c r="Y199" s="213">
        <f t="shared" si="61"/>
        <v>78</v>
      </c>
      <c r="Z199" s="213">
        <f t="shared" si="61"/>
        <v>63</v>
      </c>
      <c r="AA199" s="213">
        <f t="shared" si="61"/>
        <v>48</v>
      </c>
      <c r="AB199" s="213">
        <f t="shared" si="61"/>
        <v>37</v>
      </c>
      <c r="AC199" s="213">
        <f t="shared" si="61"/>
        <v>21</v>
      </c>
      <c r="AD199" s="213">
        <f t="shared" si="61"/>
        <v>46</v>
      </c>
      <c r="AE199" s="213">
        <f t="shared" si="61"/>
        <v>38</v>
      </c>
      <c r="AF199" s="213">
        <f t="shared" si="61"/>
        <v>37</v>
      </c>
      <c r="AG199" s="189">
        <f t="shared" si="60"/>
        <v>1739</v>
      </c>
      <c r="AH199" s="215"/>
    </row>
    <row r="200">
      <c r="A200" s="211"/>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89"/>
      <c r="AH200" s="217"/>
    </row>
    <row r="201">
      <c r="A201" s="218" t="s">
        <v>239</v>
      </c>
      <c r="B201" s="219">
        <f t="shared" ref="B201:AF201" si="62">sum(B205,B209,B214)</f>
        <v>0</v>
      </c>
      <c r="C201" s="219">
        <f t="shared" si="62"/>
        <v>0</v>
      </c>
      <c r="D201" s="219">
        <f t="shared" si="62"/>
        <v>0</v>
      </c>
      <c r="E201" s="219">
        <f t="shared" si="62"/>
        <v>0</v>
      </c>
      <c r="F201" s="219">
        <f t="shared" si="62"/>
        <v>0</v>
      </c>
      <c r="G201" s="219">
        <f t="shared" si="62"/>
        <v>0</v>
      </c>
      <c r="H201" s="219">
        <f t="shared" si="62"/>
        <v>0</v>
      </c>
      <c r="I201" s="219">
        <f t="shared" si="62"/>
        <v>0</v>
      </c>
      <c r="J201" s="219">
        <f t="shared" si="62"/>
        <v>0</v>
      </c>
      <c r="K201" s="219">
        <f t="shared" si="62"/>
        <v>0</v>
      </c>
      <c r="L201" s="219">
        <f t="shared" si="62"/>
        <v>0</v>
      </c>
      <c r="M201" s="219">
        <f t="shared" si="62"/>
        <v>0</v>
      </c>
      <c r="N201" s="219">
        <f t="shared" si="62"/>
        <v>22</v>
      </c>
      <c r="O201" s="219">
        <f t="shared" si="62"/>
        <v>1725</v>
      </c>
      <c r="P201" s="219">
        <f t="shared" si="62"/>
        <v>168</v>
      </c>
      <c r="Q201" s="219">
        <f t="shared" si="62"/>
        <v>95</v>
      </c>
      <c r="R201" s="219">
        <f t="shared" si="62"/>
        <v>475</v>
      </c>
      <c r="S201" s="219">
        <f t="shared" si="62"/>
        <v>98</v>
      </c>
      <c r="T201" s="219">
        <f t="shared" si="62"/>
        <v>341</v>
      </c>
      <c r="U201" s="219">
        <f t="shared" si="62"/>
        <v>0</v>
      </c>
      <c r="V201" s="219">
        <f t="shared" si="62"/>
        <v>-9</v>
      </c>
      <c r="W201" s="219">
        <f t="shared" si="62"/>
        <v>-3</v>
      </c>
      <c r="X201" s="219">
        <f t="shared" si="62"/>
        <v>-1</v>
      </c>
      <c r="Y201" s="219">
        <f t="shared" si="62"/>
        <v>0</v>
      </c>
      <c r="Z201" s="219">
        <f t="shared" si="62"/>
        <v>0</v>
      </c>
      <c r="AA201" s="219">
        <f t="shared" si="62"/>
        <v>0</v>
      </c>
      <c r="AB201" s="219">
        <f t="shared" si="62"/>
        <v>-4</v>
      </c>
      <c r="AC201" s="219">
        <f t="shared" si="62"/>
        <v>-5</v>
      </c>
      <c r="AD201" s="219">
        <f t="shared" si="62"/>
        <v>-1</v>
      </c>
      <c r="AE201" s="219">
        <f t="shared" si="62"/>
        <v>-3</v>
      </c>
      <c r="AF201" s="219">
        <f t="shared" si="62"/>
        <v>0</v>
      </c>
      <c r="AG201" s="189">
        <f t="shared" ref="AG201:AG205" si="63">SUM(B201:AF201)</f>
        <v>2898</v>
      </c>
      <c r="AH201" s="220"/>
    </row>
    <row r="202" collapsed="1">
      <c r="A202" s="206" t="s">
        <v>240</v>
      </c>
      <c r="B202" s="222"/>
      <c r="C202" s="222"/>
      <c r="D202" s="222"/>
      <c r="E202" s="222"/>
      <c r="F202" s="222"/>
      <c r="G202" s="222"/>
      <c r="H202" s="222"/>
      <c r="I202" s="222"/>
      <c r="J202" s="222"/>
      <c r="K202" s="222"/>
      <c r="L202" s="222"/>
      <c r="M202" s="222"/>
      <c r="N202" s="235">
        <f>sum('DTC US&amp;CA - P&amp;L'!N173,'DTC EU - P&amp;L'!N174)</f>
        <v>22</v>
      </c>
      <c r="O202" s="235">
        <f>sum('DTC US&amp;CA - P&amp;L'!O173,'DTC EU - P&amp;L'!O174)</f>
        <v>1725</v>
      </c>
      <c r="P202" s="235">
        <f>sum('DTC US&amp;CA - P&amp;L'!P173,'DTC EU - P&amp;L'!P174)</f>
        <v>168</v>
      </c>
      <c r="Q202" s="235">
        <f>sum('DTC US&amp;CA - P&amp;L'!Q173,'DTC EU - P&amp;L'!Q174)</f>
        <v>95</v>
      </c>
      <c r="R202" s="235">
        <f>sum('DTC US&amp;CA - P&amp;L'!R173,'DTC EU - P&amp;L'!R174)</f>
        <v>475</v>
      </c>
      <c r="S202" s="235">
        <f>sum('DTC US&amp;CA - P&amp;L'!S173,'DTC EU - P&amp;L'!S174)</f>
        <v>98</v>
      </c>
      <c r="T202" s="235">
        <f>sum('DTC US&amp;CA - P&amp;L'!T173,'DTC EU - P&amp;L'!T174)</f>
        <v>341</v>
      </c>
      <c r="U202" s="235">
        <f>sum('DTC US&amp;CA - P&amp;L'!U173,'DTC EU - P&amp;L'!U174)</f>
        <v>0</v>
      </c>
      <c r="V202" s="235">
        <f>sum('DTC US&amp;CA - P&amp;L'!V173,'DTC EU - P&amp;L'!V174)</f>
        <v>-9</v>
      </c>
      <c r="W202" s="235">
        <f>sum('DTC US&amp;CA - P&amp;L'!W173,'DTC EU - P&amp;L'!W174)</f>
        <v>-3</v>
      </c>
      <c r="X202" s="235">
        <f>sum('DTC US&amp;CA - P&amp;L'!X173,'DTC EU - P&amp;L'!X174)</f>
        <v>-1</v>
      </c>
      <c r="Y202" s="235">
        <f>sum('DTC US&amp;CA - P&amp;L'!Y173,'DTC EU - P&amp;L'!Y174)</f>
        <v>0</v>
      </c>
      <c r="Z202" s="235">
        <f>sum('DTC US&amp;CA - P&amp;L'!Z173,'DTC EU - P&amp;L'!Z174)</f>
        <v>0</v>
      </c>
      <c r="AA202" s="235">
        <f>sum('DTC US&amp;CA - P&amp;L'!AA173,'DTC EU - P&amp;L'!AA174)</f>
        <v>0</v>
      </c>
      <c r="AB202" s="235">
        <f>sum('DTC US&amp;CA - P&amp;L'!AB173,'DTC EU - P&amp;L'!AB174)</f>
        <v>-4</v>
      </c>
      <c r="AC202" s="235">
        <f>sum('DTC US&amp;CA - P&amp;L'!AC173,'DTC EU - P&amp;L'!AC174)</f>
        <v>-5</v>
      </c>
      <c r="AD202" s="235">
        <f>sum('DTC US&amp;CA - P&amp;L'!AD173,'DTC EU - P&amp;L'!AD174)</f>
        <v>-1</v>
      </c>
      <c r="AE202" s="235">
        <f>sum('DTC US&amp;CA - P&amp;L'!AE173,'DTC EU - P&amp;L'!AE174)</f>
        <v>-3</v>
      </c>
      <c r="AF202" s="235">
        <f>sum('DTC US&amp;CA - P&amp;L'!AF173,'DTC EU - P&amp;L'!AF174)</f>
        <v>0</v>
      </c>
      <c r="AG202" s="189">
        <f t="shared" si="63"/>
        <v>2898</v>
      </c>
      <c r="AH202" s="208"/>
    </row>
    <row r="203" hidden="1" outlineLevel="1">
      <c r="A203" s="206" t="s">
        <v>340</v>
      </c>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c r="AA203" s="221"/>
      <c r="AB203" s="221"/>
      <c r="AC203" s="221"/>
      <c r="AD203" s="221"/>
      <c r="AE203" s="221"/>
      <c r="AF203" s="221"/>
      <c r="AG203" s="189">
        <f t="shared" si="63"/>
        <v>0</v>
      </c>
      <c r="AH203" s="208"/>
    </row>
    <row r="204" hidden="1" outlineLevel="1">
      <c r="A204" s="206" t="s">
        <v>341</v>
      </c>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c r="AA204" s="221"/>
      <c r="AB204" s="221"/>
      <c r="AC204" s="221"/>
      <c r="AD204" s="221"/>
      <c r="AE204" s="221"/>
      <c r="AF204" s="221"/>
      <c r="AG204" s="189">
        <f t="shared" si="63"/>
        <v>0</v>
      </c>
      <c r="AH204" s="208"/>
    </row>
    <row r="205">
      <c r="A205" s="209" t="s">
        <v>243</v>
      </c>
      <c r="B205" s="210">
        <f t="shared" ref="B205:AF205" si="64">sum(B202:B204)</f>
        <v>0</v>
      </c>
      <c r="C205" s="210">
        <f t="shared" si="64"/>
        <v>0</v>
      </c>
      <c r="D205" s="210">
        <f t="shared" si="64"/>
        <v>0</v>
      </c>
      <c r="E205" s="210">
        <f t="shared" si="64"/>
        <v>0</v>
      </c>
      <c r="F205" s="210">
        <f t="shared" si="64"/>
        <v>0</v>
      </c>
      <c r="G205" s="210">
        <f t="shared" si="64"/>
        <v>0</v>
      </c>
      <c r="H205" s="210">
        <f t="shared" si="64"/>
        <v>0</v>
      </c>
      <c r="I205" s="210">
        <f t="shared" si="64"/>
        <v>0</v>
      </c>
      <c r="J205" s="210">
        <f t="shared" si="64"/>
        <v>0</v>
      </c>
      <c r="K205" s="210">
        <f t="shared" si="64"/>
        <v>0</v>
      </c>
      <c r="L205" s="210">
        <f t="shared" si="64"/>
        <v>0</v>
      </c>
      <c r="M205" s="210">
        <f t="shared" si="64"/>
        <v>0</v>
      </c>
      <c r="N205" s="210">
        <f t="shared" si="64"/>
        <v>22</v>
      </c>
      <c r="O205" s="210">
        <f t="shared" si="64"/>
        <v>1725</v>
      </c>
      <c r="P205" s="210">
        <f t="shared" si="64"/>
        <v>168</v>
      </c>
      <c r="Q205" s="210">
        <f t="shared" si="64"/>
        <v>95</v>
      </c>
      <c r="R205" s="210">
        <f t="shared" si="64"/>
        <v>475</v>
      </c>
      <c r="S205" s="210">
        <f t="shared" si="64"/>
        <v>98</v>
      </c>
      <c r="T205" s="210">
        <f t="shared" si="64"/>
        <v>341</v>
      </c>
      <c r="U205" s="210">
        <f t="shared" si="64"/>
        <v>0</v>
      </c>
      <c r="V205" s="210">
        <f t="shared" si="64"/>
        <v>-9</v>
      </c>
      <c r="W205" s="210">
        <f t="shared" si="64"/>
        <v>-3</v>
      </c>
      <c r="X205" s="210">
        <f t="shared" si="64"/>
        <v>-1</v>
      </c>
      <c r="Y205" s="210">
        <f t="shared" si="64"/>
        <v>0</v>
      </c>
      <c r="Z205" s="210">
        <f t="shared" si="64"/>
        <v>0</v>
      </c>
      <c r="AA205" s="210">
        <f t="shared" si="64"/>
        <v>0</v>
      </c>
      <c r="AB205" s="210">
        <f t="shared" si="64"/>
        <v>-4</v>
      </c>
      <c r="AC205" s="210">
        <f t="shared" si="64"/>
        <v>-5</v>
      </c>
      <c r="AD205" s="210">
        <f t="shared" si="64"/>
        <v>-1</v>
      </c>
      <c r="AE205" s="210">
        <f t="shared" si="64"/>
        <v>-3</v>
      </c>
      <c r="AF205" s="210">
        <f t="shared" si="64"/>
        <v>0</v>
      </c>
      <c r="AG205" s="189">
        <f t="shared" si="63"/>
        <v>2898</v>
      </c>
      <c r="AH205" s="201"/>
    </row>
    <row r="206" collapsed="1">
      <c r="A206" s="211"/>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89"/>
      <c r="AH206" s="185"/>
    </row>
    <row r="207" hidden="1" outlineLevel="1">
      <c r="A207" s="206" t="s">
        <v>244</v>
      </c>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189">
        <f t="shared" ref="AG207:AG209" si="65">SUM(B207:AF207)</f>
        <v>0</v>
      </c>
      <c r="AH207" s="208"/>
    </row>
    <row r="208" hidden="1" outlineLevel="1">
      <c r="A208" s="206" t="s">
        <v>342</v>
      </c>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c r="AA208" s="221"/>
      <c r="AB208" s="221"/>
      <c r="AC208" s="221"/>
      <c r="AD208" s="221"/>
      <c r="AE208" s="221"/>
      <c r="AF208" s="221"/>
      <c r="AG208" s="189">
        <f t="shared" si="65"/>
        <v>0</v>
      </c>
      <c r="AH208" s="208"/>
    </row>
    <row r="209" hidden="1" outlineLevel="1">
      <c r="A209" s="209" t="s">
        <v>246</v>
      </c>
      <c r="B209" s="210">
        <f t="shared" ref="B209:AF209" si="66">sum(B207:B208)</f>
        <v>0</v>
      </c>
      <c r="C209" s="210">
        <f t="shared" si="66"/>
        <v>0</v>
      </c>
      <c r="D209" s="210">
        <f t="shared" si="66"/>
        <v>0</v>
      </c>
      <c r="E209" s="210">
        <f t="shared" si="66"/>
        <v>0</v>
      </c>
      <c r="F209" s="210">
        <f t="shared" si="66"/>
        <v>0</v>
      </c>
      <c r="G209" s="210">
        <f t="shared" si="66"/>
        <v>0</v>
      </c>
      <c r="H209" s="210">
        <f t="shared" si="66"/>
        <v>0</v>
      </c>
      <c r="I209" s="210">
        <f t="shared" si="66"/>
        <v>0</v>
      </c>
      <c r="J209" s="210">
        <f t="shared" si="66"/>
        <v>0</v>
      </c>
      <c r="K209" s="210">
        <f t="shared" si="66"/>
        <v>0</v>
      </c>
      <c r="L209" s="210">
        <f t="shared" si="66"/>
        <v>0</v>
      </c>
      <c r="M209" s="210">
        <f t="shared" si="66"/>
        <v>0</v>
      </c>
      <c r="N209" s="210">
        <f t="shared" si="66"/>
        <v>0</v>
      </c>
      <c r="O209" s="210">
        <f t="shared" si="66"/>
        <v>0</v>
      </c>
      <c r="P209" s="210">
        <f t="shared" si="66"/>
        <v>0</v>
      </c>
      <c r="Q209" s="210">
        <f t="shared" si="66"/>
        <v>0</v>
      </c>
      <c r="R209" s="210">
        <f t="shared" si="66"/>
        <v>0</v>
      </c>
      <c r="S209" s="210">
        <f t="shared" si="66"/>
        <v>0</v>
      </c>
      <c r="T209" s="210">
        <f t="shared" si="66"/>
        <v>0</v>
      </c>
      <c r="U209" s="210">
        <f t="shared" si="66"/>
        <v>0</v>
      </c>
      <c r="V209" s="210">
        <f t="shared" si="66"/>
        <v>0</v>
      </c>
      <c r="W209" s="210">
        <f t="shared" si="66"/>
        <v>0</v>
      </c>
      <c r="X209" s="210">
        <f t="shared" si="66"/>
        <v>0</v>
      </c>
      <c r="Y209" s="210">
        <f t="shared" si="66"/>
        <v>0</v>
      </c>
      <c r="Z209" s="210">
        <f t="shared" si="66"/>
        <v>0</v>
      </c>
      <c r="AA209" s="210">
        <f t="shared" si="66"/>
        <v>0</v>
      </c>
      <c r="AB209" s="210">
        <f t="shared" si="66"/>
        <v>0</v>
      </c>
      <c r="AC209" s="210">
        <f t="shared" si="66"/>
        <v>0</v>
      </c>
      <c r="AD209" s="210">
        <f t="shared" si="66"/>
        <v>0</v>
      </c>
      <c r="AE209" s="210">
        <f t="shared" si="66"/>
        <v>0</v>
      </c>
      <c r="AF209" s="210">
        <f t="shared" si="66"/>
        <v>0</v>
      </c>
      <c r="AG209" s="189">
        <f t="shared" si="65"/>
        <v>0</v>
      </c>
      <c r="AH209" s="201"/>
    </row>
    <row r="210" hidden="1" outlineLevel="1">
      <c r="A210" s="211"/>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89"/>
      <c r="AH210" s="185"/>
    </row>
    <row r="211" hidden="1" outlineLevel="1">
      <c r="A211" s="206" t="s">
        <v>343</v>
      </c>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189">
        <f t="shared" ref="AG211:AG214" si="67">SUM(B211:AF211)</f>
        <v>0</v>
      </c>
      <c r="AH211" s="208"/>
    </row>
    <row r="212" hidden="1" outlineLevel="1">
      <c r="A212" s="206" t="s">
        <v>344</v>
      </c>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c r="AA212" s="221"/>
      <c r="AB212" s="221"/>
      <c r="AC212" s="221"/>
      <c r="AD212" s="221"/>
      <c r="AE212" s="221"/>
      <c r="AF212" s="221"/>
      <c r="AG212" s="189">
        <f t="shared" si="67"/>
        <v>0</v>
      </c>
      <c r="AH212" s="208"/>
    </row>
    <row r="213" hidden="1" outlineLevel="1">
      <c r="A213" s="206" t="s">
        <v>345</v>
      </c>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c r="AA213" s="221"/>
      <c r="AB213" s="221"/>
      <c r="AC213" s="221"/>
      <c r="AD213" s="221"/>
      <c r="AE213" s="221"/>
      <c r="AF213" s="221"/>
      <c r="AG213" s="189">
        <f t="shared" si="67"/>
        <v>0</v>
      </c>
      <c r="AH213" s="208"/>
    </row>
    <row r="214" hidden="1" outlineLevel="1">
      <c r="A214" s="212" t="s">
        <v>250</v>
      </c>
      <c r="B214" s="213">
        <f t="shared" ref="B214:AF214" si="68">sum(B211:B213)</f>
        <v>0</v>
      </c>
      <c r="C214" s="213">
        <f t="shared" si="68"/>
        <v>0</v>
      </c>
      <c r="D214" s="213">
        <f t="shared" si="68"/>
        <v>0</v>
      </c>
      <c r="E214" s="213">
        <f t="shared" si="68"/>
        <v>0</v>
      </c>
      <c r="F214" s="213">
        <f t="shared" si="68"/>
        <v>0</v>
      </c>
      <c r="G214" s="213">
        <f t="shared" si="68"/>
        <v>0</v>
      </c>
      <c r="H214" s="213">
        <f t="shared" si="68"/>
        <v>0</v>
      </c>
      <c r="I214" s="213">
        <f t="shared" si="68"/>
        <v>0</v>
      </c>
      <c r="J214" s="213">
        <f t="shared" si="68"/>
        <v>0</v>
      </c>
      <c r="K214" s="213">
        <f t="shared" si="68"/>
        <v>0</v>
      </c>
      <c r="L214" s="213">
        <f t="shared" si="68"/>
        <v>0</v>
      </c>
      <c r="M214" s="213">
        <f t="shared" si="68"/>
        <v>0</v>
      </c>
      <c r="N214" s="213">
        <f t="shared" si="68"/>
        <v>0</v>
      </c>
      <c r="O214" s="213">
        <f t="shared" si="68"/>
        <v>0</v>
      </c>
      <c r="P214" s="213">
        <f t="shared" si="68"/>
        <v>0</v>
      </c>
      <c r="Q214" s="213">
        <f t="shared" si="68"/>
        <v>0</v>
      </c>
      <c r="R214" s="213">
        <f t="shared" si="68"/>
        <v>0</v>
      </c>
      <c r="S214" s="213">
        <f t="shared" si="68"/>
        <v>0</v>
      </c>
      <c r="T214" s="213">
        <f t="shared" si="68"/>
        <v>0</v>
      </c>
      <c r="U214" s="213">
        <f t="shared" si="68"/>
        <v>0</v>
      </c>
      <c r="V214" s="213">
        <f t="shared" si="68"/>
        <v>0</v>
      </c>
      <c r="W214" s="213">
        <f t="shared" si="68"/>
        <v>0</v>
      </c>
      <c r="X214" s="213">
        <f t="shared" si="68"/>
        <v>0</v>
      </c>
      <c r="Y214" s="213">
        <f t="shared" si="68"/>
        <v>0</v>
      </c>
      <c r="Z214" s="213">
        <f t="shared" si="68"/>
        <v>0</v>
      </c>
      <c r="AA214" s="213">
        <f t="shared" si="68"/>
        <v>0</v>
      </c>
      <c r="AB214" s="213">
        <f t="shared" si="68"/>
        <v>0</v>
      </c>
      <c r="AC214" s="213">
        <f t="shared" si="68"/>
        <v>0</v>
      </c>
      <c r="AD214" s="213">
        <f t="shared" si="68"/>
        <v>0</v>
      </c>
      <c r="AE214" s="213">
        <f t="shared" si="68"/>
        <v>0</v>
      </c>
      <c r="AF214" s="213">
        <f t="shared" si="68"/>
        <v>0</v>
      </c>
      <c r="AG214" s="189">
        <f t="shared" si="67"/>
        <v>0</v>
      </c>
      <c r="AH214" s="215"/>
    </row>
    <row r="215" hidden="1" outlineLevel="1">
      <c r="A215" s="211"/>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89"/>
      <c r="AH215" s="185"/>
    </row>
    <row r="216" ht="21.0" customHeight="1">
      <c r="A216" s="223" t="s">
        <v>278</v>
      </c>
      <c r="B216" s="245">
        <f>sum('DTC US&amp;CA - P&amp;L'!B187,'DTC EU - P&amp;L'!B188)</f>
        <v>1</v>
      </c>
      <c r="C216" s="245">
        <f>sum('DTC US&amp;CA - P&amp;L'!C187,'DTC EU - P&amp;L'!C188)</f>
        <v>0</v>
      </c>
      <c r="D216" s="245">
        <f>sum('DTC US&amp;CA - P&amp;L'!D187,'DTC EU - P&amp;L'!D188)</f>
        <v>1</v>
      </c>
      <c r="E216" s="245">
        <f>sum('DTC US&amp;CA - P&amp;L'!E187,'DTC EU - P&amp;L'!E188)</f>
        <v>1</v>
      </c>
      <c r="F216" s="245">
        <f>sum('DTC US&amp;CA - P&amp;L'!F187,'DTC EU - P&amp;L'!F188)</f>
        <v>0</v>
      </c>
      <c r="G216" s="245">
        <f>sum('DTC US&amp;CA - P&amp;L'!G187,'DTC EU - P&amp;L'!G188)</f>
        <v>0</v>
      </c>
      <c r="H216" s="245">
        <f>sum('DTC US&amp;CA - P&amp;L'!H187,'DTC EU - P&amp;L'!H188)</f>
        <v>0</v>
      </c>
      <c r="I216" s="245">
        <f>sum('DTC US&amp;CA - P&amp;L'!I187,'DTC EU - P&amp;L'!I188)</f>
        <v>2</v>
      </c>
      <c r="J216" s="245">
        <f>sum('DTC US&amp;CA - P&amp;L'!J187,'DTC EU - P&amp;L'!J188)</f>
        <v>1</v>
      </c>
      <c r="K216" s="245">
        <f>sum('DTC US&amp;CA - P&amp;L'!K187,'DTC EU - P&amp;L'!K188)</f>
        <v>1</v>
      </c>
      <c r="L216" s="245">
        <f>sum('DTC US&amp;CA - P&amp;L'!L187,'DTC EU - P&amp;L'!L188)</f>
        <v>0</v>
      </c>
      <c r="M216" s="245">
        <f>sum('DTC US&amp;CA - P&amp;L'!M187,'DTC EU - P&amp;L'!M188)</f>
        <v>2</v>
      </c>
      <c r="N216" s="245">
        <f>sum('DTC US&amp;CA - P&amp;L'!N187,'DTC EU - P&amp;L'!N188)</f>
        <v>1</v>
      </c>
      <c r="O216" s="245">
        <f>sum('DTC US&amp;CA - P&amp;L'!O187,'DTC EU - P&amp;L'!O188)</f>
        <v>0</v>
      </c>
      <c r="P216" s="245">
        <f>sum('DTC US&amp;CA - P&amp;L'!P187,'DTC EU - P&amp;L'!P188)</f>
        <v>1</v>
      </c>
      <c r="Q216" s="245">
        <f>sum('DTC US&amp;CA - P&amp;L'!Q187,'DTC EU - P&amp;L'!Q188)</f>
        <v>2</v>
      </c>
      <c r="R216" s="245">
        <f>sum('DTC US&amp;CA - P&amp;L'!R187,'DTC EU - P&amp;L'!R188)</f>
        <v>0</v>
      </c>
      <c r="S216" s="245">
        <f>sum('DTC US&amp;CA - P&amp;L'!S187,'DTC EU - P&amp;L'!S188)</f>
        <v>1</v>
      </c>
      <c r="T216" s="245">
        <f>sum('DTC US&amp;CA - P&amp;L'!T187,'DTC EU - P&amp;L'!T188)</f>
        <v>0</v>
      </c>
      <c r="U216" s="245">
        <f>sum('DTC US&amp;CA - P&amp;L'!U187,'DTC EU - P&amp;L'!U188)</f>
        <v>1</v>
      </c>
      <c r="V216" s="245">
        <f>sum('DTC US&amp;CA - P&amp;L'!V187,'DTC EU - P&amp;L'!V188)</f>
        <v>0</v>
      </c>
      <c r="W216" s="245">
        <f>sum('DTC US&amp;CA - P&amp;L'!W187,'DTC EU - P&amp;L'!W188)</f>
        <v>-1</v>
      </c>
      <c r="X216" s="245">
        <f>sum('DTC US&amp;CA - P&amp;L'!X187,'DTC EU - P&amp;L'!X188)</f>
        <v>2</v>
      </c>
      <c r="Y216" s="245">
        <f>sum('DTC US&amp;CA - P&amp;L'!Y187,'DTC EU - P&amp;L'!Y188)</f>
        <v>2</v>
      </c>
      <c r="Z216" s="245">
        <f>sum('DTC US&amp;CA - P&amp;L'!Z187,'DTC EU - P&amp;L'!Z188)</f>
        <v>2</v>
      </c>
      <c r="AA216" s="245">
        <f>sum('DTC US&amp;CA - P&amp;L'!AA187,'DTC EU - P&amp;L'!AA188)</f>
        <v>0</v>
      </c>
      <c r="AB216" s="245">
        <f>sum('DTC US&amp;CA - P&amp;L'!AB187,'DTC EU - P&amp;L'!AB188)</f>
        <v>-1</v>
      </c>
      <c r="AC216" s="245">
        <f>sum('DTC US&amp;CA - P&amp;L'!AC187,'DTC EU - P&amp;L'!AC188)</f>
        <v>0</v>
      </c>
      <c r="AD216" s="245">
        <f>sum('DTC US&amp;CA - P&amp;L'!AD187,'DTC EU - P&amp;L'!AD188)</f>
        <v>0</v>
      </c>
      <c r="AE216" s="245">
        <f>sum('DTC US&amp;CA - P&amp;L'!AE187,'DTC EU - P&amp;L'!AE188)</f>
        <v>1</v>
      </c>
      <c r="AF216" s="245">
        <f>sum('DTC US&amp;CA - P&amp;L'!AF187,'DTC EU - P&amp;L'!AF188)</f>
        <v>3</v>
      </c>
      <c r="AG216" s="189">
        <f t="shared" ref="AG216:AG229" si="69">SUM(B216:AF216)</f>
        <v>23</v>
      </c>
      <c r="AH216" s="226"/>
    </row>
    <row r="217">
      <c r="A217" s="227" t="s">
        <v>279</v>
      </c>
      <c r="B217" s="235">
        <f>sum('DTC US&amp;CA - P&amp;L'!B188,'DTC EU - P&amp;L'!B189)</f>
        <v>155</v>
      </c>
      <c r="C217" s="235">
        <f>sum('DTC US&amp;CA - P&amp;L'!C188,'DTC EU - P&amp;L'!C189)</f>
        <v>243</v>
      </c>
      <c r="D217" s="235">
        <f>sum('DTC US&amp;CA - P&amp;L'!D188,'DTC EU - P&amp;L'!D189)</f>
        <v>351</v>
      </c>
      <c r="E217" s="235">
        <f>sum('DTC US&amp;CA - P&amp;L'!E188,'DTC EU - P&amp;L'!E189)</f>
        <v>332</v>
      </c>
      <c r="F217" s="235">
        <f>sum('DTC US&amp;CA - P&amp;L'!F188,'DTC EU - P&amp;L'!F189)</f>
        <v>213</v>
      </c>
      <c r="G217" s="235">
        <f>sum('DTC US&amp;CA - P&amp;L'!G188,'DTC EU - P&amp;L'!G189)</f>
        <v>175</v>
      </c>
      <c r="H217" s="235">
        <f>sum('DTC US&amp;CA - P&amp;L'!H188,'DTC EU - P&amp;L'!H189)</f>
        <v>130</v>
      </c>
      <c r="I217" s="235">
        <f>sum('DTC US&amp;CA - P&amp;L'!I188,'DTC EU - P&amp;L'!I189)</f>
        <v>115</v>
      </c>
      <c r="J217" s="235">
        <f>sum('DTC US&amp;CA - P&amp;L'!J188,'DTC EU - P&amp;L'!J189)</f>
        <v>117</v>
      </c>
      <c r="K217" s="235">
        <f>sum('DTC US&amp;CA - P&amp;L'!K188,'DTC EU - P&amp;L'!K189)</f>
        <v>166</v>
      </c>
      <c r="L217" s="235">
        <f>sum('DTC US&amp;CA - P&amp;L'!L188,'DTC EU - P&amp;L'!L189)</f>
        <v>68</v>
      </c>
      <c r="M217" s="235">
        <f>sum('DTC US&amp;CA - P&amp;L'!M188,'DTC EU - P&amp;L'!M189)</f>
        <v>73</v>
      </c>
      <c r="N217" s="235">
        <f>sum('DTC US&amp;CA - P&amp;L'!N188,'DTC EU - P&amp;L'!N189)</f>
        <v>60</v>
      </c>
      <c r="O217" s="235">
        <f>sum('DTC US&amp;CA - P&amp;L'!O188,'DTC EU - P&amp;L'!O189)</f>
        <v>278</v>
      </c>
      <c r="P217" s="235">
        <f>sum('DTC US&amp;CA - P&amp;L'!P188,'DTC EU - P&amp;L'!P189)</f>
        <v>99</v>
      </c>
      <c r="Q217" s="235">
        <f>sum('DTC US&amp;CA - P&amp;L'!Q188,'DTC EU - P&amp;L'!Q189)</f>
        <v>72</v>
      </c>
      <c r="R217" s="235">
        <f>sum('DTC US&amp;CA - P&amp;L'!R188,'DTC EU - P&amp;L'!R189)</f>
        <v>146</v>
      </c>
      <c r="S217" s="235">
        <f>sum('DTC US&amp;CA - P&amp;L'!S188,'DTC EU - P&amp;L'!S189)</f>
        <v>87</v>
      </c>
      <c r="T217" s="235">
        <f>sum('DTC US&amp;CA - P&amp;L'!T188,'DTC EU - P&amp;L'!T189)</f>
        <v>106</v>
      </c>
      <c r="U217" s="235">
        <f>sum('DTC US&amp;CA - P&amp;L'!U188,'DTC EU - P&amp;L'!U189)</f>
        <v>28</v>
      </c>
      <c r="V217" s="235">
        <f>sum('DTC US&amp;CA - P&amp;L'!V188,'DTC EU - P&amp;L'!V189)</f>
        <v>51</v>
      </c>
      <c r="W217" s="235">
        <f>sum('DTC US&amp;CA - P&amp;L'!W188,'DTC EU - P&amp;L'!W189)</f>
        <v>83</v>
      </c>
      <c r="X217" s="235">
        <f>sum('DTC US&amp;CA - P&amp;L'!X188,'DTC EU - P&amp;L'!X189)</f>
        <v>98</v>
      </c>
      <c r="Y217" s="235">
        <f>sum('DTC US&amp;CA - P&amp;L'!Y188,'DTC EU - P&amp;L'!Y189)</f>
        <v>137</v>
      </c>
      <c r="Z217" s="235">
        <f>sum('DTC US&amp;CA - P&amp;L'!Z188,'DTC EU - P&amp;L'!Z189)</f>
        <v>138</v>
      </c>
      <c r="AA217" s="235">
        <f>sum('DTC US&amp;CA - P&amp;L'!AA188,'DTC EU - P&amp;L'!AA189)</f>
        <v>51</v>
      </c>
      <c r="AB217" s="235">
        <f>sum('DTC US&amp;CA - P&amp;L'!AB188,'DTC EU - P&amp;L'!AB189)</f>
        <v>26</v>
      </c>
      <c r="AC217" s="235">
        <f>sum('DTC US&amp;CA - P&amp;L'!AC188,'DTC EU - P&amp;L'!AC189)</f>
        <v>28</v>
      </c>
      <c r="AD217" s="235">
        <f>sum('DTC US&amp;CA - P&amp;L'!AD188,'DTC EU - P&amp;L'!AD189)</f>
        <v>30</v>
      </c>
      <c r="AE217" s="235">
        <f>sum('DTC US&amp;CA - P&amp;L'!AE188,'DTC EU - P&amp;L'!AE189)</f>
        <v>47</v>
      </c>
      <c r="AF217" s="235">
        <f>sum('DTC US&amp;CA - P&amp;L'!AF188,'DTC EU - P&amp;L'!AF189)</f>
        <v>53</v>
      </c>
      <c r="AG217" s="189">
        <f t="shared" si="69"/>
        <v>3756</v>
      </c>
      <c r="AH217" s="201"/>
    </row>
    <row r="218">
      <c r="A218" s="227" t="s">
        <v>346</v>
      </c>
      <c r="B218" s="235">
        <f>sum('DTC US&amp;CA - P&amp;L'!B189,'DTC EU - P&amp;L'!B190)</f>
        <v>4</v>
      </c>
      <c r="C218" s="235">
        <f>sum('DTC US&amp;CA - P&amp;L'!C189,'DTC EU - P&amp;L'!C190)</f>
        <v>23</v>
      </c>
      <c r="D218" s="235">
        <f>sum('DTC US&amp;CA - P&amp;L'!D189,'DTC EU - P&amp;L'!D190)</f>
        <v>21</v>
      </c>
      <c r="E218" s="235">
        <f>sum('DTC US&amp;CA - P&amp;L'!E189,'DTC EU - P&amp;L'!E190)</f>
        <v>29</v>
      </c>
      <c r="F218" s="235">
        <f>sum('DTC US&amp;CA - P&amp;L'!F189,'DTC EU - P&amp;L'!F190)</f>
        <v>12</v>
      </c>
      <c r="G218" s="235">
        <f>sum('DTC US&amp;CA - P&amp;L'!G189,'DTC EU - P&amp;L'!G190)</f>
        <v>5</v>
      </c>
      <c r="H218" s="235">
        <f>sum('DTC US&amp;CA - P&amp;L'!H189,'DTC EU - P&amp;L'!H190)</f>
        <v>21</v>
      </c>
      <c r="I218" s="235">
        <f>sum('DTC US&amp;CA - P&amp;L'!I189,'DTC EU - P&amp;L'!I190)</f>
        <v>19</v>
      </c>
      <c r="J218" s="235">
        <f>sum('DTC US&amp;CA - P&amp;L'!J189,'DTC EU - P&amp;L'!J190)</f>
        <v>10</v>
      </c>
      <c r="K218" s="235">
        <f>sum('DTC US&amp;CA - P&amp;L'!K189,'DTC EU - P&amp;L'!K190)</f>
        <v>26</v>
      </c>
      <c r="L218" s="235">
        <f>sum('DTC US&amp;CA - P&amp;L'!L189,'DTC EU - P&amp;L'!L190)</f>
        <v>9</v>
      </c>
      <c r="M218" s="235">
        <f>sum('DTC US&amp;CA - P&amp;L'!M189,'DTC EU - P&amp;L'!M190)</f>
        <v>9</v>
      </c>
      <c r="N218" s="235">
        <f>sum('DTC US&amp;CA - P&amp;L'!N189,'DTC EU - P&amp;L'!N190)</f>
        <v>8</v>
      </c>
      <c r="O218" s="235">
        <f>sum('DTC US&amp;CA - P&amp;L'!O189,'DTC EU - P&amp;L'!O190)</f>
        <v>203</v>
      </c>
      <c r="P218" s="235">
        <f>sum('DTC US&amp;CA - P&amp;L'!P189,'DTC EU - P&amp;L'!P190)</f>
        <v>26</v>
      </c>
      <c r="Q218" s="235">
        <f>sum('DTC US&amp;CA - P&amp;L'!Q189,'DTC EU - P&amp;L'!Q190)</f>
        <v>16</v>
      </c>
      <c r="R218" s="235">
        <f>sum('DTC US&amp;CA - P&amp;L'!R189,'DTC EU - P&amp;L'!R190)</f>
        <v>50</v>
      </c>
      <c r="S218" s="235">
        <f>sum('DTC US&amp;CA - P&amp;L'!S189,'DTC EU - P&amp;L'!S190)</f>
        <v>17</v>
      </c>
      <c r="T218" s="235">
        <f>sum('DTC US&amp;CA - P&amp;L'!T189,'DTC EU - P&amp;L'!T190)</f>
        <v>34</v>
      </c>
      <c r="U218" s="235">
        <f>sum('DTC US&amp;CA - P&amp;L'!U189,'DTC EU - P&amp;L'!U190)</f>
        <v>11</v>
      </c>
      <c r="V218" s="235">
        <f>sum('DTC US&amp;CA - P&amp;L'!V189,'DTC EU - P&amp;L'!V190)</f>
        <v>1</v>
      </c>
      <c r="W218" s="235">
        <f>sum('DTC US&amp;CA - P&amp;L'!W189,'DTC EU - P&amp;L'!W190)</f>
        <v>6</v>
      </c>
      <c r="X218" s="235">
        <f>sum('DTC US&amp;CA - P&amp;L'!X189,'DTC EU - P&amp;L'!X190)</f>
        <v>20</v>
      </c>
      <c r="Y218" s="235">
        <f>sum('DTC US&amp;CA - P&amp;L'!Y189,'DTC EU - P&amp;L'!Y190)</f>
        <v>15</v>
      </c>
      <c r="Z218" s="235">
        <f>sum('DTC US&amp;CA - P&amp;L'!Z189,'DTC EU - P&amp;L'!Z190)</f>
        <v>11</v>
      </c>
      <c r="AA218" s="235">
        <f>sum('DTC US&amp;CA - P&amp;L'!AA189,'DTC EU - P&amp;L'!AA190)</f>
        <v>4</v>
      </c>
      <c r="AB218" s="235">
        <f>sum('DTC US&amp;CA - P&amp;L'!AB189,'DTC EU - P&amp;L'!AB190)</f>
        <v>2</v>
      </c>
      <c r="AC218" s="235">
        <f>sum('DTC US&amp;CA - P&amp;L'!AC189,'DTC EU - P&amp;L'!AC190)</f>
        <v>1</v>
      </c>
      <c r="AD218" s="235">
        <f>sum('DTC US&amp;CA - P&amp;L'!AD189,'DTC EU - P&amp;L'!AD190)</f>
        <v>5</v>
      </c>
      <c r="AE218" s="235">
        <f>sum('DTC US&amp;CA - P&amp;L'!AE189,'DTC EU - P&amp;L'!AE190)</f>
        <v>5</v>
      </c>
      <c r="AF218" s="235">
        <f>sum('DTC US&amp;CA - P&amp;L'!AF189,'DTC EU - P&amp;L'!AF190)</f>
        <v>10</v>
      </c>
      <c r="AG218" s="189">
        <f t="shared" si="69"/>
        <v>633</v>
      </c>
      <c r="AH218" s="201"/>
    </row>
    <row r="219">
      <c r="A219" s="227" t="s">
        <v>347</v>
      </c>
      <c r="B219" s="235">
        <f>sum('DTC US&amp;CA - P&amp;L'!B190,'DTC EU - P&amp;L'!B191)</f>
        <v>0</v>
      </c>
      <c r="C219" s="235">
        <f>sum('DTC US&amp;CA - P&amp;L'!C190,'DTC EU - P&amp;L'!C191)</f>
        <v>1</v>
      </c>
      <c r="D219" s="235">
        <f>sum('DTC US&amp;CA - P&amp;L'!D190,'DTC EU - P&amp;L'!D191)</f>
        <v>1</v>
      </c>
      <c r="E219" s="235">
        <f>sum('DTC US&amp;CA - P&amp;L'!E190,'DTC EU - P&amp;L'!E191)</f>
        <v>0</v>
      </c>
      <c r="F219" s="235">
        <f>sum('DTC US&amp;CA - P&amp;L'!F190,'DTC EU - P&amp;L'!F191)</f>
        <v>0</v>
      </c>
      <c r="G219" s="235">
        <f>sum('DTC US&amp;CA - P&amp;L'!G190,'DTC EU - P&amp;L'!G191)</f>
        <v>0</v>
      </c>
      <c r="H219" s="235">
        <f>sum('DTC US&amp;CA - P&amp;L'!H190,'DTC EU - P&amp;L'!H191)</f>
        <v>1</v>
      </c>
      <c r="I219" s="235">
        <f>sum('DTC US&amp;CA - P&amp;L'!I190,'DTC EU - P&amp;L'!I191)</f>
        <v>0</v>
      </c>
      <c r="J219" s="235">
        <f>sum('DTC US&amp;CA - P&amp;L'!J190,'DTC EU - P&amp;L'!J191)</f>
        <v>1</v>
      </c>
      <c r="K219" s="235">
        <f>sum('DTC US&amp;CA - P&amp;L'!K190,'DTC EU - P&amp;L'!K191)</f>
        <v>0</v>
      </c>
      <c r="L219" s="235">
        <f>sum('DTC US&amp;CA - P&amp;L'!L190,'DTC EU - P&amp;L'!L191)</f>
        <v>1</v>
      </c>
      <c r="M219" s="235">
        <f>sum('DTC US&amp;CA - P&amp;L'!M190,'DTC EU - P&amp;L'!M191)</f>
        <v>0</v>
      </c>
      <c r="N219" s="235">
        <f>sum('DTC US&amp;CA - P&amp;L'!N190,'DTC EU - P&amp;L'!N191)</f>
        <v>0</v>
      </c>
      <c r="O219" s="235">
        <f>sum('DTC US&amp;CA - P&amp;L'!O190,'DTC EU - P&amp;L'!O191)</f>
        <v>3</v>
      </c>
      <c r="P219" s="235">
        <f>sum('DTC US&amp;CA - P&amp;L'!P190,'DTC EU - P&amp;L'!P191)</f>
        <v>1</v>
      </c>
      <c r="Q219" s="235">
        <f>sum('DTC US&amp;CA - P&amp;L'!Q190,'DTC EU - P&amp;L'!Q191)</f>
        <v>1</v>
      </c>
      <c r="R219" s="235">
        <f>sum('DTC US&amp;CA - P&amp;L'!R190,'DTC EU - P&amp;L'!R191)</f>
        <v>4</v>
      </c>
      <c r="S219" s="235">
        <f>sum('DTC US&amp;CA - P&amp;L'!S190,'DTC EU - P&amp;L'!S191)</f>
        <v>0</v>
      </c>
      <c r="T219" s="235">
        <f>sum('DTC US&amp;CA - P&amp;L'!T190,'DTC EU - P&amp;L'!T191)</f>
        <v>0</v>
      </c>
      <c r="U219" s="235">
        <f>sum('DTC US&amp;CA - P&amp;L'!U190,'DTC EU - P&amp;L'!U191)</f>
        <v>0</v>
      </c>
      <c r="V219" s="235">
        <f>sum('DTC US&amp;CA - P&amp;L'!V190,'DTC EU - P&amp;L'!V191)</f>
        <v>2</v>
      </c>
      <c r="W219" s="235">
        <f>sum('DTC US&amp;CA - P&amp;L'!W190,'DTC EU - P&amp;L'!W191)</f>
        <v>0</v>
      </c>
      <c r="X219" s="235">
        <f>sum('DTC US&amp;CA - P&amp;L'!X190,'DTC EU - P&amp;L'!X191)</f>
        <v>3</v>
      </c>
      <c r="Y219" s="235">
        <f>sum('DTC US&amp;CA - P&amp;L'!Y190,'DTC EU - P&amp;L'!Y191)</f>
        <v>1</v>
      </c>
      <c r="Z219" s="235">
        <f>sum('DTC US&amp;CA - P&amp;L'!Z190,'DTC EU - P&amp;L'!Z191)</f>
        <v>2</v>
      </c>
      <c r="AA219" s="235">
        <f>sum('DTC US&amp;CA - P&amp;L'!AA190,'DTC EU - P&amp;L'!AA191)</f>
        <v>0</v>
      </c>
      <c r="AB219" s="235">
        <f>sum('DTC US&amp;CA - P&amp;L'!AB190,'DTC EU - P&amp;L'!AB191)</f>
        <v>0</v>
      </c>
      <c r="AC219" s="235">
        <f>sum('DTC US&amp;CA - P&amp;L'!AC190,'DTC EU - P&amp;L'!AC191)</f>
        <v>0</v>
      </c>
      <c r="AD219" s="235">
        <f>sum('DTC US&amp;CA - P&amp;L'!AD190,'DTC EU - P&amp;L'!AD191)</f>
        <v>0</v>
      </c>
      <c r="AE219" s="235">
        <f>sum('DTC US&amp;CA - P&amp;L'!AE190,'DTC EU - P&amp;L'!AE191)</f>
        <v>0</v>
      </c>
      <c r="AF219" s="235">
        <f>sum('DTC US&amp;CA - P&amp;L'!AF190,'DTC EU - P&amp;L'!AF191)</f>
        <v>0</v>
      </c>
      <c r="AG219" s="189">
        <f t="shared" si="69"/>
        <v>22</v>
      </c>
      <c r="AH219" s="201"/>
    </row>
    <row r="220">
      <c r="A220" s="227" t="s">
        <v>348</v>
      </c>
      <c r="B220" s="235">
        <f>sum('DTC US&amp;CA - P&amp;L'!B191,'DTC EU - P&amp;L'!B192)</f>
        <v>0</v>
      </c>
      <c r="C220" s="235">
        <f>sum('DTC US&amp;CA - P&amp;L'!C191,'DTC EU - P&amp;L'!C192)</f>
        <v>0</v>
      </c>
      <c r="D220" s="235">
        <f>sum('DTC US&amp;CA - P&amp;L'!D191,'DTC EU - P&amp;L'!D192)</f>
        <v>0</v>
      </c>
      <c r="E220" s="235">
        <f>sum('DTC US&amp;CA - P&amp;L'!E191,'DTC EU - P&amp;L'!E192)</f>
        <v>0</v>
      </c>
      <c r="F220" s="235">
        <f>sum('DTC US&amp;CA - P&amp;L'!F191,'DTC EU - P&amp;L'!F192)</f>
        <v>-1</v>
      </c>
      <c r="G220" s="235">
        <f>sum('DTC US&amp;CA - P&amp;L'!G191,'DTC EU - P&amp;L'!G192)</f>
        <v>0</v>
      </c>
      <c r="H220" s="235">
        <f>sum('DTC US&amp;CA - P&amp;L'!H191,'DTC EU - P&amp;L'!H192)</f>
        <v>0</v>
      </c>
      <c r="I220" s="235">
        <f>sum('DTC US&amp;CA - P&amp;L'!I191,'DTC EU - P&amp;L'!I192)</f>
        <v>0</v>
      </c>
      <c r="J220" s="235">
        <f>sum('DTC US&amp;CA - P&amp;L'!J191,'DTC EU - P&amp;L'!J192)</f>
        <v>0</v>
      </c>
      <c r="K220" s="235">
        <f>sum('DTC US&amp;CA - P&amp;L'!K191,'DTC EU - P&amp;L'!K192)</f>
        <v>0</v>
      </c>
      <c r="L220" s="235">
        <f>sum('DTC US&amp;CA - P&amp;L'!L191,'DTC EU - P&amp;L'!L192)</f>
        <v>0</v>
      </c>
      <c r="M220" s="235">
        <f>sum('DTC US&amp;CA - P&amp;L'!M191,'DTC EU - P&amp;L'!M192)</f>
        <v>0</v>
      </c>
      <c r="N220" s="235">
        <f>sum('DTC US&amp;CA - P&amp;L'!N191,'DTC EU - P&amp;L'!N192)</f>
        <v>0</v>
      </c>
      <c r="O220" s="235">
        <f>sum('DTC US&amp;CA - P&amp;L'!O191,'DTC EU - P&amp;L'!O192)</f>
        <v>0</v>
      </c>
      <c r="P220" s="235">
        <f>sum('DTC US&amp;CA - P&amp;L'!P191,'DTC EU - P&amp;L'!P192)</f>
        <v>0</v>
      </c>
      <c r="Q220" s="235">
        <f>sum('DTC US&amp;CA - P&amp;L'!Q191,'DTC EU - P&amp;L'!Q192)</f>
        <v>0</v>
      </c>
      <c r="R220" s="235">
        <f>sum('DTC US&amp;CA - P&amp;L'!R191,'DTC EU - P&amp;L'!R192)</f>
        <v>0</v>
      </c>
      <c r="S220" s="235">
        <f>sum('DTC US&amp;CA - P&amp;L'!S191,'DTC EU - P&amp;L'!S192)</f>
        <v>0</v>
      </c>
      <c r="T220" s="235">
        <f>sum('DTC US&amp;CA - P&amp;L'!T191,'DTC EU - P&amp;L'!T192)</f>
        <v>0</v>
      </c>
      <c r="U220" s="235">
        <f>sum('DTC US&amp;CA - P&amp;L'!U191,'DTC EU - P&amp;L'!U192)</f>
        <v>0</v>
      </c>
      <c r="V220" s="235">
        <f>sum('DTC US&amp;CA - P&amp;L'!V191,'DTC EU - P&amp;L'!V192)</f>
        <v>0</v>
      </c>
      <c r="W220" s="235">
        <f>sum('DTC US&amp;CA - P&amp;L'!W191,'DTC EU - P&amp;L'!W192)</f>
        <v>0</v>
      </c>
      <c r="X220" s="235">
        <f>sum('DTC US&amp;CA - P&amp;L'!X191,'DTC EU - P&amp;L'!X192)</f>
        <v>0</v>
      </c>
      <c r="Y220" s="235">
        <f>sum('DTC US&amp;CA - P&amp;L'!Y191,'DTC EU - P&amp;L'!Y192)</f>
        <v>0</v>
      </c>
      <c r="Z220" s="235">
        <f>sum('DTC US&amp;CA - P&amp;L'!Z191,'DTC EU - P&amp;L'!Z192)</f>
        <v>0</v>
      </c>
      <c r="AA220" s="235">
        <f>sum('DTC US&amp;CA - P&amp;L'!AA191,'DTC EU - P&amp;L'!AA192)</f>
        <v>0</v>
      </c>
      <c r="AB220" s="235">
        <f>sum('DTC US&amp;CA - P&amp;L'!AB191,'DTC EU - P&amp;L'!AB192)</f>
        <v>0</v>
      </c>
      <c r="AC220" s="235">
        <f>sum('DTC US&amp;CA - P&amp;L'!AC191,'DTC EU - P&amp;L'!AC192)</f>
        <v>0</v>
      </c>
      <c r="AD220" s="235">
        <f>sum('DTC US&amp;CA - P&amp;L'!AD191,'DTC EU - P&amp;L'!AD192)</f>
        <v>0</v>
      </c>
      <c r="AE220" s="235">
        <f>sum('DTC US&amp;CA - P&amp;L'!AE191,'DTC EU - P&amp;L'!AE192)</f>
        <v>0</v>
      </c>
      <c r="AF220" s="235">
        <f>sum('DTC US&amp;CA - P&amp;L'!AF191,'DTC EU - P&amp;L'!AF192)</f>
        <v>0</v>
      </c>
      <c r="AG220" s="189">
        <f t="shared" si="69"/>
        <v>-1</v>
      </c>
      <c r="AH220" s="201"/>
    </row>
    <row r="221">
      <c r="A221" s="227" t="s">
        <v>349</v>
      </c>
      <c r="B221" s="235">
        <f>sum('DTC US&amp;CA - P&amp;L'!B192,'DTC EU - P&amp;L'!B193)</f>
        <v>0</v>
      </c>
      <c r="C221" s="235">
        <f>sum('DTC US&amp;CA - P&amp;L'!C192,'DTC EU - P&amp;L'!C193)</f>
        <v>0</v>
      </c>
      <c r="D221" s="235">
        <f>sum('DTC US&amp;CA - P&amp;L'!D192,'DTC EU - P&amp;L'!D193)</f>
        <v>0</v>
      </c>
      <c r="E221" s="235">
        <f>sum('DTC US&amp;CA - P&amp;L'!E192,'DTC EU - P&amp;L'!E193)</f>
        <v>0</v>
      </c>
      <c r="F221" s="235">
        <f>sum('DTC US&amp;CA - P&amp;L'!F192,'DTC EU - P&amp;L'!F193)</f>
        <v>0</v>
      </c>
      <c r="G221" s="235">
        <f>sum('DTC US&amp;CA - P&amp;L'!G192,'DTC EU - P&amp;L'!G193)</f>
        <v>0</v>
      </c>
      <c r="H221" s="235">
        <f>sum('DTC US&amp;CA - P&amp;L'!H192,'DTC EU - P&amp;L'!H193)</f>
        <v>0</v>
      </c>
      <c r="I221" s="235">
        <f>sum('DTC US&amp;CA - P&amp;L'!I192,'DTC EU - P&amp;L'!I193)</f>
        <v>0</v>
      </c>
      <c r="J221" s="235">
        <f>sum('DTC US&amp;CA - P&amp;L'!J192,'DTC EU - P&amp;L'!J193)</f>
        <v>0</v>
      </c>
      <c r="K221" s="235">
        <f>sum('DTC US&amp;CA - P&amp;L'!K192,'DTC EU - P&amp;L'!K193)</f>
        <v>0</v>
      </c>
      <c r="L221" s="235">
        <f>sum('DTC US&amp;CA - P&amp;L'!L192,'DTC EU - P&amp;L'!L193)</f>
        <v>0</v>
      </c>
      <c r="M221" s="235">
        <f>sum('DTC US&amp;CA - P&amp;L'!M192,'DTC EU - P&amp;L'!M193)</f>
        <v>0</v>
      </c>
      <c r="N221" s="235">
        <f>sum('DTC US&amp;CA - P&amp;L'!N192,'DTC EU - P&amp;L'!N193)</f>
        <v>0</v>
      </c>
      <c r="O221" s="235">
        <f>sum('DTC US&amp;CA - P&amp;L'!O192,'DTC EU - P&amp;L'!O193)</f>
        <v>0</v>
      </c>
      <c r="P221" s="235">
        <f>sum('DTC US&amp;CA - P&amp;L'!P192,'DTC EU - P&amp;L'!P193)</f>
        <v>0</v>
      </c>
      <c r="Q221" s="235">
        <f>sum('DTC US&amp;CA - P&amp;L'!Q192,'DTC EU - P&amp;L'!Q193)</f>
        <v>0</v>
      </c>
      <c r="R221" s="235">
        <f>sum('DTC US&amp;CA - P&amp;L'!R192,'DTC EU - P&amp;L'!R193)</f>
        <v>0</v>
      </c>
      <c r="S221" s="235">
        <f>sum('DTC US&amp;CA - P&amp;L'!S192,'DTC EU - P&amp;L'!S193)</f>
        <v>0</v>
      </c>
      <c r="T221" s="235">
        <f>sum('DTC US&amp;CA - P&amp;L'!T192,'DTC EU - P&amp;L'!T193)</f>
        <v>0</v>
      </c>
      <c r="U221" s="235">
        <f>sum('DTC US&amp;CA - P&amp;L'!U192,'DTC EU - P&amp;L'!U193)</f>
        <v>0</v>
      </c>
      <c r="V221" s="235">
        <f>sum('DTC US&amp;CA - P&amp;L'!V192,'DTC EU - P&amp;L'!V193)</f>
        <v>0</v>
      </c>
      <c r="W221" s="235">
        <f>sum('DTC US&amp;CA - P&amp;L'!W192,'DTC EU - P&amp;L'!W193)</f>
        <v>0</v>
      </c>
      <c r="X221" s="235">
        <f>sum('DTC US&amp;CA - P&amp;L'!X192,'DTC EU - P&amp;L'!X193)</f>
        <v>0</v>
      </c>
      <c r="Y221" s="235">
        <f>sum('DTC US&amp;CA - P&amp;L'!Y192,'DTC EU - P&amp;L'!Y193)</f>
        <v>0</v>
      </c>
      <c r="Z221" s="235">
        <f>sum('DTC US&amp;CA - P&amp;L'!Z192,'DTC EU - P&amp;L'!Z193)</f>
        <v>0</v>
      </c>
      <c r="AA221" s="235">
        <f>sum('DTC US&amp;CA - P&amp;L'!AA192,'DTC EU - P&amp;L'!AA193)</f>
        <v>0</v>
      </c>
      <c r="AB221" s="235">
        <f>sum('DTC US&amp;CA - P&amp;L'!AB192,'DTC EU - P&amp;L'!AB193)</f>
        <v>0</v>
      </c>
      <c r="AC221" s="235">
        <f>sum('DTC US&amp;CA - P&amp;L'!AC192,'DTC EU - P&amp;L'!AC193)</f>
        <v>0</v>
      </c>
      <c r="AD221" s="235">
        <f>sum('DTC US&amp;CA - P&amp;L'!AD192,'DTC EU - P&amp;L'!AD193)</f>
        <v>0</v>
      </c>
      <c r="AE221" s="235">
        <f>sum('DTC US&amp;CA - P&amp;L'!AE192,'DTC EU - P&amp;L'!AE193)</f>
        <v>0</v>
      </c>
      <c r="AF221" s="235">
        <f>sum('DTC US&amp;CA - P&amp;L'!AF192,'DTC EU - P&amp;L'!AF193)</f>
        <v>0</v>
      </c>
      <c r="AG221" s="189">
        <f t="shared" si="69"/>
        <v>0</v>
      </c>
      <c r="AH221" s="201"/>
    </row>
    <row r="222">
      <c r="A222" s="227" t="s">
        <v>350</v>
      </c>
      <c r="B222" s="235">
        <f>sum('DTC US&amp;CA - P&amp;L'!B193,'DTC EU - P&amp;L'!B194)</f>
        <v>58</v>
      </c>
      <c r="C222" s="235">
        <f>sum('DTC US&amp;CA - P&amp;L'!C193,'DTC EU - P&amp;L'!C194)</f>
        <v>92</v>
      </c>
      <c r="D222" s="235">
        <f>sum('DTC US&amp;CA - P&amp;L'!D193,'DTC EU - P&amp;L'!D194)</f>
        <v>135</v>
      </c>
      <c r="E222" s="235">
        <f>sum('DTC US&amp;CA - P&amp;L'!E193,'DTC EU - P&amp;L'!E194)</f>
        <v>118</v>
      </c>
      <c r="F222" s="235">
        <f>sum('DTC US&amp;CA - P&amp;L'!F193,'DTC EU - P&amp;L'!F194)</f>
        <v>90</v>
      </c>
      <c r="G222" s="235">
        <f>sum('DTC US&amp;CA - P&amp;L'!G193,'DTC EU - P&amp;L'!G194)</f>
        <v>68</v>
      </c>
      <c r="H222" s="235">
        <f>sum('DTC US&amp;CA - P&amp;L'!H193,'DTC EU - P&amp;L'!H194)</f>
        <v>58</v>
      </c>
      <c r="I222" s="235">
        <f>sum('DTC US&amp;CA - P&amp;L'!I193,'DTC EU - P&amp;L'!I194)</f>
        <v>51</v>
      </c>
      <c r="J222" s="235">
        <f>sum('DTC US&amp;CA - P&amp;L'!J193,'DTC EU - P&amp;L'!J194)</f>
        <v>57</v>
      </c>
      <c r="K222" s="235">
        <f>sum('DTC US&amp;CA - P&amp;L'!K193,'DTC EU - P&amp;L'!K194)</f>
        <v>163</v>
      </c>
      <c r="L222" s="235">
        <f>sum('DTC US&amp;CA - P&amp;L'!L193,'DTC EU - P&amp;L'!L194)</f>
        <v>80</v>
      </c>
      <c r="M222" s="235">
        <f>sum('DTC US&amp;CA - P&amp;L'!M193,'DTC EU - P&amp;L'!M194)</f>
        <v>50</v>
      </c>
      <c r="N222" s="235">
        <f>sum('DTC US&amp;CA - P&amp;L'!N193,'DTC EU - P&amp;L'!N194)</f>
        <v>30</v>
      </c>
      <c r="O222" s="235">
        <f>sum('DTC US&amp;CA - P&amp;L'!O193,'DTC EU - P&amp;L'!O194)</f>
        <v>206</v>
      </c>
      <c r="P222" s="235">
        <f>sum('DTC US&amp;CA - P&amp;L'!P193,'DTC EU - P&amp;L'!P194)</f>
        <v>46</v>
      </c>
      <c r="Q222" s="235">
        <f>sum('DTC US&amp;CA - P&amp;L'!Q193,'DTC EU - P&amp;L'!Q194)</f>
        <v>44</v>
      </c>
      <c r="R222" s="235">
        <f>sum('DTC US&amp;CA - P&amp;L'!R193,'DTC EU - P&amp;L'!R194)</f>
        <v>95</v>
      </c>
      <c r="S222" s="235">
        <f>sum('DTC US&amp;CA - P&amp;L'!S193,'DTC EU - P&amp;L'!S194)</f>
        <v>49</v>
      </c>
      <c r="T222" s="235">
        <f>sum('DTC US&amp;CA - P&amp;L'!T193,'DTC EU - P&amp;L'!T194)</f>
        <v>56</v>
      </c>
      <c r="U222" s="235">
        <f>sum('DTC US&amp;CA - P&amp;L'!U193,'DTC EU - P&amp;L'!U194)</f>
        <v>24</v>
      </c>
      <c r="V222" s="235">
        <f>sum('DTC US&amp;CA - P&amp;L'!V193,'DTC EU - P&amp;L'!V194)</f>
        <v>18</v>
      </c>
      <c r="W222" s="235">
        <f>sum('DTC US&amp;CA - P&amp;L'!W193,'DTC EU - P&amp;L'!W194)</f>
        <v>64</v>
      </c>
      <c r="X222" s="235">
        <f>sum('DTC US&amp;CA - P&amp;L'!X193,'DTC EU - P&amp;L'!X194)</f>
        <v>58</v>
      </c>
      <c r="Y222" s="235">
        <f>sum('DTC US&amp;CA - P&amp;L'!Y193,'DTC EU - P&amp;L'!Y194)</f>
        <v>67</v>
      </c>
      <c r="Z222" s="235">
        <f>sum('DTC US&amp;CA - P&amp;L'!Z193,'DTC EU - P&amp;L'!Z194)</f>
        <v>73</v>
      </c>
      <c r="AA222" s="235">
        <f>sum('DTC US&amp;CA - P&amp;L'!AA193,'DTC EU - P&amp;L'!AA194)</f>
        <v>21</v>
      </c>
      <c r="AB222" s="235">
        <f>sum('DTC US&amp;CA - P&amp;L'!AB193,'DTC EU - P&amp;L'!AB194)</f>
        <v>22</v>
      </c>
      <c r="AC222" s="235">
        <f>sum('DTC US&amp;CA - P&amp;L'!AC193,'DTC EU - P&amp;L'!AC194)</f>
        <v>15</v>
      </c>
      <c r="AD222" s="235">
        <f>sum('DTC US&amp;CA - P&amp;L'!AD193,'DTC EU - P&amp;L'!AD194)</f>
        <v>22</v>
      </c>
      <c r="AE222" s="235">
        <f>sum('DTC US&amp;CA - P&amp;L'!AE193,'DTC EU - P&amp;L'!AE194)</f>
        <v>29</v>
      </c>
      <c r="AF222" s="235">
        <f>sum('DTC US&amp;CA - P&amp;L'!AF193,'DTC EU - P&amp;L'!AF194)</f>
        <v>34</v>
      </c>
      <c r="AG222" s="189">
        <f t="shared" si="69"/>
        <v>1993</v>
      </c>
      <c r="AH222" s="201"/>
    </row>
    <row r="223">
      <c r="A223" s="227" t="s">
        <v>351</v>
      </c>
      <c r="B223" s="235">
        <f>sum('DTC US&amp;CA - P&amp;L'!B194,'DTC EU - P&amp;L'!B195)</f>
        <v>3</v>
      </c>
      <c r="C223" s="235">
        <f>sum('DTC US&amp;CA - P&amp;L'!C194,'DTC EU - P&amp;L'!C195)</f>
        <v>3</v>
      </c>
      <c r="D223" s="235">
        <f>sum('DTC US&amp;CA - P&amp;L'!D194,'DTC EU - P&amp;L'!D195)</f>
        <v>1</v>
      </c>
      <c r="E223" s="235">
        <f>sum('DTC US&amp;CA - P&amp;L'!E194,'DTC EU - P&amp;L'!E195)</f>
        <v>1</v>
      </c>
      <c r="F223" s="235">
        <f>sum('DTC US&amp;CA - P&amp;L'!F194,'DTC EU - P&amp;L'!F195)</f>
        <v>3</v>
      </c>
      <c r="G223" s="235">
        <f>sum('DTC US&amp;CA - P&amp;L'!G194,'DTC EU - P&amp;L'!G195)</f>
        <v>0</v>
      </c>
      <c r="H223" s="235">
        <f>sum('DTC US&amp;CA - P&amp;L'!H194,'DTC EU - P&amp;L'!H195)</f>
        <v>0</v>
      </c>
      <c r="I223" s="235">
        <f>sum('DTC US&amp;CA - P&amp;L'!I194,'DTC EU - P&amp;L'!I195)</f>
        <v>3</v>
      </c>
      <c r="J223" s="235">
        <f>sum('DTC US&amp;CA - P&amp;L'!J194,'DTC EU - P&amp;L'!J195)</f>
        <v>1</v>
      </c>
      <c r="K223" s="235">
        <f>sum('DTC US&amp;CA - P&amp;L'!K194,'DTC EU - P&amp;L'!K195)</f>
        <v>-1</v>
      </c>
      <c r="L223" s="235">
        <f>sum('DTC US&amp;CA - P&amp;L'!L194,'DTC EU - P&amp;L'!L195)</f>
        <v>-1</v>
      </c>
      <c r="M223" s="235">
        <f>sum('DTC US&amp;CA - P&amp;L'!M194,'DTC EU - P&amp;L'!M195)</f>
        <v>0</v>
      </c>
      <c r="N223" s="235">
        <f>sum('DTC US&amp;CA - P&amp;L'!N194,'DTC EU - P&amp;L'!N195)</f>
        <v>0</v>
      </c>
      <c r="O223" s="235">
        <f>sum('DTC US&amp;CA - P&amp;L'!O194,'DTC EU - P&amp;L'!O195)</f>
        <v>12</v>
      </c>
      <c r="P223" s="235">
        <f>sum('DTC US&amp;CA - P&amp;L'!P194,'DTC EU - P&amp;L'!P195)</f>
        <v>2</v>
      </c>
      <c r="Q223" s="235">
        <f>sum('DTC US&amp;CA - P&amp;L'!Q194,'DTC EU - P&amp;L'!Q195)</f>
        <v>3</v>
      </c>
      <c r="R223" s="235">
        <f>sum('DTC US&amp;CA - P&amp;L'!R194,'DTC EU - P&amp;L'!R195)</f>
        <v>8</v>
      </c>
      <c r="S223" s="235">
        <f>sum('DTC US&amp;CA - P&amp;L'!S194,'DTC EU - P&amp;L'!S195)</f>
        <v>5</v>
      </c>
      <c r="T223" s="235">
        <f>sum('DTC US&amp;CA - P&amp;L'!T194,'DTC EU - P&amp;L'!T195)</f>
        <v>2</v>
      </c>
      <c r="U223" s="235">
        <f>sum('DTC US&amp;CA - P&amp;L'!U194,'DTC EU - P&amp;L'!U195)</f>
        <v>0</v>
      </c>
      <c r="V223" s="235">
        <f>sum('DTC US&amp;CA - P&amp;L'!V194,'DTC EU - P&amp;L'!V195)</f>
        <v>1</v>
      </c>
      <c r="W223" s="235">
        <f>sum('DTC US&amp;CA - P&amp;L'!W194,'DTC EU - P&amp;L'!W195)</f>
        <v>0</v>
      </c>
      <c r="X223" s="235">
        <f>sum('DTC US&amp;CA - P&amp;L'!X194,'DTC EU - P&amp;L'!X195)</f>
        <v>1</v>
      </c>
      <c r="Y223" s="235">
        <f>sum('DTC US&amp;CA - P&amp;L'!Y194,'DTC EU - P&amp;L'!Y195)</f>
        <v>2</v>
      </c>
      <c r="Z223" s="235">
        <f>sum('DTC US&amp;CA - P&amp;L'!Z194,'DTC EU - P&amp;L'!Z195)</f>
        <v>7</v>
      </c>
      <c r="AA223" s="235">
        <f>sum('DTC US&amp;CA - P&amp;L'!AA194,'DTC EU - P&amp;L'!AA195)</f>
        <v>0</v>
      </c>
      <c r="AB223" s="235">
        <f>sum('DTC US&amp;CA - P&amp;L'!AB194,'DTC EU - P&amp;L'!AB195)</f>
        <v>1</v>
      </c>
      <c r="AC223" s="235">
        <f>sum('DTC US&amp;CA - P&amp;L'!AC194,'DTC EU - P&amp;L'!AC195)</f>
        <v>0</v>
      </c>
      <c r="AD223" s="235">
        <f>sum('DTC US&amp;CA - P&amp;L'!AD194,'DTC EU - P&amp;L'!AD195)</f>
        <v>1</v>
      </c>
      <c r="AE223" s="235">
        <f>sum('DTC US&amp;CA - P&amp;L'!AE194,'DTC EU - P&amp;L'!AE195)</f>
        <v>0</v>
      </c>
      <c r="AF223" s="235">
        <f>sum('DTC US&amp;CA - P&amp;L'!AF194,'DTC EU - P&amp;L'!AF195)</f>
        <v>1</v>
      </c>
      <c r="AG223" s="189">
        <f t="shared" si="69"/>
        <v>59</v>
      </c>
      <c r="AH223" s="201"/>
    </row>
    <row r="224">
      <c r="A224" s="227" t="s">
        <v>352</v>
      </c>
      <c r="B224" s="235">
        <f>sum('DTC US&amp;CA - P&amp;L'!B195,'DTC EU - P&amp;L'!B196)</f>
        <v>0</v>
      </c>
      <c r="C224" s="235">
        <f>sum('DTC US&amp;CA - P&amp;L'!C195,'DTC EU - P&amp;L'!C196)</f>
        <v>0</v>
      </c>
      <c r="D224" s="235">
        <f>sum('DTC US&amp;CA - P&amp;L'!D195,'DTC EU - P&amp;L'!D196)</f>
        <v>0</v>
      </c>
      <c r="E224" s="235">
        <f>sum('DTC US&amp;CA - P&amp;L'!E195,'DTC EU - P&amp;L'!E196)</f>
        <v>0</v>
      </c>
      <c r="F224" s="235">
        <f>sum('DTC US&amp;CA - P&amp;L'!F195,'DTC EU - P&amp;L'!F196)</f>
        <v>0</v>
      </c>
      <c r="G224" s="235">
        <f>sum('DTC US&amp;CA - P&amp;L'!G195,'DTC EU - P&amp;L'!G196)</f>
        <v>0</v>
      </c>
      <c r="H224" s="235">
        <f>sum('DTC US&amp;CA - P&amp;L'!H195,'DTC EU - P&amp;L'!H196)</f>
        <v>0</v>
      </c>
      <c r="I224" s="235">
        <f>sum('DTC US&amp;CA - P&amp;L'!I195,'DTC EU - P&amp;L'!I196)</f>
        <v>0</v>
      </c>
      <c r="J224" s="235">
        <f>sum('DTC US&amp;CA - P&amp;L'!J195,'DTC EU - P&amp;L'!J196)</f>
        <v>0</v>
      </c>
      <c r="K224" s="235">
        <f>sum('DTC US&amp;CA - P&amp;L'!K195,'DTC EU - P&amp;L'!K196)</f>
        <v>0</v>
      </c>
      <c r="L224" s="235">
        <f>sum('DTC US&amp;CA - P&amp;L'!L195,'DTC EU - P&amp;L'!L196)</f>
        <v>0</v>
      </c>
      <c r="M224" s="235">
        <f>sum('DTC US&amp;CA - P&amp;L'!M195,'DTC EU - P&amp;L'!M196)</f>
        <v>0</v>
      </c>
      <c r="N224" s="235">
        <f>sum('DTC US&amp;CA - P&amp;L'!N195,'DTC EU - P&amp;L'!N196)</f>
        <v>0</v>
      </c>
      <c r="O224" s="235">
        <f>sum('DTC US&amp;CA - P&amp;L'!O195,'DTC EU - P&amp;L'!O196)</f>
        <v>0</v>
      </c>
      <c r="P224" s="235">
        <f>sum('DTC US&amp;CA - P&amp;L'!P195,'DTC EU - P&amp;L'!P196)</f>
        <v>0</v>
      </c>
      <c r="Q224" s="235">
        <f>sum('DTC US&amp;CA - P&amp;L'!Q195,'DTC EU - P&amp;L'!Q196)</f>
        <v>0</v>
      </c>
      <c r="R224" s="235">
        <f>sum('DTC US&amp;CA - P&amp;L'!R195,'DTC EU - P&amp;L'!R196)</f>
        <v>0</v>
      </c>
      <c r="S224" s="235">
        <f>sum('DTC US&amp;CA - P&amp;L'!S195,'DTC EU - P&amp;L'!S196)</f>
        <v>0</v>
      </c>
      <c r="T224" s="235">
        <f>sum('DTC US&amp;CA - P&amp;L'!T195,'DTC EU - P&amp;L'!T196)</f>
        <v>0</v>
      </c>
      <c r="U224" s="235">
        <f>sum('DTC US&amp;CA - P&amp;L'!U195,'DTC EU - P&amp;L'!U196)</f>
        <v>0</v>
      </c>
      <c r="V224" s="235">
        <f>sum('DTC US&amp;CA - P&amp;L'!V195,'DTC EU - P&amp;L'!V196)</f>
        <v>0</v>
      </c>
      <c r="W224" s="235">
        <f>sum('DTC US&amp;CA - P&amp;L'!W195,'DTC EU - P&amp;L'!W196)</f>
        <v>0</v>
      </c>
      <c r="X224" s="235">
        <f>sum('DTC US&amp;CA - P&amp;L'!X195,'DTC EU - P&amp;L'!X196)</f>
        <v>0</v>
      </c>
      <c r="Y224" s="235">
        <f>sum('DTC US&amp;CA - P&amp;L'!Y195,'DTC EU - P&amp;L'!Y196)</f>
        <v>0</v>
      </c>
      <c r="Z224" s="235">
        <f>sum('DTC US&amp;CA - P&amp;L'!Z195,'DTC EU - P&amp;L'!Z196)</f>
        <v>0</v>
      </c>
      <c r="AA224" s="235">
        <f>sum('DTC US&amp;CA - P&amp;L'!AA195,'DTC EU - P&amp;L'!AA196)</f>
        <v>0</v>
      </c>
      <c r="AB224" s="235">
        <f>sum('DTC US&amp;CA - P&amp;L'!AB195,'DTC EU - P&amp;L'!AB196)</f>
        <v>0</v>
      </c>
      <c r="AC224" s="235">
        <f>sum('DTC US&amp;CA - P&amp;L'!AC195,'DTC EU - P&amp;L'!AC196)</f>
        <v>0</v>
      </c>
      <c r="AD224" s="235">
        <f>sum('DTC US&amp;CA - P&amp;L'!AD195,'DTC EU - P&amp;L'!AD196)</f>
        <v>0</v>
      </c>
      <c r="AE224" s="235">
        <f>sum('DTC US&amp;CA - P&amp;L'!AE195,'DTC EU - P&amp;L'!AE196)</f>
        <v>0</v>
      </c>
      <c r="AF224" s="235">
        <f>sum('DTC US&amp;CA - P&amp;L'!AF195,'DTC EU - P&amp;L'!AF196)</f>
        <v>0</v>
      </c>
      <c r="AG224" s="189">
        <f t="shared" si="69"/>
        <v>0</v>
      </c>
      <c r="AH224" s="201"/>
    </row>
    <row r="225">
      <c r="A225" s="227" t="s">
        <v>353</v>
      </c>
      <c r="B225" s="235">
        <f>sum('DTC US&amp;CA - P&amp;L'!B196,'DTC EU - P&amp;L'!B197)</f>
        <v>9</v>
      </c>
      <c r="C225" s="235">
        <f>sum('DTC US&amp;CA - P&amp;L'!C196,'DTC EU - P&amp;L'!C197)</f>
        <v>10</v>
      </c>
      <c r="D225" s="235">
        <f>sum('DTC US&amp;CA - P&amp;L'!D196,'DTC EU - P&amp;L'!D197)</f>
        <v>16</v>
      </c>
      <c r="E225" s="235">
        <f>sum('DTC US&amp;CA - P&amp;L'!E196,'DTC EU - P&amp;L'!E197)</f>
        <v>7</v>
      </c>
      <c r="F225" s="235">
        <f>sum('DTC US&amp;CA - P&amp;L'!F196,'DTC EU - P&amp;L'!F197)</f>
        <v>12</v>
      </c>
      <c r="G225" s="235">
        <f>sum('DTC US&amp;CA - P&amp;L'!G196,'DTC EU - P&amp;L'!G197)</f>
        <v>8</v>
      </c>
      <c r="H225" s="235">
        <f>sum('DTC US&amp;CA - P&amp;L'!H196,'DTC EU - P&amp;L'!H197)</f>
        <v>9</v>
      </c>
      <c r="I225" s="235">
        <f>sum('DTC US&amp;CA - P&amp;L'!I196,'DTC EU - P&amp;L'!I197)</f>
        <v>10</v>
      </c>
      <c r="J225" s="235">
        <f>sum('DTC US&amp;CA - P&amp;L'!J196,'DTC EU - P&amp;L'!J197)</f>
        <v>6</v>
      </c>
      <c r="K225" s="235">
        <f>sum('DTC US&amp;CA - P&amp;L'!K196,'DTC EU - P&amp;L'!K197)</f>
        <v>6</v>
      </c>
      <c r="L225" s="235">
        <f>sum('DTC US&amp;CA - P&amp;L'!L196,'DTC EU - P&amp;L'!L197)</f>
        <v>4</v>
      </c>
      <c r="M225" s="235">
        <f>sum('DTC US&amp;CA - P&amp;L'!M196,'DTC EU - P&amp;L'!M197)</f>
        <v>6</v>
      </c>
      <c r="N225" s="235">
        <f>sum('DTC US&amp;CA - P&amp;L'!N196,'DTC EU - P&amp;L'!N197)</f>
        <v>7</v>
      </c>
      <c r="O225" s="235">
        <f>sum('DTC US&amp;CA - P&amp;L'!O196,'DTC EU - P&amp;L'!O197)</f>
        <v>15</v>
      </c>
      <c r="P225" s="235">
        <f>sum('DTC US&amp;CA - P&amp;L'!P196,'DTC EU - P&amp;L'!P197)</f>
        <v>5</v>
      </c>
      <c r="Q225" s="235">
        <f>sum('DTC US&amp;CA - P&amp;L'!Q196,'DTC EU - P&amp;L'!Q197)</f>
        <v>5</v>
      </c>
      <c r="R225" s="235">
        <f>sum('DTC US&amp;CA - P&amp;L'!R196,'DTC EU - P&amp;L'!R197)</f>
        <v>5</v>
      </c>
      <c r="S225" s="235">
        <f>sum('DTC US&amp;CA - P&amp;L'!S196,'DTC EU - P&amp;L'!S197)</f>
        <v>3</v>
      </c>
      <c r="T225" s="235">
        <f>sum('DTC US&amp;CA - P&amp;L'!T196,'DTC EU - P&amp;L'!T197)</f>
        <v>6</v>
      </c>
      <c r="U225" s="235">
        <f>sum('DTC US&amp;CA - P&amp;L'!U196,'DTC EU - P&amp;L'!U197)</f>
        <v>-3</v>
      </c>
      <c r="V225" s="235">
        <f>sum('DTC US&amp;CA - P&amp;L'!V196,'DTC EU - P&amp;L'!V197)</f>
        <v>-3</v>
      </c>
      <c r="W225" s="235">
        <f>sum('DTC US&amp;CA - P&amp;L'!W196,'DTC EU - P&amp;L'!W197)</f>
        <v>3</v>
      </c>
      <c r="X225" s="235">
        <f>sum('DTC US&amp;CA - P&amp;L'!X196,'DTC EU - P&amp;L'!X197)</f>
        <v>2</v>
      </c>
      <c r="Y225" s="235">
        <f>sum('DTC US&amp;CA - P&amp;L'!Y196,'DTC EU - P&amp;L'!Y197)</f>
        <v>8</v>
      </c>
      <c r="Z225" s="235">
        <f>sum('DTC US&amp;CA - P&amp;L'!Z196,'DTC EU - P&amp;L'!Z197)</f>
        <v>5</v>
      </c>
      <c r="AA225" s="235">
        <f>sum('DTC US&amp;CA - P&amp;L'!AA196,'DTC EU - P&amp;L'!AA197)</f>
        <v>5</v>
      </c>
      <c r="AB225" s="235">
        <f>sum('DTC US&amp;CA - P&amp;L'!AB196,'DTC EU - P&amp;L'!AB197)</f>
        <v>3</v>
      </c>
      <c r="AC225" s="235">
        <f>sum('DTC US&amp;CA - P&amp;L'!AC196,'DTC EU - P&amp;L'!AC197)</f>
        <v>4</v>
      </c>
      <c r="AD225" s="235">
        <f>sum('DTC US&amp;CA - P&amp;L'!AD196,'DTC EU - P&amp;L'!AD197)</f>
        <v>1</v>
      </c>
      <c r="AE225" s="235">
        <f>sum('DTC US&amp;CA - P&amp;L'!AE196,'DTC EU - P&amp;L'!AE197)</f>
        <v>0</v>
      </c>
      <c r="AF225" s="235">
        <f>sum('DTC US&amp;CA - P&amp;L'!AF196,'DTC EU - P&amp;L'!AF197)</f>
        <v>5</v>
      </c>
      <c r="AG225" s="189">
        <f t="shared" si="69"/>
        <v>179</v>
      </c>
      <c r="AH225" s="201"/>
    </row>
    <row r="226">
      <c r="A226" s="206" t="s">
        <v>354</v>
      </c>
      <c r="B226" s="235">
        <f>sum('DTC US&amp;CA - P&amp;L'!B197,'DTC EU - P&amp;L'!B198)</f>
        <v>0</v>
      </c>
      <c r="C226" s="235">
        <f>sum('DTC US&amp;CA - P&amp;L'!C197,'DTC EU - P&amp;L'!C198)</f>
        <v>0</v>
      </c>
      <c r="D226" s="235">
        <f>sum('DTC US&amp;CA - P&amp;L'!D197,'DTC EU - P&amp;L'!D198)</f>
        <v>0</v>
      </c>
      <c r="E226" s="235">
        <f>sum('DTC US&amp;CA - P&amp;L'!E197,'DTC EU - P&amp;L'!E198)</f>
        <v>0</v>
      </c>
      <c r="F226" s="235">
        <f>sum('DTC US&amp;CA - P&amp;L'!F197,'DTC EU - P&amp;L'!F198)</f>
        <v>-1</v>
      </c>
      <c r="G226" s="235">
        <f>sum('DTC US&amp;CA - P&amp;L'!G197,'DTC EU - P&amp;L'!G198)</f>
        <v>0</v>
      </c>
      <c r="H226" s="235">
        <f>sum('DTC US&amp;CA - P&amp;L'!H197,'DTC EU - P&amp;L'!H198)</f>
        <v>0</v>
      </c>
      <c r="I226" s="235">
        <f>sum('DTC US&amp;CA - P&amp;L'!I197,'DTC EU - P&amp;L'!I198)</f>
        <v>0</v>
      </c>
      <c r="J226" s="235">
        <f>sum('DTC US&amp;CA - P&amp;L'!J197,'DTC EU - P&amp;L'!J198)</f>
        <v>0</v>
      </c>
      <c r="K226" s="235">
        <f>sum('DTC US&amp;CA - P&amp;L'!K197,'DTC EU - P&amp;L'!K198)</f>
        <v>0</v>
      </c>
      <c r="L226" s="235">
        <f>sum('DTC US&amp;CA - P&amp;L'!L197,'DTC EU - P&amp;L'!L198)</f>
        <v>0</v>
      </c>
      <c r="M226" s="235">
        <f>sum('DTC US&amp;CA - P&amp;L'!M197,'DTC EU - P&amp;L'!M198)</f>
        <v>0</v>
      </c>
      <c r="N226" s="235">
        <f>sum('DTC US&amp;CA - P&amp;L'!N197,'DTC EU - P&amp;L'!N198)</f>
        <v>0</v>
      </c>
      <c r="O226" s="235">
        <f>sum('DTC US&amp;CA - P&amp;L'!O197,'DTC EU - P&amp;L'!O198)</f>
        <v>0</v>
      </c>
      <c r="P226" s="235">
        <f>sum('DTC US&amp;CA - P&amp;L'!P197,'DTC EU - P&amp;L'!P198)</f>
        <v>0</v>
      </c>
      <c r="Q226" s="235">
        <f>sum('DTC US&amp;CA - P&amp;L'!Q197,'DTC EU - P&amp;L'!Q198)</f>
        <v>0</v>
      </c>
      <c r="R226" s="235">
        <f>sum('DTC US&amp;CA - P&amp;L'!R197,'DTC EU - P&amp;L'!R198)</f>
        <v>0</v>
      </c>
      <c r="S226" s="235">
        <f>sum('DTC US&amp;CA - P&amp;L'!S197,'DTC EU - P&amp;L'!S198)</f>
        <v>0</v>
      </c>
      <c r="T226" s="235">
        <f>sum('DTC US&amp;CA - P&amp;L'!T197,'DTC EU - P&amp;L'!T198)</f>
        <v>0</v>
      </c>
      <c r="U226" s="235">
        <f>sum('DTC US&amp;CA - P&amp;L'!U197,'DTC EU - P&amp;L'!U198)</f>
        <v>0</v>
      </c>
      <c r="V226" s="235">
        <f>sum('DTC US&amp;CA - P&amp;L'!V197,'DTC EU - P&amp;L'!V198)</f>
        <v>0</v>
      </c>
      <c r="W226" s="235">
        <f>sum('DTC US&amp;CA - P&amp;L'!W197,'DTC EU - P&amp;L'!W198)</f>
        <v>-1</v>
      </c>
      <c r="X226" s="235">
        <f>sum('DTC US&amp;CA - P&amp;L'!X197,'DTC EU - P&amp;L'!X198)</f>
        <v>0</v>
      </c>
      <c r="Y226" s="235">
        <f>sum('DTC US&amp;CA - P&amp;L'!Y197,'DTC EU - P&amp;L'!Y198)</f>
        <v>0</v>
      </c>
      <c r="Z226" s="235">
        <f>sum('DTC US&amp;CA - P&amp;L'!Z197,'DTC EU - P&amp;L'!Z198)</f>
        <v>0</v>
      </c>
      <c r="AA226" s="235">
        <f>sum('DTC US&amp;CA - P&amp;L'!AA197,'DTC EU - P&amp;L'!AA198)</f>
        <v>0</v>
      </c>
      <c r="AB226" s="235">
        <f>sum('DTC US&amp;CA - P&amp;L'!AB197,'DTC EU - P&amp;L'!AB198)</f>
        <v>-1</v>
      </c>
      <c r="AC226" s="235">
        <f>sum('DTC US&amp;CA - P&amp;L'!AC197,'DTC EU - P&amp;L'!AC198)</f>
        <v>0</v>
      </c>
      <c r="AD226" s="235">
        <f>sum('DTC US&amp;CA - P&amp;L'!AD197,'DTC EU - P&amp;L'!AD198)</f>
        <v>0</v>
      </c>
      <c r="AE226" s="235">
        <f>sum('DTC US&amp;CA - P&amp;L'!AE197,'DTC EU - P&amp;L'!AE198)</f>
        <v>0</v>
      </c>
      <c r="AF226" s="235">
        <f>sum('DTC US&amp;CA - P&amp;L'!AF197,'DTC EU - P&amp;L'!AF198)</f>
        <v>0</v>
      </c>
      <c r="AG226" s="189">
        <f t="shared" si="69"/>
        <v>-3</v>
      </c>
      <c r="AH226" s="201"/>
    </row>
    <row r="227">
      <c r="A227" s="206" t="s">
        <v>355</v>
      </c>
      <c r="B227" s="207">
        <f>sum('DTC US&amp;CA - P&amp;L'!B198,'DTC EU - P&amp;L'!B199)</f>
        <v>0</v>
      </c>
      <c r="C227" s="207">
        <f>sum('DTC US&amp;CA - P&amp;L'!C198,'DTC EU - P&amp;L'!C199)</f>
        <v>0</v>
      </c>
      <c r="D227" s="207">
        <f>sum('DTC US&amp;CA - P&amp;L'!D198,'DTC EU - P&amp;L'!D199)</f>
        <v>0</v>
      </c>
      <c r="E227" s="207">
        <f>sum('DTC US&amp;CA - P&amp;L'!E198,'DTC EU - P&amp;L'!E199)</f>
        <v>0</v>
      </c>
      <c r="F227" s="207">
        <f>sum('DTC US&amp;CA - P&amp;L'!F198,'DTC EU - P&amp;L'!F199)</f>
        <v>0</v>
      </c>
      <c r="G227" s="207">
        <f>sum('DTC US&amp;CA - P&amp;L'!G198,'DTC EU - P&amp;L'!G199)</f>
        <v>0</v>
      </c>
      <c r="H227" s="207">
        <f>sum('DTC US&amp;CA - P&amp;L'!H198,'DTC EU - P&amp;L'!H199)</f>
        <v>0</v>
      </c>
      <c r="I227" s="207">
        <f>sum('DTC US&amp;CA - P&amp;L'!I198,'DTC EU - P&amp;L'!I199)</f>
        <v>0</v>
      </c>
      <c r="J227" s="207">
        <f>sum('DTC US&amp;CA - P&amp;L'!J198,'DTC EU - P&amp;L'!J199)</f>
        <v>0</v>
      </c>
      <c r="K227" s="207">
        <f>sum('DTC US&amp;CA - P&amp;L'!K198,'DTC EU - P&amp;L'!K199)</f>
        <v>0</v>
      </c>
      <c r="L227" s="207">
        <f>sum('DTC US&amp;CA - P&amp;L'!L198,'DTC EU - P&amp;L'!L199)</f>
        <v>0</v>
      </c>
      <c r="M227" s="207">
        <f>sum('DTC US&amp;CA - P&amp;L'!M198,'DTC EU - P&amp;L'!M199)</f>
        <v>0</v>
      </c>
      <c r="N227" s="207">
        <f>sum('DTC US&amp;CA - P&amp;L'!N198,'DTC EU - P&amp;L'!N199)</f>
        <v>0</v>
      </c>
      <c r="O227" s="207">
        <f>sum('DTC US&amp;CA - P&amp;L'!O198,'DTC EU - P&amp;L'!O199)</f>
        <v>0</v>
      </c>
      <c r="P227" s="207">
        <f>sum('DTC US&amp;CA - P&amp;L'!P198,'DTC EU - P&amp;L'!P199)</f>
        <v>0</v>
      </c>
      <c r="Q227" s="207">
        <f>sum('DTC US&amp;CA - P&amp;L'!Q198,'DTC EU - P&amp;L'!Q199)</f>
        <v>0</v>
      </c>
      <c r="R227" s="207">
        <f>sum('DTC US&amp;CA - P&amp;L'!R198,'DTC EU - P&amp;L'!R199)</f>
        <v>0</v>
      </c>
      <c r="S227" s="207">
        <f>sum('DTC US&amp;CA - P&amp;L'!S198,'DTC EU - P&amp;L'!S199)</f>
        <v>0</v>
      </c>
      <c r="T227" s="207">
        <f>sum('DTC US&amp;CA - P&amp;L'!T198,'DTC EU - P&amp;L'!T199)</f>
        <v>0</v>
      </c>
      <c r="U227" s="207">
        <f>sum('DTC US&amp;CA - P&amp;L'!U198,'DTC EU - P&amp;L'!U199)</f>
        <v>0</v>
      </c>
      <c r="V227" s="207">
        <f>sum('DTC US&amp;CA - P&amp;L'!V198,'DTC EU - P&amp;L'!V199)</f>
        <v>0</v>
      </c>
      <c r="W227" s="207">
        <f>sum('DTC US&amp;CA - P&amp;L'!W198,'DTC EU - P&amp;L'!W199)</f>
        <v>0</v>
      </c>
      <c r="X227" s="207">
        <f>sum('DTC US&amp;CA - P&amp;L'!X198,'DTC EU - P&amp;L'!X199)</f>
        <v>0</v>
      </c>
      <c r="Y227" s="207">
        <f>sum('DTC US&amp;CA - P&amp;L'!Y198,'DTC EU - P&amp;L'!Y199)</f>
        <v>0</v>
      </c>
      <c r="Z227" s="207">
        <f>sum('DTC US&amp;CA - P&amp;L'!Z198,'DTC EU - P&amp;L'!Z199)</f>
        <v>0</v>
      </c>
      <c r="AA227" s="207">
        <f>sum('DTC US&amp;CA - P&amp;L'!AA198,'DTC EU - P&amp;L'!AA199)</f>
        <v>0</v>
      </c>
      <c r="AB227" s="207">
        <f>sum('DTC US&amp;CA - P&amp;L'!AB198,'DTC EU - P&amp;L'!AB199)</f>
        <v>0</v>
      </c>
      <c r="AC227" s="207">
        <f>sum('DTC US&amp;CA - P&amp;L'!AC198,'DTC EU - P&amp;L'!AC199)</f>
        <v>0</v>
      </c>
      <c r="AD227" s="207">
        <f>sum('DTC US&amp;CA - P&amp;L'!AD198,'DTC EU - P&amp;L'!AD199)</f>
        <v>0</v>
      </c>
      <c r="AE227" s="207">
        <f>sum('DTC US&amp;CA - P&amp;L'!AE198,'DTC EU - P&amp;L'!AE199)</f>
        <v>0</v>
      </c>
      <c r="AF227" s="207">
        <f>sum('DTC US&amp;CA - P&amp;L'!AF198,'DTC EU - P&amp;L'!AF199)</f>
        <v>0</v>
      </c>
      <c r="AG227" s="189">
        <f t="shared" si="69"/>
        <v>0</v>
      </c>
      <c r="AH227" s="201"/>
    </row>
    <row r="228">
      <c r="A228" s="206" t="s">
        <v>290</v>
      </c>
      <c r="B228" s="235">
        <f>sum('DTC US&amp;CA - P&amp;L'!B199,'DTC EU - P&amp;L'!B200)</f>
        <v>0</v>
      </c>
      <c r="C228" s="235">
        <f>sum('DTC US&amp;CA - P&amp;L'!C199,'DTC EU - P&amp;L'!C200)</f>
        <v>1</v>
      </c>
      <c r="D228" s="235">
        <f>sum('DTC US&amp;CA - P&amp;L'!D199,'DTC EU - P&amp;L'!D200)</f>
        <v>0</v>
      </c>
      <c r="E228" s="235">
        <f>sum('DTC US&amp;CA - P&amp;L'!E199,'DTC EU - P&amp;L'!E200)</f>
        <v>0</v>
      </c>
      <c r="F228" s="235">
        <f>sum('DTC US&amp;CA - P&amp;L'!F199,'DTC EU - P&amp;L'!F200)</f>
        <v>0</v>
      </c>
      <c r="G228" s="235">
        <f>sum('DTC US&amp;CA - P&amp;L'!G199,'DTC EU - P&amp;L'!G200)</f>
        <v>0</v>
      </c>
      <c r="H228" s="235">
        <f>sum('DTC US&amp;CA - P&amp;L'!H199,'DTC EU - P&amp;L'!H200)</f>
        <v>0</v>
      </c>
      <c r="I228" s="235">
        <f>sum('DTC US&amp;CA - P&amp;L'!I199,'DTC EU - P&amp;L'!I200)</f>
        <v>1</v>
      </c>
      <c r="J228" s="235">
        <f>sum('DTC US&amp;CA - P&amp;L'!J199,'DTC EU - P&amp;L'!J200)</f>
        <v>0</v>
      </c>
      <c r="K228" s="235">
        <f>sum('DTC US&amp;CA - P&amp;L'!K199,'DTC EU - P&amp;L'!K200)</f>
        <v>0</v>
      </c>
      <c r="L228" s="235">
        <f>sum('DTC US&amp;CA - P&amp;L'!L199,'DTC EU - P&amp;L'!L200)</f>
        <v>0</v>
      </c>
      <c r="M228" s="235">
        <f>sum('DTC US&amp;CA - P&amp;L'!M199,'DTC EU - P&amp;L'!M200)</f>
        <v>0</v>
      </c>
      <c r="N228" s="235">
        <f>sum('DTC US&amp;CA - P&amp;L'!N199,'DTC EU - P&amp;L'!N200)</f>
        <v>0</v>
      </c>
      <c r="O228" s="235">
        <f>sum('DTC US&amp;CA - P&amp;L'!O199,'DTC EU - P&amp;L'!O200)</f>
        <v>1</v>
      </c>
      <c r="P228" s="235">
        <f>sum('DTC US&amp;CA - P&amp;L'!P199,'DTC EU - P&amp;L'!P200)</f>
        <v>0</v>
      </c>
      <c r="Q228" s="235">
        <f>sum('DTC US&amp;CA - P&amp;L'!Q199,'DTC EU - P&amp;L'!Q200)</f>
        <v>1</v>
      </c>
      <c r="R228" s="235">
        <f>sum('DTC US&amp;CA - P&amp;L'!R199,'DTC EU - P&amp;L'!R200)</f>
        <v>2</v>
      </c>
      <c r="S228" s="235">
        <f>sum('DTC US&amp;CA - P&amp;L'!S199,'DTC EU - P&amp;L'!S200)</f>
        <v>0</v>
      </c>
      <c r="T228" s="235">
        <f>sum('DTC US&amp;CA - P&amp;L'!T199,'DTC EU - P&amp;L'!T200)</f>
        <v>1</v>
      </c>
      <c r="U228" s="235">
        <f>sum('DTC US&amp;CA - P&amp;L'!U199,'DTC EU - P&amp;L'!U200)</f>
        <v>0</v>
      </c>
      <c r="V228" s="235">
        <f>sum('DTC US&amp;CA - P&amp;L'!V199,'DTC EU - P&amp;L'!V200)</f>
        <v>0</v>
      </c>
      <c r="W228" s="235">
        <f>sum('DTC US&amp;CA - P&amp;L'!W199,'DTC EU - P&amp;L'!W200)</f>
        <v>0</v>
      </c>
      <c r="X228" s="235">
        <f>sum('DTC US&amp;CA - P&amp;L'!X199,'DTC EU - P&amp;L'!X200)</f>
        <v>0</v>
      </c>
      <c r="Y228" s="235">
        <f>sum('DTC US&amp;CA - P&amp;L'!Y199,'DTC EU - P&amp;L'!Y200)</f>
        <v>0</v>
      </c>
      <c r="Z228" s="235">
        <f>sum('DTC US&amp;CA - P&amp;L'!Z199,'DTC EU - P&amp;L'!Z200)</f>
        <v>0</v>
      </c>
      <c r="AA228" s="235">
        <f>sum('DTC US&amp;CA - P&amp;L'!AA199,'DTC EU - P&amp;L'!AA200)</f>
        <v>0</v>
      </c>
      <c r="AB228" s="235">
        <f>sum('DTC US&amp;CA - P&amp;L'!AB199,'DTC EU - P&amp;L'!AB200)</f>
        <v>-2</v>
      </c>
      <c r="AC228" s="235">
        <f>sum('DTC US&amp;CA - P&amp;L'!AC199,'DTC EU - P&amp;L'!AC200)</f>
        <v>0</v>
      </c>
      <c r="AD228" s="235">
        <f>sum('DTC US&amp;CA - P&amp;L'!AD199,'DTC EU - P&amp;L'!AD200)</f>
        <v>0</v>
      </c>
      <c r="AE228" s="235">
        <f>sum('DTC US&amp;CA - P&amp;L'!AE199,'DTC EU - P&amp;L'!AE200)</f>
        <v>0</v>
      </c>
      <c r="AF228" s="235">
        <f>sum('DTC US&amp;CA - P&amp;L'!AF199,'DTC EU - P&amp;L'!AF200)</f>
        <v>0</v>
      </c>
      <c r="AG228" s="189">
        <f t="shared" si="69"/>
        <v>5</v>
      </c>
      <c r="AH228" s="201"/>
    </row>
    <row r="229">
      <c r="A229" s="228" t="s">
        <v>291</v>
      </c>
      <c r="B229" s="247">
        <f t="shared" ref="B229:AF229" si="70">sum(B216:B228)</f>
        <v>230</v>
      </c>
      <c r="C229" s="247">
        <f t="shared" si="70"/>
        <v>373</v>
      </c>
      <c r="D229" s="247">
        <f t="shared" si="70"/>
        <v>526</v>
      </c>
      <c r="E229" s="247">
        <f t="shared" si="70"/>
        <v>488</v>
      </c>
      <c r="F229" s="247">
        <f t="shared" si="70"/>
        <v>328</v>
      </c>
      <c r="G229" s="247">
        <f t="shared" si="70"/>
        <v>256</v>
      </c>
      <c r="H229" s="247">
        <f t="shared" si="70"/>
        <v>219</v>
      </c>
      <c r="I229" s="247">
        <f t="shared" si="70"/>
        <v>201</v>
      </c>
      <c r="J229" s="247">
        <f t="shared" si="70"/>
        <v>193</v>
      </c>
      <c r="K229" s="247">
        <f t="shared" si="70"/>
        <v>361</v>
      </c>
      <c r="L229" s="247">
        <f t="shared" si="70"/>
        <v>161</v>
      </c>
      <c r="M229" s="247">
        <f t="shared" si="70"/>
        <v>140</v>
      </c>
      <c r="N229" s="247">
        <f t="shared" si="70"/>
        <v>106</v>
      </c>
      <c r="O229" s="247">
        <f t="shared" si="70"/>
        <v>718</v>
      </c>
      <c r="P229" s="247">
        <f t="shared" si="70"/>
        <v>180</v>
      </c>
      <c r="Q229" s="247">
        <f t="shared" si="70"/>
        <v>144</v>
      </c>
      <c r="R229" s="247">
        <f t="shared" si="70"/>
        <v>310</v>
      </c>
      <c r="S229" s="247">
        <f t="shared" si="70"/>
        <v>162</v>
      </c>
      <c r="T229" s="247">
        <f t="shared" si="70"/>
        <v>205</v>
      </c>
      <c r="U229" s="247">
        <f t="shared" si="70"/>
        <v>61</v>
      </c>
      <c r="V229" s="247">
        <f t="shared" si="70"/>
        <v>70</v>
      </c>
      <c r="W229" s="247">
        <f t="shared" si="70"/>
        <v>154</v>
      </c>
      <c r="X229" s="247">
        <f t="shared" si="70"/>
        <v>184</v>
      </c>
      <c r="Y229" s="247">
        <f t="shared" si="70"/>
        <v>232</v>
      </c>
      <c r="Z229" s="247">
        <f t="shared" si="70"/>
        <v>238</v>
      </c>
      <c r="AA229" s="247">
        <f t="shared" si="70"/>
        <v>81</v>
      </c>
      <c r="AB229" s="247">
        <f t="shared" si="70"/>
        <v>50</v>
      </c>
      <c r="AC229" s="247">
        <f t="shared" si="70"/>
        <v>48</v>
      </c>
      <c r="AD229" s="247">
        <f t="shared" si="70"/>
        <v>59</v>
      </c>
      <c r="AE229" s="247">
        <f t="shared" si="70"/>
        <v>82</v>
      </c>
      <c r="AF229" s="247">
        <f t="shared" si="70"/>
        <v>106</v>
      </c>
      <c r="AG229" s="230">
        <f t="shared" si="69"/>
        <v>6666</v>
      </c>
      <c r="AH229" s="231"/>
    </row>
    <row r="230">
      <c r="A230" s="211"/>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89"/>
      <c r="AH230" s="201"/>
    </row>
    <row r="231">
      <c r="A231" s="211"/>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89"/>
      <c r="AH231" s="201"/>
    </row>
    <row r="232">
      <c r="A232" s="211"/>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89"/>
      <c r="AH232" s="201"/>
    </row>
    <row r="233">
      <c r="A233" s="248" t="s">
        <v>356</v>
      </c>
      <c r="B233" s="249">
        <f t="shared" ref="B233:AF233" si="71">sum(B234,B245)</f>
        <v>60643.0696</v>
      </c>
      <c r="C233" s="249">
        <f t="shared" si="71"/>
        <v>95557.3372</v>
      </c>
      <c r="D233" s="249">
        <f t="shared" si="71"/>
        <v>122313.7966</v>
      </c>
      <c r="E233" s="249">
        <f t="shared" si="71"/>
        <v>114482.996</v>
      </c>
      <c r="F233" s="249">
        <f t="shared" si="71"/>
        <v>78126.9495</v>
      </c>
      <c r="G233" s="249">
        <f t="shared" si="71"/>
        <v>75553.7131</v>
      </c>
      <c r="H233" s="249">
        <f t="shared" si="71"/>
        <v>53991.9088</v>
      </c>
      <c r="I233" s="249">
        <f t="shared" si="71"/>
        <v>48671.3467</v>
      </c>
      <c r="J233" s="249">
        <f t="shared" si="71"/>
        <v>48784.6482</v>
      </c>
      <c r="K233" s="249">
        <f t="shared" si="71"/>
        <v>42311.2032</v>
      </c>
      <c r="L233" s="249">
        <f t="shared" si="71"/>
        <v>25515.7634</v>
      </c>
      <c r="M233" s="249">
        <f t="shared" si="71"/>
        <v>28899.53</v>
      </c>
      <c r="N233" s="249">
        <f t="shared" si="71"/>
        <v>29006.7684</v>
      </c>
      <c r="O233" s="249">
        <f t="shared" si="71"/>
        <v>387187.636</v>
      </c>
      <c r="P233" s="249">
        <f t="shared" si="71"/>
        <v>63973.25246</v>
      </c>
      <c r="Q233" s="249">
        <f t="shared" si="71"/>
        <v>44607.2326</v>
      </c>
      <c r="R233" s="249">
        <f t="shared" si="71"/>
        <v>135751.9474</v>
      </c>
      <c r="S233" s="249">
        <f t="shared" si="71"/>
        <v>50222.8353</v>
      </c>
      <c r="T233" s="249">
        <f t="shared" si="71"/>
        <v>100106.7366</v>
      </c>
      <c r="U233" s="249">
        <f t="shared" si="71"/>
        <v>23440.2526</v>
      </c>
      <c r="V233" s="249">
        <f t="shared" si="71"/>
        <v>27259.46394</v>
      </c>
      <c r="W233" s="249">
        <f t="shared" si="71"/>
        <v>35589.3104</v>
      </c>
      <c r="X233" s="249">
        <f t="shared" si="71"/>
        <v>47304.6504</v>
      </c>
      <c r="Y233" s="249">
        <f t="shared" si="71"/>
        <v>56217.7792</v>
      </c>
      <c r="Z233" s="249">
        <f t="shared" si="71"/>
        <v>53576.61612</v>
      </c>
      <c r="AA233" s="249">
        <f t="shared" si="71"/>
        <v>32700.8708</v>
      </c>
      <c r="AB233" s="249">
        <f t="shared" si="71"/>
        <v>25309.4494</v>
      </c>
      <c r="AC233" s="249">
        <f t="shared" si="71"/>
        <v>16891.965</v>
      </c>
      <c r="AD233" s="249">
        <f t="shared" si="71"/>
        <v>22790.17802</v>
      </c>
      <c r="AE233" s="249">
        <f t="shared" si="71"/>
        <v>22843.5632</v>
      </c>
      <c r="AF233" s="249">
        <f t="shared" si="71"/>
        <v>24422.398</v>
      </c>
      <c r="AG233" s="250">
        <f t="shared" ref="AG233:AG238" si="73">SUM(B233:AF233)</f>
        <v>1994055.168</v>
      </c>
      <c r="AH233" s="251"/>
    </row>
    <row r="234">
      <c r="A234" s="252" t="s">
        <v>230</v>
      </c>
      <c r="B234" s="253">
        <f t="shared" ref="B234:AF234" si="72">sum(B238,B243)</f>
        <v>60643.0696</v>
      </c>
      <c r="C234" s="253">
        <f t="shared" si="72"/>
        <v>95557.3372</v>
      </c>
      <c r="D234" s="253">
        <f t="shared" si="72"/>
        <v>122313.7966</v>
      </c>
      <c r="E234" s="253">
        <f t="shared" si="72"/>
        <v>114482.996</v>
      </c>
      <c r="F234" s="253">
        <f t="shared" si="72"/>
        <v>78126.9495</v>
      </c>
      <c r="G234" s="253">
        <f t="shared" si="72"/>
        <v>75553.7131</v>
      </c>
      <c r="H234" s="253">
        <f t="shared" si="72"/>
        <v>53991.9088</v>
      </c>
      <c r="I234" s="253">
        <f t="shared" si="72"/>
        <v>48671.3467</v>
      </c>
      <c r="J234" s="253">
        <f t="shared" si="72"/>
        <v>48784.6482</v>
      </c>
      <c r="K234" s="253">
        <f t="shared" si="72"/>
        <v>42311.2032</v>
      </c>
      <c r="L234" s="253">
        <f t="shared" si="72"/>
        <v>25515.7634</v>
      </c>
      <c r="M234" s="253">
        <f t="shared" si="72"/>
        <v>28899.53</v>
      </c>
      <c r="N234" s="253">
        <f t="shared" si="72"/>
        <v>24529.4684</v>
      </c>
      <c r="O234" s="253">
        <f t="shared" si="72"/>
        <v>37831.446</v>
      </c>
      <c r="P234" s="253">
        <f t="shared" si="72"/>
        <v>27640.35246</v>
      </c>
      <c r="Q234" s="253">
        <f t="shared" si="72"/>
        <v>25213.4826</v>
      </c>
      <c r="R234" s="253">
        <f t="shared" si="72"/>
        <v>39500.6874</v>
      </c>
      <c r="S234" s="253">
        <f t="shared" si="72"/>
        <v>29615.7953</v>
      </c>
      <c r="T234" s="253">
        <f t="shared" si="72"/>
        <v>29959.5166</v>
      </c>
      <c r="U234" s="253">
        <f t="shared" si="72"/>
        <v>23234.4726</v>
      </c>
      <c r="V234" s="253">
        <f t="shared" si="72"/>
        <v>27259.46394</v>
      </c>
      <c r="W234" s="253">
        <f t="shared" si="72"/>
        <v>35589.3104</v>
      </c>
      <c r="X234" s="253">
        <f t="shared" si="72"/>
        <v>47304.6504</v>
      </c>
      <c r="Y234" s="253">
        <f t="shared" si="72"/>
        <v>56217.7792</v>
      </c>
      <c r="Z234" s="253">
        <f t="shared" si="72"/>
        <v>53576.61612</v>
      </c>
      <c r="AA234" s="253">
        <f t="shared" si="72"/>
        <v>32700.8708</v>
      </c>
      <c r="AB234" s="253">
        <f t="shared" si="72"/>
        <v>25309.4494</v>
      </c>
      <c r="AC234" s="253">
        <f t="shared" si="72"/>
        <v>16891.965</v>
      </c>
      <c r="AD234" s="253">
        <f t="shared" si="72"/>
        <v>22790.17802</v>
      </c>
      <c r="AE234" s="253">
        <f t="shared" si="72"/>
        <v>22843.5632</v>
      </c>
      <c r="AF234" s="253">
        <f t="shared" si="72"/>
        <v>24422.398</v>
      </c>
      <c r="AG234" s="250">
        <f t="shared" si="73"/>
        <v>1397283.728</v>
      </c>
      <c r="AH234" s="254"/>
    </row>
    <row r="235">
      <c r="A235" s="255" t="s">
        <v>231</v>
      </c>
      <c r="B235" s="256">
        <f>sum('DTC US&amp;CA - P&amp;L'!B206,'DTC EU - P&amp;L'!B207)</f>
        <v>0</v>
      </c>
      <c r="C235" s="256">
        <f>sum('DTC US&amp;CA - P&amp;L'!C206,'DTC EU - P&amp;L'!C207)</f>
        <v>0</v>
      </c>
      <c r="D235" s="256">
        <f>sum('DTC US&amp;CA - P&amp;L'!D206,'DTC EU - P&amp;L'!D207)</f>
        <v>0</v>
      </c>
      <c r="E235" s="256">
        <f>sum('DTC US&amp;CA - P&amp;L'!E206,'DTC EU - P&amp;L'!E207)</f>
        <v>0</v>
      </c>
      <c r="F235" s="256">
        <f>sum('DTC US&amp;CA - P&amp;L'!F206,'DTC EU - P&amp;L'!F207)</f>
        <v>0</v>
      </c>
      <c r="G235" s="256">
        <f>sum('DTC US&amp;CA - P&amp;L'!G206,'DTC EU - P&amp;L'!G207)</f>
        <v>0</v>
      </c>
      <c r="H235" s="256">
        <f>sum('DTC US&amp;CA - P&amp;L'!H206,'DTC EU - P&amp;L'!H207)</f>
        <v>0</v>
      </c>
      <c r="I235" s="256">
        <f>sum('DTC US&amp;CA - P&amp;L'!I206,'DTC EU - P&amp;L'!I207)</f>
        <v>0</v>
      </c>
      <c r="J235" s="256">
        <f>sum('DTC US&amp;CA - P&amp;L'!J206,'DTC EU - P&amp;L'!J207)</f>
        <v>0</v>
      </c>
      <c r="K235" s="256">
        <f>sum('DTC US&amp;CA - P&amp;L'!K206,'DTC EU - P&amp;L'!K207)</f>
        <v>0</v>
      </c>
      <c r="L235" s="256">
        <f>sum('DTC US&amp;CA - P&amp;L'!L206,'DTC EU - P&amp;L'!L207)</f>
        <v>0</v>
      </c>
      <c r="M235" s="256">
        <f>sum('DTC US&amp;CA - P&amp;L'!M206,'DTC EU - P&amp;L'!M207)</f>
        <v>0</v>
      </c>
      <c r="N235" s="256">
        <f>sum('DTC US&amp;CA - P&amp;L'!N206,'DTC EU - P&amp;L'!N207)</f>
        <v>0</v>
      </c>
      <c r="O235" s="256">
        <f>sum('DTC US&amp;CA - P&amp;L'!O206,'DTC EU - P&amp;L'!O207)</f>
        <v>0</v>
      </c>
      <c r="P235" s="256">
        <f>sum('DTC US&amp;CA - P&amp;L'!P206,'DTC EU - P&amp;L'!P207)</f>
        <v>0</v>
      </c>
      <c r="Q235" s="256">
        <f>sum('DTC US&amp;CA - P&amp;L'!Q206,'DTC EU - P&amp;L'!Q207)</f>
        <v>0</v>
      </c>
      <c r="R235" s="256">
        <f>sum('DTC US&amp;CA - P&amp;L'!R206,'DTC EU - P&amp;L'!R207)</f>
        <v>0</v>
      </c>
      <c r="S235" s="256">
        <f>sum('DTC US&amp;CA - P&amp;L'!S206,'DTC EU - P&amp;L'!S207)</f>
        <v>0</v>
      </c>
      <c r="T235" s="256">
        <f>sum('DTC US&amp;CA - P&amp;L'!T206,'DTC EU - P&amp;L'!T207)</f>
        <v>0</v>
      </c>
      <c r="U235" s="256">
        <f>sum('DTC US&amp;CA - P&amp;L'!U206,'DTC EU - P&amp;L'!U207)</f>
        <v>0</v>
      </c>
      <c r="V235" s="256">
        <f>sum('DTC US&amp;CA - P&amp;L'!V206,'DTC EU - P&amp;L'!V207)</f>
        <v>0</v>
      </c>
      <c r="W235" s="256">
        <f>sum('DTC US&amp;CA - P&amp;L'!W206,'DTC EU - P&amp;L'!W207)</f>
        <v>0</v>
      </c>
      <c r="X235" s="256">
        <f>sum('DTC US&amp;CA - P&amp;L'!X206,'DTC EU - P&amp;L'!X207)</f>
        <v>0</v>
      </c>
      <c r="Y235" s="256">
        <f>sum('DTC US&amp;CA - P&amp;L'!Y206,'DTC EU - P&amp;L'!Y207)</f>
        <v>0</v>
      </c>
      <c r="Z235" s="256">
        <f>sum('DTC US&amp;CA - P&amp;L'!Z206,'DTC EU - P&amp;L'!Z207)</f>
        <v>0</v>
      </c>
      <c r="AA235" s="256">
        <f>sum('DTC US&amp;CA - P&amp;L'!AA206,'DTC EU - P&amp;L'!AA207)</f>
        <v>0</v>
      </c>
      <c r="AB235" s="256">
        <f>sum('DTC US&amp;CA - P&amp;L'!AB206,'DTC EU - P&amp;L'!AB207)</f>
        <v>0</v>
      </c>
      <c r="AC235" s="256">
        <f>sum('DTC US&amp;CA - P&amp;L'!AC206,'DTC EU - P&amp;L'!AC207)</f>
        <v>0</v>
      </c>
      <c r="AD235" s="256">
        <f>sum('DTC US&amp;CA - P&amp;L'!AD206,'DTC EU - P&amp;L'!AD207)</f>
        <v>0</v>
      </c>
      <c r="AE235" s="256">
        <f>sum('DTC US&amp;CA - P&amp;L'!AE206,'DTC EU - P&amp;L'!AE207)</f>
        <v>0</v>
      </c>
      <c r="AF235" s="256">
        <f>sum('DTC US&amp;CA - P&amp;L'!AF206,'DTC EU - P&amp;L'!AF207)</f>
        <v>0</v>
      </c>
      <c r="AG235" s="250">
        <f t="shared" si="73"/>
        <v>0</v>
      </c>
      <c r="AH235" s="251"/>
    </row>
    <row r="236">
      <c r="A236" s="255" t="s">
        <v>357</v>
      </c>
      <c r="B236" s="256">
        <f>sum('DTC US&amp;CA - P&amp;L'!B207,'DTC EU - P&amp;L'!B208)</f>
        <v>40935.9696</v>
      </c>
      <c r="C236" s="256">
        <f>sum('DTC US&amp;CA - P&amp;L'!C207,'DTC EU - P&amp;L'!C208)</f>
        <v>64026.4572</v>
      </c>
      <c r="D236" s="256">
        <f>sum('DTC US&amp;CA - P&amp;L'!D207,'DTC EU - P&amp;L'!D208)</f>
        <v>85290.7166</v>
      </c>
      <c r="E236" s="256">
        <f>sum('DTC US&amp;CA - P&amp;L'!E207,'DTC EU - P&amp;L'!E208)</f>
        <v>81312.726</v>
      </c>
      <c r="F236" s="256">
        <f>sum('DTC US&amp;CA - P&amp;L'!F207,'DTC EU - P&amp;L'!F208)</f>
        <v>55457.9295</v>
      </c>
      <c r="G236" s="256">
        <f>sum('DTC US&amp;CA - P&amp;L'!G207,'DTC EU - P&amp;L'!G208)</f>
        <v>47749.0331</v>
      </c>
      <c r="H236" s="256">
        <f>sum('DTC US&amp;CA - P&amp;L'!H207,'DTC EU - P&amp;L'!H208)</f>
        <v>35179.2988</v>
      </c>
      <c r="I236" s="256">
        <f>sum('DTC US&amp;CA - P&amp;L'!I207,'DTC EU - P&amp;L'!I208)</f>
        <v>30579.0067</v>
      </c>
      <c r="J236" s="256">
        <f>sum('DTC US&amp;CA - P&amp;L'!J207,'DTC EU - P&amp;L'!J208)</f>
        <v>31607.3082</v>
      </c>
      <c r="K236" s="256">
        <f>sum('DTC US&amp;CA - P&amp;L'!K207,'DTC EU - P&amp;L'!K208)</f>
        <v>25097.8832</v>
      </c>
      <c r="L236" s="256">
        <f>sum('DTC US&amp;CA - P&amp;L'!L207,'DTC EU - P&amp;L'!L208)</f>
        <v>12889.9334</v>
      </c>
      <c r="M236" s="256">
        <f>sum('DTC US&amp;CA - P&amp;L'!M207,'DTC EU - P&amp;L'!M208)</f>
        <v>18955.44</v>
      </c>
      <c r="N236" s="256">
        <f>sum('DTC US&amp;CA - P&amp;L'!N207,'DTC EU - P&amp;L'!N208)</f>
        <v>17587.0984</v>
      </c>
      <c r="O236" s="256">
        <f>sum('DTC US&amp;CA - P&amp;L'!O207,'DTC EU - P&amp;L'!O208)</f>
        <v>23143.386</v>
      </c>
      <c r="P236" s="256">
        <f>sum('DTC US&amp;CA - P&amp;L'!P207,'DTC EU - P&amp;L'!P208)</f>
        <v>19030.54246</v>
      </c>
      <c r="Q236" s="256">
        <f>sum('DTC US&amp;CA - P&amp;L'!Q207,'DTC EU - P&amp;L'!Q208)</f>
        <v>15754.6926</v>
      </c>
      <c r="R236" s="256">
        <f>sum('DTC US&amp;CA - P&amp;L'!R207,'DTC EU - P&amp;L'!R208)</f>
        <v>25931.7574</v>
      </c>
      <c r="S236" s="256">
        <f>sum('DTC US&amp;CA - P&amp;L'!S207,'DTC EU - P&amp;L'!S208)</f>
        <v>21922.0953</v>
      </c>
      <c r="T236" s="256">
        <f>sum('DTC US&amp;CA - P&amp;L'!T207,'DTC EU - P&amp;L'!T208)</f>
        <v>19184.0266</v>
      </c>
      <c r="U236" s="256">
        <f>sum('DTC US&amp;CA - P&amp;L'!U207,'DTC EU - P&amp;L'!U208)</f>
        <v>14551.3226</v>
      </c>
      <c r="V236" s="256">
        <f>sum('DTC US&amp;CA - P&amp;L'!V207,'DTC EU - P&amp;L'!V208)</f>
        <v>20479.34394</v>
      </c>
      <c r="W236" s="256">
        <f>sum('DTC US&amp;CA - P&amp;L'!W207,'DTC EU - P&amp;L'!W208)</f>
        <v>23253.3604</v>
      </c>
      <c r="X236" s="256">
        <f>sum('DTC US&amp;CA - P&amp;L'!X207,'DTC EU - P&amp;L'!X208)</f>
        <v>32097.1204</v>
      </c>
      <c r="Y236" s="256">
        <f>sum('DTC US&amp;CA - P&amp;L'!Y207,'DTC EU - P&amp;L'!Y208)</f>
        <v>37999.7092</v>
      </c>
      <c r="Z236" s="256">
        <f>sum('DTC US&amp;CA - P&amp;L'!Z207,'DTC EU - P&amp;L'!Z208)</f>
        <v>37883.33612</v>
      </c>
      <c r="AA236" s="256">
        <f>sum('DTC US&amp;CA - P&amp;L'!AA207,'DTC EU - P&amp;L'!AA208)</f>
        <v>21240.2408</v>
      </c>
      <c r="AB236" s="256">
        <f>sum('DTC US&amp;CA - P&amp;L'!AB207,'DTC EU - P&amp;L'!AB208)</f>
        <v>15222.8194</v>
      </c>
      <c r="AC236" s="256">
        <f>sum('DTC US&amp;CA - P&amp;L'!AC207,'DTC EU - P&amp;L'!AC208)</f>
        <v>11260.255</v>
      </c>
      <c r="AD236" s="256">
        <f>sum('DTC US&amp;CA - P&amp;L'!AD207,'DTC EU - P&amp;L'!AD208)</f>
        <v>12967.54802</v>
      </c>
      <c r="AE236" s="256">
        <f>sum('DTC US&amp;CA - P&amp;L'!AE207,'DTC EU - P&amp;L'!AE208)</f>
        <v>14554.9132</v>
      </c>
      <c r="AF236" s="256">
        <f>sum('DTC US&amp;CA - P&amp;L'!AF207,'DTC EU - P&amp;L'!AF208)</f>
        <v>16369.628</v>
      </c>
      <c r="AG236" s="250">
        <f t="shared" si="73"/>
        <v>929514.8981</v>
      </c>
      <c r="AH236" s="251"/>
    </row>
    <row r="237">
      <c r="A237" s="255" t="s">
        <v>358</v>
      </c>
      <c r="B237" s="256">
        <f>sum('DTC US&amp;CA - P&amp;L'!B208,'DTC EU - P&amp;L'!B209)</f>
        <v>0</v>
      </c>
      <c r="C237" s="256">
        <f>sum('DTC US&amp;CA - P&amp;L'!C208,'DTC EU - P&amp;L'!C209)</f>
        <v>0</v>
      </c>
      <c r="D237" s="256">
        <f>sum('DTC US&amp;CA - P&amp;L'!D208,'DTC EU - P&amp;L'!D209)</f>
        <v>0</v>
      </c>
      <c r="E237" s="256">
        <f>sum('DTC US&amp;CA - P&amp;L'!E208,'DTC EU - P&amp;L'!E209)</f>
        <v>0</v>
      </c>
      <c r="F237" s="256">
        <f>sum('DTC US&amp;CA - P&amp;L'!F208,'DTC EU - P&amp;L'!F209)</f>
        <v>0</v>
      </c>
      <c r="G237" s="256">
        <f>sum('DTC US&amp;CA - P&amp;L'!G208,'DTC EU - P&amp;L'!G209)</f>
        <v>0</v>
      </c>
      <c r="H237" s="256">
        <f>sum('DTC US&amp;CA - P&amp;L'!H208,'DTC EU - P&amp;L'!H209)</f>
        <v>0</v>
      </c>
      <c r="I237" s="256">
        <f>sum('DTC US&amp;CA - P&amp;L'!I208,'DTC EU - P&amp;L'!I209)</f>
        <v>0</v>
      </c>
      <c r="J237" s="256">
        <f>sum('DTC US&amp;CA - P&amp;L'!J208,'DTC EU - P&amp;L'!J209)</f>
        <v>0</v>
      </c>
      <c r="K237" s="256">
        <f>sum('DTC US&amp;CA - P&amp;L'!K208,'DTC EU - P&amp;L'!K209)</f>
        <v>0</v>
      </c>
      <c r="L237" s="256">
        <f>sum('DTC US&amp;CA - P&amp;L'!L208,'DTC EU - P&amp;L'!L209)</f>
        <v>0</v>
      </c>
      <c r="M237" s="256">
        <f>sum('DTC US&amp;CA - P&amp;L'!M208,'DTC EU - P&amp;L'!M209)</f>
        <v>0</v>
      </c>
      <c r="N237" s="256">
        <f>sum('DTC US&amp;CA - P&amp;L'!N208,'DTC EU - P&amp;L'!N209)</f>
        <v>0</v>
      </c>
      <c r="O237" s="256">
        <f>sum('DTC US&amp;CA - P&amp;L'!O208,'DTC EU - P&amp;L'!O209)</f>
        <v>0</v>
      </c>
      <c r="P237" s="256">
        <f>sum('DTC US&amp;CA - P&amp;L'!P208,'DTC EU - P&amp;L'!P209)</f>
        <v>0</v>
      </c>
      <c r="Q237" s="256">
        <f>sum('DTC US&amp;CA - P&amp;L'!Q208,'DTC EU - P&amp;L'!Q209)</f>
        <v>0</v>
      </c>
      <c r="R237" s="256">
        <f>sum('DTC US&amp;CA - P&amp;L'!R208,'DTC EU - P&amp;L'!R209)</f>
        <v>0</v>
      </c>
      <c r="S237" s="256">
        <f>sum('DTC US&amp;CA - P&amp;L'!S208,'DTC EU - P&amp;L'!S209)</f>
        <v>0</v>
      </c>
      <c r="T237" s="256">
        <f>sum('DTC US&amp;CA - P&amp;L'!T208,'DTC EU - P&amp;L'!T209)</f>
        <v>0</v>
      </c>
      <c r="U237" s="256">
        <f>sum('DTC US&amp;CA - P&amp;L'!U208,'DTC EU - P&amp;L'!U209)</f>
        <v>0</v>
      </c>
      <c r="V237" s="256">
        <f>sum('DTC US&amp;CA - P&amp;L'!V208,'DTC EU - P&amp;L'!V209)</f>
        <v>0</v>
      </c>
      <c r="W237" s="256">
        <f>sum('DTC US&amp;CA - P&amp;L'!W208,'DTC EU - P&amp;L'!W209)</f>
        <v>0</v>
      </c>
      <c r="X237" s="256">
        <f>sum('DTC US&amp;CA - P&amp;L'!X208,'DTC EU - P&amp;L'!X209)</f>
        <v>0</v>
      </c>
      <c r="Y237" s="256">
        <f>sum('DTC US&amp;CA - P&amp;L'!Y208,'DTC EU - P&amp;L'!Y209)</f>
        <v>0</v>
      </c>
      <c r="Z237" s="256">
        <f>sum('DTC US&amp;CA - P&amp;L'!Z208,'DTC EU - P&amp;L'!Z209)</f>
        <v>0</v>
      </c>
      <c r="AA237" s="256">
        <f>sum('DTC US&amp;CA - P&amp;L'!AA208,'DTC EU - P&amp;L'!AA209)</f>
        <v>0</v>
      </c>
      <c r="AB237" s="256">
        <f>sum('DTC US&amp;CA - P&amp;L'!AB208,'DTC EU - P&amp;L'!AB209)</f>
        <v>0</v>
      </c>
      <c r="AC237" s="256">
        <f>sum('DTC US&amp;CA - P&amp;L'!AC208,'DTC EU - P&amp;L'!AC209)</f>
        <v>0</v>
      </c>
      <c r="AD237" s="256">
        <f>sum('DTC US&amp;CA - P&amp;L'!AD208,'DTC EU - P&amp;L'!AD209)</f>
        <v>0</v>
      </c>
      <c r="AE237" s="256">
        <f>sum('DTC US&amp;CA - P&amp;L'!AE208,'DTC EU - P&amp;L'!AE209)</f>
        <v>0</v>
      </c>
      <c r="AF237" s="256">
        <f>sum('DTC US&amp;CA - P&amp;L'!AF208,'DTC EU - P&amp;L'!AF209)</f>
        <v>0</v>
      </c>
      <c r="AG237" s="250">
        <f t="shared" si="73"/>
        <v>0</v>
      </c>
      <c r="AH237" s="251"/>
    </row>
    <row r="238">
      <c r="A238" s="257" t="s">
        <v>234</v>
      </c>
      <c r="B238" s="258">
        <f t="shared" ref="B238:AF238" si="74">sum(B235:B237)</f>
        <v>40935.9696</v>
      </c>
      <c r="C238" s="258">
        <f t="shared" si="74"/>
        <v>64026.4572</v>
      </c>
      <c r="D238" s="258">
        <f t="shared" si="74"/>
        <v>85290.7166</v>
      </c>
      <c r="E238" s="258">
        <f t="shared" si="74"/>
        <v>81312.726</v>
      </c>
      <c r="F238" s="258">
        <f t="shared" si="74"/>
        <v>55457.9295</v>
      </c>
      <c r="G238" s="258">
        <f t="shared" si="74"/>
        <v>47749.0331</v>
      </c>
      <c r="H238" s="258">
        <f t="shared" si="74"/>
        <v>35179.2988</v>
      </c>
      <c r="I238" s="258">
        <f t="shared" si="74"/>
        <v>30579.0067</v>
      </c>
      <c r="J238" s="258">
        <f t="shared" si="74"/>
        <v>31607.3082</v>
      </c>
      <c r="K238" s="258">
        <f t="shared" si="74"/>
        <v>25097.8832</v>
      </c>
      <c r="L238" s="258">
        <f t="shared" si="74"/>
        <v>12889.9334</v>
      </c>
      <c r="M238" s="258">
        <f t="shared" si="74"/>
        <v>18955.44</v>
      </c>
      <c r="N238" s="258">
        <f t="shared" si="74"/>
        <v>17587.0984</v>
      </c>
      <c r="O238" s="258">
        <f t="shared" si="74"/>
        <v>23143.386</v>
      </c>
      <c r="P238" s="258">
        <f t="shared" si="74"/>
        <v>19030.54246</v>
      </c>
      <c r="Q238" s="258">
        <f t="shared" si="74"/>
        <v>15754.6926</v>
      </c>
      <c r="R238" s="258">
        <f t="shared" si="74"/>
        <v>25931.7574</v>
      </c>
      <c r="S238" s="258">
        <f t="shared" si="74"/>
        <v>21922.0953</v>
      </c>
      <c r="T238" s="258">
        <f t="shared" si="74"/>
        <v>19184.0266</v>
      </c>
      <c r="U238" s="258">
        <f t="shared" si="74"/>
        <v>14551.3226</v>
      </c>
      <c r="V238" s="258">
        <f t="shared" si="74"/>
        <v>20479.34394</v>
      </c>
      <c r="W238" s="258">
        <f t="shared" si="74"/>
        <v>23253.3604</v>
      </c>
      <c r="X238" s="258">
        <f t="shared" si="74"/>
        <v>32097.1204</v>
      </c>
      <c r="Y238" s="258">
        <f t="shared" si="74"/>
        <v>37999.7092</v>
      </c>
      <c r="Z238" s="258">
        <f t="shared" si="74"/>
        <v>37883.33612</v>
      </c>
      <c r="AA238" s="258">
        <f t="shared" si="74"/>
        <v>21240.2408</v>
      </c>
      <c r="AB238" s="258">
        <f t="shared" si="74"/>
        <v>15222.8194</v>
      </c>
      <c r="AC238" s="258">
        <f t="shared" si="74"/>
        <v>11260.255</v>
      </c>
      <c r="AD238" s="258">
        <f t="shared" si="74"/>
        <v>12967.54802</v>
      </c>
      <c r="AE238" s="258">
        <f t="shared" si="74"/>
        <v>14554.9132</v>
      </c>
      <c r="AF238" s="258">
        <f t="shared" si="74"/>
        <v>16369.628</v>
      </c>
      <c r="AG238" s="259">
        <f t="shared" si="73"/>
        <v>929514.8981</v>
      </c>
      <c r="AH238" s="260"/>
    </row>
    <row r="239">
      <c r="A239" s="261"/>
      <c r="B239" s="262"/>
      <c r="C239" s="262"/>
      <c r="D239" s="262"/>
      <c r="E239" s="262"/>
      <c r="F239" s="262"/>
      <c r="G239" s="262"/>
      <c r="H239" s="262"/>
      <c r="I239" s="262"/>
      <c r="J239" s="262"/>
      <c r="K239" s="262"/>
      <c r="L239" s="262"/>
      <c r="M239" s="262"/>
      <c r="N239" s="262"/>
      <c r="O239" s="262"/>
      <c r="P239" s="262"/>
      <c r="Q239" s="262"/>
      <c r="R239" s="262"/>
      <c r="S239" s="262"/>
      <c r="T239" s="262"/>
      <c r="U239" s="262"/>
      <c r="V239" s="262"/>
      <c r="W239" s="262"/>
      <c r="X239" s="262"/>
      <c r="Y239" s="262"/>
      <c r="Z239" s="262"/>
      <c r="AA239" s="262"/>
      <c r="AB239" s="262"/>
      <c r="AC239" s="262"/>
      <c r="AD239" s="262"/>
      <c r="AE239" s="262"/>
      <c r="AF239" s="262"/>
      <c r="AG239" s="263"/>
      <c r="AH239" s="264"/>
    </row>
    <row r="240">
      <c r="A240" s="255" t="s">
        <v>235</v>
      </c>
      <c r="B240" s="256">
        <f>sum('DTC US&amp;CA - P&amp;L'!B211,'DTC EU - P&amp;L'!B212)</f>
        <v>0</v>
      </c>
      <c r="C240" s="256">
        <f>sum('DTC US&amp;CA - P&amp;L'!C211,'DTC EU - P&amp;L'!C212)</f>
        <v>0</v>
      </c>
      <c r="D240" s="256">
        <f>sum('DTC US&amp;CA - P&amp;L'!D211,'DTC EU - P&amp;L'!D212)</f>
        <v>0</v>
      </c>
      <c r="E240" s="256">
        <f>sum('DTC US&amp;CA - P&amp;L'!E211,'DTC EU - P&amp;L'!E212)</f>
        <v>0</v>
      </c>
      <c r="F240" s="256">
        <f>sum('DTC US&amp;CA - P&amp;L'!F211,'DTC EU - P&amp;L'!F212)</f>
        <v>0</v>
      </c>
      <c r="G240" s="256">
        <f>sum('DTC US&amp;CA - P&amp;L'!G211,'DTC EU - P&amp;L'!G212)</f>
        <v>0</v>
      </c>
      <c r="H240" s="256">
        <f>sum('DTC US&amp;CA - P&amp;L'!H211,'DTC EU - P&amp;L'!H212)</f>
        <v>0</v>
      </c>
      <c r="I240" s="256">
        <f>sum('DTC US&amp;CA - P&amp;L'!I211,'DTC EU - P&amp;L'!I212)</f>
        <v>168.94</v>
      </c>
      <c r="J240" s="256">
        <f>sum('DTC US&amp;CA - P&amp;L'!J211,'DTC EU - P&amp;L'!J212)</f>
        <v>0</v>
      </c>
      <c r="K240" s="256">
        <f>sum('DTC US&amp;CA - P&amp;L'!K211,'DTC EU - P&amp;L'!K212)</f>
        <v>0</v>
      </c>
      <c r="L240" s="256">
        <f>sum('DTC US&amp;CA - P&amp;L'!L211,'DTC EU - P&amp;L'!L212)</f>
        <v>170.13</v>
      </c>
      <c r="M240" s="256">
        <f>sum('DTC US&amp;CA - P&amp;L'!M211,'DTC EU - P&amp;L'!M212)</f>
        <v>0</v>
      </c>
      <c r="N240" s="256">
        <f>sum('DTC US&amp;CA - P&amp;L'!N211,'DTC EU - P&amp;L'!N212)</f>
        <v>0</v>
      </c>
      <c r="O240" s="256">
        <f>sum('DTC US&amp;CA - P&amp;L'!O211,'DTC EU - P&amp;L'!O212)</f>
        <v>0</v>
      </c>
      <c r="P240" s="256">
        <f>sum('DTC US&amp;CA - P&amp;L'!P211,'DTC EU - P&amp;L'!P212)</f>
        <v>0</v>
      </c>
      <c r="Q240" s="256">
        <f>sum('DTC US&amp;CA - P&amp;L'!Q211,'DTC EU - P&amp;L'!Q212)</f>
        <v>0</v>
      </c>
      <c r="R240" s="256">
        <f>sum('DTC US&amp;CA - P&amp;L'!R211,'DTC EU - P&amp;L'!R212)</f>
        <v>0</v>
      </c>
      <c r="S240" s="256">
        <f>sum('DTC US&amp;CA - P&amp;L'!S211,'DTC EU - P&amp;L'!S212)</f>
        <v>0</v>
      </c>
      <c r="T240" s="256">
        <f>sum('DTC US&amp;CA - P&amp;L'!T211,'DTC EU - P&amp;L'!T212)</f>
        <v>0</v>
      </c>
      <c r="U240" s="256">
        <f>sum('DTC US&amp;CA - P&amp;L'!U211,'DTC EU - P&amp;L'!U212)</f>
        <v>0</v>
      </c>
      <c r="V240" s="256">
        <f>sum('DTC US&amp;CA - P&amp;L'!V211,'DTC EU - P&amp;L'!V212)</f>
        <v>0</v>
      </c>
      <c r="W240" s="256">
        <f>sum('DTC US&amp;CA - P&amp;L'!W211,'DTC EU - P&amp;L'!W212)</f>
        <v>0</v>
      </c>
      <c r="X240" s="256">
        <f>sum('DTC US&amp;CA - P&amp;L'!X211,'DTC EU - P&amp;L'!X212)</f>
        <v>0</v>
      </c>
      <c r="Y240" s="256">
        <f>sum('DTC US&amp;CA - P&amp;L'!Y211,'DTC EU - P&amp;L'!Y212)</f>
        <v>0</v>
      </c>
      <c r="Z240" s="256">
        <f>sum('DTC US&amp;CA - P&amp;L'!Z211,'DTC EU - P&amp;L'!Z212)</f>
        <v>0</v>
      </c>
      <c r="AA240" s="256">
        <f>sum('DTC US&amp;CA - P&amp;L'!AA211,'DTC EU - P&amp;L'!AA212)</f>
        <v>0</v>
      </c>
      <c r="AB240" s="256">
        <f>sum('DTC US&amp;CA - P&amp;L'!AB211,'DTC EU - P&amp;L'!AB212)</f>
        <v>0</v>
      </c>
      <c r="AC240" s="256">
        <f>sum('DTC US&amp;CA - P&amp;L'!AC211,'DTC EU - P&amp;L'!AC212)</f>
        <v>0</v>
      </c>
      <c r="AD240" s="256">
        <f>sum('DTC US&amp;CA - P&amp;L'!AD211,'DTC EU - P&amp;L'!AD212)</f>
        <v>0</v>
      </c>
      <c r="AE240" s="256">
        <f>sum('DTC US&amp;CA - P&amp;L'!AE211,'DTC EU - P&amp;L'!AE212)</f>
        <v>0</v>
      </c>
      <c r="AF240" s="256">
        <f>sum('DTC US&amp;CA - P&amp;L'!AF211,'DTC EU - P&amp;L'!AF212)</f>
        <v>0</v>
      </c>
      <c r="AG240" s="250">
        <f t="shared" ref="AG240:AG243" si="75">SUM(B240:AF240)</f>
        <v>339.07</v>
      </c>
      <c r="AH240" s="251"/>
    </row>
    <row r="241">
      <c r="A241" s="255" t="s">
        <v>359</v>
      </c>
      <c r="B241" s="256">
        <f>sum('DTC US&amp;CA - P&amp;L'!B212,'DTC EU - P&amp;L'!B213)</f>
        <v>1293.65</v>
      </c>
      <c r="C241" s="256">
        <f>sum('DTC US&amp;CA - P&amp;L'!C212,'DTC EU - P&amp;L'!C213)</f>
        <v>0</v>
      </c>
      <c r="D241" s="256">
        <f>sum('DTC US&amp;CA - P&amp;L'!D212,'DTC EU - P&amp;L'!D213)</f>
        <v>0</v>
      </c>
      <c r="E241" s="256">
        <f>sum('DTC US&amp;CA - P&amp;L'!E212,'DTC EU - P&amp;L'!E213)</f>
        <v>1025.92</v>
      </c>
      <c r="F241" s="256">
        <f>sum('DTC US&amp;CA - P&amp;L'!F212,'DTC EU - P&amp;L'!F213)</f>
        <v>253.34</v>
      </c>
      <c r="G241" s="256">
        <f>sum('DTC US&amp;CA - P&amp;L'!G212,'DTC EU - P&amp;L'!G213)</f>
        <v>1021.15</v>
      </c>
      <c r="H241" s="256">
        <f>sum('DTC US&amp;CA - P&amp;L'!H212,'DTC EU - P&amp;L'!H213)</f>
        <v>0</v>
      </c>
      <c r="I241" s="256">
        <f>sum('DTC US&amp;CA - P&amp;L'!I212,'DTC EU - P&amp;L'!I213)</f>
        <v>253.34</v>
      </c>
      <c r="J241" s="256">
        <f>sum('DTC US&amp;CA - P&amp;L'!J212,'DTC EU - P&amp;L'!J213)</f>
        <v>0</v>
      </c>
      <c r="K241" s="256">
        <f>sum('DTC US&amp;CA - P&amp;L'!K212,'DTC EU - P&amp;L'!K213)</f>
        <v>0</v>
      </c>
      <c r="L241" s="256">
        <f>sum('DTC US&amp;CA - P&amp;L'!L212,'DTC EU - P&amp;L'!L213)</f>
        <v>0</v>
      </c>
      <c r="M241" s="256">
        <f>sum('DTC US&amp;CA - P&amp;L'!M212,'DTC EU - P&amp;L'!M213)</f>
        <v>513.85</v>
      </c>
      <c r="N241" s="256">
        <f>sum('DTC US&amp;CA - P&amp;L'!N212,'DTC EU - P&amp;L'!N213)</f>
        <v>0</v>
      </c>
      <c r="O241" s="256">
        <f>sum('DTC US&amp;CA - P&amp;L'!O212,'DTC EU - P&amp;L'!O213)</f>
        <v>0</v>
      </c>
      <c r="P241" s="256">
        <f>sum('DTC US&amp;CA - P&amp;L'!P212,'DTC EU - P&amp;L'!P213)</f>
        <v>0</v>
      </c>
      <c r="Q241" s="256">
        <f>sum('DTC US&amp;CA - P&amp;L'!Q212,'DTC EU - P&amp;L'!Q213)</f>
        <v>0</v>
      </c>
      <c r="R241" s="256">
        <f>sum('DTC US&amp;CA - P&amp;L'!R212,'DTC EU - P&amp;L'!R213)</f>
        <v>0</v>
      </c>
      <c r="S241" s="256">
        <f>sum('DTC US&amp;CA - P&amp;L'!S212,'DTC EU - P&amp;L'!S213)</f>
        <v>0</v>
      </c>
      <c r="T241" s="256">
        <f>sum('DTC US&amp;CA - P&amp;L'!T212,'DTC EU - P&amp;L'!T213)</f>
        <v>0</v>
      </c>
      <c r="U241" s="256">
        <f>sum('DTC US&amp;CA - P&amp;L'!U212,'DTC EU - P&amp;L'!U213)</f>
        <v>0</v>
      </c>
      <c r="V241" s="256">
        <f>sum('DTC US&amp;CA - P&amp;L'!V212,'DTC EU - P&amp;L'!V213)</f>
        <v>0</v>
      </c>
      <c r="W241" s="256">
        <f>sum('DTC US&amp;CA - P&amp;L'!W212,'DTC EU - P&amp;L'!W213)</f>
        <v>0</v>
      </c>
      <c r="X241" s="256">
        <f>sum('DTC US&amp;CA - P&amp;L'!X212,'DTC EU - P&amp;L'!X213)</f>
        <v>0</v>
      </c>
      <c r="Y241" s="256">
        <f>sum('DTC US&amp;CA - P&amp;L'!Y212,'DTC EU - P&amp;L'!Y213)</f>
        <v>0</v>
      </c>
      <c r="Z241" s="256">
        <f>sum('DTC US&amp;CA - P&amp;L'!Z212,'DTC EU - P&amp;L'!Z213)</f>
        <v>0</v>
      </c>
      <c r="AA241" s="256">
        <f>sum('DTC US&amp;CA - P&amp;L'!AA212,'DTC EU - P&amp;L'!AA213)</f>
        <v>0</v>
      </c>
      <c r="AB241" s="256">
        <f>sum('DTC US&amp;CA - P&amp;L'!AB212,'DTC EU - P&amp;L'!AB213)</f>
        <v>0</v>
      </c>
      <c r="AC241" s="256">
        <f>sum('DTC US&amp;CA - P&amp;L'!AC212,'DTC EU - P&amp;L'!AC213)</f>
        <v>0</v>
      </c>
      <c r="AD241" s="256">
        <f>sum('DTC US&amp;CA - P&amp;L'!AD212,'DTC EU - P&amp;L'!AD213)</f>
        <v>0</v>
      </c>
      <c r="AE241" s="256">
        <f>sum('DTC US&amp;CA - P&amp;L'!AE212,'DTC EU - P&amp;L'!AE213)</f>
        <v>0</v>
      </c>
      <c r="AF241" s="256">
        <f>sum('DTC US&amp;CA - P&amp;L'!AF212,'DTC EU - P&amp;L'!AF213)</f>
        <v>0</v>
      </c>
      <c r="AG241" s="250">
        <f t="shared" si="75"/>
        <v>4361.25</v>
      </c>
      <c r="AH241" s="251"/>
    </row>
    <row r="242">
      <c r="A242" s="255" t="s">
        <v>360</v>
      </c>
      <c r="B242" s="256">
        <f>sum('DTC US&amp;CA - P&amp;L'!B213,'DTC EU - P&amp;L'!B214)</f>
        <v>18413.45</v>
      </c>
      <c r="C242" s="256">
        <f>sum('DTC US&amp;CA - P&amp;L'!C213,'DTC EU - P&amp;L'!C214)</f>
        <v>31530.88</v>
      </c>
      <c r="D242" s="256">
        <f>sum('DTC US&amp;CA - P&amp;L'!D213,'DTC EU - P&amp;L'!D214)</f>
        <v>37023.08</v>
      </c>
      <c r="E242" s="256">
        <f>sum('DTC US&amp;CA - P&amp;L'!E213,'DTC EU - P&amp;L'!E214)</f>
        <v>32144.35</v>
      </c>
      <c r="F242" s="256">
        <f>sum('DTC US&amp;CA - P&amp;L'!F213,'DTC EU - P&amp;L'!F214)</f>
        <v>22415.68</v>
      </c>
      <c r="G242" s="256">
        <f>sum('DTC US&amp;CA - P&amp;L'!G213,'DTC EU - P&amp;L'!G214)</f>
        <v>26783.53</v>
      </c>
      <c r="H242" s="256">
        <f>sum('DTC US&amp;CA - P&amp;L'!H213,'DTC EU - P&amp;L'!H214)</f>
        <v>18812.61</v>
      </c>
      <c r="I242" s="256">
        <f>sum('DTC US&amp;CA - P&amp;L'!I213,'DTC EU - P&amp;L'!I214)</f>
        <v>17670.06</v>
      </c>
      <c r="J242" s="256">
        <f>sum('DTC US&amp;CA - P&amp;L'!J213,'DTC EU - P&amp;L'!J214)</f>
        <v>17177.34</v>
      </c>
      <c r="K242" s="256">
        <f>sum('DTC US&amp;CA - P&amp;L'!K213,'DTC EU - P&amp;L'!K214)</f>
        <v>17213.32</v>
      </c>
      <c r="L242" s="256">
        <f>sum('DTC US&amp;CA - P&amp;L'!L213,'DTC EU - P&amp;L'!L214)</f>
        <v>12455.7</v>
      </c>
      <c r="M242" s="256">
        <f>sum('DTC US&amp;CA - P&amp;L'!M213,'DTC EU - P&amp;L'!M214)</f>
        <v>9430.24</v>
      </c>
      <c r="N242" s="256">
        <f>sum('DTC US&amp;CA - P&amp;L'!N213,'DTC EU - P&amp;L'!N214)</f>
        <v>6942.37</v>
      </c>
      <c r="O242" s="256">
        <f>sum('DTC US&amp;CA - P&amp;L'!O213,'DTC EU - P&amp;L'!O214)</f>
        <v>14688.06</v>
      </c>
      <c r="P242" s="256">
        <f>sum('DTC US&amp;CA - P&amp;L'!P213,'DTC EU - P&amp;L'!P214)</f>
        <v>8609.81</v>
      </c>
      <c r="Q242" s="256">
        <f>sum('DTC US&amp;CA - P&amp;L'!Q213,'DTC EU - P&amp;L'!Q214)</f>
        <v>9458.79</v>
      </c>
      <c r="R242" s="256">
        <f>sum('DTC US&amp;CA - P&amp;L'!R213,'DTC EU - P&amp;L'!R214)</f>
        <v>13568.93</v>
      </c>
      <c r="S242" s="256">
        <f>sum('DTC US&amp;CA - P&amp;L'!S213,'DTC EU - P&amp;L'!S214)</f>
        <v>7693.7</v>
      </c>
      <c r="T242" s="256">
        <f>sum('DTC US&amp;CA - P&amp;L'!T213,'DTC EU - P&amp;L'!T214)</f>
        <v>10775.49</v>
      </c>
      <c r="U242" s="256">
        <f>sum('DTC US&amp;CA - P&amp;L'!U213,'DTC EU - P&amp;L'!U214)</f>
        <v>8683.15</v>
      </c>
      <c r="V242" s="256">
        <f>sum('DTC US&amp;CA - P&amp;L'!V213,'DTC EU - P&amp;L'!V214)</f>
        <v>6780.12</v>
      </c>
      <c r="W242" s="256">
        <f>sum('DTC US&amp;CA - P&amp;L'!W213,'DTC EU - P&amp;L'!W214)</f>
        <v>12335.95</v>
      </c>
      <c r="X242" s="256">
        <f>sum('DTC US&amp;CA - P&amp;L'!X213,'DTC EU - P&amp;L'!X214)</f>
        <v>15207.53</v>
      </c>
      <c r="Y242" s="256">
        <f>sum('DTC US&amp;CA - P&amp;L'!Y213,'DTC EU - P&amp;L'!Y214)</f>
        <v>18218.07</v>
      </c>
      <c r="Z242" s="256">
        <f>sum('DTC US&amp;CA - P&amp;L'!Z213,'DTC EU - P&amp;L'!Z214)</f>
        <v>15693.28</v>
      </c>
      <c r="AA242" s="256">
        <f>sum('DTC US&amp;CA - P&amp;L'!AA213,'DTC EU - P&amp;L'!AA214)</f>
        <v>11460.63</v>
      </c>
      <c r="AB242" s="256">
        <f>sum('DTC US&amp;CA - P&amp;L'!AB213,'DTC EU - P&amp;L'!AB214)</f>
        <v>10086.63</v>
      </c>
      <c r="AC242" s="256">
        <f>sum('DTC US&amp;CA - P&amp;L'!AC213,'DTC EU - P&amp;L'!AC214)</f>
        <v>5631.71</v>
      </c>
      <c r="AD242" s="256">
        <f>sum('DTC US&amp;CA - P&amp;L'!AD213,'DTC EU - P&amp;L'!AD214)</f>
        <v>9822.63</v>
      </c>
      <c r="AE242" s="256">
        <f>sum('DTC US&amp;CA - P&amp;L'!AE213,'DTC EU - P&amp;L'!AE214)</f>
        <v>8288.65</v>
      </c>
      <c r="AF242" s="256">
        <f>sum('DTC US&amp;CA - P&amp;L'!AF213,'DTC EU - P&amp;L'!AF214)</f>
        <v>8052.77</v>
      </c>
      <c r="AG242" s="250">
        <f t="shared" si="75"/>
        <v>463068.51</v>
      </c>
      <c r="AH242" s="251"/>
    </row>
    <row r="243">
      <c r="A243" s="265" t="s">
        <v>238</v>
      </c>
      <c r="B243" s="266">
        <f t="shared" ref="B243:AF243" si="76">sum(B240:B242)</f>
        <v>19707.1</v>
      </c>
      <c r="C243" s="266">
        <f t="shared" si="76"/>
        <v>31530.88</v>
      </c>
      <c r="D243" s="266">
        <f t="shared" si="76"/>
        <v>37023.08</v>
      </c>
      <c r="E243" s="266">
        <f t="shared" si="76"/>
        <v>33170.27</v>
      </c>
      <c r="F243" s="266">
        <f t="shared" si="76"/>
        <v>22669.02</v>
      </c>
      <c r="G243" s="266">
        <f t="shared" si="76"/>
        <v>27804.68</v>
      </c>
      <c r="H243" s="266">
        <f t="shared" si="76"/>
        <v>18812.61</v>
      </c>
      <c r="I243" s="266">
        <f t="shared" si="76"/>
        <v>18092.34</v>
      </c>
      <c r="J243" s="266">
        <f t="shared" si="76"/>
        <v>17177.34</v>
      </c>
      <c r="K243" s="266">
        <f t="shared" si="76"/>
        <v>17213.32</v>
      </c>
      <c r="L243" s="266">
        <f t="shared" si="76"/>
        <v>12625.83</v>
      </c>
      <c r="M243" s="266">
        <f t="shared" si="76"/>
        <v>9944.09</v>
      </c>
      <c r="N243" s="266">
        <f t="shared" si="76"/>
        <v>6942.37</v>
      </c>
      <c r="O243" s="266">
        <f t="shared" si="76"/>
        <v>14688.06</v>
      </c>
      <c r="P243" s="266">
        <f t="shared" si="76"/>
        <v>8609.81</v>
      </c>
      <c r="Q243" s="266">
        <f t="shared" si="76"/>
        <v>9458.79</v>
      </c>
      <c r="R243" s="266">
        <f t="shared" si="76"/>
        <v>13568.93</v>
      </c>
      <c r="S243" s="266">
        <f t="shared" si="76"/>
        <v>7693.7</v>
      </c>
      <c r="T243" s="266">
        <f t="shared" si="76"/>
        <v>10775.49</v>
      </c>
      <c r="U243" s="266">
        <f t="shared" si="76"/>
        <v>8683.15</v>
      </c>
      <c r="V243" s="266">
        <f t="shared" si="76"/>
        <v>6780.12</v>
      </c>
      <c r="W243" s="266">
        <f t="shared" si="76"/>
        <v>12335.95</v>
      </c>
      <c r="X243" s="266">
        <f t="shared" si="76"/>
        <v>15207.53</v>
      </c>
      <c r="Y243" s="266">
        <f t="shared" si="76"/>
        <v>18218.07</v>
      </c>
      <c r="Z243" s="266">
        <f t="shared" si="76"/>
        <v>15693.28</v>
      </c>
      <c r="AA243" s="266">
        <f t="shared" si="76"/>
        <v>11460.63</v>
      </c>
      <c r="AB243" s="266">
        <f t="shared" si="76"/>
        <v>10086.63</v>
      </c>
      <c r="AC243" s="266">
        <f t="shared" si="76"/>
        <v>5631.71</v>
      </c>
      <c r="AD243" s="266">
        <f t="shared" si="76"/>
        <v>9822.63</v>
      </c>
      <c r="AE243" s="266">
        <f t="shared" si="76"/>
        <v>8288.65</v>
      </c>
      <c r="AF243" s="266">
        <f t="shared" si="76"/>
        <v>8052.77</v>
      </c>
      <c r="AG243" s="267">
        <f t="shared" si="75"/>
        <v>467768.83</v>
      </c>
      <c r="AH243" s="268"/>
    </row>
    <row r="244">
      <c r="A244" s="261"/>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c r="Z244" s="262"/>
      <c r="AA244" s="262"/>
      <c r="AB244" s="262"/>
      <c r="AC244" s="262"/>
      <c r="AD244" s="262"/>
      <c r="AE244" s="262"/>
      <c r="AF244" s="262"/>
      <c r="AG244" s="269"/>
      <c r="AH244" s="270"/>
    </row>
    <row r="245">
      <c r="A245" s="271" t="s">
        <v>239</v>
      </c>
      <c r="B245" s="272">
        <f t="shared" ref="B245:AF245" si="77">sum(B249,B253,B258)</f>
        <v>0</v>
      </c>
      <c r="C245" s="272">
        <f t="shared" si="77"/>
        <v>0</v>
      </c>
      <c r="D245" s="272">
        <f t="shared" si="77"/>
        <v>0</v>
      </c>
      <c r="E245" s="272">
        <f t="shared" si="77"/>
        <v>0</v>
      </c>
      <c r="F245" s="272">
        <f t="shared" si="77"/>
        <v>0</v>
      </c>
      <c r="G245" s="272">
        <f t="shared" si="77"/>
        <v>0</v>
      </c>
      <c r="H245" s="272">
        <f t="shared" si="77"/>
        <v>0</v>
      </c>
      <c r="I245" s="272">
        <f t="shared" si="77"/>
        <v>0</v>
      </c>
      <c r="J245" s="272">
        <f t="shared" si="77"/>
        <v>0</v>
      </c>
      <c r="K245" s="272">
        <f t="shared" si="77"/>
        <v>0</v>
      </c>
      <c r="L245" s="272">
        <f t="shared" si="77"/>
        <v>0</v>
      </c>
      <c r="M245" s="272">
        <f t="shared" si="77"/>
        <v>0</v>
      </c>
      <c r="N245" s="272">
        <f t="shared" si="77"/>
        <v>4477.3</v>
      </c>
      <c r="O245" s="272">
        <f t="shared" si="77"/>
        <v>349356.19</v>
      </c>
      <c r="P245" s="272">
        <f t="shared" si="77"/>
        <v>36332.9</v>
      </c>
      <c r="Q245" s="272">
        <f t="shared" si="77"/>
        <v>19393.75</v>
      </c>
      <c r="R245" s="272">
        <f t="shared" si="77"/>
        <v>96251.26</v>
      </c>
      <c r="S245" s="272">
        <f t="shared" si="77"/>
        <v>20607.04</v>
      </c>
      <c r="T245" s="272">
        <f t="shared" si="77"/>
        <v>70147.22</v>
      </c>
      <c r="U245" s="272">
        <f t="shared" si="77"/>
        <v>205.78</v>
      </c>
      <c r="V245" s="272">
        <f t="shared" si="77"/>
        <v>0</v>
      </c>
      <c r="W245" s="272">
        <f t="shared" si="77"/>
        <v>0</v>
      </c>
      <c r="X245" s="272">
        <f t="shared" si="77"/>
        <v>0</v>
      </c>
      <c r="Y245" s="272">
        <f t="shared" si="77"/>
        <v>0</v>
      </c>
      <c r="Z245" s="272">
        <f t="shared" si="77"/>
        <v>0</v>
      </c>
      <c r="AA245" s="272">
        <f t="shared" si="77"/>
        <v>0</v>
      </c>
      <c r="AB245" s="272">
        <f t="shared" si="77"/>
        <v>0</v>
      </c>
      <c r="AC245" s="272">
        <f t="shared" si="77"/>
        <v>0</v>
      </c>
      <c r="AD245" s="272">
        <f t="shared" si="77"/>
        <v>0</v>
      </c>
      <c r="AE245" s="272">
        <f t="shared" si="77"/>
        <v>0</v>
      </c>
      <c r="AF245" s="272">
        <f t="shared" si="77"/>
        <v>0</v>
      </c>
      <c r="AG245" s="250">
        <f t="shared" ref="AG245:AG249" si="78">SUM(B245:AF245)</f>
        <v>596771.44</v>
      </c>
      <c r="AH245" s="273"/>
    </row>
    <row r="246" collapsed="1">
      <c r="A246" s="255" t="s">
        <v>240</v>
      </c>
      <c r="B246" s="270"/>
      <c r="C246" s="270"/>
      <c r="D246" s="270"/>
      <c r="E246" s="270"/>
      <c r="F246" s="270"/>
      <c r="G246" s="270"/>
      <c r="H246" s="270"/>
      <c r="I246" s="270"/>
      <c r="J246" s="270"/>
      <c r="K246" s="270"/>
      <c r="L246" s="270"/>
      <c r="M246" s="270"/>
      <c r="N246" s="256">
        <f>sum('DTC US&amp;CA - P&amp;L'!N217,'DTC EU - P&amp;L'!N218)</f>
        <v>4477.3</v>
      </c>
      <c r="O246" s="256">
        <f>sum('DTC US&amp;CA - P&amp;L'!O217,'DTC EU - P&amp;L'!O218)</f>
        <v>349356.19</v>
      </c>
      <c r="P246" s="256">
        <f>sum('DTC US&amp;CA - P&amp;L'!P217,'DTC EU - P&amp;L'!P218)</f>
        <v>36332.9</v>
      </c>
      <c r="Q246" s="256">
        <f>sum('DTC US&amp;CA - P&amp;L'!Q217,'DTC EU - P&amp;L'!Q218)</f>
        <v>19393.75</v>
      </c>
      <c r="R246" s="256">
        <f>sum('DTC US&amp;CA - P&amp;L'!R217,'DTC EU - P&amp;L'!R218)</f>
        <v>96251.26</v>
      </c>
      <c r="S246" s="256">
        <f>sum('DTC US&amp;CA - P&amp;L'!S217,'DTC EU - P&amp;L'!S218)</f>
        <v>20607.04</v>
      </c>
      <c r="T246" s="256">
        <f>sum('DTC US&amp;CA - P&amp;L'!T217,'DTC EU - P&amp;L'!T218)</f>
        <v>70147.22</v>
      </c>
      <c r="U246" s="256">
        <f>sum('DTC US&amp;CA - P&amp;L'!U217,'DTC EU - P&amp;L'!U218)</f>
        <v>205.78</v>
      </c>
      <c r="V246" s="256">
        <f>sum('DTC US&amp;CA - P&amp;L'!V217,'DTC EU - P&amp;L'!V218)</f>
        <v>0</v>
      </c>
      <c r="W246" s="256">
        <f>sum('DTC US&amp;CA - P&amp;L'!W217,'DTC EU - P&amp;L'!W218)</f>
        <v>0</v>
      </c>
      <c r="X246" s="256">
        <f>sum('DTC US&amp;CA - P&amp;L'!X217,'DTC EU - P&amp;L'!X218)</f>
        <v>0</v>
      </c>
      <c r="Y246" s="256">
        <f>sum('DTC US&amp;CA - P&amp;L'!Y217,'DTC EU - P&amp;L'!Y218)</f>
        <v>0</v>
      </c>
      <c r="Z246" s="256">
        <f>sum('DTC US&amp;CA - P&amp;L'!Z217,'DTC EU - P&amp;L'!Z218)</f>
        <v>0</v>
      </c>
      <c r="AA246" s="256">
        <f>sum('DTC US&amp;CA - P&amp;L'!AA217,'DTC EU - P&amp;L'!AA218)</f>
        <v>0</v>
      </c>
      <c r="AB246" s="256">
        <f>sum('DTC US&amp;CA - P&amp;L'!AB217,'DTC EU - P&amp;L'!AB218)</f>
        <v>0</v>
      </c>
      <c r="AC246" s="256">
        <f>sum('DTC US&amp;CA - P&amp;L'!AC217,'DTC EU - P&amp;L'!AC218)</f>
        <v>0</v>
      </c>
      <c r="AD246" s="256">
        <f>sum('DTC US&amp;CA - P&amp;L'!AD217,'DTC EU - P&amp;L'!AD218)</f>
        <v>0</v>
      </c>
      <c r="AE246" s="256">
        <f>sum('DTC US&amp;CA - P&amp;L'!AE217,'DTC EU - P&amp;L'!AE218)</f>
        <v>0</v>
      </c>
      <c r="AF246" s="256">
        <f>sum('DTC US&amp;CA - P&amp;L'!AF217,'DTC EU - P&amp;L'!AF218)</f>
        <v>0</v>
      </c>
      <c r="AG246" s="250">
        <f t="shared" si="78"/>
        <v>596771.44</v>
      </c>
      <c r="AH246" s="251"/>
    </row>
    <row r="247" hidden="1" outlineLevel="1">
      <c r="A247" s="255" t="s">
        <v>361</v>
      </c>
      <c r="B247" s="270"/>
      <c r="C247" s="270"/>
      <c r="D247" s="270"/>
      <c r="E247" s="270"/>
      <c r="F247" s="270"/>
      <c r="G247" s="270"/>
      <c r="H247" s="270"/>
      <c r="I247" s="270"/>
      <c r="J247" s="270"/>
      <c r="K247" s="270"/>
      <c r="L247" s="270"/>
      <c r="M247" s="270"/>
      <c r="N247" s="270"/>
      <c r="O247" s="270"/>
      <c r="P247" s="270"/>
      <c r="Q247" s="270"/>
      <c r="R247" s="270"/>
      <c r="S247" s="270"/>
      <c r="T247" s="270"/>
      <c r="U247" s="270"/>
      <c r="V247" s="270"/>
      <c r="W247" s="270"/>
      <c r="X247" s="270"/>
      <c r="Y247" s="270"/>
      <c r="Z247" s="270"/>
      <c r="AA247" s="270"/>
      <c r="AB247" s="270"/>
      <c r="AC247" s="270"/>
      <c r="AD247" s="270"/>
      <c r="AE247" s="270"/>
      <c r="AF247" s="270"/>
      <c r="AG247" s="250">
        <f t="shared" si="78"/>
        <v>0</v>
      </c>
      <c r="AH247" s="251"/>
    </row>
    <row r="248" hidden="1" outlineLevel="1">
      <c r="A248" s="255" t="s">
        <v>362</v>
      </c>
      <c r="B248" s="270"/>
      <c r="C248" s="270"/>
      <c r="D248" s="270"/>
      <c r="E248" s="270"/>
      <c r="F248" s="270"/>
      <c r="G248" s="270"/>
      <c r="H248" s="270"/>
      <c r="I248" s="270"/>
      <c r="J248" s="270"/>
      <c r="K248" s="270"/>
      <c r="L248" s="270"/>
      <c r="M248" s="270"/>
      <c r="N248" s="270"/>
      <c r="O248" s="270"/>
      <c r="P248" s="270"/>
      <c r="Q248" s="270"/>
      <c r="R248" s="270"/>
      <c r="S248" s="270"/>
      <c r="T248" s="270"/>
      <c r="U248" s="270"/>
      <c r="V248" s="270"/>
      <c r="W248" s="270"/>
      <c r="X248" s="270"/>
      <c r="Y248" s="270"/>
      <c r="Z248" s="270"/>
      <c r="AA248" s="270"/>
      <c r="AB248" s="270"/>
      <c r="AC248" s="270"/>
      <c r="AD248" s="270"/>
      <c r="AE248" s="270"/>
      <c r="AF248" s="270"/>
      <c r="AG248" s="250">
        <f t="shared" si="78"/>
        <v>0</v>
      </c>
      <c r="AH248" s="251"/>
    </row>
    <row r="249">
      <c r="A249" s="257" t="s">
        <v>243</v>
      </c>
      <c r="B249" s="258">
        <f t="shared" ref="B249:AF249" si="79">sum(B246:B248)</f>
        <v>0</v>
      </c>
      <c r="C249" s="258">
        <f t="shared" si="79"/>
        <v>0</v>
      </c>
      <c r="D249" s="258">
        <f t="shared" si="79"/>
        <v>0</v>
      </c>
      <c r="E249" s="258">
        <f t="shared" si="79"/>
        <v>0</v>
      </c>
      <c r="F249" s="258">
        <f t="shared" si="79"/>
        <v>0</v>
      </c>
      <c r="G249" s="258">
        <f t="shared" si="79"/>
        <v>0</v>
      </c>
      <c r="H249" s="258">
        <f t="shared" si="79"/>
        <v>0</v>
      </c>
      <c r="I249" s="258">
        <f t="shared" si="79"/>
        <v>0</v>
      </c>
      <c r="J249" s="258">
        <f t="shared" si="79"/>
        <v>0</v>
      </c>
      <c r="K249" s="258">
        <f t="shared" si="79"/>
        <v>0</v>
      </c>
      <c r="L249" s="258">
        <f t="shared" si="79"/>
        <v>0</v>
      </c>
      <c r="M249" s="258">
        <f t="shared" si="79"/>
        <v>0</v>
      </c>
      <c r="N249" s="258">
        <f t="shared" si="79"/>
        <v>4477.3</v>
      </c>
      <c r="O249" s="258">
        <f t="shared" si="79"/>
        <v>349356.19</v>
      </c>
      <c r="P249" s="258">
        <f t="shared" si="79"/>
        <v>36332.9</v>
      </c>
      <c r="Q249" s="258">
        <f t="shared" si="79"/>
        <v>19393.75</v>
      </c>
      <c r="R249" s="258">
        <f t="shared" si="79"/>
        <v>96251.26</v>
      </c>
      <c r="S249" s="258">
        <f t="shared" si="79"/>
        <v>20607.04</v>
      </c>
      <c r="T249" s="258">
        <f t="shared" si="79"/>
        <v>70147.22</v>
      </c>
      <c r="U249" s="258">
        <f t="shared" si="79"/>
        <v>205.78</v>
      </c>
      <c r="V249" s="258">
        <f t="shared" si="79"/>
        <v>0</v>
      </c>
      <c r="W249" s="258">
        <f t="shared" si="79"/>
        <v>0</v>
      </c>
      <c r="X249" s="258">
        <f t="shared" si="79"/>
        <v>0</v>
      </c>
      <c r="Y249" s="258">
        <f t="shared" si="79"/>
        <v>0</v>
      </c>
      <c r="Z249" s="258">
        <f t="shared" si="79"/>
        <v>0</v>
      </c>
      <c r="AA249" s="258">
        <f t="shared" si="79"/>
        <v>0</v>
      </c>
      <c r="AB249" s="258">
        <f t="shared" si="79"/>
        <v>0</v>
      </c>
      <c r="AC249" s="258">
        <f t="shared" si="79"/>
        <v>0</v>
      </c>
      <c r="AD249" s="258">
        <f t="shared" si="79"/>
        <v>0</v>
      </c>
      <c r="AE249" s="258">
        <f t="shared" si="79"/>
        <v>0</v>
      </c>
      <c r="AF249" s="258">
        <f t="shared" si="79"/>
        <v>0</v>
      </c>
      <c r="AG249" s="259">
        <f t="shared" si="78"/>
        <v>596771.44</v>
      </c>
      <c r="AH249" s="260"/>
    </row>
    <row r="250" collapsed="1">
      <c r="A250" s="261"/>
      <c r="B250" s="262"/>
      <c r="C250" s="262"/>
      <c r="D250" s="262"/>
      <c r="E250" s="262"/>
      <c r="F250" s="262"/>
      <c r="G250" s="262"/>
      <c r="H250" s="262"/>
      <c r="I250" s="262"/>
      <c r="J250" s="262"/>
      <c r="K250" s="262"/>
      <c r="L250" s="262"/>
      <c r="M250" s="262"/>
      <c r="N250" s="262"/>
      <c r="O250" s="262"/>
      <c r="P250" s="262"/>
      <c r="Q250" s="262"/>
      <c r="R250" s="262"/>
      <c r="S250" s="262"/>
      <c r="T250" s="262"/>
      <c r="U250" s="262"/>
      <c r="V250" s="262"/>
      <c r="W250" s="262"/>
      <c r="X250" s="262"/>
      <c r="Y250" s="262"/>
      <c r="Z250" s="262"/>
      <c r="AA250" s="262"/>
      <c r="AB250" s="262"/>
      <c r="AC250" s="262"/>
      <c r="AD250" s="262"/>
      <c r="AE250" s="262"/>
      <c r="AF250" s="262"/>
      <c r="AG250" s="263"/>
      <c r="AH250" s="264"/>
    </row>
    <row r="251" hidden="1" outlineLevel="1">
      <c r="A251" s="255" t="s">
        <v>244</v>
      </c>
      <c r="B251" s="270"/>
      <c r="C251" s="270"/>
      <c r="D251" s="270"/>
      <c r="E251" s="270"/>
      <c r="F251" s="270"/>
      <c r="G251" s="270"/>
      <c r="H251" s="270"/>
      <c r="I251" s="270"/>
      <c r="J251" s="270"/>
      <c r="K251" s="270"/>
      <c r="L251" s="270"/>
      <c r="M251" s="270"/>
      <c r="N251" s="270"/>
      <c r="O251" s="270"/>
      <c r="P251" s="270"/>
      <c r="Q251" s="270"/>
      <c r="R251" s="270"/>
      <c r="S251" s="270"/>
      <c r="T251" s="270"/>
      <c r="U251" s="270"/>
      <c r="V251" s="270"/>
      <c r="W251" s="270"/>
      <c r="X251" s="270"/>
      <c r="Y251" s="270"/>
      <c r="Z251" s="270"/>
      <c r="AA251" s="270"/>
      <c r="AB251" s="270"/>
      <c r="AC251" s="270"/>
      <c r="AD251" s="270"/>
      <c r="AE251" s="270"/>
      <c r="AF251" s="270"/>
      <c r="AG251" s="250">
        <f t="shared" ref="AG251:AG253" si="80">SUM(B251:AF251)</f>
        <v>0</v>
      </c>
      <c r="AH251" s="251"/>
    </row>
    <row r="252" hidden="1" outlineLevel="1">
      <c r="A252" s="255" t="s">
        <v>363</v>
      </c>
      <c r="B252" s="270"/>
      <c r="C252" s="270"/>
      <c r="D252" s="270"/>
      <c r="E252" s="270"/>
      <c r="F252" s="270"/>
      <c r="G252" s="270"/>
      <c r="H252" s="270"/>
      <c r="I252" s="270"/>
      <c r="J252" s="270"/>
      <c r="K252" s="270"/>
      <c r="L252" s="270"/>
      <c r="M252" s="270"/>
      <c r="N252" s="270"/>
      <c r="O252" s="270"/>
      <c r="P252" s="270"/>
      <c r="Q252" s="270"/>
      <c r="R252" s="270"/>
      <c r="S252" s="270"/>
      <c r="T252" s="270"/>
      <c r="U252" s="270"/>
      <c r="V252" s="270"/>
      <c r="W252" s="270"/>
      <c r="X252" s="270"/>
      <c r="Y252" s="270"/>
      <c r="Z252" s="270"/>
      <c r="AA252" s="270"/>
      <c r="AB252" s="270"/>
      <c r="AC252" s="270"/>
      <c r="AD252" s="270"/>
      <c r="AE252" s="270"/>
      <c r="AF252" s="270"/>
      <c r="AG252" s="250">
        <f t="shared" si="80"/>
        <v>0</v>
      </c>
      <c r="AH252" s="251"/>
    </row>
    <row r="253" hidden="1" outlineLevel="1">
      <c r="A253" s="257" t="s">
        <v>246</v>
      </c>
      <c r="B253" s="258">
        <f t="shared" ref="B253:AF253" si="81">sum(B251:B252)</f>
        <v>0</v>
      </c>
      <c r="C253" s="258">
        <f t="shared" si="81"/>
        <v>0</v>
      </c>
      <c r="D253" s="258">
        <f t="shared" si="81"/>
        <v>0</v>
      </c>
      <c r="E253" s="258">
        <f t="shared" si="81"/>
        <v>0</v>
      </c>
      <c r="F253" s="258">
        <f t="shared" si="81"/>
        <v>0</v>
      </c>
      <c r="G253" s="258">
        <f t="shared" si="81"/>
        <v>0</v>
      </c>
      <c r="H253" s="258">
        <f t="shared" si="81"/>
        <v>0</v>
      </c>
      <c r="I253" s="258">
        <f t="shared" si="81"/>
        <v>0</v>
      </c>
      <c r="J253" s="258">
        <f t="shared" si="81"/>
        <v>0</v>
      </c>
      <c r="K253" s="258">
        <f t="shared" si="81"/>
        <v>0</v>
      </c>
      <c r="L253" s="258">
        <f t="shared" si="81"/>
        <v>0</v>
      </c>
      <c r="M253" s="258">
        <f t="shared" si="81"/>
        <v>0</v>
      </c>
      <c r="N253" s="258">
        <f t="shared" si="81"/>
        <v>0</v>
      </c>
      <c r="O253" s="258">
        <f t="shared" si="81"/>
        <v>0</v>
      </c>
      <c r="P253" s="258">
        <f t="shared" si="81"/>
        <v>0</v>
      </c>
      <c r="Q253" s="258">
        <f t="shared" si="81"/>
        <v>0</v>
      </c>
      <c r="R253" s="258">
        <f t="shared" si="81"/>
        <v>0</v>
      </c>
      <c r="S253" s="258">
        <f t="shared" si="81"/>
        <v>0</v>
      </c>
      <c r="T253" s="258">
        <f t="shared" si="81"/>
        <v>0</v>
      </c>
      <c r="U253" s="258">
        <f t="shared" si="81"/>
        <v>0</v>
      </c>
      <c r="V253" s="258">
        <f t="shared" si="81"/>
        <v>0</v>
      </c>
      <c r="W253" s="258">
        <f t="shared" si="81"/>
        <v>0</v>
      </c>
      <c r="X253" s="258">
        <f t="shared" si="81"/>
        <v>0</v>
      </c>
      <c r="Y253" s="258">
        <f t="shared" si="81"/>
        <v>0</v>
      </c>
      <c r="Z253" s="258">
        <f t="shared" si="81"/>
        <v>0</v>
      </c>
      <c r="AA253" s="258">
        <f t="shared" si="81"/>
        <v>0</v>
      </c>
      <c r="AB253" s="258">
        <f t="shared" si="81"/>
        <v>0</v>
      </c>
      <c r="AC253" s="258">
        <f t="shared" si="81"/>
        <v>0</v>
      </c>
      <c r="AD253" s="258">
        <f t="shared" si="81"/>
        <v>0</v>
      </c>
      <c r="AE253" s="258">
        <f t="shared" si="81"/>
        <v>0</v>
      </c>
      <c r="AF253" s="258">
        <f t="shared" si="81"/>
        <v>0</v>
      </c>
      <c r="AG253" s="259">
        <f t="shared" si="80"/>
        <v>0</v>
      </c>
      <c r="AH253" s="260"/>
    </row>
    <row r="254" hidden="1" outlineLevel="1">
      <c r="A254" s="261"/>
      <c r="B254" s="262"/>
      <c r="C254" s="262"/>
      <c r="D254" s="262"/>
      <c r="E254" s="262"/>
      <c r="F254" s="262"/>
      <c r="G254" s="262"/>
      <c r="H254" s="262"/>
      <c r="I254" s="262"/>
      <c r="J254" s="262"/>
      <c r="K254" s="262"/>
      <c r="L254" s="262"/>
      <c r="M254" s="262"/>
      <c r="N254" s="262"/>
      <c r="O254" s="262"/>
      <c r="P254" s="262"/>
      <c r="Q254" s="262"/>
      <c r="R254" s="262"/>
      <c r="S254" s="262"/>
      <c r="T254" s="262"/>
      <c r="U254" s="262"/>
      <c r="V254" s="262"/>
      <c r="W254" s="262"/>
      <c r="X254" s="262"/>
      <c r="Y254" s="262"/>
      <c r="Z254" s="262"/>
      <c r="AA254" s="262"/>
      <c r="AB254" s="262"/>
      <c r="AC254" s="262"/>
      <c r="AD254" s="262"/>
      <c r="AE254" s="262"/>
      <c r="AF254" s="262"/>
      <c r="AG254" s="263"/>
      <c r="AH254" s="264"/>
    </row>
    <row r="255" hidden="1" outlineLevel="1">
      <c r="A255" s="255" t="s">
        <v>364</v>
      </c>
      <c r="B255" s="270"/>
      <c r="C255" s="270"/>
      <c r="D255" s="270"/>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c r="AB255" s="270"/>
      <c r="AC255" s="270"/>
      <c r="AD255" s="270"/>
      <c r="AE255" s="270"/>
      <c r="AF255" s="270"/>
      <c r="AG255" s="250">
        <f t="shared" ref="AG255:AG258" si="82">SUM(B255:AF255)</f>
        <v>0</v>
      </c>
      <c r="AH255" s="251"/>
    </row>
    <row r="256" hidden="1" outlineLevel="1">
      <c r="A256" s="255" t="s">
        <v>365</v>
      </c>
      <c r="B256" s="270"/>
      <c r="C256" s="270"/>
      <c r="D256" s="270"/>
      <c r="E256" s="270"/>
      <c r="F256" s="270"/>
      <c r="G256" s="270"/>
      <c r="H256" s="270"/>
      <c r="I256" s="270"/>
      <c r="J256" s="270"/>
      <c r="K256" s="270"/>
      <c r="L256" s="270"/>
      <c r="M256" s="270"/>
      <c r="N256" s="270"/>
      <c r="O256" s="270"/>
      <c r="P256" s="270"/>
      <c r="Q256" s="270"/>
      <c r="R256" s="270"/>
      <c r="S256" s="270"/>
      <c r="T256" s="270"/>
      <c r="U256" s="270"/>
      <c r="V256" s="270"/>
      <c r="W256" s="270"/>
      <c r="X256" s="270"/>
      <c r="Y256" s="270"/>
      <c r="Z256" s="270"/>
      <c r="AA256" s="270"/>
      <c r="AB256" s="270"/>
      <c r="AC256" s="270"/>
      <c r="AD256" s="270"/>
      <c r="AE256" s="270"/>
      <c r="AF256" s="270"/>
      <c r="AG256" s="250">
        <f t="shared" si="82"/>
        <v>0</v>
      </c>
      <c r="AH256" s="251"/>
    </row>
    <row r="257" hidden="1" outlineLevel="1">
      <c r="A257" s="255" t="s">
        <v>366</v>
      </c>
      <c r="B257" s="270"/>
      <c r="C257" s="270"/>
      <c r="D257" s="270"/>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c r="AB257" s="270"/>
      <c r="AC257" s="270"/>
      <c r="AD257" s="270"/>
      <c r="AE257" s="270"/>
      <c r="AF257" s="270"/>
      <c r="AG257" s="250">
        <f t="shared" si="82"/>
        <v>0</v>
      </c>
      <c r="AH257" s="251"/>
    </row>
    <row r="258" hidden="1" outlineLevel="1">
      <c r="A258" s="265" t="s">
        <v>250</v>
      </c>
      <c r="B258" s="266">
        <f t="shared" ref="B258:AF258" si="83">sum(B255:B257)</f>
        <v>0</v>
      </c>
      <c r="C258" s="266">
        <f t="shared" si="83"/>
        <v>0</v>
      </c>
      <c r="D258" s="266">
        <f t="shared" si="83"/>
        <v>0</v>
      </c>
      <c r="E258" s="266">
        <f t="shared" si="83"/>
        <v>0</v>
      </c>
      <c r="F258" s="266">
        <f t="shared" si="83"/>
        <v>0</v>
      </c>
      <c r="G258" s="266">
        <f t="shared" si="83"/>
        <v>0</v>
      </c>
      <c r="H258" s="266">
        <f t="shared" si="83"/>
        <v>0</v>
      </c>
      <c r="I258" s="266">
        <f t="shared" si="83"/>
        <v>0</v>
      </c>
      <c r="J258" s="266">
        <f t="shared" si="83"/>
        <v>0</v>
      </c>
      <c r="K258" s="266">
        <f t="shared" si="83"/>
        <v>0</v>
      </c>
      <c r="L258" s="266">
        <f t="shared" si="83"/>
        <v>0</v>
      </c>
      <c r="M258" s="266">
        <f t="shared" si="83"/>
        <v>0</v>
      </c>
      <c r="N258" s="266">
        <f t="shared" si="83"/>
        <v>0</v>
      </c>
      <c r="O258" s="266">
        <f t="shared" si="83"/>
        <v>0</v>
      </c>
      <c r="P258" s="266">
        <f t="shared" si="83"/>
        <v>0</v>
      </c>
      <c r="Q258" s="266">
        <f t="shared" si="83"/>
        <v>0</v>
      </c>
      <c r="R258" s="266">
        <f t="shared" si="83"/>
        <v>0</v>
      </c>
      <c r="S258" s="266">
        <f t="shared" si="83"/>
        <v>0</v>
      </c>
      <c r="T258" s="266">
        <f t="shared" si="83"/>
        <v>0</v>
      </c>
      <c r="U258" s="266">
        <f t="shared" si="83"/>
        <v>0</v>
      </c>
      <c r="V258" s="266">
        <f t="shared" si="83"/>
        <v>0</v>
      </c>
      <c r="W258" s="266">
        <f t="shared" si="83"/>
        <v>0</v>
      </c>
      <c r="X258" s="266">
        <f t="shared" si="83"/>
        <v>0</v>
      </c>
      <c r="Y258" s="266">
        <f t="shared" si="83"/>
        <v>0</v>
      </c>
      <c r="Z258" s="266">
        <f t="shared" si="83"/>
        <v>0</v>
      </c>
      <c r="AA258" s="266">
        <f t="shared" si="83"/>
        <v>0</v>
      </c>
      <c r="AB258" s="266">
        <f t="shared" si="83"/>
        <v>0</v>
      </c>
      <c r="AC258" s="266">
        <f t="shared" si="83"/>
        <v>0</v>
      </c>
      <c r="AD258" s="266">
        <f t="shared" si="83"/>
        <v>0</v>
      </c>
      <c r="AE258" s="266">
        <f t="shared" si="83"/>
        <v>0</v>
      </c>
      <c r="AF258" s="266">
        <f t="shared" si="83"/>
        <v>0</v>
      </c>
      <c r="AG258" s="250">
        <f t="shared" si="82"/>
        <v>0</v>
      </c>
      <c r="AH258" s="268"/>
    </row>
    <row r="259" hidden="1" outlineLevel="1">
      <c r="A259" s="261"/>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c r="Z259" s="262"/>
      <c r="AA259" s="262"/>
      <c r="AB259" s="262"/>
      <c r="AC259" s="262"/>
      <c r="AD259" s="262"/>
      <c r="AE259" s="262"/>
      <c r="AF259" s="262"/>
      <c r="AG259" s="263"/>
      <c r="AH259" s="264"/>
    </row>
    <row r="260">
      <c r="A260" s="274" t="s">
        <v>278</v>
      </c>
      <c r="B260" s="275">
        <f>sum('DTC US&amp;CA - P&amp;L'!B231,'DTC EU - P&amp;L'!B232)</f>
        <v>29.315</v>
      </c>
      <c r="C260" s="275">
        <f>sum('DTC US&amp;CA - P&amp;L'!C231,'DTC EU - P&amp;L'!C232)</f>
        <v>0</v>
      </c>
      <c r="D260" s="275">
        <f>sum('DTC US&amp;CA - P&amp;L'!D231,'DTC EU - P&amp;L'!D232)</f>
        <v>23.468</v>
      </c>
      <c r="E260" s="275">
        <f>sum('DTC US&amp;CA - P&amp;L'!E231,'DTC EU - P&amp;L'!E232)</f>
        <v>29.225</v>
      </c>
      <c r="F260" s="275">
        <f>sum('DTC US&amp;CA - P&amp;L'!F231,'DTC EU - P&amp;L'!F232)</f>
        <v>0</v>
      </c>
      <c r="G260" s="275">
        <f>sum('DTC US&amp;CA - P&amp;L'!G231,'DTC EU - P&amp;L'!G232)</f>
        <v>0</v>
      </c>
      <c r="H260" s="275">
        <f>sum('DTC US&amp;CA - P&amp;L'!H231,'DTC EU - P&amp;L'!H232)</f>
        <v>0</v>
      </c>
      <c r="I260" s="275">
        <f>sum('DTC US&amp;CA - P&amp;L'!I231,'DTC EU - P&amp;L'!I232)</f>
        <v>58.965</v>
      </c>
      <c r="J260" s="275">
        <f>sum('DTC US&amp;CA - P&amp;L'!J231,'DTC EU - P&amp;L'!J232)</f>
        <v>29.4725</v>
      </c>
      <c r="K260" s="275">
        <f>sum('DTC US&amp;CA - P&amp;L'!K231,'DTC EU - P&amp;L'!K232)</f>
        <v>29.41</v>
      </c>
      <c r="L260" s="275">
        <f>sum('DTC US&amp;CA - P&amp;L'!L231,'DTC EU - P&amp;L'!L232)</f>
        <v>0</v>
      </c>
      <c r="M260" s="275">
        <f>sum('DTC US&amp;CA - P&amp;L'!M231,'DTC EU - P&amp;L'!M232)</f>
        <v>58.695</v>
      </c>
      <c r="N260" s="275">
        <f>sum('DTC US&amp;CA - P&amp;L'!N231,'DTC EU - P&amp;L'!N232)</f>
        <v>29.295</v>
      </c>
      <c r="O260" s="275">
        <f>sum('DTC US&amp;CA - P&amp;L'!O231,'DTC EU - P&amp;L'!O232)</f>
        <v>0</v>
      </c>
      <c r="P260" s="275">
        <f>sum('DTC US&amp;CA - P&amp;L'!P231,'DTC EU - P&amp;L'!P232)</f>
        <v>29.055</v>
      </c>
      <c r="Q260" s="275">
        <f>sum('DTC US&amp;CA - P&amp;L'!Q231,'DTC EU - P&amp;L'!Q232)</f>
        <v>58.135</v>
      </c>
      <c r="R260" s="275">
        <f>sum('DTC US&amp;CA - P&amp;L'!R231,'DTC EU - P&amp;L'!R232)</f>
        <v>0</v>
      </c>
      <c r="S260" s="275">
        <f>sum('DTC US&amp;CA - P&amp;L'!S231,'DTC EU - P&amp;L'!S232)</f>
        <v>29.145</v>
      </c>
      <c r="T260" s="275">
        <f>sum('DTC US&amp;CA - P&amp;L'!T231,'DTC EU - P&amp;L'!T232)</f>
        <v>0</v>
      </c>
      <c r="U260" s="275">
        <f>sum('DTC US&amp;CA - P&amp;L'!U231,'DTC EU - P&amp;L'!U232)</f>
        <v>29.0675</v>
      </c>
      <c r="V260" s="275">
        <f>sum('DTC US&amp;CA - P&amp;L'!V231,'DTC EU - P&amp;L'!V232)</f>
        <v>0</v>
      </c>
      <c r="W260" s="275">
        <f>sum('DTC US&amp;CA - P&amp;L'!W231,'DTC EU - P&amp;L'!W232)</f>
        <v>0</v>
      </c>
      <c r="X260" s="275">
        <f>sum('DTC US&amp;CA - P&amp;L'!X231,'DTC EU - P&amp;L'!X232)</f>
        <v>58.02</v>
      </c>
      <c r="Y260" s="275">
        <f>sum('DTC US&amp;CA - P&amp;L'!Y231,'DTC EU - P&amp;L'!Y232)</f>
        <v>58.21</v>
      </c>
      <c r="Z260" s="275">
        <f>sum('DTC US&amp;CA - P&amp;L'!Z231,'DTC EU - P&amp;L'!Z232)</f>
        <v>58.205</v>
      </c>
      <c r="AA260" s="275">
        <f>sum('DTC US&amp;CA - P&amp;L'!AA231,'DTC EU - P&amp;L'!AA232)</f>
        <v>0</v>
      </c>
      <c r="AB260" s="275">
        <f>sum('DTC US&amp;CA - P&amp;L'!AB231,'DTC EU - P&amp;L'!AB232)</f>
        <v>0</v>
      </c>
      <c r="AC260" s="275">
        <f>sum('DTC US&amp;CA - P&amp;L'!AC231,'DTC EU - P&amp;L'!AC232)</f>
        <v>0</v>
      </c>
      <c r="AD260" s="275">
        <f>sum('DTC US&amp;CA - P&amp;L'!AD231,'DTC EU - P&amp;L'!AD232)</f>
        <v>0</v>
      </c>
      <c r="AE260" s="275">
        <f>sum('DTC US&amp;CA - P&amp;L'!AE231,'DTC EU - P&amp;L'!AE232)</f>
        <v>29.16</v>
      </c>
      <c r="AF260" s="275">
        <f>sum('DTC US&amp;CA - P&amp;L'!AF231,'DTC EU - P&amp;L'!AF232)</f>
        <v>87.4125</v>
      </c>
      <c r="AG260" s="250">
        <f t="shared" ref="AG260:AG273" si="84">SUM(B260:AF260)</f>
        <v>724.2555</v>
      </c>
      <c r="AH260" s="276"/>
    </row>
    <row r="261">
      <c r="A261" s="277" t="s">
        <v>279</v>
      </c>
      <c r="B261" s="256">
        <f>sum('DTC US&amp;CA - P&amp;L'!B232,'DTC EU - P&amp;L'!B233)</f>
        <v>164.21</v>
      </c>
      <c r="C261" s="256">
        <f>sum('DTC US&amp;CA - P&amp;L'!C232,'DTC EU - P&amp;L'!C233)</f>
        <v>136.8792</v>
      </c>
      <c r="D261" s="256">
        <f>sum('DTC US&amp;CA - P&amp;L'!D232,'DTC EU - P&amp;L'!D233)</f>
        <v>218.05</v>
      </c>
      <c r="E261" s="256">
        <f>sum('DTC US&amp;CA - P&amp;L'!E232,'DTC EU - P&amp;L'!E233)</f>
        <v>121.636</v>
      </c>
      <c r="F261" s="256">
        <f>sum('DTC US&amp;CA - P&amp;L'!F232,'DTC EU - P&amp;L'!F233)</f>
        <v>138.467</v>
      </c>
      <c r="G261" s="256">
        <f>sum('DTC US&amp;CA - P&amp;L'!G232,'DTC EU - P&amp;L'!G233)</f>
        <v>94.35</v>
      </c>
      <c r="H261" s="256">
        <f>sum('DTC US&amp;CA - P&amp;L'!H232,'DTC EU - P&amp;L'!H233)</f>
        <v>135.43</v>
      </c>
      <c r="I261" s="256">
        <f>sum('DTC US&amp;CA - P&amp;L'!I232,'DTC EU - P&amp;L'!I233)</f>
        <v>112.6604</v>
      </c>
      <c r="J261" s="256">
        <f>sum('DTC US&amp;CA - P&amp;L'!J232,'DTC EU - P&amp;L'!J233)</f>
        <v>109.44</v>
      </c>
      <c r="K261" s="256">
        <f>sum('DTC US&amp;CA - P&amp;L'!K232,'DTC EU - P&amp;L'!K233)</f>
        <v>2967.4696</v>
      </c>
      <c r="L261" s="256">
        <f>sum('DTC US&amp;CA - P&amp;L'!L232,'DTC EU - P&amp;L'!L233)</f>
        <v>1650.31</v>
      </c>
      <c r="M261" s="256">
        <f>sum('DTC US&amp;CA - P&amp;L'!M232,'DTC EU - P&amp;L'!M233)</f>
        <v>380.2946</v>
      </c>
      <c r="N261" s="256">
        <f>sum('DTC US&amp;CA - P&amp;L'!N232,'DTC EU - P&amp;L'!N233)</f>
        <v>164.48</v>
      </c>
      <c r="O261" s="256">
        <f>sum('DTC US&amp;CA - P&amp;L'!O232,'DTC EU - P&amp;L'!O233)</f>
        <v>2760.05</v>
      </c>
      <c r="P261" s="256">
        <f>sum('DTC US&amp;CA - P&amp;L'!P232,'DTC EU - P&amp;L'!P233)</f>
        <v>503.6808</v>
      </c>
      <c r="Q261" s="256">
        <f>sum('DTC US&amp;CA - P&amp;L'!Q232,'DTC EU - P&amp;L'!Q233)</f>
        <v>342.12</v>
      </c>
      <c r="R261" s="256">
        <f>sum('DTC US&amp;CA - P&amp;L'!R232,'DTC EU - P&amp;L'!R233)</f>
        <v>727.0744</v>
      </c>
      <c r="S261" s="256">
        <f>sum('DTC US&amp;CA - P&amp;L'!S232,'DTC EU - P&amp;L'!S233)</f>
        <v>239.5</v>
      </c>
      <c r="T261" s="256">
        <f>sum('DTC US&amp;CA - P&amp;L'!T232,'DTC EU - P&amp;L'!T233)</f>
        <v>599.0698</v>
      </c>
      <c r="U261" s="256">
        <f>sum('DTC US&amp;CA - P&amp;L'!U232,'DTC EU - P&amp;L'!U233)</f>
        <v>120.41</v>
      </c>
      <c r="V261" s="256">
        <f>sum('DTC US&amp;CA - P&amp;L'!V232,'DTC EU - P&amp;L'!V233)</f>
        <v>71.37</v>
      </c>
      <c r="W261" s="256">
        <f>sum('DTC US&amp;CA - P&amp;L'!W232,'DTC EU - P&amp;L'!W233)</f>
        <v>56.93</v>
      </c>
      <c r="X261" s="256">
        <f>sum('DTC US&amp;CA - P&amp;L'!X232,'DTC EU - P&amp;L'!X233)</f>
        <v>164.6812</v>
      </c>
      <c r="Y261" s="256">
        <f>sum('DTC US&amp;CA - P&amp;L'!Y232,'DTC EU - P&amp;L'!Y233)</f>
        <v>195.42</v>
      </c>
      <c r="Z261" s="256">
        <f>sum('DTC US&amp;CA - P&amp;L'!Z232,'DTC EU - P&amp;L'!Z233)</f>
        <v>236.5174</v>
      </c>
      <c r="AA261" s="256">
        <f>sum('DTC US&amp;CA - P&amp;L'!AA232,'DTC EU - P&amp;L'!AA233)</f>
        <v>147.56</v>
      </c>
      <c r="AB261" s="256">
        <f>sum('DTC US&amp;CA - P&amp;L'!AB232,'DTC EU - P&amp;L'!AB233)</f>
        <v>56.87</v>
      </c>
      <c r="AC261" s="256">
        <f>sum('DTC US&amp;CA - P&amp;L'!AC232,'DTC EU - P&amp;L'!AC233)</f>
        <v>44.7</v>
      </c>
      <c r="AD261" s="256">
        <f>sum('DTC US&amp;CA - P&amp;L'!AD232,'DTC EU - P&amp;L'!AD233)</f>
        <v>44.81</v>
      </c>
      <c r="AE261" s="256">
        <f>sum('DTC US&amp;CA - P&amp;L'!AE232,'DTC EU - P&amp;L'!AE233)</f>
        <v>102.67</v>
      </c>
      <c r="AF261" s="256">
        <f>sum('DTC US&amp;CA - P&amp;L'!AF232,'DTC EU - P&amp;L'!AF233)</f>
        <v>227.891</v>
      </c>
      <c r="AG261" s="250">
        <f t="shared" si="84"/>
        <v>13035.0014</v>
      </c>
      <c r="AH261" s="251"/>
    </row>
    <row r="262">
      <c r="A262" s="277" t="s">
        <v>367</v>
      </c>
      <c r="B262" s="256">
        <f>sum('DTC US&amp;CA - P&amp;L'!B233,'DTC EU - P&amp;L'!B234)</f>
        <v>210.61</v>
      </c>
      <c r="C262" s="256">
        <f>sum('DTC US&amp;CA - P&amp;L'!C233,'DTC EU - P&amp;L'!C234)</f>
        <v>945.7312</v>
      </c>
      <c r="D262" s="256">
        <f>sum('DTC US&amp;CA - P&amp;L'!D233,'DTC EU - P&amp;L'!D234)</f>
        <v>957.53</v>
      </c>
      <c r="E262" s="256">
        <f>sum('DTC US&amp;CA - P&amp;L'!E233,'DTC EU - P&amp;L'!E234)</f>
        <v>1210.401</v>
      </c>
      <c r="F262" s="256">
        <f>sum('DTC US&amp;CA - P&amp;L'!F233,'DTC EU - P&amp;L'!F234)</f>
        <v>493.04</v>
      </c>
      <c r="G262" s="256">
        <f>sum('DTC US&amp;CA - P&amp;L'!G233,'DTC EU - P&amp;L'!G234)</f>
        <v>249.03</v>
      </c>
      <c r="H262" s="256">
        <f>sum('DTC US&amp;CA - P&amp;L'!H233,'DTC EU - P&amp;L'!H234)</f>
        <v>874.96</v>
      </c>
      <c r="I262" s="256">
        <f>sum('DTC US&amp;CA - P&amp;L'!I233,'DTC EU - P&amp;L'!I234)</f>
        <v>796.6388</v>
      </c>
      <c r="J262" s="256">
        <f>sum('DTC US&amp;CA - P&amp;L'!J233,'DTC EU - P&amp;L'!J234)</f>
        <v>414.51</v>
      </c>
      <c r="K262" s="256">
        <f>sum('DTC US&amp;CA - P&amp;L'!K233,'DTC EU - P&amp;L'!K234)</f>
        <v>1082.2356</v>
      </c>
      <c r="L262" s="256">
        <f>sum('DTC US&amp;CA - P&amp;L'!L233,'DTC EU - P&amp;L'!L234)</f>
        <v>420.11</v>
      </c>
      <c r="M262" s="256">
        <f>sum('DTC US&amp;CA - P&amp;L'!M233,'DTC EU - P&amp;L'!M234)</f>
        <v>392.4331</v>
      </c>
      <c r="N262" s="256">
        <f>sum('DTC US&amp;CA - P&amp;L'!N233,'DTC EU - P&amp;L'!N234)</f>
        <v>373.61</v>
      </c>
      <c r="O262" s="256">
        <f>sum('DTC US&amp;CA - P&amp;L'!O233,'DTC EU - P&amp;L'!O234)</f>
        <v>8468.56</v>
      </c>
      <c r="P262" s="256">
        <f>sum('DTC US&amp;CA - P&amp;L'!P233,'DTC EU - P&amp;L'!P234)</f>
        <v>1297.16</v>
      </c>
      <c r="Q262" s="256">
        <f>sum('DTC US&amp;CA - P&amp;L'!Q233,'DTC EU - P&amp;L'!Q234)</f>
        <v>656.9783</v>
      </c>
      <c r="R262" s="256">
        <f>sum('DTC US&amp;CA - P&amp;L'!R233,'DTC EU - P&amp;L'!R234)</f>
        <v>2061.64</v>
      </c>
      <c r="S262" s="256">
        <f>sum('DTC US&amp;CA - P&amp;L'!S233,'DTC EU - P&amp;L'!S234)</f>
        <v>692.4582</v>
      </c>
      <c r="T262" s="256">
        <f>sum('DTC US&amp;CA - P&amp;L'!T233,'DTC EU - P&amp;L'!T234)</f>
        <v>1427.58</v>
      </c>
      <c r="U262" s="256">
        <f>sum('DTC US&amp;CA - P&amp;L'!U233,'DTC EU - P&amp;L'!U234)</f>
        <v>474.0466</v>
      </c>
      <c r="V262" s="256">
        <f>sum('DTC US&amp;CA - P&amp;L'!V233,'DTC EU - P&amp;L'!V234)</f>
        <v>202.57</v>
      </c>
      <c r="W262" s="256">
        <f>sum('DTC US&amp;CA - P&amp;L'!W233,'DTC EU - P&amp;L'!W234)</f>
        <v>241.22</v>
      </c>
      <c r="X262" s="256">
        <f>sum('DTC US&amp;CA - P&amp;L'!X233,'DTC EU - P&amp;L'!X234)</f>
        <v>823.4016</v>
      </c>
      <c r="Y262" s="256">
        <f>sum('DTC US&amp;CA - P&amp;L'!Y233,'DTC EU - P&amp;L'!Y234)</f>
        <v>628.88</v>
      </c>
      <c r="Z262" s="256">
        <f>sum('DTC US&amp;CA - P&amp;L'!Z233,'DTC EU - P&amp;L'!Z234)</f>
        <v>493.28</v>
      </c>
      <c r="AA262" s="256">
        <f>sum('DTC US&amp;CA - P&amp;L'!AA233,'DTC EU - P&amp;L'!AA234)</f>
        <v>168.09</v>
      </c>
      <c r="AB262" s="256">
        <f>sum('DTC US&amp;CA - P&amp;L'!AB233,'DTC EU - P&amp;L'!AB234)</f>
        <v>125.1</v>
      </c>
      <c r="AC262" s="256">
        <f>sum('DTC US&amp;CA - P&amp;L'!AC233,'DTC EU - P&amp;L'!AC234)</f>
        <v>82.1</v>
      </c>
      <c r="AD262" s="256">
        <f>sum('DTC US&amp;CA - P&amp;L'!AD233,'DTC EU - P&amp;L'!AD234)</f>
        <v>252.24</v>
      </c>
      <c r="AE262" s="256">
        <f>sum('DTC US&amp;CA - P&amp;L'!AE233,'DTC EU - P&amp;L'!AE234)</f>
        <v>200.7656</v>
      </c>
      <c r="AF262" s="256">
        <f>sum('DTC US&amp;CA - P&amp;L'!AF233,'DTC EU - P&amp;L'!AF234)</f>
        <v>394.0885</v>
      </c>
      <c r="AG262" s="250">
        <f t="shared" si="84"/>
        <v>27110.9985</v>
      </c>
      <c r="AH262" s="251"/>
    </row>
    <row r="263">
      <c r="A263" s="277" t="s">
        <v>368</v>
      </c>
      <c r="B263" s="256">
        <f>sum('DTC US&amp;CA - P&amp;L'!B234,'DTC EU - P&amp;L'!B235)</f>
        <v>0</v>
      </c>
      <c r="C263" s="256">
        <f>sum('DTC US&amp;CA - P&amp;L'!C234,'DTC EU - P&amp;L'!C235)</f>
        <v>42.22</v>
      </c>
      <c r="D263" s="256">
        <f>sum('DTC US&amp;CA - P&amp;L'!D234,'DTC EU - P&amp;L'!D235)</f>
        <v>41.73</v>
      </c>
      <c r="E263" s="256">
        <f>sum('DTC US&amp;CA - P&amp;L'!E234,'DTC EU - P&amp;L'!E235)</f>
        <v>0</v>
      </c>
      <c r="F263" s="256">
        <f>sum('DTC US&amp;CA - P&amp;L'!F234,'DTC EU - P&amp;L'!F235)</f>
        <v>0</v>
      </c>
      <c r="G263" s="256">
        <f>sum('DTC US&amp;CA - P&amp;L'!G234,'DTC EU - P&amp;L'!G235)</f>
        <v>0</v>
      </c>
      <c r="H263" s="256">
        <f>sum('DTC US&amp;CA - P&amp;L'!H234,'DTC EU - P&amp;L'!H235)</f>
        <v>42.12</v>
      </c>
      <c r="I263" s="256">
        <f>sum('DTC US&amp;CA - P&amp;L'!I234,'DTC EU - P&amp;L'!I235)</f>
        <v>0</v>
      </c>
      <c r="J263" s="256">
        <f>sum('DTC US&amp;CA - P&amp;L'!J234,'DTC EU - P&amp;L'!J235)</f>
        <v>44.07</v>
      </c>
      <c r="K263" s="256">
        <f>sum('DTC US&amp;CA - P&amp;L'!K234,'DTC EU - P&amp;L'!K235)</f>
        <v>0</v>
      </c>
      <c r="L263" s="256">
        <f>sum('DTC US&amp;CA - P&amp;L'!L234,'DTC EU - P&amp;L'!L235)</f>
        <v>41.63</v>
      </c>
      <c r="M263" s="256">
        <f>sum('DTC US&amp;CA - P&amp;L'!M234,'DTC EU - P&amp;L'!M235)</f>
        <v>0</v>
      </c>
      <c r="N263" s="256">
        <f>sum('DTC US&amp;CA - P&amp;L'!N234,'DTC EU - P&amp;L'!N235)</f>
        <v>0</v>
      </c>
      <c r="O263" s="256">
        <f>sum('DTC US&amp;CA - P&amp;L'!O234,'DTC EU - P&amp;L'!O235)</f>
        <v>127.24</v>
      </c>
      <c r="P263" s="256">
        <f>sum('DTC US&amp;CA - P&amp;L'!P234,'DTC EU - P&amp;L'!P235)</f>
        <v>41.58</v>
      </c>
      <c r="Q263" s="256">
        <f>sum('DTC US&amp;CA - P&amp;L'!Q234,'DTC EU - P&amp;L'!Q235)</f>
        <v>41.34</v>
      </c>
      <c r="R263" s="256">
        <f>sum('DTC US&amp;CA - P&amp;L'!R234,'DTC EU - P&amp;L'!R235)</f>
        <v>159.14</v>
      </c>
      <c r="S263" s="256">
        <f>sum('DTC US&amp;CA - P&amp;L'!S234,'DTC EU - P&amp;L'!S235)</f>
        <v>0</v>
      </c>
      <c r="T263" s="256">
        <f>sum('DTC US&amp;CA - P&amp;L'!T234,'DTC EU - P&amp;L'!T235)</f>
        <v>0</v>
      </c>
      <c r="U263" s="256">
        <f>sum('DTC US&amp;CA - P&amp;L'!U234,'DTC EU - P&amp;L'!U235)</f>
        <v>0</v>
      </c>
      <c r="V263" s="256">
        <f>sum('DTC US&amp;CA - P&amp;L'!V234,'DTC EU - P&amp;L'!V235)</f>
        <v>86.28</v>
      </c>
      <c r="W263" s="256">
        <f>sum('DTC US&amp;CA - P&amp;L'!W234,'DTC EU - P&amp;L'!W235)</f>
        <v>0</v>
      </c>
      <c r="X263" s="256">
        <f>sum('DTC US&amp;CA - P&amp;L'!X234,'DTC EU - P&amp;L'!X235)</f>
        <v>124.02</v>
      </c>
      <c r="Y263" s="256">
        <f>sum('DTC US&amp;CA - P&amp;L'!Y234,'DTC EU - P&amp;L'!Y235)</f>
        <v>41.83</v>
      </c>
      <c r="Z263" s="256">
        <f>sum('DTC US&amp;CA - P&amp;L'!Z234,'DTC EU - P&amp;L'!Z235)</f>
        <v>75.27</v>
      </c>
      <c r="AA263" s="256">
        <f>sum('DTC US&amp;CA - P&amp;L'!AA234,'DTC EU - P&amp;L'!AA235)</f>
        <v>0</v>
      </c>
      <c r="AB263" s="256">
        <f>sum('DTC US&amp;CA - P&amp;L'!AB234,'DTC EU - P&amp;L'!AB235)</f>
        <v>42.04</v>
      </c>
      <c r="AC263" s="256">
        <f>sum('DTC US&amp;CA - P&amp;L'!AC234,'DTC EU - P&amp;L'!AC235)</f>
        <v>0</v>
      </c>
      <c r="AD263" s="256">
        <f>sum('DTC US&amp;CA - P&amp;L'!AD234,'DTC EU - P&amp;L'!AD235)</f>
        <v>0</v>
      </c>
      <c r="AE263" s="256">
        <f>sum('DTC US&amp;CA - P&amp;L'!AE234,'DTC EU - P&amp;L'!AE235)</f>
        <v>0</v>
      </c>
      <c r="AF263" s="256">
        <f>sum('DTC US&amp;CA - P&amp;L'!AF234,'DTC EU - P&amp;L'!AF235)</f>
        <v>0</v>
      </c>
      <c r="AG263" s="250">
        <f t="shared" si="84"/>
        <v>950.51</v>
      </c>
      <c r="AH263" s="251"/>
    </row>
    <row r="264">
      <c r="A264" s="277" t="s">
        <v>369</v>
      </c>
      <c r="B264" s="256">
        <f>sum('DTC US&amp;CA - P&amp;L'!B235,'DTC EU - P&amp;L'!B236)</f>
        <v>0</v>
      </c>
      <c r="C264" s="256">
        <f>sum('DTC US&amp;CA - P&amp;L'!C235,'DTC EU - P&amp;L'!C236)</f>
        <v>0</v>
      </c>
      <c r="D264" s="256">
        <f>sum('DTC US&amp;CA - P&amp;L'!D235,'DTC EU - P&amp;L'!D236)</f>
        <v>0</v>
      </c>
      <c r="E264" s="256">
        <f>sum('DTC US&amp;CA - P&amp;L'!E235,'DTC EU - P&amp;L'!E236)</f>
        <v>0</v>
      </c>
      <c r="F264" s="256">
        <f>sum('DTC US&amp;CA - P&amp;L'!F235,'DTC EU - P&amp;L'!F236)</f>
        <v>0</v>
      </c>
      <c r="G264" s="256">
        <f>sum('DTC US&amp;CA - P&amp;L'!G235,'DTC EU - P&amp;L'!G236)</f>
        <v>0</v>
      </c>
      <c r="H264" s="256">
        <f>sum('DTC US&amp;CA - P&amp;L'!H235,'DTC EU - P&amp;L'!H236)</f>
        <v>0</v>
      </c>
      <c r="I264" s="256">
        <f>sum('DTC US&amp;CA - P&amp;L'!I235,'DTC EU - P&amp;L'!I236)</f>
        <v>0</v>
      </c>
      <c r="J264" s="256">
        <f>sum('DTC US&amp;CA - P&amp;L'!J235,'DTC EU - P&amp;L'!J236)</f>
        <v>0</v>
      </c>
      <c r="K264" s="256">
        <f>sum('DTC US&amp;CA - P&amp;L'!K235,'DTC EU - P&amp;L'!K236)</f>
        <v>0</v>
      </c>
      <c r="L264" s="256">
        <f>sum('DTC US&amp;CA - P&amp;L'!L235,'DTC EU - P&amp;L'!L236)</f>
        <v>0</v>
      </c>
      <c r="M264" s="256">
        <f>sum('DTC US&amp;CA - P&amp;L'!M235,'DTC EU - P&amp;L'!M236)</f>
        <v>0</v>
      </c>
      <c r="N264" s="256">
        <f>sum('DTC US&amp;CA - P&amp;L'!N235,'DTC EU - P&amp;L'!N236)</f>
        <v>0</v>
      </c>
      <c r="O264" s="256">
        <f>sum('DTC US&amp;CA - P&amp;L'!O235,'DTC EU - P&amp;L'!O236)</f>
        <v>0</v>
      </c>
      <c r="P264" s="256">
        <f>sum('DTC US&amp;CA - P&amp;L'!P235,'DTC EU - P&amp;L'!P236)</f>
        <v>0</v>
      </c>
      <c r="Q264" s="256">
        <f>sum('DTC US&amp;CA - P&amp;L'!Q235,'DTC EU - P&amp;L'!Q236)</f>
        <v>0</v>
      </c>
      <c r="R264" s="256">
        <f>sum('DTC US&amp;CA - P&amp;L'!R235,'DTC EU - P&amp;L'!R236)</f>
        <v>0</v>
      </c>
      <c r="S264" s="256">
        <f>sum('DTC US&amp;CA - P&amp;L'!S235,'DTC EU - P&amp;L'!S236)</f>
        <v>0</v>
      </c>
      <c r="T264" s="256">
        <f>sum('DTC US&amp;CA - P&amp;L'!T235,'DTC EU - P&amp;L'!T236)</f>
        <v>0</v>
      </c>
      <c r="U264" s="256">
        <f>sum('DTC US&amp;CA - P&amp;L'!U235,'DTC EU - P&amp;L'!U236)</f>
        <v>0</v>
      </c>
      <c r="V264" s="256">
        <f>sum('DTC US&amp;CA - P&amp;L'!V235,'DTC EU - P&amp;L'!V236)</f>
        <v>0</v>
      </c>
      <c r="W264" s="256">
        <f>sum('DTC US&amp;CA - P&amp;L'!W235,'DTC EU - P&amp;L'!W236)</f>
        <v>0</v>
      </c>
      <c r="X264" s="256">
        <f>sum('DTC US&amp;CA - P&amp;L'!X235,'DTC EU - P&amp;L'!X236)</f>
        <v>0</v>
      </c>
      <c r="Y264" s="256">
        <f>sum('DTC US&amp;CA - P&amp;L'!Y235,'DTC EU - P&amp;L'!Y236)</f>
        <v>0</v>
      </c>
      <c r="Z264" s="256">
        <f>sum('DTC US&amp;CA - P&amp;L'!Z235,'DTC EU - P&amp;L'!Z236)</f>
        <v>0</v>
      </c>
      <c r="AA264" s="256">
        <f>sum('DTC US&amp;CA - P&amp;L'!AA235,'DTC EU - P&amp;L'!AA236)</f>
        <v>0</v>
      </c>
      <c r="AB264" s="256">
        <f>sum('DTC US&amp;CA - P&amp;L'!AB235,'DTC EU - P&amp;L'!AB236)</f>
        <v>0</v>
      </c>
      <c r="AC264" s="256">
        <f>sum('DTC US&amp;CA - P&amp;L'!AC235,'DTC EU - P&amp;L'!AC236)</f>
        <v>0</v>
      </c>
      <c r="AD264" s="256">
        <f>sum('DTC US&amp;CA - P&amp;L'!AD235,'DTC EU - P&amp;L'!AD236)</f>
        <v>0</v>
      </c>
      <c r="AE264" s="256">
        <f>sum('DTC US&amp;CA - P&amp;L'!AE235,'DTC EU - P&amp;L'!AE236)</f>
        <v>0</v>
      </c>
      <c r="AF264" s="256">
        <f>sum('DTC US&amp;CA - P&amp;L'!AF235,'DTC EU - P&amp;L'!AF236)</f>
        <v>0</v>
      </c>
      <c r="AG264" s="250">
        <f t="shared" si="84"/>
        <v>0</v>
      </c>
      <c r="AH264" s="251"/>
    </row>
    <row r="265">
      <c r="A265" s="277" t="s">
        <v>370</v>
      </c>
      <c r="B265" s="256">
        <f>sum('DTC US&amp;CA - P&amp;L'!B236,'DTC EU - P&amp;L'!B237)</f>
        <v>0</v>
      </c>
      <c r="C265" s="256">
        <f>sum('DTC US&amp;CA - P&amp;L'!C236,'DTC EU - P&amp;L'!C237)</f>
        <v>0</v>
      </c>
      <c r="D265" s="256">
        <f>sum('DTC US&amp;CA - P&amp;L'!D236,'DTC EU - P&amp;L'!D237)</f>
        <v>0</v>
      </c>
      <c r="E265" s="256">
        <f>sum('DTC US&amp;CA - P&amp;L'!E236,'DTC EU - P&amp;L'!E237)</f>
        <v>0</v>
      </c>
      <c r="F265" s="256">
        <f>sum('DTC US&amp;CA - P&amp;L'!F236,'DTC EU - P&amp;L'!F237)</f>
        <v>0</v>
      </c>
      <c r="G265" s="256">
        <f>sum('DTC US&amp;CA - P&amp;L'!G236,'DTC EU - P&amp;L'!G237)</f>
        <v>0</v>
      </c>
      <c r="H265" s="256">
        <f>sum('DTC US&amp;CA - P&amp;L'!H236,'DTC EU - P&amp;L'!H237)</f>
        <v>0</v>
      </c>
      <c r="I265" s="256">
        <f>sum('DTC US&amp;CA - P&amp;L'!I236,'DTC EU - P&amp;L'!I237)</f>
        <v>0</v>
      </c>
      <c r="J265" s="256">
        <f>sum('DTC US&amp;CA - P&amp;L'!J236,'DTC EU - P&amp;L'!J237)</f>
        <v>0</v>
      </c>
      <c r="K265" s="256">
        <f>sum('DTC US&amp;CA - P&amp;L'!K236,'DTC EU - P&amp;L'!K237)</f>
        <v>0</v>
      </c>
      <c r="L265" s="256">
        <f>sum('DTC US&amp;CA - P&amp;L'!L236,'DTC EU - P&amp;L'!L237)</f>
        <v>0</v>
      </c>
      <c r="M265" s="256">
        <f>sum('DTC US&amp;CA - P&amp;L'!M236,'DTC EU - P&amp;L'!M237)</f>
        <v>0</v>
      </c>
      <c r="N265" s="256">
        <f>sum('DTC US&amp;CA - P&amp;L'!N236,'DTC EU - P&amp;L'!N237)</f>
        <v>0</v>
      </c>
      <c r="O265" s="256">
        <f>sum('DTC US&amp;CA - P&amp;L'!O236,'DTC EU - P&amp;L'!O237)</f>
        <v>0</v>
      </c>
      <c r="P265" s="256">
        <f>sum('DTC US&amp;CA - P&amp;L'!P236,'DTC EU - P&amp;L'!P237)</f>
        <v>0</v>
      </c>
      <c r="Q265" s="256">
        <f>sum('DTC US&amp;CA - P&amp;L'!Q236,'DTC EU - P&amp;L'!Q237)</f>
        <v>0</v>
      </c>
      <c r="R265" s="256">
        <f>sum('DTC US&amp;CA - P&amp;L'!R236,'DTC EU - P&amp;L'!R237)</f>
        <v>0</v>
      </c>
      <c r="S265" s="256">
        <f>sum('DTC US&amp;CA - P&amp;L'!S236,'DTC EU - P&amp;L'!S237)</f>
        <v>0</v>
      </c>
      <c r="T265" s="256">
        <f>sum('DTC US&amp;CA - P&amp;L'!T236,'DTC EU - P&amp;L'!T237)</f>
        <v>0</v>
      </c>
      <c r="U265" s="256">
        <f>sum('DTC US&amp;CA - P&amp;L'!U236,'DTC EU - P&amp;L'!U237)</f>
        <v>0</v>
      </c>
      <c r="V265" s="256">
        <f>sum('DTC US&amp;CA - P&amp;L'!V236,'DTC EU - P&amp;L'!V237)</f>
        <v>0</v>
      </c>
      <c r="W265" s="256">
        <f>sum('DTC US&amp;CA - P&amp;L'!W236,'DTC EU - P&amp;L'!W237)</f>
        <v>0</v>
      </c>
      <c r="X265" s="256">
        <f>sum('DTC US&amp;CA - P&amp;L'!X236,'DTC EU - P&amp;L'!X237)</f>
        <v>0</v>
      </c>
      <c r="Y265" s="256">
        <f>sum('DTC US&amp;CA - P&amp;L'!Y236,'DTC EU - P&amp;L'!Y237)</f>
        <v>0</v>
      </c>
      <c r="Z265" s="256">
        <f>sum('DTC US&amp;CA - P&amp;L'!Z236,'DTC EU - P&amp;L'!Z237)</f>
        <v>0</v>
      </c>
      <c r="AA265" s="256">
        <f>sum('DTC US&amp;CA - P&amp;L'!AA236,'DTC EU - P&amp;L'!AA237)</f>
        <v>0</v>
      </c>
      <c r="AB265" s="256">
        <f>sum('DTC US&amp;CA - P&amp;L'!AB236,'DTC EU - P&amp;L'!AB237)</f>
        <v>0</v>
      </c>
      <c r="AC265" s="256">
        <f>sum('DTC US&amp;CA - P&amp;L'!AC236,'DTC EU - P&amp;L'!AC237)</f>
        <v>0</v>
      </c>
      <c r="AD265" s="256">
        <f>sum('DTC US&amp;CA - P&amp;L'!AD236,'DTC EU - P&amp;L'!AD237)</f>
        <v>0</v>
      </c>
      <c r="AE265" s="256">
        <f>sum('DTC US&amp;CA - P&amp;L'!AE236,'DTC EU - P&amp;L'!AE237)</f>
        <v>0</v>
      </c>
      <c r="AF265" s="256">
        <f>sum('DTC US&amp;CA - P&amp;L'!AF236,'DTC EU - P&amp;L'!AF237)</f>
        <v>0</v>
      </c>
      <c r="AG265" s="250">
        <f t="shared" si="84"/>
        <v>0</v>
      </c>
      <c r="AH265" s="251"/>
    </row>
    <row r="266">
      <c r="A266" s="277" t="s">
        <v>371</v>
      </c>
      <c r="B266" s="256">
        <f>sum('DTC US&amp;CA - P&amp;L'!B237,'DTC EU - P&amp;L'!B238)</f>
        <v>2088.32</v>
      </c>
      <c r="C266" s="256">
        <f>sum('DTC US&amp;CA - P&amp;L'!C237,'DTC EU - P&amp;L'!C238)</f>
        <v>3316.8</v>
      </c>
      <c r="D266" s="256">
        <f>sum('DTC US&amp;CA - P&amp;L'!D237,'DTC EU - P&amp;L'!D238)</f>
        <v>5048.53</v>
      </c>
      <c r="E266" s="256">
        <f>sum('DTC US&amp;CA - P&amp;L'!E237,'DTC EU - P&amp;L'!E238)</f>
        <v>4379.62</v>
      </c>
      <c r="F266" s="256">
        <f>sum('DTC US&amp;CA - P&amp;L'!F237,'DTC EU - P&amp;L'!F238)</f>
        <v>3298.7</v>
      </c>
      <c r="G266" s="256">
        <f>sum('DTC US&amp;CA - P&amp;L'!G237,'DTC EU - P&amp;L'!G238)</f>
        <v>2537.3</v>
      </c>
      <c r="H266" s="256">
        <f>sum('DTC US&amp;CA - P&amp;L'!H237,'DTC EU - P&amp;L'!H238)</f>
        <v>2146.53</v>
      </c>
      <c r="I266" s="256">
        <f>sum('DTC US&amp;CA - P&amp;L'!I237,'DTC EU - P&amp;L'!I238)</f>
        <v>1891.5375</v>
      </c>
      <c r="J266" s="256">
        <f>sum('DTC US&amp;CA - P&amp;L'!J237,'DTC EU - P&amp;L'!J238)</f>
        <v>2047.0825</v>
      </c>
      <c r="K266" s="256">
        <f>sum('DTC US&amp;CA - P&amp;L'!K237,'DTC EU - P&amp;L'!K238)</f>
        <v>5561.82</v>
      </c>
      <c r="L266" s="256">
        <f>sum('DTC US&amp;CA - P&amp;L'!L237,'DTC EU - P&amp;L'!L238)</f>
        <v>3152.06</v>
      </c>
      <c r="M266" s="256">
        <f>sum('DTC US&amp;CA - P&amp;L'!M237,'DTC EU - P&amp;L'!M238)</f>
        <v>1896.035</v>
      </c>
      <c r="N266" s="256">
        <f>sum('DTC US&amp;CA - P&amp;L'!N237,'DTC EU - P&amp;L'!N238)</f>
        <v>1188.395</v>
      </c>
      <c r="O266" s="256">
        <f>sum('DTC US&amp;CA - P&amp;L'!O237,'DTC EU - P&amp;L'!O238)</f>
        <v>7274.765</v>
      </c>
      <c r="P266" s="256">
        <f>sum('DTC US&amp;CA - P&amp;L'!P237,'DTC EU - P&amp;L'!P238)</f>
        <v>1782.55</v>
      </c>
      <c r="Q266" s="256">
        <f>sum('DTC US&amp;CA - P&amp;L'!Q237,'DTC EU - P&amp;L'!Q238)</f>
        <v>1624.805</v>
      </c>
      <c r="R266" s="256">
        <f>sum('DTC US&amp;CA - P&amp;L'!R237,'DTC EU - P&amp;L'!R238)</f>
        <v>3445.4475</v>
      </c>
      <c r="S266" s="256">
        <f>sum('DTC US&amp;CA - P&amp;L'!S237,'DTC EU - P&amp;L'!S238)</f>
        <v>1806.7</v>
      </c>
      <c r="T266" s="256">
        <f>sum('DTC US&amp;CA - P&amp;L'!T237,'DTC EU - P&amp;L'!T238)</f>
        <v>2052.715</v>
      </c>
      <c r="U266" s="256">
        <f>sum('DTC US&amp;CA - P&amp;L'!U237,'DTC EU - P&amp;L'!U238)</f>
        <v>1157.45</v>
      </c>
      <c r="V266" s="256">
        <f>sum('DTC US&amp;CA - P&amp;L'!V237,'DTC EU - P&amp;L'!V238)</f>
        <v>1031.72</v>
      </c>
      <c r="W266" s="256">
        <f>sum('DTC US&amp;CA - P&amp;L'!W237,'DTC EU - P&amp;L'!W238)</f>
        <v>2276.45</v>
      </c>
      <c r="X266" s="256">
        <f>sum('DTC US&amp;CA - P&amp;L'!X237,'DTC EU - P&amp;L'!X238)</f>
        <v>2168.9</v>
      </c>
      <c r="Y266" s="256">
        <f>sum('DTC US&amp;CA - P&amp;L'!Y237,'DTC EU - P&amp;L'!Y238)</f>
        <v>2380.51</v>
      </c>
      <c r="Z266" s="256">
        <f>sum('DTC US&amp;CA - P&amp;L'!Z237,'DTC EU - P&amp;L'!Z238)</f>
        <v>2760.507</v>
      </c>
      <c r="AA266" s="256">
        <f>sum('DTC US&amp;CA - P&amp;L'!AA237,'DTC EU - P&amp;L'!AA238)</f>
        <v>787.28</v>
      </c>
      <c r="AB266" s="256">
        <f>sum('DTC US&amp;CA - P&amp;L'!AB237,'DTC EU - P&amp;L'!AB238)</f>
        <v>1007.17</v>
      </c>
      <c r="AC266" s="256">
        <f>sum('DTC US&amp;CA - P&amp;L'!AC237,'DTC EU - P&amp;L'!AC238)</f>
        <v>645.065</v>
      </c>
      <c r="AD266" s="256">
        <f>sum('DTC US&amp;CA - P&amp;L'!AD237,'DTC EU - P&amp;L'!AD238)</f>
        <v>939.29</v>
      </c>
      <c r="AE266" s="256">
        <f>sum('DTC US&amp;CA - P&amp;L'!AE237,'DTC EU - P&amp;L'!AE238)</f>
        <v>1042.23</v>
      </c>
      <c r="AF266" s="256">
        <f>sum('DTC US&amp;CA - P&amp;L'!AF237,'DTC EU - P&amp;L'!AF238)</f>
        <v>1208.44</v>
      </c>
      <c r="AG266" s="250">
        <f t="shared" si="84"/>
        <v>73944.7245</v>
      </c>
      <c r="AH266" s="251"/>
    </row>
    <row r="267">
      <c r="A267" s="277" t="s">
        <v>372</v>
      </c>
      <c r="B267" s="256">
        <f>sum('DTC US&amp;CA - P&amp;L'!B238,'DTC EU - P&amp;L'!B239)</f>
        <v>108.73</v>
      </c>
      <c r="C267" s="256">
        <f>sum('DTC US&amp;CA - P&amp;L'!C238,'DTC EU - P&amp;L'!C239)</f>
        <v>107.88</v>
      </c>
      <c r="D267" s="256">
        <f>sum('DTC US&amp;CA - P&amp;L'!D238,'DTC EU - P&amp;L'!D239)</f>
        <v>36.39</v>
      </c>
      <c r="E267" s="256">
        <f>sum('DTC US&amp;CA - P&amp;L'!E238,'DTC EU - P&amp;L'!E239)</f>
        <v>36.72</v>
      </c>
      <c r="F267" s="256">
        <f>sum('DTC US&amp;CA - P&amp;L'!F238,'DTC EU - P&amp;L'!F239)</f>
        <v>108.89</v>
      </c>
      <c r="G267" s="256">
        <f>sum('DTC US&amp;CA - P&amp;L'!G238,'DTC EU - P&amp;L'!G239)</f>
        <v>0</v>
      </c>
      <c r="H267" s="256">
        <f>sum('DTC US&amp;CA - P&amp;L'!H238,'DTC EU - P&amp;L'!H239)</f>
        <v>0</v>
      </c>
      <c r="I267" s="256">
        <f>sum('DTC US&amp;CA - P&amp;L'!I238,'DTC EU - P&amp;L'!I239)</f>
        <v>106.85</v>
      </c>
      <c r="J267" s="256">
        <f>sum('DTC US&amp;CA - P&amp;L'!J238,'DTC EU - P&amp;L'!J239)</f>
        <v>36.04</v>
      </c>
      <c r="K267" s="256">
        <f>sum('DTC US&amp;CA - P&amp;L'!K238,'DTC EU - P&amp;L'!K239)</f>
        <v>0</v>
      </c>
      <c r="L267" s="256">
        <f>sum('DTC US&amp;CA - P&amp;L'!L238,'DTC EU - P&amp;L'!L239)</f>
        <v>0</v>
      </c>
      <c r="M267" s="256">
        <f>sum('DTC US&amp;CA - P&amp;L'!M238,'DTC EU - P&amp;L'!M239)</f>
        <v>0</v>
      </c>
      <c r="N267" s="256">
        <f>sum('DTC US&amp;CA - P&amp;L'!N238,'DTC EU - P&amp;L'!N239)</f>
        <v>0</v>
      </c>
      <c r="O267" s="256">
        <f>sum('DTC US&amp;CA - P&amp;L'!O238,'DTC EU - P&amp;L'!O239)</f>
        <v>436.17</v>
      </c>
      <c r="P267" s="256">
        <f>sum('DTC US&amp;CA - P&amp;L'!P238,'DTC EU - P&amp;L'!P239)</f>
        <v>63.11</v>
      </c>
      <c r="Q267" s="256">
        <f>sum('DTC US&amp;CA - P&amp;L'!Q238,'DTC EU - P&amp;L'!Q239)</f>
        <v>109.36</v>
      </c>
      <c r="R267" s="256">
        <f>sum('DTC US&amp;CA - P&amp;L'!R238,'DTC EU - P&amp;L'!R239)</f>
        <v>277.63</v>
      </c>
      <c r="S267" s="256">
        <f>sum('DTC US&amp;CA - P&amp;L'!S238,'DTC EU - P&amp;L'!S239)</f>
        <v>174.02</v>
      </c>
      <c r="T267" s="256">
        <f>sum('DTC US&amp;CA - P&amp;L'!T238,'DTC EU - P&amp;L'!T239)</f>
        <v>69.87</v>
      </c>
      <c r="U267" s="256">
        <f>sum('DTC US&amp;CA - P&amp;L'!U238,'DTC EU - P&amp;L'!U239)</f>
        <v>35.87</v>
      </c>
      <c r="V267" s="256">
        <f>sum('DTC US&amp;CA - P&amp;L'!V238,'DTC EU - P&amp;L'!V239)</f>
        <v>75.22</v>
      </c>
      <c r="W267" s="256">
        <f>sum('DTC US&amp;CA - P&amp;L'!W238,'DTC EU - P&amp;L'!W239)</f>
        <v>0</v>
      </c>
      <c r="X267" s="256">
        <f>sum('DTC US&amp;CA - P&amp;L'!X238,'DTC EU - P&amp;L'!X239)</f>
        <v>37.49</v>
      </c>
      <c r="Y267" s="256">
        <f>sum('DTC US&amp;CA - P&amp;L'!Y238,'DTC EU - P&amp;L'!Y239)</f>
        <v>74.35</v>
      </c>
      <c r="Z267" s="256">
        <f>sum('DTC US&amp;CA - P&amp;L'!Z238,'DTC EU - P&amp;L'!Z239)</f>
        <v>256.15</v>
      </c>
      <c r="AA267" s="256">
        <f>sum('DTC US&amp;CA - P&amp;L'!AA238,'DTC EU - P&amp;L'!AA239)</f>
        <v>0</v>
      </c>
      <c r="AB267" s="256">
        <f>sum('DTC US&amp;CA - P&amp;L'!AB238,'DTC EU - P&amp;L'!AB239)</f>
        <v>73.39</v>
      </c>
      <c r="AC267" s="256">
        <f>sum('DTC US&amp;CA - P&amp;L'!AC238,'DTC EU - P&amp;L'!AC239)</f>
        <v>0</v>
      </c>
      <c r="AD267" s="256">
        <f>sum('DTC US&amp;CA - P&amp;L'!AD238,'DTC EU - P&amp;L'!AD239)</f>
        <v>36.38</v>
      </c>
      <c r="AE267" s="256">
        <f>sum('DTC US&amp;CA - P&amp;L'!AE238,'DTC EU - P&amp;L'!AE239)</f>
        <v>0</v>
      </c>
      <c r="AF267" s="256">
        <f>sum('DTC US&amp;CA - P&amp;L'!AF238,'DTC EU - P&amp;L'!AF239)</f>
        <v>38.42</v>
      </c>
      <c r="AG267" s="250">
        <f t="shared" si="84"/>
        <v>2298.93</v>
      </c>
      <c r="AH267" s="251"/>
    </row>
    <row r="268">
      <c r="A268" s="277" t="s">
        <v>373</v>
      </c>
      <c r="B268" s="256">
        <f>sum('DTC US&amp;CA - P&amp;L'!B239,'DTC EU - P&amp;L'!B240)</f>
        <v>0</v>
      </c>
      <c r="C268" s="256">
        <f>sum('DTC US&amp;CA - P&amp;L'!C239,'DTC EU - P&amp;L'!C240)</f>
        <v>0</v>
      </c>
      <c r="D268" s="256">
        <f>sum('DTC US&amp;CA - P&amp;L'!D239,'DTC EU - P&amp;L'!D240)</f>
        <v>0</v>
      </c>
      <c r="E268" s="256">
        <f>sum('DTC US&amp;CA - P&amp;L'!E239,'DTC EU - P&amp;L'!E240)</f>
        <v>0</v>
      </c>
      <c r="F268" s="256">
        <f>sum('DTC US&amp;CA - P&amp;L'!F239,'DTC EU - P&amp;L'!F240)</f>
        <v>0</v>
      </c>
      <c r="G268" s="256">
        <f>sum('DTC US&amp;CA - P&amp;L'!G239,'DTC EU - P&amp;L'!G240)</f>
        <v>0</v>
      </c>
      <c r="H268" s="256">
        <f>sum('DTC US&amp;CA - P&amp;L'!H239,'DTC EU - P&amp;L'!H240)</f>
        <v>0</v>
      </c>
      <c r="I268" s="256">
        <f>sum('DTC US&amp;CA - P&amp;L'!I239,'DTC EU - P&amp;L'!I240)</f>
        <v>0</v>
      </c>
      <c r="J268" s="256">
        <f>sum('DTC US&amp;CA - P&amp;L'!J239,'DTC EU - P&amp;L'!J240)</f>
        <v>0</v>
      </c>
      <c r="K268" s="256">
        <f>sum('DTC US&amp;CA - P&amp;L'!K239,'DTC EU - P&amp;L'!K240)</f>
        <v>0</v>
      </c>
      <c r="L268" s="256">
        <f>sum('DTC US&amp;CA - P&amp;L'!L239,'DTC EU - P&amp;L'!L240)</f>
        <v>0</v>
      </c>
      <c r="M268" s="256">
        <f>sum('DTC US&amp;CA - P&amp;L'!M239,'DTC EU - P&amp;L'!M240)</f>
        <v>0</v>
      </c>
      <c r="N268" s="256">
        <f>sum('DTC US&amp;CA - P&amp;L'!N239,'DTC EU - P&amp;L'!N240)</f>
        <v>0</v>
      </c>
      <c r="O268" s="256">
        <f>sum('DTC US&amp;CA - P&amp;L'!O239,'DTC EU - P&amp;L'!O240)</f>
        <v>0</v>
      </c>
      <c r="P268" s="256">
        <f>sum('DTC US&amp;CA - P&amp;L'!P239,'DTC EU - P&amp;L'!P240)</f>
        <v>0</v>
      </c>
      <c r="Q268" s="256">
        <f>sum('DTC US&amp;CA - P&amp;L'!Q239,'DTC EU - P&amp;L'!Q240)</f>
        <v>0</v>
      </c>
      <c r="R268" s="256">
        <f>sum('DTC US&amp;CA - P&amp;L'!R239,'DTC EU - P&amp;L'!R240)</f>
        <v>0</v>
      </c>
      <c r="S268" s="256">
        <f>sum('DTC US&amp;CA - P&amp;L'!S239,'DTC EU - P&amp;L'!S240)</f>
        <v>0</v>
      </c>
      <c r="T268" s="256">
        <f>sum('DTC US&amp;CA - P&amp;L'!T239,'DTC EU - P&amp;L'!T240)</f>
        <v>0</v>
      </c>
      <c r="U268" s="256">
        <f>sum('DTC US&amp;CA - P&amp;L'!U239,'DTC EU - P&amp;L'!U240)</f>
        <v>0</v>
      </c>
      <c r="V268" s="256">
        <f>sum('DTC US&amp;CA - P&amp;L'!V239,'DTC EU - P&amp;L'!V240)</f>
        <v>0</v>
      </c>
      <c r="W268" s="256">
        <f>sum('DTC US&amp;CA - P&amp;L'!W239,'DTC EU - P&amp;L'!W240)</f>
        <v>0</v>
      </c>
      <c r="X268" s="256">
        <f>sum('DTC US&amp;CA - P&amp;L'!X239,'DTC EU - P&amp;L'!X240)</f>
        <v>0</v>
      </c>
      <c r="Y268" s="256">
        <f>sum('DTC US&amp;CA - P&amp;L'!Y239,'DTC EU - P&amp;L'!Y240)</f>
        <v>0</v>
      </c>
      <c r="Z268" s="256">
        <f>sum('DTC US&amp;CA - P&amp;L'!Z239,'DTC EU - P&amp;L'!Z240)</f>
        <v>0</v>
      </c>
      <c r="AA268" s="256">
        <f>sum('DTC US&amp;CA - P&amp;L'!AA239,'DTC EU - P&amp;L'!AA240)</f>
        <v>0</v>
      </c>
      <c r="AB268" s="256">
        <f>sum('DTC US&amp;CA - P&amp;L'!AB239,'DTC EU - P&amp;L'!AB240)</f>
        <v>0</v>
      </c>
      <c r="AC268" s="256">
        <f>sum('DTC US&amp;CA - P&amp;L'!AC239,'DTC EU - P&amp;L'!AC240)</f>
        <v>0</v>
      </c>
      <c r="AD268" s="256">
        <f>sum('DTC US&amp;CA - P&amp;L'!AD239,'DTC EU - P&amp;L'!AD240)</f>
        <v>0</v>
      </c>
      <c r="AE268" s="256">
        <f>sum('DTC US&amp;CA - P&amp;L'!AE239,'DTC EU - P&amp;L'!AE240)</f>
        <v>0</v>
      </c>
      <c r="AF268" s="256">
        <f>sum('DTC US&amp;CA - P&amp;L'!AF239,'DTC EU - P&amp;L'!AF240)</f>
        <v>0</v>
      </c>
      <c r="AG268" s="250">
        <f t="shared" si="84"/>
        <v>0</v>
      </c>
      <c r="AH268" s="251"/>
    </row>
    <row r="269">
      <c r="A269" s="277" t="s">
        <v>374</v>
      </c>
      <c r="B269" s="256">
        <f>sum('DTC US&amp;CA - P&amp;L'!B240,'DTC EU - P&amp;L'!B241)</f>
        <v>927.79</v>
      </c>
      <c r="C269" s="256">
        <f>sum('DTC US&amp;CA - P&amp;L'!C240,'DTC EU - P&amp;L'!C241)</f>
        <v>1060.19</v>
      </c>
      <c r="D269" s="256">
        <f>sum('DTC US&amp;CA - P&amp;L'!D240,'DTC EU - P&amp;L'!D241)</f>
        <v>1696.13</v>
      </c>
      <c r="E269" s="256">
        <f>sum('DTC US&amp;CA - P&amp;L'!E240,'DTC EU - P&amp;L'!E241)</f>
        <v>855.27</v>
      </c>
      <c r="F269" s="256">
        <f>sum('DTC US&amp;CA - P&amp;L'!F240,'DTC EU - P&amp;L'!F241)</f>
        <v>1241.67</v>
      </c>
      <c r="G269" s="256">
        <f>sum('DTC US&amp;CA - P&amp;L'!G240,'DTC EU - P&amp;L'!G241)</f>
        <v>854.56</v>
      </c>
      <c r="H269" s="256">
        <f>sum('DTC US&amp;CA - P&amp;L'!H240,'DTC EU - P&amp;L'!H241)</f>
        <v>932.54</v>
      </c>
      <c r="I269" s="256">
        <f>sum('DTC US&amp;CA - P&amp;L'!I240,'DTC EU - P&amp;L'!I241)</f>
        <v>1041.53</v>
      </c>
      <c r="J269" s="256">
        <f>sum('DTC US&amp;CA - P&amp;L'!J240,'DTC EU - P&amp;L'!J241)</f>
        <v>745.99</v>
      </c>
      <c r="K269" s="256">
        <f>sum('DTC US&amp;CA - P&amp;L'!K240,'DTC EU - P&amp;L'!K241)</f>
        <v>632.98</v>
      </c>
      <c r="L269" s="256">
        <f>sum('DTC US&amp;CA - P&amp;L'!L240,'DTC EU - P&amp;L'!L241)</f>
        <v>424.07</v>
      </c>
      <c r="M269" s="256">
        <f>sum('DTC US&amp;CA - P&amp;L'!M240,'DTC EU - P&amp;L'!M241)</f>
        <v>840.77</v>
      </c>
      <c r="N269" s="256">
        <f>sum('DTC US&amp;CA - P&amp;L'!N240,'DTC EU - P&amp;L'!N241)</f>
        <v>829.14</v>
      </c>
      <c r="O269" s="256">
        <f>sum('DTC US&amp;CA - P&amp;L'!O240,'DTC EU - P&amp;L'!O241)</f>
        <v>1678.6</v>
      </c>
      <c r="P269" s="256">
        <f>sum('DTC US&amp;CA - P&amp;L'!P240,'DTC EU - P&amp;L'!P241)</f>
        <v>614.65</v>
      </c>
      <c r="Q269" s="256">
        <f>sum('DTC US&amp;CA - P&amp;L'!Q240,'DTC EU - P&amp;L'!Q241)</f>
        <v>508.12</v>
      </c>
      <c r="R269" s="256">
        <f>sum('DTC US&amp;CA - P&amp;L'!R240,'DTC EU - P&amp;L'!R241)</f>
        <v>533.92</v>
      </c>
      <c r="S269" s="256">
        <f>sum('DTC US&amp;CA - P&amp;L'!S240,'DTC EU - P&amp;L'!S241)</f>
        <v>303.68</v>
      </c>
      <c r="T269" s="256">
        <f>sum('DTC US&amp;CA - P&amp;L'!T240,'DTC EU - P&amp;L'!T241)</f>
        <v>637.65</v>
      </c>
      <c r="U269" s="256">
        <f>sum('DTC US&amp;CA - P&amp;L'!U240,'DTC EU - P&amp;L'!U241)</f>
        <v>105.19</v>
      </c>
      <c r="V269" s="256">
        <f>sum('DTC US&amp;CA - P&amp;L'!V240,'DTC EU - P&amp;L'!V241)</f>
        <v>210.62</v>
      </c>
      <c r="W269" s="256">
        <f>sum('DTC US&amp;CA - P&amp;L'!W240,'DTC EU - P&amp;L'!W241)</f>
        <v>314.6</v>
      </c>
      <c r="X269" s="256">
        <f>sum('DTC US&amp;CA - P&amp;L'!X240,'DTC EU - P&amp;L'!X241)</f>
        <v>200.77</v>
      </c>
      <c r="Y269" s="256">
        <f>sum('DTC US&amp;CA - P&amp;L'!Y240,'DTC EU - P&amp;L'!Y241)</f>
        <v>825.53</v>
      </c>
      <c r="Z269" s="256">
        <f>sum('DTC US&amp;CA - P&amp;L'!Z240,'DTC EU - P&amp;L'!Z241)</f>
        <v>524.95</v>
      </c>
      <c r="AA269" s="256">
        <f>sum('DTC US&amp;CA - P&amp;L'!AA240,'DTC EU - P&amp;L'!AA241)</f>
        <v>503.22</v>
      </c>
      <c r="AB269" s="256">
        <f>sum('DTC US&amp;CA - P&amp;L'!AB240,'DTC EU - P&amp;L'!AB241)</f>
        <v>317.24</v>
      </c>
      <c r="AC269" s="256">
        <f>sum('DTC US&amp;CA - P&amp;L'!AC240,'DTC EU - P&amp;L'!AC241)</f>
        <v>401.11</v>
      </c>
      <c r="AD269" s="256">
        <f>sum('DTC US&amp;CA - P&amp;L'!AD240,'DTC EU - P&amp;L'!AD241)</f>
        <v>104.94</v>
      </c>
      <c r="AE269" s="256">
        <f>sum('DTC US&amp;CA - P&amp;L'!AE240,'DTC EU - P&amp;L'!AE241)</f>
        <v>0</v>
      </c>
      <c r="AF269" s="256">
        <f>sum('DTC US&amp;CA - P&amp;L'!AF240,'DTC EU - P&amp;L'!AF241)</f>
        <v>524.04</v>
      </c>
      <c r="AG269" s="250">
        <f t="shared" si="84"/>
        <v>20391.46</v>
      </c>
      <c r="AH269" s="251"/>
    </row>
    <row r="270">
      <c r="A270" s="255" t="s">
        <v>375</v>
      </c>
      <c r="B270" s="256">
        <f>sum('DTC US&amp;CA - P&amp;L'!B241,'DTC EU - P&amp;L'!B242)</f>
        <v>0</v>
      </c>
      <c r="C270" s="256">
        <f>sum('DTC US&amp;CA - P&amp;L'!C241,'DTC EU - P&amp;L'!C242)</f>
        <v>0</v>
      </c>
      <c r="D270" s="256">
        <f>sum('DTC US&amp;CA - P&amp;L'!D241,'DTC EU - P&amp;L'!D242)</f>
        <v>0</v>
      </c>
      <c r="E270" s="256">
        <f>sum('DTC US&amp;CA - P&amp;L'!E241,'DTC EU - P&amp;L'!E242)</f>
        <v>0</v>
      </c>
      <c r="F270" s="256">
        <f>sum('DTC US&amp;CA - P&amp;L'!F241,'DTC EU - P&amp;L'!F242)</f>
        <v>0</v>
      </c>
      <c r="G270" s="256">
        <f>sum('DTC US&amp;CA - P&amp;L'!G241,'DTC EU - P&amp;L'!G242)</f>
        <v>0</v>
      </c>
      <c r="H270" s="256">
        <f>sum('DTC US&amp;CA - P&amp;L'!H241,'DTC EU - P&amp;L'!H242)</f>
        <v>0</v>
      </c>
      <c r="I270" s="256">
        <f>sum('DTC US&amp;CA - P&amp;L'!I241,'DTC EU - P&amp;L'!I242)</f>
        <v>0</v>
      </c>
      <c r="J270" s="256">
        <f>sum('DTC US&amp;CA - P&amp;L'!J241,'DTC EU - P&amp;L'!J242)</f>
        <v>0</v>
      </c>
      <c r="K270" s="256">
        <f>sum('DTC US&amp;CA - P&amp;L'!K241,'DTC EU - P&amp;L'!K242)</f>
        <v>0</v>
      </c>
      <c r="L270" s="256">
        <f>sum('DTC US&amp;CA - P&amp;L'!L241,'DTC EU - P&amp;L'!L242)</f>
        <v>0</v>
      </c>
      <c r="M270" s="256">
        <f>sum('DTC US&amp;CA - P&amp;L'!M241,'DTC EU - P&amp;L'!M242)</f>
        <v>0</v>
      </c>
      <c r="N270" s="256">
        <f>sum('DTC US&amp;CA - P&amp;L'!N241,'DTC EU - P&amp;L'!N242)</f>
        <v>0</v>
      </c>
      <c r="O270" s="256">
        <f>sum('DTC US&amp;CA - P&amp;L'!O241,'DTC EU - P&amp;L'!O242)</f>
        <v>0</v>
      </c>
      <c r="P270" s="256">
        <f>sum('DTC US&amp;CA - P&amp;L'!P241,'DTC EU - P&amp;L'!P242)</f>
        <v>0</v>
      </c>
      <c r="Q270" s="256">
        <f>sum('DTC US&amp;CA - P&amp;L'!Q241,'DTC EU - P&amp;L'!Q242)</f>
        <v>0</v>
      </c>
      <c r="R270" s="256">
        <f>sum('DTC US&amp;CA - P&amp;L'!R241,'DTC EU - P&amp;L'!R242)</f>
        <v>0</v>
      </c>
      <c r="S270" s="256">
        <f>sum('DTC US&amp;CA - P&amp;L'!S241,'DTC EU - P&amp;L'!S242)</f>
        <v>0</v>
      </c>
      <c r="T270" s="256">
        <f>sum('DTC US&amp;CA - P&amp;L'!T241,'DTC EU - P&amp;L'!T242)</f>
        <v>0</v>
      </c>
      <c r="U270" s="256">
        <f>sum('DTC US&amp;CA - P&amp;L'!U241,'DTC EU - P&amp;L'!U242)</f>
        <v>0</v>
      </c>
      <c r="V270" s="256">
        <f>sum('DTC US&amp;CA - P&amp;L'!V241,'DTC EU - P&amp;L'!V242)</f>
        <v>0</v>
      </c>
      <c r="W270" s="256">
        <f>sum('DTC US&amp;CA - P&amp;L'!W241,'DTC EU - P&amp;L'!W242)</f>
        <v>0</v>
      </c>
      <c r="X270" s="256">
        <f>sum('DTC US&amp;CA - P&amp;L'!X241,'DTC EU - P&amp;L'!X242)</f>
        <v>0</v>
      </c>
      <c r="Y270" s="256">
        <f>sum('DTC US&amp;CA - P&amp;L'!Y241,'DTC EU - P&amp;L'!Y242)</f>
        <v>0</v>
      </c>
      <c r="Z270" s="256">
        <f>sum('DTC US&amp;CA - P&amp;L'!Z241,'DTC EU - P&amp;L'!Z242)</f>
        <v>0</v>
      </c>
      <c r="AA270" s="256">
        <f>sum('DTC US&amp;CA - P&amp;L'!AA241,'DTC EU - P&amp;L'!AA242)</f>
        <v>0</v>
      </c>
      <c r="AB270" s="256">
        <f>sum('DTC US&amp;CA - P&amp;L'!AB241,'DTC EU - P&amp;L'!AB242)</f>
        <v>0</v>
      </c>
      <c r="AC270" s="256">
        <f>sum('DTC US&amp;CA - P&amp;L'!AC241,'DTC EU - P&amp;L'!AC242)</f>
        <v>0</v>
      </c>
      <c r="AD270" s="256">
        <f>sum('DTC US&amp;CA - P&amp;L'!AD241,'DTC EU - P&amp;L'!AD242)</f>
        <v>0</v>
      </c>
      <c r="AE270" s="256">
        <f>sum('DTC US&amp;CA - P&amp;L'!AE241,'DTC EU - P&amp;L'!AE242)</f>
        <v>0</v>
      </c>
      <c r="AF270" s="256">
        <f>sum('DTC US&amp;CA - P&amp;L'!AF241,'DTC EU - P&amp;L'!AF242)</f>
        <v>0</v>
      </c>
      <c r="AG270" s="250">
        <f t="shared" si="84"/>
        <v>0</v>
      </c>
      <c r="AH270" s="251"/>
    </row>
    <row r="271">
      <c r="A271" s="255" t="s">
        <v>376</v>
      </c>
      <c r="B271" s="256">
        <f>sum('DTC US&amp;CA - P&amp;L'!B242,'DTC EU - P&amp;L'!B243)</f>
        <v>0</v>
      </c>
      <c r="C271" s="256">
        <f>sum('DTC US&amp;CA - P&amp;L'!C242,'DTC EU - P&amp;L'!C243)</f>
        <v>0</v>
      </c>
      <c r="D271" s="256">
        <f>sum('DTC US&amp;CA - P&amp;L'!D242,'DTC EU - P&amp;L'!D243)</f>
        <v>0</v>
      </c>
      <c r="E271" s="256">
        <f>sum('DTC US&amp;CA - P&amp;L'!E242,'DTC EU - P&amp;L'!E243)</f>
        <v>0</v>
      </c>
      <c r="F271" s="256">
        <f>sum('DTC US&amp;CA - P&amp;L'!F242,'DTC EU - P&amp;L'!F243)</f>
        <v>0</v>
      </c>
      <c r="G271" s="256">
        <f>sum('DTC US&amp;CA - P&amp;L'!G242,'DTC EU - P&amp;L'!G243)</f>
        <v>0</v>
      </c>
      <c r="H271" s="256">
        <f>sum('DTC US&amp;CA - P&amp;L'!H242,'DTC EU - P&amp;L'!H243)</f>
        <v>0</v>
      </c>
      <c r="I271" s="256">
        <f>sum('DTC US&amp;CA - P&amp;L'!I242,'DTC EU - P&amp;L'!I243)</f>
        <v>0</v>
      </c>
      <c r="J271" s="256">
        <f>sum('DTC US&amp;CA - P&amp;L'!J242,'DTC EU - P&amp;L'!J243)</f>
        <v>0</v>
      </c>
      <c r="K271" s="256">
        <f>sum('DTC US&amp;CA - P&amp;L'!K242,'DTC EU - P&amp;L'!K243)</f>
        <v>0</v>
      </c>
      <c r="L271" s="256">
        <f>sum('DTC US&amp;CA - P&amp;L'!L242,'DTC EU - P&amp;L'!L243)</f>
        <v>0</v>
      </c>
      <c r="M271" s="256">
        <f>sum('DTC US&amp;CA - P&amp;L'!M242,'DTC EU - P&amp;L'!M243)</f>
        <v>0</v>
      </c>
      <c r="N271" s="256">
        <f>sum('DTC US&amp;CA - P&amp;L'!N242,'DTC EU - P&amp;L'!N243)</f>
        <v>0</v>
      </c>
      <c r="O271" s="256">
        <f>sum('DTC US&amp;CA - P&amp;L'!O242,'DTC EU - P&amp;L'!O243)</f>
        <v>0</v>
      </c>
      <c r="P271" s="256">
        <f>sum('DTC US&amp;CA - P&amp;L'!P242,'DTC EU - P&amp;L'!P243)</f>
        <v>0</v>
      </c>
      <c r="Q271" s="256">
        <f>sum('DTC US&amp;CA - P&amp;L'!Q242,'DTC EU - P&amp;L'!Q243)</f>
        <v>0</v>
      </c>
      <c r="R271" s="256">
        <f>sum('DTC US&amp;CA - P&amp;L'!R242,'DTC EU - P&amp;L'!R243)</f>
        <v>0</v>
      </c>
      <c r="S271" s="256">
        <f>sum('DTC US&amp;CA - P&amp;L'!S242,'DTC EU - P&amp;L'!S243)</f>
        <v>0</v>
      </c>
      <c r="T271" s="256">
        <f>sum('DTC US&amp;CA - P&amp;L'!T242,'DTC EU - P&amp;L'!T243)</f>
        <v>0</v>
      </c>
      <c r="U271" s="256">
        <f>sum('DTC US&amp;CA - P&amp;L'!U242,'DTC EU - P&amp;L'!U243)</f>
        <v>0</v>
      </c>
      <c r="V271" s="256">
        <f>sum('DTC US&amp;CA - P&amp;L'!V242,'DTC EU - P&amp;L'!V243)</f>
        <v>0</v>
      </c>
      <c r="W271" s="256">
        <f>sum('DTC US&amp;CA - P&amp;L'!W242,'DTC EU - P&amp;L'!W243)</f>
        <v>0</v>
      </c>
      <c r="X271" s="256">
        <f>sum('DTC US&amp;CA - P&amp;L'!X242,'DTC EU - P&amp;L'!X243)</f>
        <v>0</v>
      </c>
      <c r="Y271" s="256">
        <f>sum('DTC US&amp;CA - P&amp;L'!Y242,'DTC EU - P&amp;L'!Y243)</f>
        <v>0</v>
      </c>
      <c r="Z271" s="256">
        <f>sum('DTC US&amp;CA - P&amp;L'!Z242,'DTC EU - P&amp;L'!Z243)</f>
        <v>0</v>
      </c>
      <c r="AA271" s="256">
        <f>sum('DTC US&amp;CA - P&amp;L'!AA242,'DTC EU - P&amp;L'!AA243)</f>
        <v>0</v>
      </c>
      <c r="AB271" s="256">
        <f>sum('DTC US&amp;CA - P&amp;L'!AB242,'DTC EU - P&amp;L'!AB243)</f>
        <v>0</v>
      </c>
      <c r="AC271" s="256">
        <f>sum('DTC US&amp;CA - P&amp;L'!AC242,'DTC EU - P&amp;L'!AC243)</f>
        <v>0</v>
      </c>
      <c r="AD271" s="256">
        <f>sum('DTC US&amp;CA - P&amp;L'!AD242,'DTC EU - P&amp;L'!AD243)</f>
        <v>0</v>
      </c>
      <c r="AE271" s="256">
        <f>sum('DTC US&amp;CA - P&amp;L'!AE242,'DTC EU - P&amp;L'!AE243)</f>
        <v>0</v>
      </c>
      <c r="AF271" s="256">
        <f>sum('DTC US&amp;CA - P&amp;L'!AF242,'DTC EU - P&amp;L'!AF243)</f>
        <v>0</v>
      </c>
      <c r="AG271" s="250">
        <f t="shared" si="84"/>
        <v>0</v>
      </c>
      <c r="AH271" s="251"/>
    </row>
    <row r="272">
      <c r="A272" s="255" t="s">
        <v>290</v>
      </c>
      <c r="B272" s="256">
        <f>sum('DTC US&amp;CA - P&amp;L'!B243,'DTC EU - P&amp;L'!B244)</f>
        <v>0</v>
      </c>
      <c r="C272" s="256">
        <f>sum('DTC US&amp;CA - P&amp;L'!C243,'DTC EU - P&amp;L'!C244)</f>
        <v>104.94</v>
      </c>
      <c r="D272" s="256">
        <f>sum('DTC US&amp;CA - P&amp;L'!D243,'DTC EU - P&amp;L'!D244)</f>
        <v>0</v>
      </c>
      <c r="E272" s="256">
        <f>sum('DTC US&amp;CA - P&amp;L'!E243,'DTC EU - P&amp;L'!E244)</f>
        <v>0</v>
      </c>
      <c r="F272" s="256">
        <f>sum('DTC US&amp;CA - P&amp;L'!F243,'DTC EU - P&amp;L'!F244)</f>
        <v>0</v>
      </c>
      <c r="G272" s="256">
        <f>sum('DTC US&amp;CA - P&amp;L'!G243,'DTC EU - P&amp;L'!G244)</f>
        <v>0</v>
      </c>
      <c r="H272" s="256">
        <f>sum('DTC US&amp;CA - P&amp;L'!H243,'DTC EU - P&amp;L'!H244)</f>
        <v>0</v>
      </c>
      <c r="I272" s="256">
        <f>sum('DTC US&amp;CA - P&amp;L'!I243,'DTC EU - P&amp;L'!I244)</f>
        <v>107.17</v>
      </c>
      <c r="J272" s="256">
        <f>sum('DTC US&amp;CA - P&amp;L'!J243,'DTC EU - P&amp;L'!J244)</f>
        <v>0</v>
      </c>
      <c r="K272" s="256">
        <f>sum('DTC US&amp;CA - P&amp;L'!K243,'DTC EU - P&amp;L'!K244)</f>
        <v>0</v>
      </c>
      <c r="L272" s="256">
        <f>sum('DTC US&amp;CA - P&amp;L'!L243,'DTC EU - P&amp;L'!L244)</f>
        <v>0</v>
      </c>
      <c r="M272" s="256">
        <f>sum('DTC US&amp;CA - P&amp;L'!M243,'DTC EU - P&amp;L'!M244)</f>
        <v>0</v>
      </c>
      <c r="N272" s="256">
        <f>sum('DTC US&amp;CA - P&amp;L'!N243,'DTC EU - P&amp;L'!N244)</f>
        <v>0</v>
      </c>
      <c r="O272" s="256">
        <f>sum('DTC US&amp;CA - P&amp;L'!O243,'DTC EU - P&amp;L'!O244)</f>
        <v>105.19</v>
      </c>
      <c r="P272" s="256">
        <f>sum('DTC US&amp;CA - P&amp;L'!P243,'DTC EU - P&amp;L'!P244)</f>
        <v>0</v>
      </c>
      <c r="Q272" s="256">
        <f>sum('DTC US&amp;CA - P&amp;L'!Q243,'DTC EU - P&amp;L'!Q244)</f>
        <v>105.93</v>
      </c>
      <c r="R272" s="256">
        <f>sum('DTC US&amp;CA - P&amp;L'!R243,'DTC EU - P&amp;L'!R244)</f>
        <v>212.61</v>
      </c>
      <c r="S272" s="256">
        <f>sum('DTC US&amp;CA - P&amp;L'!S243,'DTC EU - P&amp;L'!S244)</f>
        <v>0</v>
      </c>
      <c r="T272" s="256">
        <f>sum('DTC US&amp;CA - P&amp;L'!T243,'DTC EU - P&amp;L'!T244)</f>
        <v>104.94</v>
      </c>
      <c r="U272" s="256">
        <f>sum('DTC US&amp;CA - P&amp;L'!U243,'DTC EU - P&amp;L'!U244)</f>
        <v>0</v>
      </c>
      <c r="V272" s="256">
        <f>sum('DTC US&amp;CA - P&amp;L'!V243,'DTC EU - P&amp;L'!V244)</f>
        <v>0</v>
      </c>
      <c r="W272" s="256">
        <f>sum('DTC US&amp;CA - P&amp;L'!W243,'DTC EU - P&amp;L'!W244)</f>
        <v>0</v>
      </c>
      <c r="X272" s="256">
        <f>sum('DTC US&amp;CA - P&amp;L'!X243,'DTC EU - P&amp;L'!X244)</f>
        <v>0</v>
      </c>
      <c r="Y272" s="256">
        <f>sum('DTC US&amp;CA - P&amp;L'!Y243,'DTC EU - P&amp;L'!Y244)</f>
        <v>0</v>
      </c>
      <c r="Z272" s="256">
        <f>sum('DTC US&amp;CA - P&amp;L'!Z243,'DTC EU - P&amp;L'!Z244)</f>
        <v>0</v>
      </c>
      <c r="AA272" s="256">
        <f>sum('DTC US&amp;CA - P&amp;L'!AA243,'DTC EU - P&amp;L'!AA244)</f>
        <v>0</v>
      </c>
      <c r="AB272" s="256">
        <f>sum('DTC US&amp;CA - P&amp;L'!AB243,'DTC EU - P&amp;L'!AB244)</f>
        <v>0</v>
      </c>
      <c r="AC272" s="256">
        <f>sum('DTC US&amp;CA - P&amp;L'!AC243,'DTC EU - P&amp;L'!AC244)</f>
        <v>0</v>
      </c>
      <c r="AD272" s="256">
        <f>sum('DTC US&amp;CA - P&amp;L'!AD243,'DTC EU - P&amp;L'!AD244)</f>
        <v>0</v>
      </c>
      <c r="AE272" s="256">
        <f>sum('DTC US&amp;CA - P&amp;L'!AE243,'DTC EU - P&amp;L'!AE244)</f>
        <v>0</v>
      </c>
      <c r="AF272" s="256">
        <f>sum('DTC US&amp;CA - P&amp;L'!AF243,'DTC EU - P&amp;L'!AF244)</f>
        <v>0</v>
      </c>
      <c r="AG272" s="250">
        <f t="shared" si="84"/>
        <v>740.78</v>
      </c>
      <c r="AH272" s="251"/>
    </row>
    <row r="273">
      <c r="A273" s="278" t="s">
        <v>291</v>
      </c>
      <c r="B273" s="279">
        <f t="shared" ref="B273:AF273" si="85">sum(B260:B272)</f>
        <v>3528.975</v>
      </c>
      <c r="C273" s="279">
        <f t="shared" si="85"/>
        <v>5714.6404</v>
      </c>
      <c r="D273" s="279">
        <f t="shared" si="85"/>
        <v>8021.828</v>
      </c>
      <c r="E273" s="279">
        <f t="shared" si="85"/>
        <v>6632.872</v>
      </c>
      <c r="F273" s="279">
        <f t="shared" si="85"/>
        <v>5280.767</v>
      </c>
      <c r="G273" s="279">
        <f t="shared" si="85"/>
        <v>3735.24</v>
      </c>
      <c r="H273" s="279">
        <f t="shared" si="85"/>
        <v>4131.58</v>
      </c>
      <c r="I273" s="279">
        <f t="shared" si="85"/>
        <v>4115.3517</v>
      </c>
      <c r="J273" s="279">
        <f t="shared" si="85"/>
        <v>3426.605</v>
      </c>
      <c r="K273" s="279">
        <f t="shared" si="85"/>
        <v>10273.9152</v>
      </c>
      <c r="L273" s="279">
        <f t="shared" si="85"/>
        <v>5688.18</v>
      </c>
      <c r="M273" s="279">
        <f t="shared" si="85"/>
        <v>3568.2277</v>
      </c>
      <c r="N273" s="279">
        <f t="shared" si="85"/>
        <v>2584.92</v>
      </c>
      <c r="O273" s="279">
        <f t="shared" si="85"/>
        <v>20850.575</v>
      </c>
      <c r="P273" s="279">
        <f t="shared" si="85"/>
        <v>4331.7858</v>
      </c>
      <c r="Q273" s="279">
        <f t="shared" si="85"/>
        <v>3446.7883</v>
      </c>
      <c r="R273" s="279">
        <f t="shared" si="85"/>
        <v>7417.4619</v>
      </c>
      <c r="S273" s="279">
        <f t="shared" si="85"/>
        <v>3245.5032</v>
      </c>
      <c r="T273" s="279">
        <f t="shared" si="85"/>
        <v>4891.8248</v>
      </c>
      <c r="U273" s="279">
        <f t="shared" si="85"/>
        <v>1922.0341</v>
      </c>
      <c r="V273" s="279">
        <f t="shared" si="85"/>
        <v>1677.78</v>
      </c>
      <c r="W273" s="279">
        <f t="shared" si="85"/>
        <v>2889.2</v>
      </c>
      <c r="X273" s="279">
        <f t="shared" si="85"/>
        <v>3577.2828</v>
      </c>
      <c r="Y273" s="279">
        <f t="shared" si="85"/>
        <v>4204.73</v>
      </c>
      <c r="Z273" s="279">
        <f t="shared" si="85"/>
        <v>4404.8794</v>
      </c>
      <c r="AA273" s="279">
        <f t="shared" si="85"/>
        <v>1606.15</v>
      </c>
      <c r="AB273" s="279">
        <f t="shared" si="85"/>
        <v>1621.81</v>
      </c>
      <c r="AC273" s="279">
        <f t="shared" si="85"/>
        <v>1172.975</v>
      </c>
      <c r="AD273" s="279">
        <f t="shared" si="85"/>
        <v>1377.66</v>
      </c>
      <c r="AE273" s="279">
        <f t="shared" si="85"/>
        <v>1374.8256</v>
      </c>
      <c r="AF273" s="279">
        <f t="shared" si="85"/>
        <v>2480.292</v>
      </c>
      <c r="AG273" s="250">
        <f t="shared" si="84"/>
        <v>139196.6599</v>
      </c>
      <c r="AH273" s="280"/>
    </row>
    <row r="274">
      <c r="A274" s="21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2"/>
      <c r="AH274" s="283"/>
    </row>
    <row r="275">
      <c r="A275" s="284" t="s">
        <v>377</v>
      </c>
      <c r="B275" s="285">
        <f>sum('DTC US&amp;CA - P&amp;L'!B246,'DTC EU - P&amp;L'!B247)</f>
        <v>0</v>
      </c>
      <c r="C275" s="285">
        <f>sum('DTC US&amp;CA - P&amp;L'!C246,'DTC EU - P&amp;L'!C247)</f>
        <v>0</v>
      </c>
      <c r="D275" s="285">
        <f>sum('DTC US&amp;CA - P&amp;L'!D246,'DTC EU - P&amp;L'!D247)</f>
        <v>0</v>
      </c>
      <c r="E275" s="285">
        <f>sum('DTC US&amp;CA - P&amp;L'!E246,'DTC EU - P&amp;L'!E247)</f>
        <v>0</v>
      </c>
      <c r="F275" s="285">
        <f>sum('DTC US&amp;CA - P&amp;L'!F246,'DTC EU - P&amp;L'!F247)</f>
        <v>0</v>
      </c>
      <c r="G275" s="285">
        <f>sum('DTC US&amp;CA - P&amp;L'!G246,'DTC EU - P&amp;L'!G247)</f>
        <v>0</v>
      </c>
      <c r="H275" s="285">
        <f>sum('DTC US&amp;CA - P&amp;L'!H246,'DTC EU - P&amp;L'!H247)</f>
        <v>0</v>
      </c>
      <c r="I275" s="285">
        <f>sum('DTC US&amp;CA - P&amp;L'!I246,'DTC EU - P&amp;L'!I247)</f>
        <v>0</v>
      </c>
      <c r="J275" s="285">
        <f>sum('DTC US&amp;CA - P&amp;L'!J246,'DTC EU - P&amp;L'!J247)</f>
        <v>0</v>
      </c>
      <c r="K275" s="285">
        <f>sum('DTC US&amp;CA - P&amp;L'!K246,'DTC EU - P&amp;L'!K247)</f>
        <v>0</v>
      </c>
      <c r="L275" s="285">
        <f>sum('DTC US&amp;CA - P&amp;L'!L246,'DTC EU - P&amp;L'!L247)</f>
        <v>0</v>
      </c>
      <c r="M275" s="285">
        <f>sum('DTC US&amp;CA - P&amp;L'!M246,'DTC EU - P&amp;L'!M247)</f>
        <v>0</v>
      </c>
      <c r="N275" s="285">
        <f>sum('DTC US&amp;CA - P&amp;L'!N246,'DTC EU - P&amp;L'!N247)</f>
        <v>0</v>
      </c>
      <c r="O275" s="285">
        <f>sum('DTC US&amp;CA - P&amp;L'!O246,'DTC EU - P&amp;L'!O247)</f>
        <v>0</v>
      </c>
      <c r="P275" s="285">
        <f>sum('DTC US&amp;CA - P&amp;L'!P246,'DTC EU - P&amp;L'!P247)</f>
        <v>0</v>
      </c>
      <c r="Q275" s="285">
        <f>sum('DTC US&amp;CA - P&amp;L'!Q246,'DTC EU - P&amp;L'!Q247)</f>
        <v>0</v>
      </c>
      <c r="R275" s="285">
        <f>sum('DTC US&amp;CA - P&amp;L'!R246,'DTC EU - P&amp;L'!R247)</f>
        <v>0</v>
      </c>
      <c r="S275" s="285">
        <f>sum('DTC US&amp;CA - P&amp;L'!S246,'DTC EU - P&amp;L'!S247)</f>
        <v>0</v>
      </c>
      <c r="T275" s="285">
        <f>sum('DTC US&amp;CA - P&amp;L'!T246,'DTC EU - P&amp;L'!T247)</f>
        <v>0</v>
      </c>
      <c r="U275" s="285">
        <f>sum('DTC US&amp;CA - P&amp;L'!U246,'DTC EU - P&amp;L'!U247)</f>
        <v>0</v>
      </c>
      <c r="V275" s="285">
        <f>sum('DTC US&amp;CA - P&amp;L'!V246,'DTC EU - P&amp;L'!V247)</f>
        <v>0</v>
      </c>
      <c r="W275" s="285">
        <f>sum('DTC US&amp;CA - P&amp;L'!W246,'DTC EU - P&amp;L'!W247)</f>
        <v>0</v>
      </c>
      <c r="X275" s="285">
        <f>sum('DTC US&amp;CA - P&amp;L'!X246,'DTC EU - P&amp;L'!X247)</f>
        <v>0</v>
      </c>
      <c r="Y275" s="285">
        <f>sum('DTC US&amp;CA - P&amp;L'!Y246,'DTC EU - P&amp;L'!Y247)</f>
        <v>0</v>
      </c>
      <c r="Z275" s="285">
        <f>sum('DTC US&amp;CA - P&amp;L'!Z246,'DTC EU - P&amp;L'!Z247)</f>
        <v>0</v>
      </c>
      <c r="AA275" s="285">
        <f>sum('DTC US&amp;CA - P&amp;L'!AA246,'DTC EU - P&amp;L'!AA247)</f>
        <v>0</v>
      </c>
      <c r="AB275" s="285">
        <f>sum('DTC US&amp;CA - P&amp;L'!AB246,'DTC EU - P&amp;L'!AB247)</f>
        <v>0</v>
      </c>
      <c r="AC275" s="285">
        <f>sum('DTC US&amp;CA - P&amp;L'!AC246,'DTC EU - P&amp;L'!AC247)</f>
        <v>0</v>
      </c>
      <c r="AD275" s="285">
        <f>sum('DTC US&amp;CA - P&amp;L'!AD246,'DTC EU - P&amp;L'!AD247)</f>
        <v>0</v>
      </c>
      <c r="AE275" s="285">
        <f>sum('DTC US&amp;CA - P&amp;L'!AE246,'DTC EU - P&amp;L'!AE247)</f>
        <v>0</v>
      </c>
      <c r="AF275" s="285">
        <f>sum('DTC US&amp;CA - P&amp;L'!AF246,'DTC EU - P&amp;L'!AF247)</f>
        <v>0</v>
      </c>
      <c r="AG275" s="149">
        <f>SUM(B275:AF275)</f>
        <v>0</v>
      </c>
      <c r="AH275" s="150"/>
    </row>
    <row r="276">
      <c r="A276" s="21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2"/>
      <c r="AH276" s="283"/>
    </row>
    <row r="277">
      <c r="A277" s="21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2"/>
      <c r="AH277" s="283"/>
    </row>
    <row r="278">
      <c r="A278" s="21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2"/>
      <c r="AH278" s="283"/>
    </row>
    <row r="279" ht="16.5" customHeight="1">
      <c r="A279" s="286" t="s">
        <v>378</v>
      </c>
      <c r="B279" s="200">
        <f t="shared" ref="B279:AF279" si="86">sum(B280,B297)</f>
        <v>1</v>
      </c>
      <c r="C279" s="200">
        <f t="shared" si="86"/>
        <v>0</v>
      </c>
      <c r="D279" s="200">
        <f t="shared" si="86"/>
        <v>12</v>
      </c>
      <c r="E279" s="200">
        <f t="shared" si="86"/>
        <v>7</v>
      </c>
      <c r="F279" s="200">
        <f t="shared" si="86"/>
        <v>8</v>
      </c>
      <c r="G279" s="200">
        <f t="shared" si="86"/>
        <v>4</v>
      </c>
      <c r="H279" s="200">
        <f t="shared" si="86"/>
        <v>5</v>
      </c>
      <c r="I279" s="200">
        <f t="shared" si="86"/>
        <v>9</v>
      </c>
      <c r="J279" s="200">
        <f t="shared" si="86"/>
        <v>6</v>
      </c>
      <c r="K279" s="200">
        <f t="shared" si="86"/>
        <v>5</v>
      </c>
      <c r="L279" s="200">
        <f t="shared" si="86"/>
        <v>29</v>
      </c>
      <c r="M279" s="200">
        <f t="shared" si="86"/>
        <v>5</v>
      </c>
      <c r="N279" s="200">
        <f t="shared" si="86"/>
        <v>5</v>
      </c>
      <c r="O279" s="200">
        <f t="shared" si="86"/>
        <v>6</v>
      </c>
      <c r="P279" s="200">
        <f t="shared" si="86"/>
        <v>16</v>
      </c>
      <c r="Q279" s="200">
        <f t="shared" si="86"/>
        <v>2</v>
      </c>
      <c r="R279" s="200">
        <f t="shared" si="86"/>
        <v>3</v>
      </c>
      <c r="S279" s="200">
        <f t="shared" si="86"/>
        <v>6</v>
      </c>
      <c r="T279" s="200">
        <f t="shared" si="86"/>
        <v>11</v>
      </c>
      <c r="U279" s="200">
        <f t="shared" si="86"/>
        <v>4</v>
      </c>
      <c r="V279" s="200">
        <f t="shared" si="86"/>
        <v>9</v>
      </c>
      <c r="W279" s="200">
        <f t="shared" si="86"/>
        <v>2</v>
      </c>
      <c r="X279" s="200">
        <f t="shared" si="86"/>
        <v>2</v>
      </c>
      <c r="Y279" s="200">
        <f t="shared" si="86"/>
        <v>0</v>
      </c>
      <c r="Z279" s="200">
        <f t="shared" si="86"/>
        <v>9</v>
      </c>
      <c r="AA279" s="200">
        <f t="shared" si="86"/>
        <v>6</v>
      </c>
      <c r="AB279" s="200">
        <f t="shared" si="86"/>
        <v>10</v>
      </c>
      <c r="AC279" s="200">
        <f t="shared" si="86"/>
        <v>15</v>
      </c>
      <c r="AD279" s="200">
        <f t="shared" si="86"/>
        <v>8</v>
      </c>
      <c r="AE279" s="200">
        <f t="shared" si="86"/>
        <v>4</v>
      </c>
      <c r="AF279" s="200">
        <f t="shared" si="86"/>
        <v>1</v>
      </c>
      <c r="AG279" s="189">
        <f t="shared" ref="AG279:AG288" si="88">SUM(B279:AF279)</f>
        <v>210</v>
      </c>
      <c r="AH279" s="201"/>
    </row>
    <row r="280">
      <c r="A280" s="202" t="s">
        <v>230</v>
      </c>
      <c r="B280" s="203">
        <f t="shared" ref="B280:AF280" si="87">sum(B288,B295)</f>
        <v>1</v>
      </c>
      <c r="C280" s="203">
        <f t="shared" si="87"/>
        <v>0</v>
      </c>
      <c r="D280" s="203">
        <f t="shared" si="87"/>
        <v>12</v>
      </c>
      <c r="E280" s="203">
        <f t="shared" si="87"/>
        <v>7</v>
      </c>
      <c r="F280" s="203">
        <f t="shared" si="87"/>
        <v>8</v>
      </c>
      <c r="G280" s="203">
        <f t="shared" si="87"/>
        <v>4</v>
      </c>
      <c r="H280" s="203">
        <f t="shared" si="87"/>
        <v>5</v>
      </c>
      <c r="I280" s="203">
        <f t="shared" si="87"/>
        <v>9</v>
      </c>
      <c r="J280" s="203">
        <f t="shared" si="87"/>
        <v>6</v>
      </c>
      <c r="K280" s="203">
        <f t="shared" si="87"/>
        <v>5</v>
      </c>
      <c r="L280" s="203">
        <f t="shared" si="87"/>
        <v>28</v>
      </c>
      <c r="M280" s="203">
        <f t="shared" si="87"/>
        <v>5</v>
      </c>
      <c r="N280" s="203">
        <f t="shared" si="87"/>
        <v>5</v>
      </c>
      <c r="O280" s="203">
        <f t="shared" si="87"/>
        <v>3</v>
      </c>
      <c r="P280" s="203">
        <f t="shared" si="87"/>
        <v>5</v>
      </c>
      <c r="Q280" s="203">
        <f t="shared" si="87"/>
        <v>1</v>
      </c>
      <c r="R280" s="203">
        <f t="shared" si="87"/>
        <v>3</v>
      </c>
      <c r="S280" s="203">
        <f t="shared" si="87"/>
        <v>2</v>
      </c>
      <c r="T280" s="203">
        <f t="shared" si="87"/>
        <v>6</v>
      </c>
      <c r="U280" s="203">
        <f t="shared" si="87"/>
        <v>3</v>
      </c>
      <c r="V280" s="203">
        <f t="shared" si="87"/>
        <v>0</v>
      </c>
      <c r="W280" s="203">
        <f t="shared" si="87"/>
        <v>0</v>
      </c>
      <c r="X280" s="203">
        <f t="shared" si="87"/>
        <v>1</v>
      </c>
      <c r="Y280" s="203">
        <f t="shared" si="87"/>
        <v>0</v>
      </c>
      <c r="Z280" s="203">
        <f t="shared" si="87"/>
        <v>9</v>
      </c>
      <c r="AA280" s="203">
        <f t="shared" si="87"/>
        <v>6</v>
      </c>
      <c r="AB280" s="203">
        <f t="shared" si="87"/>
        <v>6</v>
      </c>
      <c r="AC280" s="203">
        <f t="shared" si="87"/>
        <v>10</v>
      </c>
      <c r="AD280" s="203">
        <f t="shared" si="87"/>
        <v>7</v>
      </c>
      <c r="AE280" s="203">
        <f t="shared" si="87"/>
        <v>1</v>
      </c>
      <c r="AF280" s="203">
        <f t="shared" si="87"/>
        <v>1</v>
      </c>
      <c r="AG280" s="189">
        <f t="shared" si="88"/>
        <v>159</v>
      </c>
      <c r="AH280" s="205"/>
    </row>
    <row r="281">
      <c r="A281" s="287" t="s">
        <v>379</v>
      </c>
      <c r="B281" s="235">
        <f>sum('DTC US&amp;CA - P&amp;L'!B252,'DTC EU - P&amp;L'!B253)</f>
        <v>0</v>
      </c>
      <c r="C281" s="235">
        <f>sum('DTC US&amp;CA - P&amp;L'!C252,'DTC EU - P&amp;L'!C253)</f>
        <v>0</v>
      </c>
      <c r="D281" s="235">
        <f>sum('DTC US&amp;CA - P&amp;L'!D252,'DTC EU - P&amp;L'!D253)</f>
        <v>0</v>
      </c>
      <c r="E281" s="235">
        <f>sum('DTC US&amp;CA - P&amp;L'!E252,'DTC EU - P&amp;L'!E253)</f>
        <v>0</v>
      </c>
      <c r="F281" s="235">
        <f>sum('DTC US&amp;CA - P&amp;L'!F252,'DTC EU - P&amp;L'!F253)</f>
        <v>0</v>
      </c>
      <c r="G281" s="235">
        <f>sum('DTC US&amp;CA - P&amp;L'!G252,'DTC EU - P&amp;L'!G253)</f>
        <v>0</v>
      </c>
      <c r="H281" s="235">
        <f>sum('DTC US&amp;CA - P&amp;L'!H252,'DTC EU - P&amp;L'!H253)</f>
        <v>0</v>
      </c>
      <c r="I281" s="235">
        <f>sum('DTC US&amp;CA - P&amp;L'!I252,'DTC EU - P&amp;L'!I253)</f>
        <v>0</v>
      </c>
      <c r="J281" s="235">
        <f>sum('DTC US&amp;CA - P&amp;L'!J252,'DTC EU - P&amp;L'!J253)</f>
        <v>0</v>
      </c>
      <c r="K281" s="235">
        <f>sum('DTC US&amp;CA - P&amp;L'!K252,'DTC EU - P&amp;L'!K253)</f>
        <v>0</v>
      </c>
      <c r="L281" s="235">
        <f>sum('DTC US&amp;CA - P&amp;L'!L252,'DTC EU - P&amp;L'!L253)</f>
        <v>0</v>
      </c>
      <c r="M281" s="235">
        <f>sum('DTC US&amp;CA - P&amp;L'!M252,'DTC EU - P&amp;L'!M253)</f>
        <v>0</v>
      </c>
      <c r="N281" s="235">
        <f>sum('DTC US&amp;CA - P&amp;L'!N252,'DTC EU - P&amp;L'!N253)</f>
        <v>0</v>
      </c>
      <c r="O281" s="235">
        <f>sum('DTC US&amp;CA - P&amp;L'!O252,'DTC EU - P&amp;L'!O253)</f>
        <v>0</v>
      </c>
      <c r="P281" s="235">
        <f>sum('DTC US&amp;CA - P&amp;L'!P252,'DTC EU - P&amp;L'!P253)</f>
        <v>0</v>
      </c>
      <c r="Q281" s="235">
        <f>sum('DTC US&amp;CA - P&amp;L'!Q252,'DTC EU - P&amp;L'!Q253)</f>
        <v>0</v>
      </c>
      <c r="R281" s="235">
        <f>sum('DTC US&amp;CA - P&amp;L'!R252,'DTC EU - P&amp;L'!R253)</f>
        <v>0</v>
      </c>
      <c r="S281" s="235">
        <f>sum('DTC US&amp;CA - P&amp;L'!S252,'DTC EU - P&amp;L'!S253)</f>
        <v>0</v>
      </c>
      <c r="T281" s="235">
        <f>sum('DTC US&amp;CA - P&amp;L'!T252,'DTC EU - P&amp;L'!T253)</f>
        <v>0</v>
      </c>
      <c r="U281" s="235">
        <f>sum('DTC US&amp;CA - P&amp;L'!U252,'DTC EU - P&amp;L'!U253)</f>
        <v>0</v>
      </c>
      <c r="V281" s="235">
        <f>sum('DTC US&amp;CA - P&amp;L'!V252,'DTC EU - P&amp;L'!V253)</f>
        <v>0</v>
      </c>
      <c r="W281" s="235">
        <f>sum('DTC US&amp;CA - P&amp;L'!W252,'DTC EU - P&amp;L'!W253)</f>
        <v>0</v>
      </c>
      <c r="X281" s="235">
        <f>sum('DTC US&amp;CA - P&amp;L'!X252,'DTC EU - P&amp;L'!X253)</f>
        <v>0</v>
      </c>
      <c r="Y281" s="235">
        <f>sum('DTC US&amp;CA - P&amp;L'!Y252,'DTC EU - P&amp;L'!Y253)</f>
        <v>0</v>
      </c>
      <c r="Z281" s="235">
        <f>sum('DTC US&amp;CA - P&amp;L'!Z252,'DTC EU - P&amp;L'!Z253)</f>
        <v>0</v>
      </c>
      <c r="AA281" s="235">
        <f>sum('DTC US&amp;CA - P&amp;L'!AA252,'DTC EU - P&amp;L'!AA253)</f>
        <v>0</v>
      </c>
      <c r="AB281" s="235">
        <f>sum('DTC US&amp;CA - P&amp;L'!AB252,'DTC EU - P&amp;L'!AB253)</f>
        <v>0</v>
      </c>
      <c r="AC281" s="235">
        <f>sum('DTC US&amp;CA - P&amp;L'!AC252,'DTC EU - P&amp;L'!AC253)</f>
        <v>0</v>
      </c>
      <c r="AD281" s="235">
        <f>sum('DTC US&amp;CA - P&amp;L'!AD252,'DTC EU - P&amp;L'!AD253)</f>
        <v>0</v>
      </c>
      <c r="AE281" s="235">
        <f>sum('DTC US&amp;CA - P&amp;L'!AE252,'DTC EU - P&amp;L'!AE253)</f>
        <v>0</v>
      </c>
      <c r="AF281" s="235">
        <f>sum('DTC US&amp;CA - P&amp;L'!AF252,'DTC EU - P&amp;L'!AF253)</f>
        <v>0</v>
      </c>
      <c r="AG281" s="189">
        <f t="shared" si="88"/>
        <v>0</v>
      </c>
      <c r="AH281" s="208"/>
    </row>
    <row r="282">
      <c r="A282" s="287" t="s">
        <v>380</v>
      </c>
      <c r="B282" s="235">
        <f>sum('DTC US&amp;CA - P&amp;L'!B253,'DTC EU - P&amp;L'!B254)</f>
        <v>0</v>
      </c>
      <c r="C282" s="235">
        <f>sum('DTC US&amp;CA - P&amp;L'!C253,'DTC EU - P&amp;L'!C254)</f>
        <v>0</v>
      </c>
      <c r="D282" s="235">
        <f>sum('DTC US&amp;CA - P&amp;L'!D253,'DTC EU - P&amp;L'!D254)</f>
        <v>0</v>
      </c>
      <c r="E282" s="235">
        <f>sum('DTC US&amp;CA - P&amp;L'!E253,'DTC EU - P&amp;L'!E254)</f>
        <v>0</v>
      </c>
      <c r="F282" s="235">
        <f>sum('DTC US&amp;CA - P&amp;L'!F253,'DTC EU - P&amp;L'!F254)</f>
        <v>0</v>
      </c>
      <c r="G282" s="235">
        <f>sum('DTC US&amp;CA - P&amp;L'!G253,'DTC EU - P&amp;L'!G254)</f>
        <v>0</v>
      </c>
      <c r="H282" s="235">
        <f>sum('DTC US&amp;CA - P&amp;L'!H253,'DTC EU - P&amp;L'!H254)</f>
        <v>0</v>
      </c>
      <c r="I282" s="235">
        <f>sum('DTC US&amp;CA - P&amp;L'!I253,'DTC EU - P&amp;L'!I254)</f>
        <v>0</v>
      </c>
      <c r="J282" s="235">
        <f>sum('DTC US&amp;CA - P&amp;L'!J253,'DTC EU - P&amp;L'!J254)</f>
        <v>0</v>
      </c>
      <c r="K282" s="235">
        <f>sum('DTC US&amp;CA - P&amp;L'!K253,'DTC EU - P&amp;L'!K254)</f>
        <v>0</v>
      </c>
      <c r="L282" s="235">
        <f>sum('DTC US&amp;CA - P&amp;L'!L253,'DTC EU - P&amp;L'!L254)</f>
        <v>0</v>
      </c>
      <c r="M282" s="235">
        <f>sum('DTC US&amp;CA - P&amp;L'!M253,'DTC EU - P&amp;L'!M254)</f>
        <v>0</v>
      </c>
      <c r="N282" s="235">
        <f>sum('DTC US&amp;CA - P&amp;L'!N253,'DTC EU - P&amp;L'!N254)</f>
        <v>0</v>
      </c>
      <c r="O282" s="235">
        <f>sum('DTC US&amp;CA - P&amp;L'!O253,'DTC EU - P&amp;L'!O254)</f>
        <v>0</v>
      </c>
      <c r="P282" s="235">
        <f>sum('DTC US&amp;CA - P&amp;L'!P253,'DTC EU - P&amp;L'!P254)</f>
        <v>0</v>
      </c>
      <c r="Q282" s="235">
        <f>sum('DTC US&amp;CA - P&amp;L'!Q253,'DTC EU - P&amp;L'!Q254)</f>
        <v>0</v>
      </c>
      <c r="R282" s="235">
        <f>sum('DTC US&amp;CA - P&amp;L'!R253,'DTC EU - P&amp;L'!R254)</f>
        <v>0</v>
      </c>
      <c r="S282" s="235">
        <f>sum('DTC US&amp;CA - P&amp;L'!S253,'DTC EU - P&amp;L'!S254)</f>
        <v>0</v>
      </c>
      <c r="T282" s="235">
        <f>sum('DTC US&amp;CA - P&amp;L'!T253,'DTC EU - P&amp;L'!T254)</f>
        <v>0</v>
      </c>
      <c r="U282" s="235">
        <f>sum('DTC US&amp;CA - P&amp;L'!U253,'DTC EU - P&amp;L'!U254)</f>
        <v>0</v>
      </c>
      <c r="V282" s="235">
        <f>sum('DTC US&amp;CA - P&amp;L'!V253,'DTC EU - P&amp;L'!V254)</f>
        <v>0</v>
      </c>
      <c r="W282" s="235">
        <f>sum('DTC US&amp;CA - P&amp;L'!W253,'DTC EU - P&amp;L'!W254)</f>
        <v>0</v>
      </c>
      <c r="X282" s="235">
        <f>sum('DTC US&amp;CA - P&amp;L'!X253,'DTC EU - P&amp;L'!X254)</f>
        <v>0</v>
      </c>
      <c r="Y282" s="235">
        <f>sum('DTC US&amp;CA - P&amp;L'!Y253,'DTC EU - P&amp;L'!Y254)</f>
        <v>0</v>
      </c>
      <c r="Z282" s="235">
        <f>sum('DTC US&amp;CA - P&amp;L'!Z253,'DTC EU - P&amp;L'!Z254)</f>
        <v>0</v>
      </c>
      <c r="AA282" s="235">
        <f>sum('DTC US&amp;CA - P&amp;L'!AA253,'DTC EU - P&amp;L'!AA254)</f>
        <v>0</v>
      </c>
      <c r="AB282" s="235">
        <f>sum('DTC US&amp;CA - P&amp;L'!AB253,'DTC EU - P&amp;L'!AB254)</f>
        <v>0</v>
      </c>
      <c r="AC282" s="235">
        <f>sum('DTC US&amp;CA - P&amp;L'!AC253,'DTC EU - P&amp;L'!AC254)</f>
        <v>0</v>
      </c>
      <c r="AD282" s="235">
        <f>sum('DTC US&amp;CA - P&amp;L'!AD253,'DTC EU - P&amp;L'!AD254)</f>
        <v>0</v>
      </c>
      <c r="AE282" s="235">
        <f>sum('DTC US&amp;CA - P&amp;L'!AE253,'DTC EU - P&amp;L'!AE254)</f>
        <v>0</v>
      </c>
      <c r="AF282" s="235">
        <f>sum('DTC US&amp;CA - P&amp;L'!AF253,'DTC EU - P&amp;L'!AF254)</f>
        <v>0</v>
      </c>
      <c r="AG282" s="189">
        <f t="shared" si="88"/>
        <v>0</v>
      </c>
      <c r="AH282" s="208"/>
    </row>
    <row r="283">
      <c r="A283" s="287" t="s">
        <v>381</v>
      </c>
      <c r="B283" s="235">
        <f>sum('DTC US&amp;CA - P&amp;L'!B254,'DTC EU - P&amp;L'!B255)</f>
        <v>0</v>
      </c>
      <c r="C283" s="235">
        <f>sum('DTC US&amp;CA - P&amp;L'!C254,'DTC EU - P&amp;L'!C255)</f>
        <v>0</v>
      </c>
      <c r="D283" s="235">
        <f>sum('DTC US&amp;CA - P&amp;L'!D254,'DTC EU - P&amp;L'!D255)</f>
        <v>0</v>
      </c>
      <c r="E283" s="235">
        <f>sum('DTC US&amp;CA - P&amp;L'!E254,'DTC EU - P&amp;L'!E255)</f>
        <v>0</v>
      </c>
      <c r="F283" s="235">
        <f>sum('DTC US&amp;CA - P&amp;L'!F254,'DTC EU - P&amp;L'!F255)</f>
        <v>0</v>
      </c>
      <c r="G283" s="235">
        <f>sum('DTC US&amp;CA - P&amp;L'!G254,'DTC EU - P&amp;L'!G255)</f>
        <v>0</v>
      </c>
      <c r="H283" s="235">
        <f>sum('DTC US&amp;CA - P&amp;L'!H254,'DTC EU - P&amp;L'!H255)</f>
        <v>0</v>
      </c>
      <c r="I283" s="235">
        <f>sum('DTC US&amp;CA - P&amp;L'!I254,'DTC EU - P&amp;L'!I255)</f>
        <v>0</v>
      </c>
      <c r="J283" s="235">
        <f>sum('DTC US&amp;CA - P&amp;L'!J254,'DTC EU - P&amp;L'!J255)</f>
        <v>0</v>
      </c>
      <c r="K283" s="235">
        <f>sum('DTC US&amp;CA - P&amp;L'!K254,'DTC EU - P&amp;L'!K255)</f>
        <v>0</v>
      </c>
      <c r="L283" s="235">
        <f>sum('DTC US&amp;CA - P&amp;L'!L254,'DTC EU - P&amp;L'!L255)</f>
        <v>0</v>
      </c>
      <c r="M283" s="235">
        <f>sum('DTC US&amp;CA - P&amp;L'!M254,'DTC EU - P&amp;L'!M255)</f>
        <v>0</v>
      </c>
      <c r="N283" s="235">
        <f>sum('DTC US&amp;CA - P&amp;L'!N254,'DTC EU - P&amp;L'!N255)</f>
        <v>0</v>
      </c>
      <c r="O283" s="235">
        <f>sum('DTC US&amp;CA - P&amp;L'!O254,'DTC EU - P&amp;L'!O255)</f>
        <v>0</v>
      </c>
      <c r="P283" s="235">
        <f>sum('DTC US&amp;CA - P&amp;L'!P254,'DTC EU - P&amp;L'!P255)</f>
        <v>0</v>
      </c>
      <c r="Q283" s="235">
        <f>sum('DTC US&amp;CA - P&amp;L'!Q254,'DTC EU - P&amp;L'!Q255)</f>
        <v>0</v>
      </c>
      <c r="R283" s="235">
        <f>sum('DTC US&amp;CA - P&amp;L'!R254,'DTC EU - P&amp;L'!R255)</f>
        <v>0</v>
      </c>
      <c r="S283" s="235">
        <f>sum('DTC US&amp;CA - P&amp;L'!S254,'DTC EU - P&amp;L'!S255)</f>
        <v>0</v>
      </c>
      <c r="T283" s="235">
        <f>sum('DTC US&amp;CA - P&amp;L'!T254,'DTC EU - P&amp;L'!T255)</f>
        <v>0</v>
      </c>
      <c r="U283" s="235">
        <f>sum('DTC US&amp;CA - P&amp;L'!U254,'DTC EU - P&amp;L'!U255)</f>
        <v>0</v>
      </c>
      <c r="V283" s="235">
        <f>sum('DTC US&amp;CA - P&amp;L'!V254,'DTC EU - P&amp;L'!V255)</f>
        <v>0</v>
      </c>
      <c r="W283" s="235">
        <f>sum('DTC US&amp;CA - P&amp;L'!W254,'DTC EU - P&amp;L'!W255)</f>
        <v>0</v>
      </c>
      <c r="X283" s="235">
        <f>sum('DTC US&amp;CA - P&amp;L'!X254,'DTC EU - P&amp;L'!X255)</f>
        <v>0</v>
      </c>
      <c r="Y283" s="235">
        <f>sum('DTC US&amp;CA - P&amp;L'!Y254,'DTC EU - P&amp;L'!Y255)</f>
        <v>0</v>
      </c>
      <c r="Z283" s="235">
        <f>sum('DTC US&amp;CA - P&amp;L'!Z254,'DTC EU - P&amp;L'!Z255)</f>
        <v>0</v>
      </c>
      <c r="AA283" s="235">
        <f>sum('DTC US&amp;CA - P&amp;L'!AA254,'DTC EU - P&amp;L'!AA255)</f>
        <v>0</v>
      </c>
      <c r="AB283" s="235">
        <f>sum('DTC US&amp;CA - P&amp;L'!AB254,'DTC EU - P&amp;L'!AB255)</f>
        <v>0</v>
      </c>
      <c r="AC283" s="235">
        <f>sum('DTC US&amp;CA - P&amp;L'!AC254,'DTC EU - P&amp;L'!AC255)</f>
        <v>0</v>
      </c>
      <c r="AD283" s="235">
        <f>sum('DTC US&amp;CA - P&amp;L'!AD254,'DTC EU - P&amp;L'!AD255)</f>
        <v>0</v>
      </c>
      <c r="AE283" s="235">
        <f>sum('DTC US&amp;CA - P&amp;L'!AE254,'DTC EU - P&amp;L'!AE255)</f>
        <v>0</v>
      </c>
      <c r="AF283" s="235">
        <f>sum('DTC US&amp;CA - P&amp;L'!AF254,'DTC EU - P&amp;L'!AF255)</f>
        <v>0</v>
      </c>
      <c r="AG283" s="189">
        <f t="shared" si="88"/>
        <v>0</v>
      </c>
      <c r="AH283" s="208"/>
    </row>
    <row r="284">
      <c r="A284" s="287" t="s">
        <v>382</v>
      </c>
      <c r="B284" s="235">
        <f>sum('DTC US&amp;CA - P&amp;L'!B255,'DTC EU - P&amp;L'!B256)</f>
        <v>0</v>
      </c>
      <c r="C284" s="235">
        <f>sum('DTC US&amp;CA - P&amp;L'!C255,'DTC EU - P&amp;L'!C256)</f>
        <v>0</v>
      </c>
      <c r="D284" s="235">
        <f>sum('DTC US&amp;CA - P&amp;L'!D255,'DTC EU - P&amp;L'!D256)</f>
        <v>0</v>
      </c>
      <c r="E284" s="235">
        <f>sum('DTC US&amp;CA - P&amp;L'!E255,'DTC EU - P&amp;L'!E256)</f>
        <v>0</v>
      </c>
      <c r="F284" s="235">
        <f>sum('DTC US&amp;CA - P&amp;L'!F255,'DTC EU - P&amp;L'!F256)</f>
        <v>0</v>
      </c>
      <c r="G284" s="235">
        <f>sum('DTC US&amp;CA - P&amp;L'!G255,'DTC EU - P&amp;L'!G256)</f>
        <v>0</v>
      </c>
      <c r="H284" s="235">
        <f>sum('DTC US&amp;CA - P&amp;L'!H255,'DTC EU - P&amp;L'!H256)</f>
        <v>0</v>
      </c>
      <c r="I284" s="235">
        <f>sum('DTC US&amp;CA - P&amp;L'!I255,'DTC EU - P&amp;L'!I256)</f>
        <v>0</v>
      </c>
      <c r="J284" s="235">
        <f>sum('DTC US&amp;CA - P&amp;L'!J255,'DTC EU - P&amp;L'!J256)</f>
        <v>0</v>
      </c>
      <c r="K284" s="235">
        <f>sum('DTC US&amp;CA - P&amp;L'!K255,'DTC EU - P&amp;L'!K256)</f>
        <v>0</v>
      </c>
      <c r="L284" s="235">
        <f>sum('DTC US&amp;CA - P&amp;L'!L255,'DTC EU - P&amp;L'!L256)</f>
        <v>0</v>
      </c>
      <c r="M284" s="235">
        <f>sum('DTC US&amp;CA - P&amp;L'!M255,'DTC EU - P&amp;L'!M256)</f>
        <v>0</v>
      </c>
      <c r="N284" s="235">
        <f>sum('DTC US&amp;CA - P&amp;L'!N255,'DTC EU - P&amp;L'!N256)</f>
        <v>0</v>
      </c>
      <c r="O284" s="235">
        <f>sum('DTC US&amp;CA - P&amp;L'!O255,'DTC EU - P&amp;L'!O256)</f>
        <v>0</v>
      </c>
      <c r="P284" s="235">
        <f>sum('DTC US&amp;CA - P&amp;L'!P255,'DTC EU - P&amp;L'!P256)</f>
        <v>0</v>
      </c>
      <c r="Q284" s="235">
        <f>sum('DTC US&amp;CA - P&amp;L'!Q255,'DTC EU - P&amp;L'!Q256)</f>
        <v>0</v>
      </c>
      <c r="R284" s="235">
        <f>sum('DTC US&amp;CA - P&amp;L'!R255,'DTC EU - P&amp;L'!R256)</f>
        <v>0</v>
      </c>
      <c r="S284" s="235">
        <f>sum('DTC US&amp;CA - P&amp;L'!S255,'DTC EU - P&amp;L'!S256)</f>
        <v>0</v>
      </c>
      <c r="T284" s="235">
        <f>sum('DTC US&amp;CA - P&amp;L'!T255,'DTC EU - P&amp;L'!T256)</f>
        <v>0</v>
      </c>
      <c r="U284" s="235">
        <f>sum('DTC US&amp;CA - P&amp;L'!U255,'DTC EU - P&amp;L'!U256)</f>
        <v>0</v>
      </c>
      <c r="V284" s="235">
        <f>sum('DTC US&amp;CA - P&amp;L'!V255,'DTC EU - P&amp;L'!V256)</f>
        <v>0</v>
      </c>
      <c r="W284" s="235">
        <f>sum('DTC US&amp;CA - P&amp;L'!W255,'DTC EU - P&amp;L'!W256)</f>
        <v>0</v>
      </c>
      <c r="X284" s="235">
        <f>sum('DTC US&amp;CA - P&amp;L'!X255,'DTC EU - P&amp;L'!X256)</f>
        <v>0</v>
      </c>
      <c r="Y284" s="235">
        <f>sum('DTC US&amp;CA - P&amp;L'!Y255,'DTC EU - P&amp;L'!Y256)</f>
        <v>0</v>
      </c>
      <c r="Z284" s="235">
        <f>sum('DTC US&amp;CA - P&amp;L'!Z255,'DTC EU - P&amp;L'!Z256)</f>
        <v>0</v>
      </c>
      <c r="AA284" s="235">
        <f>sum('DTC US&amp;CA - P&amp;L'!AA255,'DTC EU - P&amp;L'!AA256)</f>
        <v>0</v>
      </c>
      <c r="AB284" s="235">
        <f>sum('DTC US&amp;CA - P&amp;L'!AB255,'DTC EU - P&amp;L'!AB256)</f>
        <v>0</v>
      </c>
      <c r="AC284" s="235">
        <f>sum('DTC US&amp;CA - P&amp;L'!AC255,'DTC EU - P&amp;L'!AC256)</f>
        <v>0</v>
      </c>
      <c r="AD284" s="235">
        <f>sum('DTC US&amp;CA - P&amp;L'!AD255,'DTC EU - P&amp;L'!AD256)</f>
        <v>0</v>
      </c>
      <c r="AE284" s="235">
        <f>sum('DTC US&amp;CA - P&amp;L'!AE255,'DTC EU - P&amp;L'!AE256)</f>
        <v>0</v>
      </c>
      <c r="AF284" s="235">
        <f>sum('DTC US&amp;CA - P&amp;L'!AF255,'DTC EU - P&amp;L'!AF256)</f>
        <v>0</v>
      </c>
      <c r="AG284" s="189">
        <f t="shared" si="88"/>
        <v>0</v>
      </c>
      <c r="AH284" s="208"/>
    </row>
    <row r="285">
      <c r="A285" s="288" t="s">
        <v>231</v>
      </c>
      <c r="B285" s="235">
        <f>sum('DTC US&amp;CA - P&amp;L'!B256,'DTC EU - P&amp;L'!B257)</f>
        <v>0</v>
      </c>
      <c r="C285" s="235">
        <f>sum('DTC US&amp;CA - P&amp;L'!C256,'DTC EU - P&amp;L'!C257)</f>
        <v>0</v>
      </c>
      <c r="D285" s="235">
        <f>sum('DTC US&amp;CA - P&amp;L'!D256,'DTC EU - P&amp;L'!D257)</f>
        <v>0</v>
      </c>
      <c r="E285" s="235">
        <f>sum('DTC US&amp;CA - P&amp;L'!E256,'DTC EU - P&amp;L'!E257)</f>
        <v>0</v>
      </c>
      <c r="F285" s="235">
        <f>sum('DTC US&amp;CA - P&amp;L'!F256,'DTC EU - P&amp;L'!F257)</f>
        <v>0</v>
      </c>
      <c r="G285" s="235">
        <f>sum('DTC US&amp;CA - P&amp;L'!G256,'DTC EU - P&amp;L'!G257)</f>
        <v>0</v>
      </c>
      <c r="H285" s="235">
        <f>sum('DTC US&amp;CA - P&amp;L'!H256,'DTC EU - P&amp;L'!H257)</f>
        <v>0</v>
      </c>
      <c r="I285" s="235">
        <f>sum('DTC US&amp;CA - P&amp;L'!I256,'DTC EU - P&amp;L'!I257)</f>
        <v>0</v>
      </c>
      <c r="J285" s="235">
        <f>sum('DTC US&amp;CA - P&amp;L'!J256,'DTC EU - P&amp;L'!J257)</f>
        <v>0</v>
      </c>
      <c r="K285" s="235">
        <f>sum('DTC US&amp;CA - P&amp;L'!K256,'DTC EU - P&amp;L'!K257)</f>
        <v>0</v>
      </c>
      <c r="L285" s="235">
        <f>sum('DTC US&amp;CA - P&amp;L'!L256,'DTC EU - P&amp;L'!L257)</f>
        <v>0</v>
      </c>
      <c r="M285" s="235">
        <f>sum('DTC US&amp;CA - P&amp;L'!M256,'DTC EU - P&amp;L'!M257)</f>
        <v>0</v>
      </c>
      <c r="N285" s="235">
        <f>sum('DTC US&amp;CA - P&amp;L'!N256,'DTC EU - P&amp;L'!N257)</f>
        <v>0</v>
      </c>
      <c r="O285" s="235">
        <f>sum('DTC US&amp;CA - P&amp;L'!O256,'DTC EU - P&amp;L'!O257)</f>
        <v>0</v>
      </c>
      <c r="P285" s="235">
        <f>sum('DTC US&amp;CA - P&amp;L'!P256,'DTC EU - P&amp;L'!P257)</f>
        <v>0</v>
      </c>
      <c r="Q285" s="235">
        <f>sum('DTC US&amp;CA - P&amp;L'!Q256,'DTC EU - P&amp;L'!Q257)</f>
        <v>0</v>
      </c>
      <c r="R285" s="235">
        <f>sum('DTC US&amp;CA - P&amp;L'!R256,'DTC EU - P&amp;L'!R257)</f>
        <v>0</v>
      </c>
      <c r="S285" s="235">
        <f>sum('DTC US&amp;CA - P&amp;L'!S256,'DTC EU - P&amp;L'!S257)</f>
        <v>0</v>
      </c>
      <c r="T285" s="235">
        <f>sum('DTC US&amp;CA - P&amp;L'!T256,'DTC EU - P&amp;L'!T257)</f>
        <v>0</v>
      </c>
      <c r="U285" s="235">
        <f>sum('DTC US&amp;CA - P&amp;L'!U256,'DTC EU - P&amp;L'!U257)</f>
        <v>0</v>
      </c>
      <c r="V285" s="235">
        <f>sum('DTC US&amp;CA - P&amp;L'!V256,'DTC EU - P&amp;L'!V257)</f>
        <v>0</v>
      </c>
      <c r="W285" s="235">
        <f>sum('DTC US&amp;CA - P&amp;L'!W256,'DTC EU - P&amp;L'!W257)</f>
        <v>0</v>
      </c>
      <c r="X285" s="235">
        <f>sum('DTC US&amp;CA - P&amp;L'!X256,'DTC EU - P&amp;L'!X257)</f>
        <v>0</v>
      </c>
      <c r="Y285" s="235">
        <f>sum('DTC US&amp;CA - P&amp;L'!Y256,'DTC EU - P&amp;L'!Y257)</f>
        <v>0</v>
      </c>
      <c r="Z285" s="235">
        <f>sum('DTC US&amp;CA - P&amp;L'!Z256,'DTC EU - P&amp;L'!Z257)</f>
        <v>0</v>
      </c>
      <c r="AA285" s="235">
        <f>sum('DTC US&amp;CA - P&amp;L'!AA256,'DTC EU - P&amp;L'!AA257)</f>
        <v>0</v>
      </c>
      <c r="AB285" s="235">
        <f>sum('DTC US&amp;CA - P&amp;L'!AB256,'DTC EU - P&amp;L'!AB257)</f>
        <v>0</v>
      </c>
      <c r="AC285" s="235">
        <f>sum('DTC US&amp;CA - P&amp;L'!AC256,'DTC EU - P&amp;L'!AC257)</f>
        <v>0</v>
      </c>
      <c r="AD285" s="235">
        <f>sum('DTC US&amp;CA - P&amp;L'!AD256,'DTC EU - P&amp;L'!AD257)</f>
        <v>0</v>
      </c>
      <c r="AE285" s="235">
        <f>sum('DTC US&amp;CA - P&amp;L'!AE256,'DTC EU - P&amp;L'!AE257)</f>
        <v>0</v>
      </c>
      <c r="AF285" s="235">
        <f>sum('DTC US&amp;CA - P&amp;L'!AF256,'DTC EU - P&amp;L'!AF257)</f>
        <v>0</v>
      </c>
      <c r="AG285" s="189">
        <f t="shared" si="88"/>
        <v>0</v>
      </c>
      <c r="AH285" s="208"/>
    </row>
    <row r="286">
      <c r="A286" s="288" t="s">
        <v>383</v>
      </c>
      <c r="B286" s="235">
        <f>sum('DTC US&amp;CA - P&amp;L'!B257,'DTC EU - P&amp;L'!B258)</f>
        <v>1</v>
      </c>
      <c r="C286" s="235">
        <f>sum('DTC US&amp;CA - P&amp;L'!C257,'DTC EU - P&amp;L'!C258)</f>
        <v>0</v>
      </c>
      <c r="D286" s="235">
        <f>sum('DTC US&amp;CA - P&amp;L'!D257,'DTC EU - P&amp;L'!D258)</f>
        <v>11</v>
      </c>
      <c r="E286" s="235">
        <f>sum('DTC US&amp;CA - P&amp;L'!E257,'DTC EU - P&amp;L'!E258)</f>
        <v>5</v>
      </c>
      <c r="F286" s="235">
        <f>sum('DTC US&amp;CA - P&amp;L'!F257,'DTC EU - P&amp;L'!F258)</f>
        <v>7</v>
      </c>
      <c r="G286" s="235">
        <f>sum('DTC US&amp;CA - P&amp;L'!G257,'DTC EU - P&amp;L'!G258)</f>
        <v>4</v>
      </c>
      <c r="H286" s="235">
        <f>sum('DTC US&amp;CA - P&amp;L'!H257,'DTC EU - P&amp;L'!H258)</f>
        <v>3</v>
      </c>
      <c r="I286" s="235">
        <f>sum('DTC US&amp;CA - P&amp;L'!I257,'DTC EU - P&amp;L'!I258)</f>
        <v>6</v>
      </c>
      <c r="J286" s="235">
        <f>sum('DTC US&amp;CA - P&amp;L'!J257,'DTC EU - P&amp;L'!J258)</f>
        <v>4</v>
      </c>
      <c r="K286" s="235">
        <f>sum('DTC US&amp;CA - P&amp;L'!K257,'DTC EU - P&amp;L'!K258)</f>
        <v>3</v>
      </c>
      <c r="L286" s="235">
        <f>sum('DTC US&amp;CA - P&amp;L'!L257,'DTC EU - P&amp;L'!L258)</f>
        <v>25</v>
      </c>
      <c r="M286" s="235">
        <f>sum('DTC US&amp;CA - P&amp;L'!M257,'DTC EU - P&amp;L'!M258)</f>
        <v>5</v>
      </c>
      <c r="N286" s="235">
        <f>sum('DTC US&amp;CA - P&amp;L'!N257,'DTC EU - P&amp;L'!N258)</f>
        <v>3</v>
      </c>
      <c r="O286" s="235">
        <f>sum('DTC US&amp;CA - P&amp;L'!O257,'DTC EU - P&amp;L'!O258)</f>
        <v>3</v>
      </c>
      <c r="P286" s="235">
        <f>sum('DTC US&amp;CA - P&amp;L'!P257,'DTC EU - P&amp;L'!P258)</f>
        <v>3</v>
      </c>
      <c r="Q286" s="235">
        <f>sum('DTC US&amp;CA - P&amp;L'!Q257,'DTC EU - P&amp;L'!Q258)</f>
        <v>1</v>
      </c>
      <c r="R286" s="235">
        <f>sum('DTC US&amp;CA - P&amp;L'!R257,'DTC EU - P&amp;L'!R258)</f>
        <v>2</v>
      </c>
      <c r="S286" s="235">
        <f>sum('DTC US&amp;CA - P&amp;L'!S257,'DTC EU - P&amp;L'!S258)</f>
        <v>2</v>
      </c>
      <c r="T286" s="235">
        <f>sum('DTC US&amp;CA - P&amp;L'!T257,'DTC EU - P&amp;L'!T258)</f>
        <v>5</v>
      </c>
      <c r="U286" s="235">
        <f>sum('DTC US&amp;CA - P&amp;L'!U257,'DTC EU - P&amp;L'!U258)</f>
        <v>3</v>
      </c>
      <c r="V286" s="235">
        <f>sum('DTC US&amp;CA - P&amp;L'!V257,'DTC EU - P&amp;L'!V258)</f>
        <v>0</v>
      </c>
      <c r="W286" s="235">
        <f>sum('DTC US&amp;CA - P&amp;L'!W257,'DTC EU - P&amp;L'!W258)</f>
        <v>0</v>
      </c>
      <c r="X286" s="235">
        <f>sum('DTC US&amp;CA - P&amp;L'!X257,'DTC EU - P&amp;L'!X258)</f>
        <v>1</v>
      </c>
      <c r="Y286" s="235">
        <f>sum('DTC US&amp;CA - P&amp;L'!Y257,'DTC EU - P&amp;L'!Y258)</f>
        <v>0</v>
      </c>
      <c r="Z286" s="235">
        <f>sum('DTC US&amp;CA - P&amp;L'!Z257,'DTC EU - P&amp;L'!Z258)</f>
        <v>8</v>
      </c>
      <c r="AA286" s="235">
        <f>sum('DTC US&amp;CA - P&amp;L'!AA257,'DTC EU - P&amp;L'!AA258)</f>
        <v>5</v>
      </c>
      <c r="AB286" s="235">
        <f>sum('DTC US&amp;CA - P&amp;L'!AB257,'DTC EU - P&amp;L'!AB258)</f>
        <v>1</v>
      </c>
      <c r="AC286" s="235">
        <f>sum('DTC US&amp;CA - P&amp;L'!AC257,'DTC EU - P&amp;L'!AC258)</f>
        <v>8</v>
      </c>
      <c r="AD286" s="235">
        <f>sum('DTC US&amp;CA - P&amp;L'!AD257,'DTC EU - P&amp;L'!AD258)</f>
        <v>7</v>
      </c>
      <c r="AE286" s="235">
        <f>sum('DTC US&amp;CA - P&amp;L'!AE257,'DTC EU - P&amp;L'!AE258)</f>
        <v>0</v>
      </c>
      <c r="AF286" s="235">
        <f>sum('DTC US&amp;CA - P&amp;L'!AF257,'DTC EU - P&amp;L'!AF258)</f>
        <v>1</v>
      </c>
      <c r="AG286" s="189">
        <f t="shared" si="88"/>
        <v>127</v>
      </c>
      <c r="AH286" s="201"/>
    </row>
    <row r="287">
      <c r="A287" s="288" t="s">
        <v>384</v>
      </c>
      <c r="B287" s="235">
        <f>sum('DTC US&amp;CA - P&amp;L'!B258,'DTC EU - P&amp;L'!B259)</f>
        <v>0</v>
      </c>
      <c r="C287" s="235">
        <f>sum('DTC US&amp;CA - P&amp;L'!C258,'DTC EU - P&amp;L'!C259)</f>
        <v>0</v>
      </c>
      <c r="D287" s="235">
        <f>sum('DTC US&amp;CA - P&amp;L'!D258,'DTC EU - P&amp;L'!D259)</f>
        <v>0</v>
      </c>
      <c r="E287" s="235">
        <f>sum('DTC US&amp;CA - P&amp;L'!E258,'DTC EU - P&amp;L'!E259)</f>
        <v>0</v>
      </c>
      <c r="F287" s="235">
        <f>sum('DTC US&amp;CA - P&amp;L'!F258,'DTC EU - P&amp;L'!F259)</f>
        <v>0</v>
      </c>
      <c r="G287" s="235">
        <f>sum('DTC US&amp;CA - P&amp;L'!G258,'DTC EU - P&amp;L'!G259)</f>
        <v>0</v>
      </c>
      <c r="H287" s="235">
        <f>sum('DTC US&amp;CA - P&amp;L'!H258,'DTC EU - P&amp;L'!H259)</f>
        <v>0</v>
      </c>
      <c r="I287" s="235">
        <f>sum('DTC US&amp;CA - P&amp;L'!I258,'DTC EU - P&amp;L'!I259)</f>
        <v>0</v>
      </c>
      <c r="J287" s="235">
        <f>sum('DTC US&amp;CA - P&amp;L'!J258,'DTC EU - P&amp;L'!J259)</f>
        <v>0</v>
      </c>
      <c r="K287" s="235">
        <f>sum('DTC US&amp;CA - P&amp;L'!K258,'DTC EU - P&amp;L'!K259)</f>
        <v>0</v>
      </c>
      <c r="L287" s="235">
        <f>sum('DTC US&amp;CA - P&amp;L'!L258,'DTC EU - P&amp;L'!L259)</f>
        <v>0</v>
      </c>
      <c r="M287" s="235">
        <f>sum('DTC US&amp;CA - P&amp;L'!M258,'DTC EU - P&amp;L'!M259)</f>
        <v>0</v>
      </c>
      <c r="N287" s="235">
        <f>sum('DTC US&amp;CA - P&amp;L'!N258,'DTC EU - P&amp;L'!N259)</f>
        <v>0</v>
      </c>
      <c r="O287" s="235">
        <f>sum('DTC US&amp;CA - P&amp;L'!O258,'DTC EU - P&amp;L'!O259)</f>
        <v>0</v>
      </c>
      <c r="P287" s="235">
        <f>sum('DTC US&amp;CA - P&amp;L'!P258,'DTC EU - P&amp;L'!P259)</f>
        <v>0</v>
      </c>
      <c r="Q287" s="235">
        <f>sum('DTC US&amp;CA - P&amp;L'!Q258,'DTC EU - P&amp;L'!Q259)</f>
        <v>0</v>
      </c>
      <c r="R287" s="235">
        <f>sum('DTC US&amp;CA - P&amp;L'!R258,'DTC EU - P&amp;L'!R259)</f>
        <v>0</v>
      </c>
      <c r="S287" s="235">
        <f>sum('DTC US&amp;CA - P&amp;L'!S258,'DTC EU - P&amp;L'!S259)</f>
        <v>0</v>
      </c>
      <c r="T287" s="235">
        <f>sum('DTC US&amp;CA - P&amp;L'!T258,'DTC EU - P&amp;L'!T259)</f>
        <v>0</v>
      </c>
      <c r="U287" s="235">
        <f>sum('DTC US&amp;CA - P&amp;L'!U258,'DTC EU - P&amp;L'!U259)</f>
        <v>0</v>
      </c>
      <c r="V287" s="235">
        <f>sum('DTC US&amp;CA - P&amp;L'!V258,'DTC EU - P&amp;L'!V259)</f>
        <v>0</v>
      </c>
      <c r="W287" s="235">
        <f>sum('DTC US&amp;CA - P&amp;L'!W258,'DTC EU - P&amp;L'!W259)</f>
        <v>0</v>
      </c>
      <c r="X287" s="235">
        <f>sum('DTC US&amp;CA - P&amp;L'!X258,'DTC EU - P&amp;L'!X259)</f>
        <v>0</v>
      </c>
      <c r="Y287" s="235">
        <f>sum('DTC US&amp;CA - P&amp;L'!Y258,'DTC EU - P&amp;L'!Y259)</f>
        <v>0</v>
      </c>
      <c r="Z287" s="235">
        <f>sum('DTC US&amp;CA - P&amp;L'!Z258,'DTC EU - P&amp;L'!Z259)</f>
        <v>0</v>
      </c>
      <c r="AA287" s="235">
        <f>sum('DTC US&amp;CA - P&amp;L'!AA258,'DTC EU - P&amp;L'!AA259)</f>
        <v>0</v>
      </c>
      <c r="AB287" s="235">
        <f>sum('DTC US&amp;CA - P&amp;L'!AB258,'DTC EU - P&amp;L'!AB259)</f>
        <v>0</v>
      </c>
      <c r="AC287" s="235">
        <f>sum('DTC US&amp;CA - P&amp;L'!AC258,'DTC EU - P&amp;L'!AC259)</f>
        <v>0</v>
      </c>
      <c r="AD287" s="235">
        <f>sum('DTC US&amp;CA - P&amp;L'!AD258,'DTC EU - P&amp;L'!AD259)</f>
        <v>0</v>
      </c>
      <c r="AE287" s="235">
        <f>sum('DTC US&amp;CA - P&amp;L'!AE258,'DTC EU - P&amp;L'!AE259)</f>
        <v>0</v>
      </c>
      <c r="AF287" s="235">
        <f>sum('DTC US&amp;CA - P&amp;L'!AF258,'DTC EU - P&amp;L'!AF259)</f>
        <v>0</v>
      </c>
      <c r="AG287" s="189">
        <f t="shared" si="88"/>
        <v>0</v>
      </c>
      <c r="AH287" s="201"/>
    </row>
    <row r="288">
      <c r="A288" s="289" t="s">
        <v>234</v>
      </c>
      <c r="B288" s="290">
        <f t="shared" ref="B288:AF288" si="89">SUM(B281:B287)</f>
        <v>1</v>
      </c>
      <c r="C288" s="290">
        <f t="shared" si="89"/>
        <v>0</v>
      </c>
      <c r="D288" s="290">
        <f t="shared" si="89"/>
        <v>11</v>
      </c>
      <c r="E288" s="290">
        <f t="shared" si="89"/>
        <v>5</v>
      </c>
      <c r="F288" s="290">
        <f t="shared" si="89"/>
        <v>7</v>
      </c>
      <c r="G288" s="290">
        <f t="shared" si="89"/>
        <v>4</v>
      </c>
      <c r="H288" s="290">
        <f t="shared" si="89"/>
        <v>3</v>
      </c>
      <c r="I288" s="290">
        <f t="shared" si="89"/>
        <v>6</v>
      </c>
      <c r="J288" s="290">
        <f t="shared" si="89"/>
        <v>4</v>
      </c>
      <c r="K288" s="290">
        <f t="shared" si="89"/>
        <v>3</v>
      </c>
      <c r="L288" s="290">
        <f t="shared" si="89"/>
        <v>25</v>
      </c>
      <c r="M288" s="290">
        <f t="shared" si="89"/>
        <v>5</v>
      </c>
      <c r="N288" s="290">
        <f t="shared" si="89"/>
        <v>3</v>
      </c>
      <c r="O288" s="290">
        <f t="shared" si="89"/>
        <v>3</v>
      </c>
      <c r="P288" s="290">
        <f t="shared" si="89"/>
        <v>3</v>
      </c>
      <c r="Q288" s="290">
        <f t="shared" si="89"/>
        <v>1</v>
      </c>
      <c r="R288" s="290">
        <f t="shared" si="89"/>
        <v>2</v>
      </c>
      <c r="S288" s="290">
        <f t="shared" si="89"/>
        <v>2</v>
      </c>
      <c r="T288" s="290">
        <f t="shared" si="89"/>
        <v>5</v>
      </c>
      <c r="U288" s="290">
        <f t="shared" si="89"/>
        <v>3</v>
      </c>
      <c r="V288" s="290">
        <f t="shared" si="89"/>
        <v>0</v>
      </c>
      <c r="W288" s="290">
        <f t="shared" si="89"/>
        <v>0</v>
      </c>
      <c r="X288" s="290">
        <f t="shared" si="89"/>
        <v>1</v>
      </c>
      <c r="Y288" s="290">
        <f t="shared" si="89"/>
        <v>0</v>
      </c>
      <c r="Z288" s="290">
        <f t="shared" si="89"/>
        <v>8</v>
      </c>
      <c r="AA288" s="290">
        <f t="shared" si="89"/>
        <v>5</v>
      </c>
      <c r="AB288" s="290">
        <f t="shared" si="89"/>
        <v>1</v>
      </c>
      <c r="AC288" s="290">
        <f t="shared" si="89"/>
        <v>8</v>
      </c>
      <c r="AD288" s="290">
        <f t="shared" si="89"/>
        <v>7</v>
      </c>
      <c r="AE288" s="290">
        <f t="shared" si="89"/>
        <v>0</v>
      </c>
      <c r="AF288" s="290">
        <f t="shared" si="89"/>
        <v>1</v>
      </c>
      <c r="AG288" s="291">
        <f t="shared" si="88"/>
        <v>127</v>
      </c>
      <c r="AH288" s="292"/>
    </row>
    <row r="289">
      <c r="A289" s="211"/>
      <c r="B289" s="293"/>
      <c r="C289" s="293"/>
      <c r="D289" s="293"/>
      <c r="E289" s="293"/>
      <c r="F289" s="293"/>
      <c r="G289" s="293"/>
      <c r="H289" s="293"/>
      <c r="I289" s="293"/>
      <c r="J289" s="293"/>
      <c r="K289" s="293"/>
      <c r="L289" s="293"/>
      <c r="M289" s="293"/>
      <c r="N289" s="293"/>
      <c r="O289" s="293"/>
      <c r="P289" s="293"/>
      <c r="Q289" s="293"/>
      <c r="R289" s="293"/>
      <c r="S289" s="293"/>
      <c r="T289" s="293"/>
      <c r="U289" s="293"/>
      <c r="V289" s="293"/>
      <c r="W289" s="293"/>
      <c r="X289" s="293"/>
      <c r="Y289" s="293"/>
      <c r="Z289" s="293"/>
      <c r="AA289" s="293"/>
      <c r="AB289" s="293"/>
      <c r="AC289" s="293"/>
      <c r="AD289" s="293"/>
      <c r="AE289" s="293"/>
      <c r="AF289" s="293"/>
      <c r="AG289" s="149"/>
      <c r="AH289" s="150"/>
    </row>
    <row r="290">
      <c r="A290" s="287" t="s">
        <v>385</v>
      </c>
      <c r="B290" s="235">
        <f>'DTC US&amp;CA - P&amp;L'!B261</f>
        <v>0</v>
      </c>
      <c r="C290" s="235">
        <f>'DTC US&amp;CA - P&amp;L'!C261</f>
        <v>0</v>
      </c>
      <c r="D290" s="235">
        <f>'DTC US&amp;CA - P&amp;L'!D261</f>
        <v>0</v>
      </c>
      <c r="E290" s="235">
        <f>'DTC US&amp;CA - P&amp;L'!E261</f>
        <v>0</v>
      </c>
      <c r="F290" s="235">
        <f>'DTC US&amp;CA - P&amp;L'!F261</f>
        <v>0</v>
      </c>
      <c r="G290" s="235">
        <f>'DTC US&amp;CA - P&amp;L'!G261</f>
        <v>0</v>
      </c>
      <c r="H290" s="235">
        <f>'DTC US&amp;CA - P&amp;L'!H261</f>
        <v>0</v>
      </c>
      <c r="I290" s="235">
        <f>'DTC US&amp;CA - P&amp;L'!I261</f>
        <v>0</v>
      </c>
      <c r="J290" s="235">
        <f>'DTC US&amp;CA - P&amp;L'!J261</f>
        <v>0</v>
      </c>
      <c r="K290" s="235">
        <f>'DTC US&amp;CA - P&amp;L'!K261</f>
        <v>0</v>
      </c>
      <c r="L290" s="235">
        <f>'DTC US&amp;CA - P&amp;L'!L261</f>
        <v>0</v>
      </c>
      <c r="M290" s="235">
        <f>'DTC US&amp;CA - P&amp;L'!M261</f>
        <v>0</v>
      </c>
      <c r="N290" s="235">
        <f>'DTC US&amp;CA - P&amp;L'!N261</f>
        <v>0</v>
      </c>
      <c r="O290" s="235">
        <f>'DTC US&amp;CA - P&amp;L'!O261</f>
        <v>0</v>
      </c>
      <c r="P290" s="235">
        <f>'DTC US&amp;CA - P&amp;L'!P261</f>
        <v>0</v>
      </c>
      <c r="Q290" s="235">
        <f>'DTC US&amp;CA - P&amp;L'!Q261</f>
        <v>0</v>
      </c>
      <c r="R290" s="235">
        <f>'DTC US&amp;CA - P&amp;L'!R261</f>
        <v>0</v>
      </c>
      <c r="S290" s="235">
        <f>'DTC US&amp;CA - P&amp;L'!S261</f>
        <v>0</v>
      </c>
      <c r="T290" s="235">
        <f>'DTC US&amp;CA - P&amp;L'!T261</f>
        <v>0</v>
      </c>
      <c r="U290" s="235">
        <f>'DTC US&amp;CA - P&amp;L'!U261</f>
        <v>0</v>
      </c>
      <c r="V290" s="235">
        <f>'DTC US&amp;CA - P&amp;L'!V261</f>
        <v>0</v>
      </c>
      <c r="W290" s="235">
        <f>'DTC US&amp;CA - P&amp;L'!W261</f>
        <v>0</v>
      </c>
      <c r="X290" s="235">
        <f>'DTC US&amp;CA - P&amp;L'!X261</f>
        <v>0</v>
      </c>
      <c r="Y290" s="235">
        <f>'DTC US&amp;CA - P&amp;L'!Y261</f>
        <v>0</v>
      </c>
      <c r="Z290" s="235">
        <f>'DTC US&amp;CA - P&amp;L'!Z261</f>
        <v>0</v>
      </c>
      <c r="AA290" s="235">
        <f>'DTC US&amp;CA - P&amp;L'!AA261</f>
        <v>0</v>
      </c>
      <c r="AB290" s="235">
        <f>'DTC US&amp;CA - P&amp;L'!AB261</f>
        <v>0</v>
      </c>
      <c r="AC290" s="235">
        <f>'DTC US&amp;CA - P&amp;L'!AC261</f>
        <v>0</v>
      </c>
      <c r="AD290" s="235">
        <f>'DTC US&amp;CA - P&amp;L'!AD261</f>
        <v>0</v>
      </c>
      <c r="AE290" s="235">
        <f>'DTC US&amp;CA - P&amp;L'!AE261</f>
        <v>0</v>
      </c>
      <c r="AF290" s="235">
        <f>'DTC US&amp;CA - P&amp;L'!AF261</f>
        <v>0</v>
      </c>
      <c r="AG290" s="189">
        <f t="shared" ref="AG290:AG295" si="90">SUM(B290:AF290)</f>
        <v>0</v>
      </c>
      <c r="AH290" s="208"/>
    </row>
    <row r="291">
      <c r="A291" s="287" t="s">
        <v>386</v>
      </c>
      <c r="B291" s="235">
        <f>'DTC US&amp;CA - P&amp;L'!B262</f>
        <v>0</v>
      </c>
      <c r="C291" s="235">
        <f>'DTC US&amp;CA - P&amp;L'!C262</f>
        <v>0</v>
      </c>
      <c r="D291" s="235">
        <f>'DTC US&amp;CA - P&amp;L'!D262</f>
        <v>0</v>
      </c>
      <c r="E291" s="235">
        <f>'DTC US&amp;CA - P&amp;L'!E262</f>
        <v>0</v>
      </c>
      <c r="F291" s="235">
        <f>'DTC US&amp;CA - P&amp;L'!F262</f>
        <v>0</v>
      </c>
      <c r="G291" s="235">
        <f>'DTC US&amp;CA - P&amp;L'!G262</f>
        <v>0</v>
      </c>
      <c r="H291" s="235">
        <f>'DTC US&amp;CA - P&amp;L'!H262</f>
        <v>0</v>
      </c>
      <c r="I291" s="235">
        <f>'DTC US&amp;CA - P&amp;L'!I262</f>
        <v>0</v>
      </c>
      <c r="J291" s="235">
        <f>'DTC US&amp;CA - P&amp;L'!J262</f>
        <v>0</v>
      </c>
      <c r="K291" s="235">
        <f>'DTC US&amp;CA - P&amp;L'!K262</f>
        <v>0</v>
      </c>
      <c r="L291" s="235">
        <f>'DTC US&amp;CA - P&amp;L'!L262</f>
        <v>0</v>
      </c>
      <c r="M291" s="235">
        <f>'DTC US&amp;CA - P&amp;L'!M262</f>
        <v>0</v>
      </c>
      <c r="N291" s="235">
        <f>'DTC US&amp;CA - P&amp;L'!N262</f>
        <v>0</v>
      </c>
      <c r="O291" s="235">
        <f>'DTC US&amp;CA - P&amp;L'!O262</f>
        <v>0</v>
      </c>
      <c r="P291" s="235">
        <f>'DTC US&amp;CA - P&amp;L'!P262</f>
        <v>0</v>
      </c>
      <c r="Q291" s="235">
        <f>'DTC US&amp;CA - P&amp;L'!Q262</f>
        <v>0</v>
      </c>
      <c r="R291" s="235">
        <f>'DTC US&amp;CA - P&amp;L'!R262</f>
        <v>0</v>
      </c>
      <c r="S291" s="235">
        <f>'DTC US&amp;CA - P&amp;L'!S262</f>
        <v>0</v>
      </c>
      <c r="T291" s="235">
        <f>'DTC US&amp;CA - P&amp;L'!T262</f>
        <v>0</v>
      </c>
      <c r="U291" s="235">
        <f>'DTC US&amp;CA - P&amp;L'!U262</f>
        <v>0</v>
      </c>
      <c r="V291" s="235">
        <f>'DTC US&amp;CA - P&amp;L'!V262</f>
        <v>0</v>
      </c>
      <c r="W291" s="235">
        <f>'DTC US&amp;CA - P&amp;L'!W262</f>
        <v>0</v>
      </c>
      <c r="X291" s="235">
        <f>'DTC US&amp;CA - P&amp;L'!X262</f>
        <v>0</v>
      </c>
      <c r="Y291" s="235">
        <f>'DTC US&amp;CA - P&amp;L'!Y262</f>
        <v>0</v>
      </c>
      <c r="Z291" s="235">
        <f>'DTC US&amp;CA - P&amp;L'!Z262</f>
        <v>0</v>
      </c>
      <c r="AA291" s="235">
        <f>'DTC US&amp;CA - P&amp;L'!AA262</f>
        <v>0</v>
      </c>
      <c r="AB291" s="235">
        <f>'DTC US&amp;CA - P&amp;L'!AB262</f>
        <v>0</v>
      </c>
      <c r="AC291" s="235">
        <f>'DTC US&amp;CA - P&amp;L'!AC262</f>
        <v>0</v>
      </c>
      <c r="AD291" s="235">
        <f>'DTC US&amp;CA - P&amp;L'!AD262</f>
        <v>0</v>
      </c>
      <c r="AE291" s="235">
        <f>'DTC US&amp;CA - P&amp;L'!AE262</f>
        <v>0</v>
      </c>
      <c r="AF291" s="235">
        <f>'DTC US&amp;CA - P&amp;L'!AF262</f>
        <v>0</v>
      </c>
      <c r="AG291" s="189">
        <f t="shared" si="90"/>
        <v>0</v>
      </c>
      <c r="AH291" s="208"/>
    </row>
    <row r="292">
      <c r="A292" s="288" t="s">
        <v>235</v>
      </c>
      <c r="B292" s="235">
        <f>sum('DTC US&amp;CA - P&amp;L'!B263,'DTC EU - P&amp;L'!B262)</f>
        <v>0</v>
      </c>
      <c r="C292" s="235">
        <f>sum('DTC US&amp;CA - P&amp;L'!C263,'DTC EU - P&amp;L'!C262)</f>
        <v>0</v>
      </c>
      <c r="D292" s="235">
        <f>sum('DTC US&amp;CA - P&amp;L'!D263,'DTC EU - P&amp;L'!D262)</f>
        <v>0</v>
      </c>
      <c r="E292" s="235">
        <f>sum('DTC US&amp;CA - P&amp;L'!E263,'DTC EU - P&amp;L'!E262)</f>
        <v>0</v>
      </c>
      <c r="F292" s="235">
        <f>sum('DTC US&amp;CA - P&amp;L'!F263,'DTC EU - P&amp;L'!F262)</f>
        <v>0</v>
      </c>
      <c r="G292" s="235">
        <f>sum('DTC US&amp;CA - P&amp;L'!G263,'DTC EU - P&amp;L'!G262)</f>
        <v>0</v>
      </c>
      <c r="H292" s="235">
        <f>sum('DTC US&amp;CA - P&amp;L'!H263,'DTC EU - P&amp;L'!H262)</f>
        <v>1</v>
      </c>
      <c r="I292" s="235">
        <f>sum('DTC US&amp;CA - P&amp;L'!I263,'DTC EU - P&amp;L'!I262)</f>
        <v>0</v>
      </c>
      <c r="J292" s="235">
        <f>sum('DTC US&amp;CA - P&amp;L'!J263,'DTC EU - P&amp;L'!J262)</f>
        <v>0</v>
      </c>
      <c r="K292" s="235">
        <f>sum('DTC US&amp;CA - P&amp;L'!K263,'DTC EU - P&amp;L'!K262)</f>
        <v>0</v>
      </c>
      <c r="L292" s="235">
        <f>sum('DTC US&amp;CA - P&amp;L'!L263,'DTC EU - P&amp;L'!L262)</f>
        <v>1</v>
      </c>
      <c r="M292" s="235">
        <f>sum('DTC US&amp;CA - P&amp;L'!M263,'DTC EU - P&amp;L'!M262)</f>
        <v>0</v>
      </c>
      <c r="N292" s="235">
        <f>sum('DTC US&amp;CA - P&amp;L'!N263,'DTC EU - P&amp;L'!N262)</f>
        <v>0</v>
      </c>
      <c r="O292" s="235">
        <f>sum('DTC US&amp;CA - P&amp;L'!O263,'DTC EU - P&amp;L'!O262)</f>
        <v>0</v>
      </c>
      <c r="P292" s="235">
        <f>sum('DTC US&amp;CA - P&amp;L'!P263,'DTC EU - P&amp;L'!P262)</f>
        <v>0</v>
      </c>
      <c r="Q292" s="235">
        <f>sum('DTC US&amp;CA - P&amp;L'!Q263,'DTC EU - P&amp;L'!Q262)</f>
        <v>0</v>
      </c>
      <c r="R292" s="235">
        <f>sum('DTC US&amp;CA - P&amp;L'!R263,'DTC EU - P&amp;L'!R262)</f>
        <v>0</v>
      </c>
      <c r="S292" s="235">
        <f>sum('DTC US&amp;CA - P&amp;L'!S263,'DTC EU - P&amp;L'!S262)</f>
        <v>0</v>
      </c>
      <c r="T292" s="235">
        <f>sum('DTC US&amp;CA - P&amp;L'!T263,'DTC EU - P&amp;L'!T262)</f>
        <v>0</v>
      </c>
      <c r="U292" s="235">
        <f>sum('DTC US&amp;CA - P&amp;L'!U263,'DTC EU - P&amp;L'!U262)</f>
        <v>0</v>
      </c>
      <c r="V292" s="235">
        <f>sum('DTC US&amp;CA - P&amp;L'!V263,'DTC EU - P&amp;L'!V262)</f>
        <v>0</v>
      </c>
      <c r="W292" s="235">
        <f>sum('DTC US&amp;CA - P&amp;L'!W263,'DTC EU - P&amp;L'!W262)</f>
        <v>0</v>
      </c>
      <c r="X292" s="235">
        <f>sum('DTC US&amp;CA - P&amp;L'!X263,'DTC EU - P&amp;L'!X262)</f>
        <v>0</v>
      </c>
      <c r="Y292" s="235">
        <f>sum('DTC US&amp;CA - P&amp;L'!Y263,'DTC EU - P&amp;L'!Y262)</f>
        <v>0</v>
      </c>
      <c r="Z292" s="235">
        <f>sum('DTC US&amp;CA - P&amp;L'!Z263,'DTC EU - P&amp;L'!Z262)</f>
        <v>0</v>
      </c>
      <c r="AA292" s="235">
        <f>sum('DTC US&amp;CA - P&amp;L'!AA263,'DTC EU - P&amp;L'!AA262)</f>
        <v>0</v>
      </c>
      <c r="AB292" s="235">
        <f>sum('DTC US&amp;CA - P&amp;L'!AB263,'DTC EU - P&amp;L'!AB262)</f>
        <v>0</v>
      </c>
      <c r="AC292" s="235">
        <f>sum('DTC US&amp;CA - P&amp;L'!AC263,'DTC EU - P&amp;L'!AC262)</f>
        <v>0</v>
      </c>
      <c r="AD292" s="235">
        <f>sum('DTC US&amp;CA - P&amp;L'!AD263,'DTC EU - P&amp;L'!AD262)</f>
        <v>0</v>
      </c>
      <c r="AE292" s="235">
        <f>sum('DTC US&amp;CA - P&amp;L'!AE263,'DTC EU - P&amp;L'!AE262)</f>
        <v>0</v>
      </c>
      <c r="AF292" s="235">
        <f>sum('DTC US&amp;CA - P&amp;L'!AF263,'DTC EU - P&amp;L'!AF262)</f>
        <v>0</v>
      </c>
      <c r="AG292" s="189">
        <f t="shared" si="90"/>
        <v>2</v>
      </c>
      <c r="AH292" s="208"/>
    </row>
    <row r="293">
      <c r="A293" s="288" t="s">
        <v>387</v>
      </c>
      <c r="B293" s="235">
        <f>sum('DTC US&amp;CA - P&amp;L'!B264,'DTC EU - P&amp;L'!B263)</f>
        <v>0</v>
      </c>
      <c r="C293" s="235">
        <f>sum('DTC US&amp;CA - P&amp;L'!C264,'DTC EU - P&amp;L'!C263)</f>
        <v>0</v>
      </c>
      <c r="D293" s="235">
        <f>sum('DTC US&amp;CA - P&amp;L'!D264,'DTC EU - P&amp;L'!D263)</f>
        <v>0</v>
      </c>
      <c r="E293" s="235">
        <f>sum('DTC US&amp;CA - P&amp;L'!E264,'DTC EU - P&amp;L'!E263)</f>
        <v>1</v>
      </c>
      <c r="F293" s="235">
        <f>sum('DTC US&amp;CA - P&amp;L'!F264,'DTC EU - P&amp;L'!F263)</f>
        <v>0</v>
      </c>
      <c r="G293" s="235">
        <f>sum('DTC US&amp;CA - P&amp;L'!G264,'DTC EU - P&amp;L'!G263)</f>
        <v>0</v>
      </c>
      <c r="H293" s="235">
        <f>sum('DTC US&amp;CA - P&amp;L'!H264,'DTC EU - P&amp;L'!H263)</f>
        <v>0</v>
      </c>
      <c r="I293" s="235">
        <f>sum('DTC US&amp;CA - P&amp;L'!I264,'DTC EU - P&amp;L'!I263)</f>
        <v>1</v>
      </c>
      <c r="J293" s="235">
        <f>sum('DTC US&amp;CA - P&amp;L'!J264,'DTC EU - P&amp;L'!J263)</f>
        <v>0</v>
      </c>
      <c r="K293" s="235">
        <f>sum('DTC US&amp;CA - P&amp;L'!K264,'DTC EU - P&amp;L'!K263)</f>
        <v>0</v>
      </c>
      <c r="L293" s="235">
        <f>sum('DTC US&amp;CA - P&amp;L'!L264,'DTC EU - P&amp;L'!L263)</f>
        <v>0</v>
      </c>
      <c r="M293" s="235">
        <f>sum('DTC US&amp;CA - P&amp;L'!M264,'DTC EU - P&amp;L'!M263)</f>
        <v>0</v>
      </c>
      <c r="N293" s="235">
        <f>sum('DTC US&amp;CA - P&amp;L'!N264,'DTC EU - P&amp;L'!N263)</f>
        <v>0</v>
      </c>
      <c r="O293" s="235">
        <f>sum('DTC US&amp;CA - P&amp;L'!O264,'DTC EU - P&amp;L'!O263)</f>
        <v>0</v>
      </c>
      <c r="P293" s="235">
        <f>sum('DTC US&amp;CA - P&amp;L'!P264,'DTC EU - P&amp;L'!P263)</f>
        <v>0</v>
      </c>
      <c r="Q293" s="235">
        <f>sum('DTC US&amp;CA - P&amp;L'!Q264,'DTC EU - P&amp;L'!Q263)</f>
        <v>0</v>
      </c>
      <c r="R293" s="235">
        <f>sum('DTC US&amp;CA - P&amp;L'!R264,'DTC EU - P&amp;L'!R263)</f>
        <v>0</v>
      </c>
      <c r="S293" s="235">
        <f>sum('DTC US&amp;CA - P&amp;L'!S264,'DTC EU - P&amp;L'!S263)</f>
        <v>0</v>
      </c>
      <c r="T293" s="235">
        <f>sum('DTC US&amp;CA - P&amp;L'!T264,'DTC EU - P&amp;L'!T263)</f>
        <v>0</v>
      </c>
      <c r="U293" s="235">
        <f>sum('DTC US&amp;CA - P&amp;L'!U264,'DTC EU - P&amp;L'!U263)</f>
        <v>0</v>
      </c>
      <c r="V293" s="235">
        <f>sum('DTC US&amp;CA - P&amp;L'!V264,'DTC EU - P&amp;L'!V263)</f>
        <v>0</v>
      </c>
      <c r="W293" s="235">
        <f>sum('DTC US&amp;CA - P&amp;L'!W264,'DTC EU - P&amp;L'!W263)</f>
        <v>0</v>
      </c>
      <c r="X293" s="235">
        <f>sum('DTC US&amp;CA - P&amp;L'!X264,'DTC EU - P&amp;L'!X263)</f>
        <v>0</v>
      </c>
      <c r="Y293" s="235">
        <f>sum('DTC US&amp;CA - P&amp;L'!Y264,'DTC EU - P&amp;L'!Y263)</f>
        <v>0</v>
      </c>
      <c r="Z293" s="235">
        <f>sum('DTC US&amp;CA - P&amp;L'!Z264,'DTC EU - P&amp;L'!Z263)</f>
        <v>0</v>
      </c>
      <c r="AA293" s="235">
        <f>sum('DTC US&amp;CA - P&amp;L'!AA264,'DTC EU - P&amp;L'!AA263)</f>
        <v>0</v>
      </c>
      <c r="AB293" s="235">
        <f>sum('DTC US&amp;CA - P&amp;L'!AB264,'DTC EU - P&amp;L'!AB263)</f>
        <v>1</v>
      </c>
      <c r="AC293" s="235">
        <f>sum('DTC US&amp;CA - P&amp;L'!AC264,'DTC EU - P&amp;L'!AC263)</f>
        <v>0</v>
      </c>
      <c r="AD293" s="235">
        <f>sum('DTC US&amp;CA - P&amp;L'!AD264,'DTC EU - P&amp;L'!AD263)</f>
        <v>0</v>
      </c>
      <c r="AE293" s="235">
        <f>sum('DTC US&amp;CA - P&amp;L'!AE264,'DTC EU - P&amp;L'!AE263)</f>
        <v>0</v>
      </c>
      <c r="AF293" s="235">
        <f>sum('DTC US&amp;CA - P&amp;L'!AF264,'DTC EU - P&amp;L'!AF263)</f>
        <v>0</v>
      </c>
      <c r="AG293" s="189">
        <f t="shared" si="90"/>
        <v>3</v>
      </c>
      <c r="AH293" s="201"/>
    </row>
    <row r="294">
      <c r="A294" s="288" t="s">
        <v>388</v>
      </c>
      <c r="B294" s="235">
        <f>sum('DTC US&amp;CA - P&amp;L'!B265,'DTC EU - P&amp;L'!B264)</f>
        <v>0</v>
      </c>
      <c r="C294" s="235">
        <f>sum('DTC US&amp;CA - P&amp;L'!C265,'DTC EU - P&amp;L'!C264)</f>
        <v>0</v>
      </c>
      <c r="D294" s="235">
        <f>sum('DTC US&amp;CA - P&amp;L'!D265,'DTC EU - P&amp;L'!D264)</f>
        <v>1</v>
      </c>
      <c r="E294" s="235">
        <f>sum('DTC US&amp;CA - P&amp;L'!E265,'DTC EU - P&amp;L'!E264)</f>
        <v>1</v>
      </c>
      <c r="F294" s="235">
        <f>sum('DTC US&amp;CA - P&amp;L'!F265,'DTC EU - P&amp;L'!F264)</f>
        <v>1</v>
      </c>
      <c r="G294" s="235">
        <f>sum('DTC US&amp;CA - P&amp;L'!G265,'DTC EU - P&amp;L'!G264)</f>
        <v>0</v>
      </c>
      <c r="H294" s="235">
        <f>sum('DTC US&amp;CA - P&amp;L'!H265,'DTC EU - P&amp;L'!H264)</f>
        <v>1</v>
      </c>
      <c r="I294" s="235">
        <f>sum('DTC US&amp;CA - P&amp;L'!I265,'DTC EU - P&amp;L'!I264)</f>
        <v>2</v>
      </c>
      <c r="J294" s="235">
        <f>sum('DTC US&amp;CA - P&amp;L'!J265,'DTC EU - P&amp;L'!J264)</f>
        <v>2</v>
      </c>
      <c r="K294" s="235">
        <f>sum('DTC US&amp;CA - P&amp;L'!K265,'DTC EU - P&amp;L'!K264)</f>
        <v>2</v>
      </c>
      <c r="L294" s="235">
        <f>sum('DTC US&amp;CA - P&amp;L'!L265,'DTC EU - P&amp;L'!L264)</f>
        <v>2</v>
      </c>
      <c r="M294" s="235">
        <f>sum('DTC US&amp;CA - P&amp;L'!M265,'DTC EU - P&amp;L'!M264)</f>
        <v>0</v>
      </c>
      <c r="N294" s="235">
        <f>sum('DTC US&amp;CA - P&amp;L'!N265,'DTC EU - P&amp;L'!N264)</f>
        <v>2</v>
      </c>
      <c r="O294" s="235">
        <f>sum('DTC US&amp;CA - P&amp;L'!O265,'DTC EU - P&amp;L'!O264)</f>
        <v>0</v>
      </c>
      <c r="P294" s="235">
        <f>sum('DTC US&amp;CA - P&amp;L'!P265,'DTC EU - P&amp;L'!P264)</f>
        <v>2</v>
      </c>
      <c r="Q294" s="235">
        <f>sum('DTC US&amp;CA - P&amp;L'!Q265,'DTC EU - P&amp;L'!Q264)</f>
        <v>0</v>
      </c>
      <c r="R294" s="235">
        <f>sum('DTC US&amp;CA - P&amp;L'!R265,'DTC EU - P&amp;L'!R264)</f>
        <v>1</v>
      </c>
      <c r="S294" s="235">
        <f>sum('DTC US&amp;CA - P&amp;L'!S265,'DTC EU - P&amp;L'!S264)</f>
        <v>0</v>
      </c>
      <c r="T294" s="235">
        <f>sum('DTC US&amp;CA - P&amp;L'!T265,'DTC EU - P&amp;L'!T264)</f>
        <v>1</v>
      </c>
      <c r="U294" s="235">
        <f>sum('DTC US&amp;CA - P&amp;L'!U265,'DTC EU - P&amp;L'!U264)</f>
        <v>0</v>
      </c>
      <c r="V294" s="235">
        <f>sum('DTC US&amp;CA - P&amp;L'!V265,'DTC EU - P&amp;L'!V264)</f>
        <v>0</v>
      </c>
      <c r="W294" s="235">
        <f>sum('DTC US&amp;CA - P&amp;L'!W265,'DTC EU - P&amp;L'!W264)</f>
        <v>0</v>
      </c>
      <c r="X294" s="235">
        <f>sum('DTC US&amp;CA - P&amp;L'!X265,'DTC EU - P&amp;L'!X264)</f>
        <v>0</v>
      </c>
      <c r="Y294" s="235">
        <f>sum('DTC US&amp;CA - P&amp;L'!Y265,'DTC EU - P&amp;L'!Y264)</f>
        <v>0</v>
      </c>
      <c r="Z294" s="235">
        <f>sum('DTC US&amp;CA - P&amp;L'!Z265,'DTC EU - P&amp;L'!Z264)</f>
        <v>1</v>
      </c>
      <c r="AA294" s="235">
        <f>sum('DTC US&amp;CA - P&amp;L'!AA265,'DTC EU - P&amp;L'!AA264)</f>
        <v>1</v>
      </c>
      <c r="AB294" s="235">
        <f>sum('DTC US&amp;CA - P&amp;L'!AB265,'DTC EU - P&amp;L'!AB264)</f>
        <v>4</v>
      </c>
      <c r="AC294" s="235">
        <f>sum('DTC US&amp;CA - P&amp;L'!AC265,'DTC EU - P&amp;L'!AC264)</f>
        <v>2</v>
      </c>
      <c r="AD294" s="235">
        <f>sum('DTC US&amp;CA - P&amp;L'!AD265,'DTC EU - P&amp;L'!AD264)</f>
        <v>0</v>
      </c>
      <c r="AE294" s="235">
        <f>sum('DTC US&amp;CA - P&amp;L'!AE265,'DTC EU - P&amp;L'!AE264)</f>
        <v>1</v>
      </c>
      <c r="AF294" s="235">
        <f>sum('DTC US&amp;CA - P&amp;L'!AF265,'DTC EU - P&amp;L'!AF264)</f>
        <v>0</v>
      </c>
      <c r="AG294" s="189">
        <f t="shared" si="90"/>
        <v>27</v>
      </c>
      <c r="AH294" s="201"/>
    </row>
    <row r="295">
      <c r="A295" s="289" t="s">
        <v>238</v>
      </c>
      <c r="B295" s="290">
        <f t="shared" ref="B295:AF295" si="91">sum(B290:B294)</f>
        <v>0</v>
      </c>
      <c r="C295" s="290">
        <f t="shared" si="91"/>
        <v>0</v>
      </c>
      <c r="D295" s="290">
        <f t="shared" si="91"/>
        <v>1</v>
      </c>
      <c r="E295" s="290">
        <f t="shared" si="91"/>
        <v>2</v>
      </c>
      <c r="F295" s="290">
        <f t="shared" si="91"/>
        <v>1</v>
      </c>
      <c r="G295" s="290">
        <f t="shared" si="91"/>
        <v>0</v>
      </c>
      <c r="H295" s="290">
        <f t="shared" si="91"/>
        <v>2</v>
      </c>
      <c r="I295" s="290">
        <f t="shared" si="91"/>
        <v>3</v>
      </c>
      <c r="J295" s="290">
        <f t="shared" si="91"/>
        <v>2</v>
      </c>
      <c r="K295" s="290">
        <f t="shared" si="91"/>
        <v>2</v>
      </c>
      <c r="L295" s="290">
        <f t="shared" si="91"/>
        <v>3</v>
      </c>
      <c r="M295" s="290">
        <f t="shared" si="91"/>
        <v>0</v>
      </c>
      <c r="N295" s="290">
        <f t="shared" si="91"/>
        <v>2</v>
      </c>
      <c r="O295" s="290">
        <f t="shared" si="91"/>
        <v>0</v>
      </c>
      <c r="P295" s="290">
        <f t="shared" si="91"/>
        <v>2</v>
      </c>
      <c r="Q295" s="290">
        <f t="shared" si="91"/>
        <v>0</v>
      </c>
      <c r="R295" s="290">
        <f t="shared" si="91"/>
        <v>1</v>
      </c>
      <c r="S295" s="290">
        <f t="shared" si="91"/>
        <v>0</v>
      </c>
      <c r="T295" s="290">
        <f t="shared" si="91"/>
        <v>1</v>
      </c>
      <c r="U295" s="290">
        <f t="shared" si="91"/>
        <v>0</v>
      </c>
      <c r="V295" s="290">
        <f t="shared" si="91"/>
        <v>0</v>
      </c>
      <c r="W295" s="290">
        <f t="shared" si="91"/>
        <v>0</v>
      </c>
      <c r="X295" s="290">
        <f t="shared" si="91"/>
        <v>0</v>
      </c>
      <c r="Y295" s="290">
        <f t="shared" si="91"/>
        <v>0</v>
      </c>
      <c r="Z295" s="290">
        <f t="shared" si="91"/>
        <v>1</v>
      </c>
      <c r="AA295" s="290">
        <f t="shared" si="91"/>
        <v>1</v>
      </c>
      <c r="AB295" s="290">
        <f t="shared" si="91"/>
        <v>5</v>
      </c>
      <c r="AC295" s="290">
        <f t="shared" si="91"/>
        <v>2</v>
      </c>
      <c r="AD295" s="290">
        <f t="shared" si="91"/>
        <v>0</v>
      </c>
      <c r="AE295" s="290">
        <f t="shared" si="91"/>
        <v>1</v>
      </c>
      <c r="AF295" s="290">
        <f t="shared" si="91"/>
        <v>0</v>
      </c>
      <c r="AG295" s="291">
        <f t="shared" si="90"/>
        <v>32</v>
      </c>
      <c r="AH295" s="292"/>
    </row>
    <row r="296">
      <c r="A296" s="211"/>
      <c r="B296" s="293"/>
      <c r="C296" s="293"/>
      <c r="D296" s="293"/>
      <c r="E296" s="293"/>
      <c r="F296" s="293"/>
      <c r="G296" s="293"/>
      <c r="H296" s="293"/>
      <c r="I296" s="293"/>
      <c r="J296" s="293"/>
      <c r="K296" s="293"/>
      <c r="L296" s="293"/>
      <c r="M296" s="293"/>
      <c r="N296" s="293"/>
      <c r="O296" s="293"/>
      <c r="P296" s="293"/>
      <c r="Q296" s="293"/>
      <c r="R296" s="293"/>
      <c r="S296" s="293"/>
      <c r="T296" s="293"/>
      <c r="U296" s="293"/>
      <c r="V296" s="293"/>
      <c r="W296" s="293"/>
      <c r="X296" s="293"/>
      <c r="Y296" s="293"/>
      <c r="Z296" s="293"/>
      <c r="AA296" s="293"/>
      <c r="AB296" s="293"/>
      <c r="AC296" s="293"/>
      <c r="AD296" s="293"/>
      <c r="AE296" s="293"/>
      <c r="AF296" s="293"/>
      <c r="AG296" s="149"/>
      <c r="AH296" s="150"/>
    </row>
    <row r="297">
      <c r="A297" s="218" t="s">
        <v>239</v>
      </c>
      <c r="B297" s="219">
        <f t="shared" ref="B297:AF297" si="92">sum(B301,B305,B310)</f>
        <v>0</v>
      </c>
      <c r="C297" s="219">
        <f t="shared" si="92"/>
        <v>0</v>
      </c>
      <c r="D297" s="219">
        <f t="shared" si="92"/>
        <v>0</v>
      </c>
      <c r="E297" s="219">
        <f t="shared" si="92"/>
        <v>0</v>
      </c>
      <c r="F297" s="219">
        <f t="shared" si="92"/>
        <v>0</v>
      </c>
      <c r="G297" s="219">
        <f t="shared" si="92"/>
        <v>0</v>
      </c>
      <c r="H297" s="219">
        <f t="shared" si="92"/>
        <v>0</v>
      </c>
      <c r="I297" s="219">
        <f t="shared" si="92"/>
        <v>0</v>
      </c>
      <c r="J297" s="219">
        <f t="shared" si="92"/>
        <v>0</v>
      </c>
      <c r="K297" s="219">
        <f t="shared" si="92"/>
        <v>0</v>
      </c>
      <c r="L297" s="219">
        <f t="shared" si="92"/>
        <v>1</v>
      </c>
      <c r="M297" s="219">
        <f t="shared" si="92"/>
        <v>0</v>
      </c>
      <c r="N297" s="219">
        <f t="shared" si="92"/>
        <v>0</v>
      </c>
      <c r="O297" s="219">
        <f t="shared" si="92"/>
        <v>3</v>
      </c>
      <c r="P297" s="219">
        <f t="shared" si="92"/>
        <v>11</v>
      </c>
      <c r="Q297" s="219">
        <f t="shared" si="92"/>
        <v>1</v>
      </c>
      <c r="R297" s="219">
        <f t="shared" si="92"/>
        <v>0</v>
      </c>
      <c r="S297" s="219">
        <f t="shared" si="92"/>
        <v>4</v>
      </c>
      <c r="T297" s="219">
        <f t="shared" si="92"/>
        <v>5</v>
      </c>
      <c r="U297" s="219">
        <f t="shared" si="92"/>
        <v>1</v>
      </c>
      <c r="V297" s="219">
        <f t="shared" si="92"/>
        <v>9</v>
      </c>
      <c r="W297" s="219">
        <f t="shared" si="92"/>
        <v>2</v>
      </c>
      <c r="X297" s="219">
        <f t="shared" si="92"/>
        <v>1</v>
      </c>
      <c r="Y297" s="219">
        <f t="shared" si="92"/>
        <v>0</v>
      </c>
      <c r="Z297" s="219">
        <f t="shared" si="92"/>
        <v>0</v>
      </c>
      <c r="AA297" s="219">
        <f t="shared" si="92"/>
        <v>0</v>
      </c>
      <c r="AB297" s="219">
        <f t="shared" si="92"/>
        <v>4</v>
      </c>
      <c r="AC297" s="219">
        <f t="shared" si="92"/>
        <v>5</v>
      </c>
      <c r="AD297" s="219">
        <f t="shared" si="92"/>
        <v>1</v>
      </c>
      <c r="AE297" s="219">
        <f t="shared" si="92"/>
        <v>3</v>
      </c>
      <c r="AF297" s="219">
        <f t="shared" si="92"/>
        <v>0</v>
      </c>
      <c r="AG297" s="189">
        <f t="shared" ref="AG297:AG301" si="93">SUM(B297:AF297)</f>
        <v>51</v>
      </c>
      <c r="AH297" s="220"/>
    </row>
    <row r="298" collapsed="1">
      <c r="A298" s="288" t="s">
        <v>240</v>
      </c>
      <c r="B298" s="294">
        <f>'DTC US&amp;CA - P&amp;L'!B269</f>
        <v>0</v>
      </c>
      <c r="C298" s="294">
        <f>'DTC US&amp;CA - P&amp;L'!C269</f>
        <v>0</v>
      </c>
      <c r="D298" s="294">
        <f>'DTC US&amp;CA - P&amp;L'!D269</f>
        <v>0</v>
      </c>
      <c r="E298" s="294">
        <f>'DTC US&amp;CA - P&amp;L'!E269</f>
        <v>0</v>
      </c>
      <c r="F298" s="294">
        <f>'DTC US&amp;CA - P&amp;L'!F269</f>
        <v>0</v>
      </c>
      <c r="G298" s="294">
        <f>'DTC US&amp;CA - P&amp;L'!G269</f>
        <v>0</v>
      </c>
      <c r="H298" s="294">
        <f>'DTC US&amp;CA - P&amp;L'!H269</f>
        <v>0</v>
      </c>
      <c r="I298" s="294">
        <f>'DTC US&amp;CA - P&amp;L'!I269</f>
        <v>0</v>
      </c>
      <c r="J298" s="294">
        <f>'DTC US&amp;CA - P&amp;L'!J269</f>
        <v>0</v>
      </c>
      <c r="K298" s="294">
        <f>'DTC US&amp;CA - P&amp;L'!K269</f>
        <v>0</v>
      </c>
      <c r="L298" s="294">
        <f>'DTC US&amp;CA - P&amp;L'!L269</f>
        <v>1</v>
      </c>
      <c r="M298" s="294">
        <f>'DTC US&amp;CA - P&amp;L'!M269</f>
        <v>0</v>
      </c>
      <c r="N298" s="294">
        <f>'DTC US&amp;CA - P&amp;L'!N269</f>
        <v>0</v>
      </c>
      <c r="O298" s="294">
        <f>'DTC US&amp;CA - P&amp;L'!O269</f>
        <v>3</v>
      </c>
      <c r="P298" s="294">
        <f>'DTC US&amp;CA - P&amp;L'!P269</f>
        <v>11</v>
      </c>
      <c r="Q298" s="294">
        <f>'DTC US&amp;CA - P&amp;L'!Q269</f>
        <v>1</v>
      </c>
      <c r="R298" s="294">
        <f>'DTC US&amp;CA - P&amp;L'!R269</f>
        <v>0</v>
      </c>
      <c r="S298" s="294">
        <f>'DTC US&amp;CA - P&amp;L'!S269</f>
        <v>4</v>
      </c>
      <c r="T298" s="294">
        <f>'DTC US&amp;CA - P&amp;L'!T269</f>
        <v>5</v>
      </c>
      <c r="U298" s="294">
        <f>'DTC US&amp;CA - P&amp;L'!U269</f>
        <v>1</v>
      </c>
      <c r="V298" s="294">
        <f>'DTC US&amp;CA - P&amp;L'!V269</f>
        <v>9</v>
      </c>
      <c r="W298" s="294">
        <f>'DTC US&amp;CA - P&amp;L'!W269</f>
        <v>2</v>
      </c>
      <c r="X298" s="294">
        <f>'DTC US&amp;CA - P&amp;L'!X269</f>
        <v>1</v>
      </c>
      <c r="Y298" s="294">
        <f>'DTC US&amp;CA - P&amp;L'!Y269</f>
        <v>0</v>
      </c>
      <c r="Z298" s="294">
        <f>'DTC US&amp;CA - P&amp;L'!Z269</f>
        <v>0</v>
      </c>
      <c r="AA298" s="294">
        <f>'DTC US&amp;CA - P&amp;L'!AA269</f>
        <v>0</v>
      </c>
      <c r="AB298" s="294">
        <f>'DTC US&amp;CA - P&amp;L'!AB269</f>
        <v>4</v>
      </c>
      <c r="AC298" s="294">
        <f>'DTC US&amp;CA - P&amp;L'!AC269</f>
        <v>5</v>
      </c>
      <c r="AD298" s="294">
        <f>'DTC US&amp;CA - P&amp;L'!AD269</f>
        <v>1</v>
      </c>
      <c r="AE298" s="294">
        <f>'DTC US&amp;CA - P&amp;L'!AE269</f>
        <v>3</v>
      </c>
      <c r="AF298" s="294">
        <f>'DTC US&amp;CA - P&amp;L'!AF269</f>
        <v>0</v>
      </c>
      <c r="AG298" s="189">
        <f t="shared" si="93"/>
        <v>51</v>
      </c>
      <c r="AH298" s="208"/>
    </row>
    <row r="299" hidden="1" outlineLevel="1">
      <c r="A299" s="288" t="s">
        <v>389</v>
      </c>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c r="AA299" s="221"/>
      <c r="AB299" s="221"/>
      <c r="AC299" s="221"/>
      <c r="AD299" s="221"/>
      <c r="AE299" s="221"/>
      <c r="AF299" s="221"/>
      <c r="AG299" s="189">
        <f t="shared" si="93"/>
        <v>0</v>
      </c>
      <c r="AH299" s="208"/>
    </row>
    <row r="300" hidden="1" outlineLevel="1">
      <c r="A300" s="288" t="s">
        <v>390</v>
      </c>
      <c r="B300" s="295"/>
      <c r="C300" s="295"/>
      <c r="D300" s="295"/>
      <c r="E300" s="295"/>
      <c r="F300" s="295"/>
      <c r="G300" s="295"/>
      <c r="H300" s="295"/>
      <c r="I300" s="295"/>
      <c r="J300" s="295"/>
      <c r="K300" s="295"/>
      <c r="L300" s="295"/>
      <c r="M300" s="295"/>
      <c r="N300" s="295"/>
      <c r="O300" s="295"/>
      <c r="P300" s="295"/>
      <c r="Q300" s="295"/>
      <c r="R300" s="295"/>
      <c r="S300" s="295"/>
      <c r="T300" s="295"/>
      <c r="U300" s="295"/>
      <c r="V300" s="295"/>
      <c r="W300" s="295"/>
      <c r="X300" s="295"/>
      <c r="Y300" s="295"/>
      <c r="Z300" s="295"/>
      <c r="AA300" s="295"/>
      <c r="AB300" s="295"/>
      <c r="AC300" s="295"/>
      <c r="AD300" s="295"/>
      <c r="AE300" s="295"/>
      <c r="AF300" s="295"/>
      <c r="AG300" s="189">
        <f t="shared" si="93"/>
        <v>0</v>
      </c>
      <c r="AH300" s="150"/>
    </row>
    <row r="301">
      <c r="A301" s="289" t="s">
        <v>243</v>
      </c>
      <c r="B301" s="290">
        <f t="shared" ref="B301:AF301" si="94">sum(B298:B300)</f>
        <v>0</v>
      </c>
      <c r="C301" s="290">
        <f t="shared" si="94"/>
        <v>0</v>
      </c>
      <c r="D301" s="290">
        <f t="shared" si="94"/>
        <v>0</v>
      </c>
      <c r="E301" s="290">
        <f t="shared" si="94"/>
        <v>0</v>
      </c>
      <c r="F301" s="290">
        <f t="shared" si="94"/>
        <v>0</v>
      </c>
      <c r="G301" s="290">
        <f t="shared" si="94"/>
        <v>0</v>
      </c>
      <c r="H301" s="290">
        <f t="shared" si="94"/>
        <v>0</v>
      </c>
      <c r="I301" s="290">
        <f t="shared" si="94"/>
        <v>0</v>
      </c>
      <c r="J301" s="290">
        <f t="shared" si="94"/>
        <v>0</v>
      </c>
      <c r="K301" s="290">
        <f t="shared" si="94"/>
        <v>0</v>
      </c>
      <c r="L301" s="290">
        <f t="shared" si="94"/>
        <v>1</v>
      </c>
      <c r="M301" s="290">
        <f t="shared" si="94"/>
        <v>0</v>
      </c>
      <c r="N301" s="290">
        <f t="shared" si="94"/>
        <v>0</v>
      </c>
      <c r="O301" s="290">
        <f t="shared" si="94"/>
        <v>3</v>
      </c>
      <c r="P301" s="290">
        <f t="shared" si="94"/>
        <v>11</v>
      </c>
      <c r="Q301" s="290">
        <f t="shared" si="94"/>
        <v>1</v>
      </c>
      <c r="R301" s="290">
        <f t="shared" si="94"/>
        <v>0</v>
      </c>
      <c r="S301" s="290">
        <f t="shared" si="94"/>
        <v>4</v>
      </c>
      <c r="T301" s="290">
        <f t="shared" si="94"/>
        <v>5</v>
      </c>
      <c r="U301" s="290">
        <f t="shared" si="94"/>
        <v>1</v>
      </c>
      <c r="V301" s="290">
        <f t="shared" si="94"/>
        <v>9</v>
      </c>
      <c r="W301" s="290">
        <f t="shared" si="94"/>
        <v>2</v>
      </c>
      <c r="X301" s="290">
        <f t="shared" si="94"/>
        <v>1</v>
      </c>
      <c r="Y301" s="290">
        <f t="shared" si="94"/>
        <v>0</v>
      </c>
      <c r="Z301" s="290">
        <f t="shared" si="94"/>
        <v>0</v>
      </c>
      <c r="AA301" s="290">
        <f t="shared" si="94"/>
        <v>0</v>
      </c>
      <c r="AB301" s="290">
        <f t="shared" si="94"/>
        <v>4</v>
      </c>
      <c r="AC301" s="290">
        <f t="shared" si="94"/>
        <v>5</v>
      </c>
      <c r="AD301" s="290">
        <f t="shared" si="94"/>
        <v>1</v>
      </c>
      <c r="AE301" s="290">
        <f t="shared" si="94"/>
        <v>3</v>
      </c>
      <c r="AF301" s="290">
        <f t="shared" si="94"/>
        <v>0</v>
      </c>
      <c r="AG301" s="189">
        <f t="shared" si="93"/>
        <v>51</v>
      </c>
      <c r="AH301" s="150"/>
    </row>
    <row r="302" collapsed="1">
      <c r="A302" s="211"/>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89"/>
      <c r="AH302" s="185"/>
    </row>
    <row r="303" hidden="1" outlineLevel="1">
      <c r="A303" s="288" t="s">
        <v>244</v>
      </c>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c r="AD303" s="222"/>
      <c r="AE303" s="222"/>
      <c r="AF303" s="222"/>
      <c r="AG303" s="189">
        <f t="shared" ref="AG303:AG305" si="95">SUM(B303:AF303)</f>
        <v>0</v>
      </c>
      <c r="AH303" s="208"/>
    </row>
    <row r="304" hidden="1" outlineLevel="1">
      <c r="A304" s="288" t="s">
        <v>391</v>
      </c>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c r="AA304" s="221"/>
      <c r="AB304" s="221"/>
      <c r="AC304" s="221"/>
      <c r="AD304" s="221"/>
      <c r="AE304" s="221"/>
      <c r="AF304" s="221"/>
      <c r="AG304" s="189">
        <f t="shared" si="95"/>
        <v>0</v>
      </c>
      <c r="AH304" s="208"/>
    </row>
    <row r="305" hidden="1" outlineLevel="1">
      <c r="A305" s="289" t="s">
        <v>246</v>
      </c>
      <c r="B305" s="290">
        <f t="shared" ref="B305:AF305" si="96">sum(B303:B304)</f>
        <v>0</v>
      </c>
      <c r="C305" s="290">
        <f t="shared" si="96"/>
        <v>0</v>
      </c>
      <c r="D305" s="290">
        <f t="shared" si="96"/>
        <v>0</v>
      </c>
      <c r="E305" s="290">
        <f t="shared" si="96"/>
        <v>0</v>
      </c>
      <c r="F305" s="290">
        <f t="shared" si="96"/>
        <v>0</v>
      </c>
      <c r="G305" s="290">
        <f t="shared" si="96"/>
        <v>0</v>
      </c>
      <c r="H305" s="290">
        <f t="shared" si="96"/>
        <v>0</v>
      </c>
      <c r="I305" s="290">
        <f t="shared" si="96"/>
        <v>0</v>
      </c>
      <c r="J305" s="290">
        <f t="shared" si="96"/>
        <v>0</v>
      </c>
      <c r="K305" s="290">
        <f t="shared" si="96"/>
        <v>0</v>
      </c>
      <c r="L305" s="290">
        <f t="shared" si="96"/>
        <v>0</v>
      </c>
      <c r="M305" s="290">
        <f t="shared" si="96"/>
        <v>0</v>
      </c>
      <c r="N305" s="290">
        <f t="shared" si="96"/>
        <v>0</v>
      </c>
      <c r="O305" s="290">
        <f t="shared" si="96"/>
        <v>0</v>
      </c>
      <c r="P305" s="290">
        <f t="shared" si="96"/>
        <v>0</v>
      </c>
      <c r="Q305" s="290">
        <f t="shared" si="96"/>
        <v>0</v>
      </c>
      <c r="R305" s="290">
        <f t="shared" si="96"/>
        <v>0</v>
      </c>
      <c r="S305" s="290">
        <f t="shared" si="96"/>
        <v>0</v>
      </c>
      <c r="T305" s="290">
        <f t="shared" si="96"/>
        <v>0</v>
      </c>
      <c r="U305" s="290">
        <f t="shared" si="96"/>
        <v>0</v>
      </c>
      <c r="V305" s="290">
        <f t="shared" si="96"/>
        <v>0</v>
      </c>
      <c r="W305" s="290">
        <f t="shared" si="96"/>
        <v>0</v>
      </c>
      <c r="X305" s="290">
        <f t="shared" si="96"/>
        <v>0</v>
      </c>
      <c r="Y305" s="290">
        <f t="shared" si="96"/>
        <v>0</v>
      </c>
      <c r="Z305" s="290">
        <f t="shared" si="96"/>
        <v>0</v>
      </c>
      <c r="AA305" s="290">
        <f t="shared" si="96"/>
        <v>0</v>
      </c>
      <c r="AB305" s="290">
        <f t="shared" si="96"/>
        <v>0</v>
      </c>
      <c r="AC305" s="290">
        <f t="shared" si="96"/>
        <v>0</v>
      </c>
      <c r="AD305" s="290">
        <f t="shared" si="96"/>
        <v>0</v>
      </c>
      <c r="AE305" s="290">
        <f t="shared" si="96"/>
        <v>0</v>
      </c>
      <c r="AF305" s="290">
        <f t="shared" si="96"/>
        <v>0</v>
      </c>
      <c r="AG305" s="189">
        <f t="shared" si="95"/>
        <v>0</v>
      </c>
      <c r="AH305" s="150"/>
    </row>
    <row r="306" hidden="1" outlineLevel="1">
      <c r="A306" s="211"/>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89"/>
      <c r="AH306" s="185"/>
    </row>
    <row r="307" hidden="1" outlineLevel="1">
      <c r="A307" s="288" t="s">
        <v>392</v>
      </c>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c r="AD307" s="222"/>
      <c r="AE307" s="222"/>
      <c r="AF307" s="222"/>
      <c r="AG307" s="189">
        <f t="shared" ref="AG307:AG310" si="97">SUM(B307:AF307)</f>
        <v>0</v>
      </c>
      <c r="AH307" s="208"/>
    </row>
    <row r="308" hidden="1" outlineLevel="1">
      <c r="A308" s="288" t="s">
        <v>393</v>
      </c>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c r="AA308" s="221"/>
      <c r="AB308" s="221"/>
      <c r="AC308" s="221"/>
      <c r="AD308" s="221"/>
      <c r="AE308" s="221"/>
      <c r="AF308" s="221"/>
      <c r="AG308" s="189">
        <f t="shared" si="97"/>
        <v>0</v>
      </c>
      <c r="AH308" s="208"/>
    </row>
    <row r="309" hidden="1" outlineLevel="1">
      <c r="A309" s="288" t="s">
        <v>394</v>
      </c>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c r="AA309" s="221"/>
      <c r="AB309" s="221"/>
      <c r="AC309" s="221"/>
      <c r="AD309" s="221"/>
      <c r="AE309" s="221"/>
      <c r="AF309" s="221"/>
      <c r="AG309" s="189">
        <f t="shared" si="97"/>
        <v>0</v>
      </c>
      <c r="AH309" s="208"/>
    </row>
    <row r="310" hidden="1" outlineLevel="1">
      <c r="A310" s="296" t="s">
        <v>250</v>
      </c>
      <c r="B310" s="297">
        <f t="shared" ref="B310:AF310" si="98">sum(B307:B309)</f>
        <v>0</v>
      </c>
      <c r="C310" s="297">
        <f t="shared" si="98"/>
        <v>0</v>
      </c>
      <c r="D310" s="297">
        <f t="shared" si="98"/>
        <v>0</v>
      </c>
      <c r="E310" s="297">
        <f t="shared" si="98"/>
        <v>0</v>
      </c>
      <c r="F310" s="297">
        <f t="shared" si="98"/>
        <v>0</v>
      </c>
      <c r="G310" s="297">
        <f t="shared" si="98"/>
        <v>0</v>
      </c>
      <c r="H310" s="297">
        <f t="shared" si="98"/>
        <v>0</v>
      </c>
      <c r="I310" s="297">
        <f t="shared" si="98"/>
        <v>0</v>
      </c>
      <c r="J310" s="297">
        <f t="shared" si="98"/>
        <v>0</v>
      </c>
      <c r="K310" s="297">
        <f t="shared" si="98"/>
        <v>0</v>
      </c>
      <c r="L310" s="297">
        <f t="shared" si="98"/>
        <v>0</v>
      </c>
      <c r="M310" s="297">
        <f t="shared" si="98"/>
        <v>0</v>
      </c>
      <c r="N310" s="297">
        <f t="shared" si="98"/>
        <v>0</v>
      </c>
      <c r="O310" s="297">
        <f t="shared" si="98"/>
        <v>0</v>
      </c>
      <c r="P310" s="297">
        <f t="shared" si="98"/>
        <v>0</v>
      </c>
      <c r="Q310" s="297">
        <f t="shared" si="98"/>
        <v>0</v>
      </c>
      <c r="R310" s="297">
        <f t="shared" si="98"/>
        <v>0</v>
      </c>
      <c r="S310" s="297">
        <f t="shared" si="98"/>
        <v>0</v>
      </c>
      <c r="T310" s="297">
        <f t="shared" si="98"/>
        <v>0</v>
      </c>
      <c r="U310" s="297">
        <f t="shared" si="98"/>
        <v>0</v>
      </c>
      <c r="V310" s="297">
        <f t="shared" si="98"/>
        <v>0</v>
      </c>
      <c r="W310" s="297">
        <f t="shared" si="98"/>
        <v>0</v>
      </c>
      <c r="X310" s="297">
        <f t="shared" si="98"/>
        <v>0</v>
      </c>
      <c r="Y310" s="297">
        <f t="shared" si="98"/>
        <v>0</v>
      </c>
      <c r="Z310" s="297">
        <f t="shared" si="98"/>
        <v>0</v>
      </c>
      <c r="AA310" s="297">
        <f t="shared" si="98"/>
        <v>0</v>
      </c>
      <c r="AB310" s="297">
        <f t="shared" si="98"/>
        <v>0</v>
      </c>
      <c r="AC310" s="297">
        <f t="shared" si="98"/>
        <v>0</v>
      </c>
      <c r="AD310" s="297">
        <f t="shared" si="98"/>
        <v>0</v>
      </c>
      <c r="AE310" s="297">
        <f t="shared" si="98"/>
        <v>0</v>
      </c>
      <c r="AF310" s="297">
        <f t="shared" si="98"/>
        <v>0</v>
      </c>
      <c r="AG310" s="189">
        <f t="shared" si="97"/>
        <v>0</v>
      </c>
      <c r="AH310" s="298"/>
    </row>
    <row r="311" hidden="1" outlineLevel="1">
      <c r="A311" s="211"/>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89"/>
      <c r="AH311" s="185"/>
    </row>
    <row r="312">
      <c r="A312" s="299" t="s">
        <v>278</v>
      </c>
      <c r="B312" s="245">
        <f>sum('DTC US&amp;CA - P&amp;L'!B283,'DTC EU - P&amp;L'!B282)</f>
        <v>0</v>
      </c>
      <c r="C312" s="245">
        <f>sum('DTC US&amp;CA - P&amp;L'!C283,'DTC EU - P&amp;L'!C282)</f>
        <v>0</v>
      </c>
      <c r="D312" s="245">
        <f>sum('DTC US&amp;CA - P&amp;L'!D283,'DTC EU - P&amp;L'!D282)</f>
        <v>0</v>
      </c>
      <c r="E312" s="245">
        <f>sum('DTC US&amp;CA - P&amp;L'!E283,'DTC EU - P&amp;L'!E282)</f>
        <v>0</v>
      </c>
      <c r="F312" s="245">
        <f>sum('DTC US&amp;CA - P&amp;L'!F283,'DTC EU - P&amp;L'!F282)</f>
        <v>0</v>
      </c>
      <c r="G312" s="245">
        <f>sum('DTC US&amp;CA - P&amp;L'!G283,'DTC EU - P&amp;L'!G282)</f>
        <v>0</v>
      </c>
      <c r="H312" s="245">
        <f>sum('DTC US&amp;CA - P&amp;L'!H283,'DTC EU - P&amp;L'!H282)</f>
        <v>0</v>
      </c>
      <c r="I312" s="245">
        <f>sum('DTC US&amp;CA - P&amp;L'!I283,'DTC EU - P&amp;L'!I282)</f>
        <v>0</v>
      </c>
      <c r="J312" s="245">
        <f>sum('DTC US&amp;CA - P&amp;L'!J283,'DTC EU - P&amp;L'!J282)</f>
        <v>0</v>
      </c>
      <c r="K312" s="245">
        <f>sum('DTC US&amp;CA - P&amp;L'!K283,'DTC EU - P&amp;L'!K282)</f>
        <v>0</v>
      </c>
      <c r="L312" s="245">
        <f>sum('DTC US&amp;CA - P&amp;L'!L283,'DTC EU - P&amp;L'!L282)</f>
        <v>0</v>
      </c>
      <c r="M312" s="245">
        <f>sum('DTC US&amp;CA - P&amp;L'!M283,'DTC EU - P&amp;L'!M282)</f>
        <v>0</v>
      </c>
      <c r="N312" s="245">
        <f>sum('DTC US&amp;CA - P&amp;L'!N283,'DTC EU - P&amp;L'!N282)</f>
        <v>0</v>
      </c>
      <c r="O312" s="245">
        <f>sum('DTC US&amp;CA - P&amp;L'!O283,'DTC EU - P&amp;L'!O282)</f>
        <v>0</v>
      </c>
      <c r="P312" s="245">
        <f>sum('DTC US&amp;CA - P&amp;L'!P283,'DTC EU - P&amp;L'!P282)</f>
        <v>0</v>
      </c>
      <c r="Q312" s="245">
        <f>sum('DTC US&amp;CA - P&amp;L'!Q283,'DTC EU - P&amp;L'!Q282)</f>
        <v>0</v>
      </c>
      <c r="R312" s="245">
        <f>sum('DTC US&amp;CA - P&amp;L'!R283,'DTC EU - P&amp;L'!R282)</f>
        <v>0</v>
      </c>
      <c r="S312" s="245">
        <f>sum('DTC US&amp;CA - P&amp;L'!S283,'DTC EU - P&amp;L'!S282)</f>
        <v>0</v>
      </c>
      <c r="T312" s="245">
        <f>sum('DTC US&amp;CA - P&amp;L'!T283,'DTC EU - P&amp;L'!T282)</f>
        <v>0</v>
      </c>
      <c r="U312" s="245">
        <f>sum('DTC US&amp;CA - P&amp;L'!U283,'DTC EU - P&amp;L'!U282)</f>
        <v>0</v>
      </c>
      <c r="V312" s="245">
        <f>sum('DTC US&amp;CA - P&amp;L'!V283,'DTC EU - P&amp;L'!V282)</f>
        <v>0</v>
      </c>
      <c r="W312" s="245">
        <f>sum('DTC US&amp;CA - P&amp;L'!W283,'DTC EU - P&amp;L'!W282)</f>
        <v>0</v>
      </c>
      <c r="X312" s="245">
        <f>sum('DTC US&amp;CA - P&amp;L'!X283,'DTC EU - P&amp;L'!X282)</f>
        <v>0</v>
      </c>
      <c r="Y312" s="245">
        <f>sum('DTC US&amp;CA - P&amp;L'!Y283,'DTC EU - P&amp;L'!Y282)</f>
        <v>0</v>
      </c>
      <c r="Z312" s="245">
        <f>sum('DTC US&amp;CA - P&amp;L'!Z283,'DTC EU - P&amp;L'!Z282)</f>
        <v>0</v>
      </c>
      <c r="AA312" s="245">
        <f>sum('DTC US&amp;CA - P&amp;L'!AA283,'DTC EU - P&amp;L'!AA282)</f>
        <v>0</v>
      </c>
      <c r="AB312" s="245">
        <f>sum('DTC US&amp;CA - P&amp;L'!AB283,'DTC EU - P&amp;L'!AB282)</f>
        <v>1</v>
      </c>
      <c r="AC312" s="245">
        <f>sum('DTC US&amp;CA - P&amp;L'!AC283,'DTC EU - P&amp;L'!AC282)</f>
        <v>0</v>
      </c>
      <c r="AD312" s="245">
        <f>sum('DTC US&amp;CA - P&amp;L'!AD283,'DTC EU - P&amp;L'!AD282)</f>
        <v>0</v>
      </c>
      <c r="AE312" s="245">
        <f>sum('DTC US&amp;CA - P&amp;L'!AE283,'DTC EU - P&amp;L'!AE282)</f>
        <v>0</v>
      </c>
      <c r="AF312" s="245">
        <f>sum('DTC US&amp;CA - P&amp;L'!AF283,'DTC EU - P&amp;L'!AF282)</f>
        <v>0</v>
      </c>
      <c r="AG312" s="189">
        <f t="shared" ref="AG312:AG326" si="99">SUM(B312:AF312)</f>
        <v>1</v>
      </c>
      <c r="AH312" s="226"/>
    </row>
    <row r="313">
      <c r="A313" s="300" t="s">
        <v>279</v>
      </c>
      <c r="B313" s="235">
        <f>sum('DTC US&amp;CA - P&amp;L'!B284,'DTC EU - P&amp;L'!B283)</f>
        <v>1</v>
      </c>
      <c r="C313" s="235">
        <f>sum('DTC US&amp;CA - P&amp;L'!C284,'DTC EU - P&amp;L'!C283)</f>
        <v>0</v>
      </c>
      <c r="D313" s="235">
        <f>sum('DTC US&amp;CA - P&amp;L'!D284,'DTC EU - P&amp;L'!D283)</f>
        <v>8</v>
      </c>
      <c r="E313" s="235">
        <f>sum('DTC US&amp;CA - P&amp;L'!E284,'DTC EU - P&amp;L'!E283)</f>
        <v>4</v>
      </c>
      <c r="F313" s="235">
        <f>sum('DTC US&amp;CA - P&amp;L'!F284,'DTC EU - P&amp;L'!F283)</f>
        <v>3</v>
      </c>
      <c r="G313" s="235">
        <f>sum('DTC US&amp;CA - P&amp;L'!G284,'DTC EU - P&amp;L'!G283)</f>
        <v>3</v>
      </c>
      <c r="H313" s="235">
        <f>sum('DTC US&amp;CA - P&amp;L'!H284,'DTC EU - P&amp;L'!H283)</f>
        <v>3</v>
      </c>
      <c r="I313" s="235">
        <f>sum('DTC US&amp;CA - P&amp;L'!I284,'DTC EU - P&amp;L'!I283)</f>
        <v>4</v>
      </c>
      <c r="J313" s="235">
        <f>sum('DTC US&amp;CA - P&amp;L'!J284,'DTC EU - P&amp;L'!J283)</f>
        <v>3</v>
      </c>
      <c r="K313" s="235">
        <f>sum('DTC US&amp;CA - P&amp;L'!K284,'DTC EU - P&amp;L'!K283)</f>
        <v>2</v>
      </c>
      <c r="L313" s="235">
        <f>sum('DTC US&amp;CA - P&amp;L'!L284,'DTC EU - P&amp;L'!L283)</f>
        <v>21</v>
      </c>
      <c r="M313" s="235">
        <f>sum('DTC US&amp;CA - P&amp;L'!M284,'DTC EU - P&amp;L'!M283)</f>
        <v>3</v>
      </c>
      <c r="N313" s="235">
        <f>sum('DTC US&amp;CA - P&amp;L'!N284,'DTC EU - P&amp;L'!N283)</f>
        <v>3</v>
      </c>
      <c r="O313" s="235">
        <f>sum('DTC US&amp;CA - P&amp;L'!O284,'DTC EU - P&amp;L'!O283)</f>
        <v>4</v>
      </c>
      <c r="P313" s="235">
        <f>sum('DTC US&amp;CA - P&amp;L'!P284,'DTC EU - P&amp;L'!P283)</f>
        <v>5</v>
      </c>
      <c r="Q313" s="235">
        <f>sum('DTC US&amp;CA - P&amp;L'!Q284,'DTC EU - P&amp;L'!Q283)</f>
        <v>1</v>
      </c>
      <c r="R313" s="235">
        <f>sum('DTC US&amp;CA - P&amp;L'!R284,'DTC EU - P&amp;L'!R283)</f>
        <v>1</v>
      </c>
      <c r="S313" s="235">
        <f>sum('DTC US&amp;CA - P&amp;L'!S284,'DTC EU - P&amp;L'!S283)</f>
        <v>1</v>
      </c>
      <c r="T313" s="235">
        <f>sum('DTC US&amp;CA - P&amp;L'!T284,'DTC EU - P&amp;L'!T283)</f>
        <v>2</v>
      </c>
      <c r="U313" s="235">
        <f>sum('DTC US&amp;CA - P&amp;L'!U284,'DTC EU - P&amp;L'!U283)</f>
        <v>2</v>
      </c>
      <c r="V313" s="235">
        <f>sum('DTC US&amp;CA - P&amp;L'!V284,'DTC EU - P&amp;L'!V283)</f>
        <v>1</v>
      </c>
      <c r="W313" s="235">
        <f>sum('DTC US&amp;CA - P&amp;L'!W284,'DTC EU - P&amp;L'!W283)</f>
        <v>0</v>
      </c>
      <c r="X313" s="235">
        <f>sum('DTC US&amp;CA - P&amp;L'!X284,'DTC EU - P&amp;L'!X283)</f>
        <v>0</v>
      </c>
      <c r="Y313" s="235">
        <f>sum('DTC US&amp;CA - P&amp;L'!Y284,'DTC EU - P&amp;L'!Y283)</f>
        <v>0</v>
      </c>
      <c r="Z313" s="235">
        <f>sum('DTC US&amp;CA - P&amp;L'!Z284,'DTC EU - P&amp;L'!Z283)</f>
        <v>4</v>
      </c>
      <c r="AA313" s="235">
        <f>sum('DTC US&amp;CA - P&amp;L'!AA284,'DTC EU - P&amp;L'!AA283)</f>
        <v>2</v>
      </c>
      <c r="AB313" s="235">
        <f>sum('DTC US&amp;CA - P&amp;L'!AB284,'DTC EU - P&amp;L'!AB283)</f>
        <v>1</v>
      </c>
      <c r="AC313" s="235">
        <f>sum('DTC US&amp;CA - P&amp;L'!AC284,'DTC EU - P&amp;L'!AC283)</f>
        <v>5</v>
      </c>
      <c r="AD313" s="235">
        <f>sum('DTC US&amp;CA - P&amp;L'!AD284,'DTC EU - P&amp;L'!AD283)</f>
        <v>6</v>
      </c>
      <c r="AE313" s="235">
        <f>sum('DTC US&amp;CA - P&amp;L'!AE284,'DTC EU - P&amp;L'!AE283)</f>
        <v>0</v>
      </c>
      <c r="AF313" s="235">
        <f>sum('DTC US&amp;CA - P&amp;L'!AF284,'DTC EU - P&amp;L'!AF283)</f>
        <v>1</v>
      </c>
      <c r="AG313" s="189">
        <f t="shared" si="99"/>
        <v>94</v>
      </c>
      <c r="AH313" s="201"/>
    </row>
    <row r="314">
      <c r="A314" s="300" t="s">
        <v>395</v>
      </c>
      <c r="B314" s="235">
        <f>sum('DTC US&amp;CA - P&amp;L'!B285,'DTC EU - P&amp;L'!B284)</f>
        <v>1</v>
      </c>
      <c r="C314" s="235">
        <f>sum('DTC US&amp;CA - P&amp;L'!C285,'DTC EU - P&amp;L'!C284)</f>
        <v>0</v>
      </c>
      <c r="D314" s="235">
        <f>sum('DTC US&amp;CA - P&amp;L'!D285,'DTC EU - P&amp;L'!D284)</f>
        <v>2</v>
      </c>
      <c r="E314" s="235">
        <f>sum('DTC US&amp;CA - P&amp;L'!E285,'DTC EU - P&amp;L'!E284)</f>
        <v>0</v>
      </c>
      <c r="F314" s="235">
        <f>sum('DTC US&amp;CA - P&amp;L'!F285,'DTC EU - P&amp;L'!F284)</f>
        <v>0</v>
      </c>
      <c r="G314" s="235">
        <f>sum('DTC US&amp;CA - P&amp;L'!G285,'DTC EU - P&amp;L'!G284)</f>
        <v>0</v>
      </c>
      <c r="H314" s="235">
        <f>sum('DTC US&amp;CA - P&amp;L'!H285,'DTC EU - P&amp;L'!H284)</f>
        <v>0</v>
      </c>
      <c r="I314" s="235">
        <f>sum('DTC US&amp;CA - P&amp;L'!I285,'DTC EU - P&amp;L'!I284)</f>
        <v>1</v>
      </c>
      <c r="J314" s="235">
        <f>sum('DTC US&amp;CA - P&amp;L'!J285,'DTC EU - P&amp;L'!J284)</f>
        <v>0</v>
      </c>
      <c r="K314" s="235">
        <f>sum('DTC US&amp;CA - P&amp;L'!K285,'DTC EU - P&amp;L'!K284)</f>
        <v>0</v>
      </c>
      <c r="L314" s="235">
        <f>sum('DTC US&amp;CA - P&amp;L'!L285,'DTC EU - P&amp;L'!L284)</f>
        <v>1</v>
      </c>
      <c r="M314" s="235">
        <f>sum('DTC US&amp;CA - P&amp;L'!M285,'DTC EU - P&amp;L'!M284)</f>
        <v>1</v>
      </c>
      <c r="N314" s="235">
        <f>sum('DTC US&amp;CA - P&amp;L'!N285,'DTC EU - P&amp;L'!N284)</f>
        <v>1</v>
      </c>
      <c r="O314" s="235">
        <f>sum('DTC US&amp;CA - P&amp;L'!O285,'DTC EU - P&amp;L'!O284)</f>
        <v>1</v>
      </c>
      <c r="P314" s="235">
        <f>sum('DTC US&amp;CA - P&amp;L'!P285,'DTC EU - P&amp;L'!P284)</f>
        <v>5</v>
      </c>
      <c r="Q314" s="235">
        <f>sum('DTC US&amp;CA - P&amp;L'!Q285,'DTC EU - P&amp;L'!Q284)</f>
        <v>0</v>
      </c>
      <c r="R314" s="235">
        <f>sum('DTC US&amp;CA - P&amp;L'!R285,'DTC EU - P&amp;L'!R284)</f>
        <v>0</v>
      </c>
      <c r="S314" s="235">
        <f>sum('DTC US&amp;CA - P&amp;L'!S285,'DTC EU - P&amp;L'!S284)</f>
        <v>0</v>
      </c>
      <c r="T314" s="235">
        <f>sum('DTC US&amp;CA - P&amp;L'!T285,'DTC EU - P&amp;L'!T284)</f>
        <v>0</v>
      </c>
      <c r="U314" s="235">
        <f>sum('DTC US&amp;CA - P&amp;L'!U285,'DTC EU - P&amp;L'!U284)</f>
        <v>0</v>
      </c>
      <c r="V314" s="235">
        <f>sum('DTC US&amp;CA - P&amp;L'!V285,'DTC EU - P&amp;L'!V284)</f>
        <v>2</v>
      </c>
      <c r="W314" s="235">
        <f>sum('DTC US&amp;CA - P&amp;L'!W285,'DTC EU - P&amp;L'!W284)</f>
        <v>0</v>
      </c>
      <c r="X314" s="235">
        <f>sum('DTC US&amp;CA - P&amp;L'!X285,'DTC EU - P&amp;L'!X284)</f>
        <v>0</v>
      </c>
      <c r="Y314" s="235">
        <f>sum('DTC US&amp;CA - P&amp;L'!Y285,'DTC EU - P&amp;L'!Y284)</f>
        <v>0</v>
      </c>
      <c r="Z314" s="235">
        <f>sum('DTC US&amp;CA - P&amp;L'!Z285,'DTC EU - P&amp;L'!Z284)</f>
        <v>1</v>
      </c>
      <c r="AA314" s="235">
        <f>sum('DTC US&amp;CA - P&amp;L'!AA285,'DTC EU - P&amp;L'!AA284)</f>
        <v>0</v>
      </c>
      <c r="AB314" s="235">
        <f>sum('DTC US&amp;CA - P&amp;L'!AB285,'DTC EU - P&amp;L'!AB284)</f>
        <v>1</v>
      </c>
      <c r="AC314" s="235">
        <f>sum('DTC US&amp;CA - P&amp;L'!AC285,'DTC EU - P&amp;L'!AC284)</f>
        <v>1</v>
      </c>
      <c r="AD314" s="235">
        <f>sum('DTC US&amp;CA - P&amp;L'!AD285,'DTC EU - P&amp;L'!AD284)</f>
        <v>1</v>
      </c>
      <c r="AE314" s="235">
        <f>sum('DTC US&amp;CA - P&amp;L'!AE285,'DTC EU - P&amp;L'!AE284)</f>
        <v>0</v>
      </c>
      <c r="AF314" s="235">
        <f>sum('DTC US&amp;CA - P&amp;L'!AF285,'DTC EU - P&amp;L'!AF284)</f>
        <v>0</v>
      </c>
      <c r="AG314" s="189">
        <f t="shared" si="99"/>
        <v>19</v>
      </c>
      <c r="AH314" s="201"/>
    </row>
    <row r="315">
      <c r="A315" s="300" t="s">
        <v>396</v>
      </c>
      <c r="B315" s="235">
        <f>sum('DTC US&amp;CA - P&amp;L'!B286,'DTC EU - P&amp;L'!B285)</f>
        <v>0</v>
      </c>
      <c r="C315" s="235">
        <f>sum('DTC US&amp;CA - P&amp;L'!C286,'DTC EU - P&amp;L'!C285)</f>
        <v>0</v>
      </c>
      <c r="D315" s="235">
        <f>sum('DTC US&amp;CA - P&amp;L'!D286,'DTC EU - P&amp;L'!D285)</f>
        <v>0</v>
      </c>
      <c r="E315" s="235">
        <f>sum('DTC US&amp;CA - P&amp;L'!E286,'DTC EU - P&amp;L'!E285)</f>
        <v>0</v>
      </c>
      <c r="F315" s="235">
        <f>sum('DTC US&amp;CA - P&amp;L'!F286,'DTC EU - P&amp;L'!F285)</f>
        <v>0</v>
      </c>
      <c r="G315" s="235">
        <f>sum('DTC US&amp;CA - P&amp;L'!G286,'DTC EU - P&amp;L'!G285)</f>
        <v>0</v>
      </c>
      <c r="H315" s="235">
        <f>sum('DTC US&amp;CA - P&amp;L'!H286,'DTC EU - P&amp;L'!H285)</f>
        <v>0</v>
      </c>
      <c r="I315" s="235">
        <f>sum('DTC US&amp;CA - P&amp;L'!I286,'DTC EU - P&amp;L'!I285)</f>
        <v>0</v>
      </c>
      <c r="J315" s="235">
        <f>sum('DTC US&amp;CA - P&amp;L'!J286,'DTC EU - P&amp;L'!J285)</f>
        <v>0</v>
      </c>
      <c r="K315" s="235">
        <f>sum('DTC US&amp;CA - P&amp;L'!K286,'DTC EU - P&amp;L'!K285)</f>
        <v>0</v>
      </c>
      <c r="L315" s="235">
        <f>sum('DTC US&amp;CA - P&amp;L'!L286,'DTC EU - P&amp;L'!L285)</f>
        <v>0</v>
      </c>
      <c r="M315" s="235">
        <f>sum('DTC US&amp;CA - P&amp;L'!M286,'DTC EU - P&amp;L'!M285)</f>
        <v>0</v>
      </c>
      <c r="N315" s="235">
        <f>sum('DTC US&amp;CA - P&amp;L'!N286,'DTC EU - P&amp;L'!N285)</f>
        <v>0</v>
      </c>
      <c r="O315" s="235">
        <f>sum('DTC US&amp;CA - P&amp;L'!O286,'DTC EU - P&amp;L'!O285)</f>
        <v>0</v>
      </c>
      <c r="P315" s="235">
        <f>sum('DTC US&amp;CA - P&amp;L'!P286,'DTC EU - P&amp;L'!P285)</f>
        <v>0</v>
      </c>
      <c r="Q315" s="235">
        <f>sum('DTC US&amp;CA - P&amp;L'!Q286,'DTC EU - P&amp;L'!Q285)</f>
        <v>0</v>
      </c>
      <c r="R315" s="235">
        <f>sum('DTC US&amp;CA - P&amp;L'!R286,'DTC EU - P&amp;L'!R285)</f>
        <v>0</v>
      </c>
      <c r="S315" s="235">
        <f>sum('DTC US&amp;CA - P&amp;L'!S286,'DTC EU - P&amp;L'!S285)</f>
        <v>0</v>
      </c>
      <c r="T315" s="235">
        <f>sum('DTC US&amp;CA - P&amp;L'!T286,'DTC EU - P&amp;L'!T285)</f>
        <v>0</v>
      </c>
      <c r="U315" s="235">
        <f>sum('DTC US&amp;CA - P&amp;L'!U286,'DTC EU - P&amp;L'!U285)</f>
        <v>0</v>
      </c>
      <c r="V315" s="235">
        <f>sum('DTC US&amp;CA - P&amp;L'!V286,'DTC EU - P&amp;L'!V285)</f>
        <v>0</v>
      </c>
      <c r="W315" s="235">
        <f>sum('DTC US&amp;CA - P&amp;L'!W286,'DTC EU - P&amp;L'!W285)</f>
        <v>0</v>
      </c>
      <c r="X315" s="235">
        <f>sum('DTC US&amp;CA - P&amp;L'!X286,'DTC EU - P&amp;L'!X285)</f>
        <v>0</v>
      </c>
      <c r="Y315" s="235">
        <f>sum('DTC US&amp;CA - P&amp;L'!Y286,'DTC EU - P&amp;L'!Y285)</f>
        <v>0</v>
      </c>
      <c r="Z315" s="235">
        <f>sum('DTC US&amp;CA - P&amp;L'!Z286,'DTC EU - P&amp;L'!Z285)</f>
        <v>0</v>
      </c>
      <c r="AA315" s="235">
        <f>sum('DTC US&amp;CA - P&amp;L'!AA286,'DTC EU - P&amp;L'!AA285)</f>
        <v>0</v>
      </c>
      <c r="AB315" s="235">
        <f>sum('DTC US&amp;CA - P&amp;L'!AB286,'DTC EU - P&amp;L'!AB285)</f>
        <v>0</v>
      </c>
      <c r="AC315" s="235">
        <f>sum('DTC US&amp;CA - P&amp;L'!AC286,'DTC EU - P&amp;L'!AC285)</f>
        <v>0</v>
      </c>
      <c r="AD315" s="235">
        <f>sum('DTC US&amp;CA - P&amp;L'!AD286,'DTC EU - P&amp;L'!AD285)</f>
        <v>0</v>
      </c>
      <c r="AE315" s="235">
        <f>sum('DTC US&amp;CA - P&amp;L'!AE286,'DTC EU - P&amp;L'!AE285)</f>
        <v>0</v>
      </c>
      <c r="AF315" s="235">
        <f>sum('DTC US&amp;CA - P&amp;L'!AF286,'DTC EU - P&amp;L'!AF285)</f>
        <v>0</v>
      </c>
      <c r="AG315" s="189">
        <f t="shared" si="99"/>
        <v>0</v>
      </c>
      <c r="AH315" s="201"/>
    </row>
    <row r="316">
      <c r="A316" s="300" t="s">
        <v>397</v>
      </c>
      <c r="B316" s="235">
        <f>sum('DTC US&amp;CA - P&amp;L'!B287,'DTC EU - P&amp;L'!B286)</f>
        <v>0</v>
      </c>
      <c r="C316" s="235">
        <f>sum('DTC US&amp;CA - P&amp;L'!C287,'DTC EU - P&amp;L'!C286)</f>
        <v>0</v>
      </c>
      <c r="D316" s="235">
        <f>sum('DTC US&amp;CA - P&amp;L'!D287,'DTC EU - P&amp;L'!D286)</f>
        <v>0</v>
      </c>
      <c r="E316" s="235">
        <f>sum('DTC US&amp;CA - P&amp;L'!E287,'DTC EU - P&amp;L'!E286)</f>
        <v>0</v>
      </c>
      <c r="F316" s="235">
        <f>sum('DTC US&amp;CA - P&amp;L'!F287,'DTC EU - P&amp;L'!F286)</f>
        <v>1</v>
      </c>
      <c r="G316" s="235">
        <f>sum('DTC US&amp;CA - P&amp;L'!G287,'DTC EU - P&amp;L'!G286)</f>
        <v>0</v>
      </c>
      <c r="H316" s="235">
        <f>sum('DTC US&amp;CA - P&amp;L'!H287,'DTC EU - P&amp;L'!H286)</f>
        <v>0</v>
      </c>
      <c r="I316" s="235">
        <f>sum('DTC US&amp;CA - P&amp;L'!I287,'DTC EU - P&amp;L'!I286)</f>
        <v>0</v>
      </c>
      <c r="J316" s="235">
        <f>sum('DTC US&amp;CA - P&amp;L'!J287,'DTC EU - P&amp;L'!J286)</f>
        <v>0</v>
      </c>
      <c r="K316" s="235">
        <f>sum('DTC US&amp;CA - P&amp;L'!K287,'DTC EU - P&amp;L'!K286)</f>
        <v>0</v>
      </c>
      <c r="L316" s="235">
        <f>sum('DTC US&amp;CA - P&amp;L'!L287,'DTC EU - P&amp;L'!L286)</f>
        <v>0</v>
      </c>
      <c r="M316" s="235">
        <f>sum('DTC US&amp;CA - P&amp;L'!M287,'DTC EU - P&amp;L'!M286)</f>
        <v>0</v>
      </c>
      <c r="N316" s="235">
        <f>sum('DTC US&amp;CA - P&amp;L'!N287,'DTC EU - P&amp;L'!N286)</f>
        <v>0</v>
      </c>
      <c r="O316" s="235">
        <f>sum('DTC US&amp;CA - P&amp;L'!O287,'DTC EU - P&amp;L'!O286)</f>
        <v>0</v>
      </c>
      <c r="P316" s="235">
        <f>sum('DTC US&amp;CA - P&amp;L'!P287,'DTC EU - P&amp;L'!P286)</f>
        <v>0</v>
      </c>
      <c r="Q316" s="235">
        <f>sum('DTC US&amp;CA - P&amp;L'!Q287,'DTC EU - P&amp;L'!Q286)</f>
        <v>0</v>
      </c>
      <c r="R316" s="235">
        <f>sum('DTC US&amp;CA - P&amp;L'!R287,'DTC EU - P&amp;L'!R286)</f>
        <v>0</v>
      </c>
      <c r="S316" s="235">
        <f>sum('DTC US&amp;CA - P&amp;L'!S287,'DTC EU - P&amp;L'!S286)</f>
        <v>0</v>
      </c>
      <c r="T316" s="235">
        <f>sum('DTC US&amp;CA - P&amp;L'!T287,'DTC EU - P&amp;L'!T286)</f>
        <v>0</v>
      </c>
      <c r="U316" s="235">
        <f>sum('DTC US&amp;CA - P&amp;L'!U287,'DTC EU - P&amp;L'!U286)</f>
        <v>0</v>
      </c>
      <c r="V316" s="235">
        <f>sum('DTC US&amp;CA - P&amp;L'!V287,'DTC EU - P&amp;L'!V286)</f>
        <v>0</v>
      </c>
      <c r="W316" s="235">
        <f>sum('DTC US&amp;CA - P&amp;L'!W287,'DTC EU - P&amp;L'!W286)</f>
        <v>0</v>
      </c>
      <c r="X316" s="235">
        <f>sum('DTC US&amp;CA - P&amp;L'!X287,'DTC EU - P&amp;L'!X286)</f>
        <v>0</v>
      </c>
      <c r="Y316" s="235">
        <f>sum('DTC US&amp;CA - P&amp;L'!Y287,'DTC EU - P&amp;L'!Y286)</f>
        <v>0</v>
      </c>
      <c r="Z316" s="235">
        <f>sum('DTC US&amp;CA - P&amp;L'!Z287,'DTC EU - P&amp;L'!Z286)</f>
        <v>0</v>
      </c>
      <c r="AA316" s="235">
        <f>sum('DTC US&amp;CA - P&amp;L'!AA287,'DTC EU - P&amp;L'!AA286)</f>
        <v>0</v>
      </c>
      <c r="AB316" s="235">
        <f>sum('DTC US&amp;CA - P&amp;L'!AB287,'DTC EU - P&amp;L'!AB286)</f>
        <v>0</v>
      </c>
      <c r="AC316" s="235">
        <f>sum('DTC US&amp;CA - P&amp;L'!AC287,'DTC EU - P&amp;L'!AC286)</f>
        <v>0</v>
      </c>
      <c r="AD316" s="235">
        <f>sum('DTC US&amp;CA - P&amp;L'!AD287,'DTC EU - P&amp;L'!AD286)</f>
        <v>0</v>
      </c>
      <c r="AE316" s="235">
        <f>sum('DTC US&amp;CA - P&amp;L'!AE287,'DTC EU - P&amp;L'!AE286)</f>
        <v>0</v>
      </c>
      <c r="AF316" s="235">
        <f>sum('DTC US&amp;CA - P&amp;L'!AF287,'DTC EU - P&amp;L'!AF286)</f>
        <v>0</v>
      </c>
      <c r="AG316" s="189">
        <f t="shared" si="99"/>
        <v>1</v>
      </c>
      <c r="AH316" s="201"/>
    </row>
    <row r="317">
      <c r="A317" s="300" t="s">
        <v>398</v>
      </c>
      <c r="B317" s="235">
        <f>sum('DTC US&amp;CA - P&amp;L'!B288,'DTC EU - P&amp;L'!B287)</f>
        <v>0</v>
      </c>
      <c r="C317" s="235">
        <f>sum('DTC US&amp;CA - P&amp;L'!C288,'DTC EU - P&amp;L'!C287)</f>
        <v>0</v>
      </c>
      <c r="D317" s="235">
        <f>sum('DTC US&amp;CA - P&amp;L'!D288,'DTC EU - P&amp;L'!D287)</f>
        <v>0</v>
      </c>
      <c r="E317" s="235">
        <f>sum('DTC US&amp;CA - P&amp;L'!E288,'DTC EU - P&amp;L'!E287)</f>
        <v>0</v>
      </c>
      <c r="F317" s="235">
        <f>sum('DTC US&amp;CA - P&amp;L'!F288,'DTC EU - P&amp;L'!F287)</f>
        <v>0</v>
      </c>
      <c r="G317" s="235">
        <f>sum('DTC US&amp;CA - P&amp;L'!G288,'DTC EU - P&amp;L'!G287)</f>
        <v>0</v>
      </c>
      <c r="H317" s="235">
        <f>sum('DTC US&amp;CA - P&amp;L'!H288,'DTC EU - P&amp;L'!H287)</f>
        <v>0</v>
      </c>
      <c r="I317" s="235">
        <f>sum('DTC US&amp;CA - P&amp;L'!I288,'DTC EU - P&amp;L'!I287)</f>
        <v>0</v>
      </c>
      <c r="J317" s="235">
        <f>sum('DTC US&amp;CA - P&amp;L'!J288,'DTC EU - P&amp;L'!J287)</f>
        <v>0</v>
      </c>
      <c r="K317" s="235">
        <f>sum('DTC US&amp;CA - P&amp;L'!K288,'DTC EU - P&amp;L'!K287)</f>
        <v>0</v>
      </c>
      <c r="L317" s="235">
        <f>sum('DTC US&amp;CA - P&amp;L'!L288,'DTC EU - P&amp;L'!L287)</f>
        <v>0</v>
      </c>
      <c r="M317" s="235">
        <f>sum('DTC US&amp;CA - P&amp;L'!M288,'DTC EU - P&amp;L'!M287)</f>
        <v>0</v>
      </c>
      <c r="N317" s="235">
        <f>sum('DTC US&amp;CA - P&amp;L'!N288,'DTC EU - P&amp;L'!N287)</f>
        <v>0</v>
      </c>
      <c r="O317" s="235">
        <f>sum('DTC US&amp;CA - P&amp;L'!O288,'DTC EU - P&amp;L'!O287)</f>
        <v>0</v>
      </c>
      <c r="P317" s="235">
        <f>sum('DTC US&amp;CA - P&amp;L'!P288,'DTC EU - P&amp;L'!P287)</f>
        <v>0</v>
      </c>
      <c r="Q317" s="235">
        <f>sum('DTC US&amp;CA - P&amp;L'!Q288,'DTC EU - P&amp;L'!Q287)</f>
        <v>0</v>
      </c>
      <c r="R317" s="235">
        <f>sum('DTC US&amp;CA - P&amp;L'!R288,'DTC EU - P&amp;L'!R287)</f>
        <v>0</v>
      </c>
      <c r="S317" s="235">
        <f>sum('DTC US&amp;CA - P&amp;L'!S288,'DTC EU - P&amp;L'!S287)</f>
        <v>0</v>
      </c>
      <c r="T317" s="235">
        <f>sum('DTC US&amp;CA - P&amp;L'!T288,'DTC EU - P&amp;L'!T287)</f>
        <v>0</v>
      </c>
      <c r="U317" s="235">
        <f>sum('DTC US&amp;CA - P&amp;L'!U288,'DTC EU - P&amp;L'!U287)</f>
        <v>0</v>
      </c>
      <c r="V317" s="235">
        <f>sum('DTC US&amp;CA - P&amp;L'!V288,'DTC EU - P&amp;L'!V287)</f>
        <v>0</v>
      </c>
      <c r="W317" s="235">
        <f>sum('DTC US&amp;CA - P&amp;L'!W288,'DTC EU - P&amp;L'!W287)</f>
        <v>0</v>
      </c>
      <c r="X317" s="235">
        <f>sum('DTC US&amp;CA - P&amp;L'!X288,'DTC EU - P&amp;L'!X287)</f>
        <v>0</v>
      </c>
      <c r="Y317" s="235">
        <f>sum('DTC US&amp;CA - P&amp;L'!Y288,'DTC EU - P&amp;L'!Y287)</f>
        <v>0</v>
      </c>
      <c r="Z317" s="235">
        <f>sum('DTC US&amp;CA - P&amp;L'!Z288,'DTC EU - P&amp;L'!Z287)</f>
        <v>0</v>
      </c>
      <c r="AA317" s="235">
        <f>sum('DTC US&amp;CA - P&amp;L'!AA288,'DTC EU - P&amp;L'!AA287)</f>
        <v>0</v>
      </c>
      <c r="AB317" s="235">
        <f>sum('DTC US&amp;CA - P&amp;L'!AB288,'DTC EU - P&amp;L'!AB287)</f>
        <v>0</v>
      </c>
      <c r="AC317" s="235">
        <f>sum('DTC US&amp;CA - P&amp;L'!AC288,'DTC EU - P&amp;L'!AC287)</f>
        <v>0</v>
      </c>
      <c r="AD317" s="235">
        <f>sum('DTC US&amp;CA - P&amp;L'!AD288,'DTC EU - P&amp;L'!AD287)</f>
        <v>0</v>
      </c>
      <c r="AE317" s="235">
        <f>sum('DTC US&amp;CA - P&amp;L'!AE288,'DTC EU - P&amp;L'!AE287)</f>
        <v>0</v>
      </c>
      <c r="AF317" s="235">
        <f>sum('DTC US&amp;CA - P&amp;L'!AF288,'DTC EU - P&amp;L'!AF287)</f>
        <v>0</v>
      </c>
      <c r="AG317" s="189">
        <f t="shared" si="99"/>
        <v>0</v>
      </c>
      <c r="AH317" s="201"/>
    </row>
    <row r="318">
      <c r="A318" s="300" t="s">
        <v>399</v>
      </c>
      <c r="B318" s="235">
        <f>sum('DTC US&amp;CA - P&amp;L'!B289,'DTC EU - P&amp;L'!B288)</f>
        <v>0</v>
      </c>
      <c r="C318" s="235">
        <f>sum('DTC US&amp;CA - P&amp;L'!C289,'DTC EU - P&amp;L'!C288)</f>
        <v>0</v>
      </c>
      <c r="D318" s="235">
        <f>sum('DTC US&amp;CA - P&amp;L'!D289,'DTC EU - P&amp;L'!D288)</f>
        <v>4</v>
      </c>
      <c r="E318" s="235">
        <f>sum('DTC US&amp;CA - P&amp;L'!E289,'DTC EU - P&amp;L'!E288)</f>
        <v>1</v>
      </c>
      <c r="F318" s="235">
        <f>sum('DTC US&amp;CA - P&amp;L'!F289,'DTC EU - P&amp;L'!F288)</f>
        <v>0</v>
      </c>
      <c r="G318" s="235">
        <f>sum('DTC US&amp;CA - P&amp;L'!G289,'DTC EU - P&amp;L'!G288)</f>
        <v>0</v>
      </c>
      <c r="H318" s="235">
        <f>sum('DTC US&amp;CA - P&amp;L'!H289,'DTC EU - P&amp;L'!H288)</f>
        <v>1</v>
      </c>
      <c r="I318" s="235">
        <f>sum('DTC US&amp;CA - P&amp;L'!I289,'DTC EU - P&amp;L'!I288)</f>
        <v>1</v>
      </c>
      <c r="J318" s="235">
        <f>sum('DTC US&amp;CA - P&amp;L'!J289,'DTC EU - P&amp;L'!J288)</f>
        <v>0</v>
      </c>
      <c r="K318" s="235">
        <f>sum('DTC US&amp;CA - P&amp;L'!K289,'DTC EU - P&amp;L'!K288)</f>
        <v>0</v>
      </c>
      <c r="L318" s="235">
        <f>sum('DTC US&amp;CA - P&amp;L'!L289,'DTC EU - P&amp;L'!L288)</f>
        <v>12</v>
      </c>
      <c r="M318" s="235">
        <f>sum('DTC US&amp;CA - P&amp;L'!M289,'DTC EU - P&amp;L'!M288)</f>
        <v>3</v>
      </c>
      <c r="N318" s="235">
        <f>sum('DTC US&amp;CA - P&amp;L'!N289,'DTC EU - P&amp;L'!N288)</f>
        <v>3</v>
      </c>
      <c r="O318" s="235">
        <f>sum('DTC US&amp;CA - P&amp;L'!O289,'DTC EU - P&amp;L'!O288)</f>
        <v>1</v>
      </c>
      <c r="P318" s="235">
        <f>sum('DTC US&amp;CA - P&amp;L'!P289,'DTC EU - P&amp;L'!P288)</f>
        <v>4</v>
      </c>
      <c r="Q318" s="235">
        <f>sum('DTC US&amp;CA - P&amp;L'!Q289,'DTC EU - P&amp;L'!Q288)</f>
        <v>1</v>
      </c>
      <c r="R318" s="235">
        <f>sum('DTC US&amp;CA - P&amp;L'!R289,'DTC EU - P&amp;L'!R288)</f>
        <v>0</v>
      </c>
      <c r="S318" s="235">
        <f>sum('DTC US&amp;CA - P&amp;L'!S289,'DTC EU - P&amp;L'!S288)</f>
        <v>1</v>
      </c>
      <c r="T318" s="235">
        <f>sum('DTC US&amp;CA - P&amp;L'!T289,'DTC EU - P&amp;L'!T288)</f>
        <v>1</v>
      </c>
      <c r="U318" s="235">
        <f>sum('DTC US&amp;CA - P&amp;L'!U289,'DTC EU - P&amp;L'!U288)</f>
        <v>2</v>
      </c>
      <c r="V318" s="235">
        <f>sum('DTC US&amp;CA - P&amp;L'!V289,'DTC EU - P&amp;L'!V288)</f>
        <v>1</v>
      </c>
      <c r="W318" s="235">
        <f>sum('DTC US&amp;CA - P&amp;L'!W289,'DTC EU - P&amp;L'!W288)</f>
        <v>0</v>
      </c>
      <c r="X318" s="235">
        <f>sum('DTC US&amp;CA - P&amp;L'!X289,'DTC EU - P&amp;L'!X288)</f>
        <v>1</v>
      </c>
      <c r="Y318" s="235">
        <f>sum('DTC US&amp;CA - P&amp;L'!Y289,'DTC EU - P&amp;L'!Y288)</f>
        <v>0</v>
      </c>
      <c r="Z318" s="235">
        <f>sum('DTC US&amp;CA - P&amp;L'!Z289,'DTC EU - P&amp;L'!Z288)</f>
        <v>3</v>
      </c>
      <c r="AA318" s="235">
        <f>sum('DTC US&amp;CA - P&amp;L'!AA289,'DTC EU - P&amp;L'!AA288)</f>
        <v>0</v>
      </c>
      <c r="AB318" s="235">
        <f>sum('DTC US&amp;CA - P&amp;L'!AB289,'DTC EU - P&amp;L'!AB288)</f>
        <v>1</v>
      </c>
      <c r="AC318" s="235">
        <f>sum('DTC US&amp;CA - P&amp;L'!AC289,'DTC EU - P&amp;L'!AC288)</f>
        <v>3</v>
      </c>
      <c r="AD318" s="235">
        <f>sum('DTC US&amp;CA - P&amp;L'!AD289,'DTC EU - P&amp;L'!AD288)</f>
        <v>4</v>
      </c>
      <c r="AE318" s="235">
        <f>sum('DTC US&amp;CA - P&amp;L'!AE289,'DTC EU - P&amp;L'!AE288)</f>
        <v>0</v>
      </c>
      <c r="AF318" s="235">
        <f>sum('DTC US&amp;CA - P&amp;L'!AF289,'DTC EU - P&amp;L'!AF288)</f>
        <v>0</v>
      </c>
      <c r="AG318" s="189">
        <f t="shared" si="99"/>
        <v>48</v>
      </c>
      <c r="AH318" s="201"/>
    </row>
    <row r="319">
      <c r="A319" s="300" t="s">
        <v>400</v>
      </c>
      <c r="B319" s="235">
        <f>sum('DTC US&amp;CA - P&amp;L'!B290,'DTC EU - P&amp;L'!B289)</f>
        <v>0</v>
      </c>
      <c r="C319" s="235">
        <f>sum('DTC US&amp;CA - P&amp;L'!C290,'DTC EU - P&amp;L'!C289)</f>
        <v>0</v>
      </c>
      <c r="D319" s="235">
        <f>sum('DTC US&amp;CA - P&amp;L'!D290,'DTC EU - P&amp;L'!D289)</f>
        <v>0</v>
      </c>
      <c r="E319" s="235">
        <f>sum('DTC US&amp;CA - P&amp;L'!E290,'DTC EU - P&amp;L'!E289)</f>
        <v>0</v>
      </c>
      <c r="F319" s="235">
        <f>sum('DTC US&amp;CA - P&amp;L'!F290,'DTC EU - P&amp;L'!F289)</f>
        <v>0</v>
      </c>
      <c r="G319" s="235">
        <f>sum('DTC US&amp;CA - P&amp;L'!G290,'DTC EU - P&amp;L'!G289)</f>
        <v>0</v>
      </c>
      <c r="H319" s="235">
        <f>sum('DTC US&amp;CA - P&amp;L'!H290,'DTC EU - P&amp;L'!H289)</f>
        <v>0</v>
      </c>
      <c r="I319" s="235">
        <f>sum('DTC US&amp;CA - P&amp;L'!I290,'DTC EU - P&amp;L'!I289)</f>
        <v>0</v>
      </c>
      <c r="J319" s="235">
        <f>sum('DTC US&amp;CA - P&amp;L'!J290,'DTC EU - P&amp;L'!J289)</f>
        <v>0</v>
      </c>
      <c r="K319" s="235">
        <f>sum('DTC US&amp;CA - P&amp;L'!K290,'DTC EU - P&amp;L'!K289)</f>
        <v>1</v>
      </c>
      <c r="L319" s="235">
        <f>sum('DTC US&amp;CA - P&amp;L'!L290,'DTC EU - P&amp;L'!L289)</f>
        <v>1</v>
      </c>
      <c r="M319" s="235">
        <f>sum('DTC US&amp;CA - P&amp;L'!M290,'DTC EU - P&amp;L'!M289)</f>
        <v>0</v>
      </c>
      <c r="N319" s="235">
        <f>sum('DTC US&amp;CA - P&amp;L'!N290,'DTC EU - P&amp;L'!N289)</f>
        <v>0</v>
      </c>
      <c r="O319" s="235">
        <f>sum('DTC US&amp;CA - P&amp;L'!O290,'DTC EU - P&amp;L'!O289)</f>
        <v>0</v>
      </c>
      <c r="P319" s="235">
        <f>sum('DTC US&amp;CA - P&amp;L'!P290,'DTC EU - P&amp;L'!P289)</f>
        <v>0</v>
      </c>
      <c r="Q319" s="235">
        <f>sum('DTC US&amp;CA - P&amp;L'!Q290,'DTC EU - P&amp;L'!Q289)</f>
        <v>0</v>
      </c>
      <c r="R319" s="235">
        <f>sum('DTC US&amp;CA - P&amp;L'!R290,'DTC EU - P&amp;L'!R289)</f>
        <v>0</v>
      </c>
      <c r="S319" s="235">
        <f>sum('DTC US&amp;CA - P&amp;L'!S290,'DTC EU - P&amp;L'!S289)</f>
        <v>0</v>
      </c>
      <c r="T319" s="235">
        <f>sum('DTC US&amp;CA - P&amp;L'!T290,'DTC EU - P&amp;L'!T289)</f>
        <v>0</v>
      </c>
      <c r="U319" s="235">
        <f>sum('DTC US&amp;CA - P&amp;L'!U290,'DTC EU - P&amp;L'!U289)</f>
        <v>0</v>
      </c>
      <c r="V319" s="235">
        <f>sum('DTC US&amp;CA - P&amp;L'!V290,'DTC EU - P&amp;L'!V289)</f>
        <v>0</v>
      </c>
      <c r="W319" s="235">
        <f>sum('DTC US&amp;CA - P&amp;L'!W290,'DTC EU - P&amp;L'!W289)</f>
        <v>0</v>
      </c>
      <c r="X319" s="235">
        <f>sum('DTC US&amp;CA - P&amp;L'!X290,'DTC EU - P&amp;L'!X289)</f>
        <v>0</v>
      </c>
      <c r="Y319" s="235">
        <f>sum('DTC US&amp;CA - P&amp;L'!Y290,'DTC EU - P&amp;L'!Y289)</f>
        <v>0</v>
      </c>
      <c r="Z319" s="235">
        <f>sum('DTC US&amp;CA - P&amp;L'!Z290,'DTC EU - P&amp;L'!Z289)</f>
        <v>0</v>
      </c>
      <c r="AA319" s="235">
        <f>sum('DTC US&amp;CA - P&amp;L'!AA290,'DTC EU - P&amp;L'!AA289)</f>
        <v>0</v>
      </c>
      <c r="AB319" s="235">
        <f>sum('DTC US&amp;CA - P&amp;L'!AB290,'DTC EU - P&amp;L'!AB289)</f>
        <v>1</v>
      </c>
      <c r="AC319" s="235">
        <f>sum('DTC US&amp;CA - P&amp;L'!AC290,'DTC EU - P&amp;L'!AC289)</f>
        <v>0</v>
      </c>
      <c r="AD319" s="235">
        <f>sum('DTC US&amp;CA - P&amp;L'!AD290,'DTC EU - P&amp;L'!AD289)</f>
        <v>0</v>
      </c>
      <c r="AE319" s="235">
        <f>sum('DTC US&amp;CA - P&amp;L'!AE290,'DTC EU - P&amp;L'!AE289)</f>
        <v>0</v>
      </c>
      <c r="AF319" s="235">
        <f>sum('DTC US&amp;CA - P&amp;L'!AF290,'DTC EU - P&amp;L'!AF289)</f>
        <v>0</v>
      </c>
      <c r="AG319" s="189">
        <f t="shared" si="99"/>
        <v>3</v>
      </c>
      <c r="AH319" s="201"/>
    </row>
    <row r="320">
      <c r="A320" s="300" t="s">
        <v>401</v>
      </c>
      <c r="B320" s="235">
        <f>sum('DTC US&amp;CA - P&amp;L'!B291,'DTC EU - P&amp;L'!B290)</f>
        <v>0</v>
      </c>
      <c r="C320" s="235">
        <f>sum('DTC US&amp;CA - P&amp;L'!C291,'DTC EU - P&amp;L'!C290)</f>
        <v>0</v>
      </c>
      <c r="D320" s="235">
        <f>sum('DTC US&amp;CA - P&amp;L'!D291,'DTC EU - P&amp;L'!D290)</f>
        <v>0</v>
      </c>
      <c r="E320" s="235">
        <f>sum('DTC US&amp;CA - P&amp;L'!E291,'DTC EU - P&amp;L'!E290)</f>
        <v>0</v>
      </c>
      <c r="F320" s="235">
        <f>sum('DTC US&amp;CA - P&amp;L'!F291,'DTC EU - P&amp;L'!F290)</f>
        <v>0</v>
      </c>
      <c r="G320" s="235">
        <f>sum('DTC US&amp;CA - P&amp;L'!G291,'DTC EU - P&amp;L'!G290)</f>
        <v>0</v>
      </c>
      <c r="H320" s="235">
        <f>sum('DTC US&amp;CA - P&amp;L'!H291,'DTC EU - P&amp;L'!H290)</f>
        <v>0</v>
      </c>
      <c r="I320" s="235">
        <f>sum('DTC US&amp;CA - P&amp;L'!I291,'DTC EU - P&amp;L'!I290)</f>
        <v>0</v>
      </c>
      <c r="J320" s="235">
        <f>sum('DTC US&amp;CA - P&amp;L'!J291,'DTC EU - P&amp;L'!J290)</f>
        <v>0</v>
      </c>
      <c r="K320" s="235">
        <f>sum('DTC US&amp;CA - P&amp;L'!K291,'DTC EU - P&amp;L'!K290)</f>
        <v>0</v>
      </c>
      <c r="L320" s="235">
        <f>sum('DTC US&amp;CA - P&amp;L'!L291,'DTC EU - P&amp;L'!L290)</f>
        <v>0</v>
      </c>
      <c r="M320" s="235">
        <f>sum('DTC US&amp;CA - P&amp;L'!M291,'DTC EU - P&amp;L'!M290)</f>
        <v>0</v>
      </c>
      <c r="N320" s="235">
        <f>sum('DTC US&amp;CA - P&amp;L'!N291,'DTC EU - P&amp;L'!N290)</f>
        <v>0</v>
      </c>
      <c r="O320" s="235">
        <f>sum('DTC US&amp;CA - P&amp;L'!O291,'DTC EU - P&amp;L'!O290)</f>
        <v>0</v>
      </c>
      <c r="P320" s="235">
        <f>sum('DTC US&amp;CA - P&amp;L'!P291,'DTC EU - P&amp;L'!P290)</f>
        <v>0</v>
      </c>
      <c r="Q320" s="235">
        <f>sum('DTC US&amp;CA - P&amp;L'!Q291,'DTC EU - P&amp;L'!Q290)</f>
        <v>0</v>
      </c>
      <c r="R320" s="235">
        <f>sum('DTC US&amp;CA - P&amp;L'!R291,'DTC EU - P&amp;L'!R290)</f>
        <v>0</v>
      </c>
      <c r="S320" s="235">
        <f>sum('DTC US&amp;CA - P&amp;L'!S291,'DTC EU - P&amp;L'!S290)</f>
        <v>0</v>
      </c>
      <c r="T320" s="235">
        <f>sum('DTC US&amp;CA - P&amp;L'!T291,'DTC EU - P&amp;L'!T290)</f>
        <v>0</v>
      </c>
      <c r="U320" s="235">
        <f>sum('DTC US&amp;CA - P&amp;L'!U291,'DTC EU - P&amp;L'!U290)</f>
        <v>0</v>
      </c>
      <c r="V320" s="235">
        <f>sum('DTC US&amp;CA - P&amp;L'!V291,'DTC EU - P&amp;L'!V290)</f>
        <v>0</v>
      </c>
      <c r="W320" s="235">
        <f>sum('DTC US&amp;CA - P&amp;L'!W291,'DTC EU - P&amp;L'!W290)</f>
        <v>0</v>
      </c>
      <c r="X320" s="235">
        <f>sum('DTC US&amp;CA - P&amp;L'!X291,'DTC EU - P&amp;L'!X290)</f>
        <v>0</v>
      </c>
      <c r="Y320" s="235">
        <f>sum('DTC US&amp;CA - P&amp;L'!Y291,'DTC EU - P&amp;L'!Y290)</f>
        <v>0</v>
      </c>
      <c r="Z320" s="235">
        <f>sum('DTC US&amp;CA - P&amp;L'!Z291,'DTC EU - P&amp;L'!Z290)</f>
        <v>0</v>
      </c>
      <c r="AA320" s="235">
        <f>sum('DTC US&amp;CA - P&amp;L'!AA291,'DTC EU - P&amp;L'!AA290)</f>
        <v>0</v>
      </c>
      <c r="AB320" s="235">
        <f>sum('DTC US&amp;CA - P&amp;L'!AB291,'DTC EU - P&amp;L'!AB290)</f>
        <v>0</v>
      </c>
      <c r="AC320" s="235">
        <f>sum('DTC US&amp;CA - P&amp;L'!AC291,'DTC EU - P&amp;L'!AC290)</f>
        <v>0</v>
      </c>
      <c r="AD320" s="235">
        <f>sum('DTC US&amp;CA - P&amp;L'!AD291,'DTC EU - P&amp;L'!AD290)</f>
        <v>0</v>
      </c>
      <c r="AE320" s="235">
        <f>sum('DTC US&amp;CA - P&amp;L'!AE291,'DTC EU - P&amp;L'!AE290)</f>
        <v>0</v>
      </c>
      <c r="AF320" s="235">
        <f>sum('DTC US&amp;CA - P&amp;L'!AF291,'DTC EU - P&amp;L'!AF290)</f>
        <v>0</v>
      </c>
      <c r="AG320" s="189">
        <f t="shared" si="99"/>
        <v>0</v>
      </c>
      <c r="AH320" s="201"/>
    </row>
    <row r="321">
      <c r="A321" s="300" t="s">
        <v>402</v>
      </c>
      <c r="B321" s="235">
        <f>sum('DTC US&amp;CA - P&amp;L'!B292,'DTC EU - P&amp;L'!B291)</f>
        <v>0</v>
      </c>
      <c r="C321" s="235">
        <f>sum('DTC US&amp;CA - P&amp;L'!C292,'DTC EU - P&amp;L'!C291)</f>
        <v>0</v>
      </c>
      <c r="D321" s="235">
        <f>sum('DTC US&amp;CA - P&amp;L'!D292,'DTC EU - P&amp;L'!D291)</f>
        <v>0</v>
      </c>
      <c r="E321" s="235">
        <f>sum('DTC US&amp;CA - P&amp;L'!E292,'DTC EU - P&amp;L'!E291)</f>
        <v>0</v>
      </c>
      <c r="F321" s="235">
        <f>sum('DTC US&amp;CA - P&amp;L'!F292,'DTC EU - P&amp;L'!F291)</f>
        <v>0</v>
      </c>
      <c r="G321" s="235">
        <f>sum('DTC US&amp;CA - P&amp;L'!G292,'DTC EU - P&amp;L'!G291)</f>
        <v>0</v>
      </c>
      <c r="H321" s="235">
        <f>sum('DTC US&amp;CA - P&amp;L'!H292,'DTC EU - P&amp;L'!H291)</f>
        <v>0</v>
      </c>
      <c r="I321" s="235">
        <f>sum('DTC US&amp;CA - P&amp;L'!I292,'DTC EU - P&amp;L'!I291)</f>
        <v>0</v>
      </c>
      <c r="J321" s="235">
        <f>sum('DTC US&amp;CA - P&amp;L'!J292,'DTC EU - P&amp;L'!J291)</f>
        <v>1</v>
      </c>
      <c r="K321" s="235">
        <f>sum('DTC US&amp;CA - P&amp;L'!K292,'DTC EU - P&amp;L'!K291)</f>
        <v>0</v>
      </c>
      <c r="L321" s="235">
        <f>sum('DTC US&amp;CA - P&amp;L'!L292,'DTC EU - P&amp;L'!L291)</f>
        <v>0</v>
      </c>
      <c r="M321" s="235">
        <f>sum('DTC US&amp;CA - P&amp;L'!M292,'DTC EU - P&amp;L'!M291)</f>
        <v>0</v>
      </c>
      <c r="N321" s="235">
        <f>sum('DTC US&amp;CA - P&amp;L'!N292,'DTC EU - P&amp;L'!N291)</f>
        <v>1</v>
      </c>
      <c r="O321" s="235">
        <f>sum('DTC US&amp;CA - P&amp;L'!O292,'DTC EU - P&amp;L'!O291)</f>
        <v>0</v>
      </c>
      <c r="P321" s="235">
        <f>sum('DTC US&amp;CA - P&amp;L'!P292,'DTC EU - P&amp;L'!P291)</f>
        <v>1</v>
      </c>
      <c r="Q321" s="235">
        <f>sum('DTC US&amp;CA - P&amp;L'!Q292,'DTC EU - P&amp;L'!Q291)</f>
        <v>0</v>
      </c>
      <c r="R321" s="235">
        <f>sum('DTC US&amp;CA - P&amp;L'!R292,'DTC EU - P&amp;L'!R291)</f>
        <v>0</v>
      </c>
      <c r="S321" s="235">
        <f>sum('DTC US&amp;CA - P&amp;L'!S292,'DTC EU - P&amp;L'!S291)</f>
        <v>0</v>
      </c>
      <c r="T321" s="235">
        <f>sum('DTC US&amp;CA - P&amp;L'!T292,'DTC EU - P&amp;L'!T291)</f>
        <v>0</v>
      </c>
      <c r="U321" s="235">
        <f>sum('DTC US&amp;CA - P&amp;L'!U292,'DTC EU - P&amp;L'!U291)</f>
        <v>0</v>
      </c>
      <c r="V321" s="235">
        <f>sum('DTC US&amp;CA - P&amp;L'!V292,'DTC EU - P&amp;L'!V291)</f>
        <v>0</v>
      </c>
      <c r="W321" s="235">
        <f>sum('DTC US&amp;CA - P&amp;L'!W292,'DTC EU - P&amp;L'!W291)</f>
        <v>0</v>
      </c>
      <c r="X321" s="235">
        <f>sum('DTC US&amp;CA - P&amp;L'!X292,'DTC EU - P&amp;L'!X291)</f>
        <v>0</v>
      </c>
      <c r="Y321" s="235">
        <f>sum('DTC US&amp;CA - P&amp;L'!Y292,'DTC EU - P&amp;L'!Y291)</f>
        <v>0</v>
      </c>
      <c r="Z321" s="235">
        <f>sum('DTC US&amp;CA - P&amp;L'!Z292,'DTC EU - P&amp;L'!Z291)</f>
        <v>0</v>
      </c>
      <c r="AA321" s="235">
        <f>sum('DTC US&amp;CA - P&amp;L'!AA292,'DTC EU - P&amp;L'!AA291)</f>
        <v>0</v>
      </c>
      <c r="AB321" s="235">
        <f>sum('DTC US&amp;CA - P&amp;L'!AB292,'DTC EU - P&amp;L'!AB291)</f>
        <v>0</v>
      </c>
      <c r="AC321" s="235">
        <f>sum('DTC US&amp;CA - P&amp;L'!AC292,'DTC EU - P&amp;L'!AC291)</f>
        <v>0</v>
      </c>
      <c r="AD321" s="235">
        <f>sum('DTC US&amp;CA - P&amp;L'!AD292,'DTC EU - P&amp;L'!AD291)</f>
        <v>0</v>
      </c>
      <c r="AE321" s="235">
        <f>sum('DTC US&amp;CA - P&amp;L'!AE292,'DTC EU - P&amp;L'!AE291)</f>
        <v>0</v>
      </c>
      <c r="AF321" s="235">
        <f>sum('DTC US&amp;CA - P&amp;L'!AF292,'DTC EU - P&amp;L'!AF291)</f>
        <v>0</v>
      </c>
      <c r="AG321" s="189">
        <f t="shared" si="99"/>
        <v>3</v>
      </c>
      <c r="AH321" s="201"/>
    </row>
    <row r="322">
      <c r="A322" s="288" t="s">
        <v>403</v>
      </c>
      <c r="B322" s="235">
        <f>sum('DTC US&amp;CA - P&amp;L'!B293,'DTC EU - P&amp;L'!B292)</f>
        <v>0</v>
      </c>
      <c r="C322" s="235">
        <f>sum('DTC US&amp;CA - P&amp;L'!C293,'DTC EU - P&amp;L'!C292)</f>
        <v>0</v>
      </c>
      <c r="D322" s="235">
        <f>sum('DTC US&amp;CA - P&amp;L'!D293,'DTC EU - P&amp;L'!D292)</f>
        <v>0</v>
      </c>
      <c r="E322" s="235">
        <f>sum('DTC US&amp;CA - P&amp;L'!E293,'DTC EU - P&amp;L'!E292)</f>
        <v>0</v>
      </c>
      <c r="F322" s="235">
        <f>sum('DTC US&amp;CA - P&amp;L'!F293,'DTC EU - P&amp;L'!F292)</f>
        <v>0</v>
      </c>
      <c r="G322" s="235">
        <f>sum('DTC US&amp;CA - P&amp;L'!G293,'DTC EU - P&amp;L'!G292)</f>
        <v>0</v>
      </c>
      <c r="H322" s="235">
        <f>sum('DTC US&amp;CA - P&amp;L'!H293,'DTC EU - P&amp;L'!H292)</f>
        <v>0</v>
      </c>
      <c r="I322" s="235">
        <f>sum('DTC US&amp;CA - P&amp;L'!I293,'DTC EU - P&amp;L'!I292)</f>
        <v>0</v>
      </c>
      <c r="J322" s="235">
        <f>sum('DTC US&amp;CA - P&amp;L'!J293,'DTC EU - P&amp;L'!J292)</f>
        <v>0</v>
      </c>
      <c r="K322" s="235">
        <f>sum('DTC US&amp;CA - P&amp;L'!K293,'DTC EU - P&amp;L'!K292)</f>
        <v>0</v>
      </c>
      <c r="L322" s="235">
        <f>sum('DTC US&amp;CA - P&amp;L'!L293,'DTC EU - P&amp;L'!L292)</f>
        <v>0</v>
      </c>
      <c r="M322" s="235">
        <f>sum('DTC US&amp;CA - P&amp;L'!M293,'DTC EU - P&amp;L'!M292)</f>
        <v>0</v>
      </c>
      <c r="N322" s="235">
        <f>sum('DTC US&amp;CA - P&amp;L'!N293,'DTC EU - P&amp;L'!N292)</f>
        <v>0</v>
      </c>
      <c r="O322" s="235">
        <f>sum('DTC US&amp;CA - P&amp;L'!O293,'DTC EU - P&amp;L'!O292)</f>
        <v>0</v>
      </c>
      <c r="P322" s="235">
        <f>sum('DTC US&amp;CA - P&amp;L'!P293,'DTC EU - P&amp;L'!P292)</f>
        <v>0</v>
      </c>
      <c r="Q322" s="235">
        <f>sum('DTC US&amp;CA - P&amp;L'!Q293,'DTC EU - P&amp;L'!Q292)</f>
        <v>0</v>
      </c>
      <c r="R322" s="235">
        <f>sum('DTC US&amp;CA - P&amp;L'!R293,'DTC EU - P&amp;L'!R292)</f>
        <v>0</v>
      </c>
      <c r="S322" s="235">
        <f>sum('DTC US&amp;CA - P&amp;L'!S293,'DTC EU - P&amp;L'!S292)</f>
        <v>0</v>
      </c>
      <c r="T322" s="235">
        <f>sum('DTC US&amp;CA - P&amp;L'!T293,'DTC EU - P&amp;L'!T292)</f>
        <v>0</v>
      </c>
      <c r="U322" s="235">
        <f>sum('DTC US&amp;CA - P&amp;L'!U293,'DTC EU - P&amp;L'!U292)</f>
        <v>0</v>
      </c>
      <c r="V322" s="235">
        <f>sum('DTC US&amp;CA - P&amp;L'!V293,'DTC EU - P&amp;L'!V292)</f>
        <v>0</v>
      </c>
      <c r="W322" s="235">
        <f>sum('DTC US&amp;CA - P&amp;L'!W293,'DTC EU - P&amp;L'!W292)</f>
        <v>0</v>
      </c>
      <c r="X322" s="235">
        <f>sum('DTC US&amp;CA - P&amp;L'!X293,'DTC EU - P&amp;L'!X292)</f>
        <v>0</v>
      </c>
      <c r="Y322" s="235">
        <f>sum('DTC US&amp;CA - P&amp;L'!Y293,'DTC EU - P&amp;L'!Y292)</f>
        <v>0</v>
      </c>
      <c r="Z322" s="235">
        <f>sum('DTC US&amp;CA - P&amp;L'!Z293,'DTC EU - P&amp;L'!Z292)</f>
        <v>0</v>
      </c>
      <c r="AA322" s="235">
        <f>sum('DTC US&amp;CA - P&amp;L'!AA293,'DTC EU - P&amp;L'!AA292)</f>
        <v>0</v>
      </c>
      <c r="AB322" s="235">
        <f>sum('DTC US&amp;CA - P&amp;L'!AB293,'DTC EU - P&amp;L'!AB292)</f>
        <v>0</v>
      </c>
      <c r="AC322" s="235">
        <f>sum('DTC US&amp;CA - P&amp;L'!AC293,'DTC EU - P&amp;L'!AC292)</f>
        <v>0</v>
      </c>
      <c r="AD322" s="235">
        <f>sum('DTC US&amp;CA - P&amp;L'!AD293,'DTC EU - P&amp;L'!AD292)</f>
        <v>0</v>
      </c>
      <c r="AE322" s="235">
        <f>sum('DTC US&amp;CA - P&amp;L'!AE293,'DTC EU - P&amp;L'!AE292)</f>
        <v>0</v>
      </c>
      <c r="AF322" s="235">
        <f>sum('DTC US&amp;CA - P&amp;L'!AF293,'DTC EU - P&amp;L'!AF292)</f>
        <v>0</v>
      </c>
      <c r="AG322" s="189">
        <f t="shared" si="99"/>
        <v>0</v>
      </c>
      <c r="AH322" s="201"/>
    </row>
    <row r="323">
      <c r="A323" s="288" t="s">
        <v>404</v>
      </c>
      <c r="B323" s="207">
        <f>sum('DTC US&amp;CA - P&amp;L'!B294,'DTC EU - P&amp;L'!B293)</f>
        <v>0</v>
      </c>
      <c r="C323" s="207">
        <f>sum('DTC US&amp;CA - P&amp;L'!C294,'DTC EU - P&amp;L'!C293)</f>
        <v>0</v>
      </c>
      <c r="D323" s="207">
        <f>sum('DTC US&amp;CA - P&amp;L'!D294,'DTC EU - P&amp;L'!D293)</f>
        <v>0</v>
      </c>
      <c r="E323" s="207">
        <f>sum('DTC US&amp;CA - P&amp;L'!E294,'DTC EU - P&amp;L'!E293)</f>
        <v>0</v>
      </c>
      <c r="F323" s="207">
        <f>sum('DTC US&amp;CA - P&amp;L'!F294,'DTC EU - P&amp;L'!F293)</f>
        <v>0</v>
      </c>
      <c r="G323" s="207">
        <f>sum('DTC US&amp;CA - P&amp;L'!G294,'DTC EU - P&amp;L'!G293)</f>
        <v>0</v>
      </c>
      <c r="H323" s="207">
        <f>sum('DTC US&amp;CA - P&amp;L'!H294,'DTC EU - P&amp;L'!H293)</f>
        <v>0</v>
      </c>
      <c r="I323" s="207">
        <f>sum('DTC US&amp;CA - P&amp;L'!I294,'DTC EU - P&amp;L'!I293)</f>
        <v>0</v>
      </c>
      <c r="J323" s="207">
        <f>sum('DTC US&amp;CA - P&amp;L'!J294,'DTC EU - P&amp;L'!J293)</f>
        <v>0</v>
      </c>
      <c r="K323" s="207">
        <f>sum('DTC US&amp;CA - P&amp;L'!K294,'DTC EU - P&amp;L'!K293)</f>
        <v>0</v>
      </c>
      <c r="L323" s="207">
        <f>sum('DTC US&amp;CA - P&amp;L'!L294,'DTC EU - P&amp;L'!L293)</f>
        <v>0</v>
      </c>
      <c r="M323" s="207">
        <f>sum('DTC US&amp;CA - P&amp;L'!M294,'DTC EU - P&amp;L'!M293)</f>
        <v>0</v>
      </c>
      <c r="N323" s="207">
        <f>sum('DTC US&amp;CA - P&amp;L'!N294,'DTC EU - P&amp;L'!N293)</f>
        <v>0</v>
      </c>
      <c r="O323" s="207">
        <f>sum('DTC US&amp;CA - P&amp;L'!O294,'DTC EU - P&amp;L'!O293)</f>
        <v>0</v>
      </c>
      <c r="P323" s="207">
        <f>sum('DTC US&amp;CA - P&amp;L'!P294,'DTC EU - P&amp;L'!P293)</f>
        <v>0</v>
      </c>
      <c r="Q323" s="207">
        <f>sum('DTC US&amp;CA - P&amp;L'!Q294,'DTC EU - P&amp;L'!Q293)</f>
        <v>0</v>
      </c>
      <c r="R323" s="207">
        <f>sum('DTC US&amp;CA - P&amp;L'!R294,'DTC EU - P&amp;L'!R293)</f>
        <v>0</v>
      </c>
      <c r="S323" s="207">
        <f>sum('DTC US&amp;CA - P&amp;L'!S294,'DTC EU - P&amp;L'!S293)</f>
        <v>0</v>
      </c>
      <c r="T323" s="207">
        <f>sum('DTC US&amp;CA - P&amp;L'!T294,'DTC EU - P&amp;L'!T293)</f>
        <v>0</v>
      </c>
      <c r="U323" s="207">
        <f>sum('DTC US&amp;CA - P&amp;L'!U294,'DTC EU - P&amp;L'!U293)</f>
        <v>0</v>
      </c>
      <c r="V323" s="207">
        <f>sum('DTC US&amp;CA - P&amp;L'!V294,'DTC EU - P&amp;L'!V293)</f>
        <v>0</v>
      </c>
      <c r="W323" s="207">
        <f>sum('DTC US&amp;CA - P&amp;L'!W294,'DTC EU - P&amp;L'!W293)</f>
        <v>0</v>
      </c>
      <c r="X323" s="207">
        <f>sum('DTC US&amp;CA - P&amp;L'!X294,'DTC EU - P&amp;L'!X293)</f>
        <v>0</v>
      </c>
      <c r="Y323" s="207">
        <f>sum('DTC US&amp;CA - P&amp;L'!Y294,'DTC EU - P&amp;L'!Y293)</f>
        <v>0</v>
      </c>
      <c r="Z323" s="207">
        <f>sum('DTC US&amp;CA - P&amp;L'!Z294,'DTC EU - P&amp;L'!Z293)</f>
        <v>0</v>
      </c>
      <c r="AA323" s="207">
        <f>sum('DTC US&amp;CA - P&amp;L'!AA294,'DTC EU - P&amp;L'!AA293)</f>
        <v>0</v>
      </c>
      <c r="AB323" s="207">
        <f>sum('DTC US&amp;CA - P&amp;L'!AB294,'DTC EU - P&amp;L'!AB293)</f>
        <v>0</v>
      </c>
      <c r="AC323" s="207">
        <f>sum('DTC US&amp;CA - P&amp;L'!AC294,'DTC EU - P&amp;L'!AC293)</f>
        <v>0</v>
      </c>
      <c r="AD323" s="207">
        <f>sum('DTC US&amp;CA - P&amp;L'!AD294,'DTC EU - P&amp;L'!AD293)</f>
        <v>0</v>
      </c>
      <c r="AE323" s="207">
        <f>sum('DTC US&amp;CA - P&amp;L'!AE294,'DTC EU - P&amp;L'!AE293)</f>
        <v>0</v>
      </c>
      <c r="AF323" s="207">
        <f>sum('DTC US&amp;CA - P&amp;L'!AF294,'DTC EU - P&amp;L'!AF293)</f>
        <v>0</v>
      </c>
      <c r="AG323" s="189">
        <f t="shared" si="99"/>
        <v>0</v>
      </c>
      <c r="AH323" s="201"/>
    </row>
    <row r="324">
      <c r="A324" s="288" t="s">
        <v>290</v>
      </c>
      <c r="B324" s="235">
        <f>sum('DTC US&amp;CA - P&amp;L'!B295,'DTC EU - P&amp;L'!B294)</f>
        <v>0</v>
      </c>
      <c r="C324" s="235">
        <f>sum('DTC US&amp;CA - P&amp;L'!C295,'DTC EU - P&amp;L'!C294)</f>
        <v>0</v>
      </c>
      <c r="D324" s="235">
        <f>sum('DTC US&amp;CA - P&amp;L'!D295,'DTC EU - P&amp;L'!D294)</f>
        <v>0</v>
      </c>
      <c r="E324" s="235">
        <f>sum('DTC US&amp;CA - P&amp;L'!E295,'DTC EU - P&amp;L'!E294)</f>
        <v>0</v>
      </c>
      <c r="F324" s="235">
        <f>sum('DTC US&amp;CA - P&amp;L'!F295,'DTC EU - P&amp;L'!F294)</f>
        <v>0</v>
      </c>
      <c r="G324" s="235">
        <f>sum('DTC US&amp;CA - P&amp;L'!G295,'DTC EU - P&amp;L'!G294)</f>
        <v>0</v>
      </c>
      <c r="H324" s="235">
        <f>sum('DTC US&amp;CA - P&amp;L'!H295,'DTC EU - P&amp;L'!H294)</f>
        <v>0</v>
      </c>
      <c r="I324" s="235">
        <f>sum('DTC US&amp;CA - P&amp;L'!I295,'DTC EU - P&amp;L'!I294)</f>
        <v>0</v>
      </c>
      <c r="J324" s="235">
        <f>sum('DTC US&amp;CA - P&amp;L'!J295,'DTC EU - P&amp;L'!J294)</f>
        <v>0</v>
      </c>
      <c r="K324" s="235">
        <f>sum('DTC US&amp;CA - P&amp;L'!K295,'DTC EU - P&amp;L'!K294)</f>
        <v>0</v>
      </c>
      <c r="L324" s="235">
        <f>sum('DTC US&amp;CA - P&amp;L'!L295,'DTC EU - P&amp;L'!L294)</f>
        <v>0</v>
      </c>
      <c r="M324" s="235">
        <f>sum('DTC US&amp;CA - P&amp;L'!M295,'DTC EU - P&amp;L'!M294)</f>
        <v>0</v>
      </c>
      <c r="N324" s="235">
        <f>sum('DTC US&amp;CA - P&amp;L'!N295,'DTC EU - P&amp;L'!N294)</f>
        <v>0</v>
      </c>
      <c r="O324" s="235">
        <f>sum('DTC US&amp;CA - P&amp;L'!O295,'DTC EU - P&amp;L'!O294)</f>
        <v>0</v>
      </c>
      <c r="P324" s="235">
        <f>sum('DTC US&amp;CA - P&amp;L'!P295,'DTC EU - P&amp;L'!P294)</f>
        <v>0</v>
      </c>
      <c r="Q324" s="235">
        <f>sum('DTC US&amp;CA - P&amp;L'!Q295,'DTC EU - P&amp;L'!Q294)</f>
        <v>0</v>
      </c>
      <c r="R324" s="235">
        <f>sum('DTC US&amp;CA - P&amp;L'!R295,'DTC EU - P&amp;L'!R294)</f>
        <v>0</v>
      </c>
      <c r="S324" s="235">
        <f>sum('DTC US&amp;CA - P&amp;L'!S295,'DTC EU - P&amp;L'!S294)</f>
        <v>0</v>
      </c>
      <c r="T324" s="235">
        <f>sum('DTC US&amp;CA - P&amp;L'!T295,'DTC EU - P&amp;L'!T294)</f>
        <v>0</v>
      </c>
      <c r="U324" s="235">
        <f>sum('DTC US&amp;CA - P&amp;L'!U295,'DTC EU - P&amp;L'!U294)</f>
        <v>0</v>
      </c>
      <c r="V324" s="235">
        <f>sum('DTC US&amp;CA - P&amp;L'!V295,'DTC EU - P&amp;L'!V294)</f>
        <v>0</v>
      </c>
      <c r="W324" s="235">
        <f>sum('DTC US&amp;CA - P&amp;L'!W295,'DTC EU - P&amp;L'!W294)</f>
        <v>0</v>
      </c>
      <c r="X324" s="235">
        <f>sum('DTC US&amp;CA - P&amp;L'!X295,'DTC EU - P&amp;L'!X294)</f>
        <v>0</v>
      </c>
      <c r="Y324" s="235">
        <f>sum('DTC US&amp;CA - P&amp;L'!Y295,'DTC EU - P&amp;L'!Y294)</f>
        <v>0</v>
      </c>
      <c r="Z324" s="235">
        <f>sum('DTC US&amp;CA - P&amp;L'!Z295,'DTC EU - P&amp;L'!Z294)</f>
        <v>0</v>
      </c>
      <c r="AA324" s="235">
        <f>sum('DTC US&amp;CA - P&amp;L'!AA295,'DTC EU - P&amp;L'!AA294)</f>
        <v>0</v>
      </c>
      <c r="AB324" s="235">
        <f>sum('DTC US&amp;CA - P&amp;L'!AB295,'DTC EU - P&amp;L'!AB294)</f>
        <v>1</v>
      </c>
      <c r="AC324" s="235">
        <f>sum('DTC US&amp;CA - P&amp;L'!AC295,'DTC EU - P&amp;L'!AC294)</f>
        <v>0</v>
      </c>
      <c r="AD324" s="235">
        <f>sum('DTC US&amp;CA - P&amp;L'!AD295,'DTC EU - P&amp;L'!AD294)</f>
        <v>0</v>
      </c>
      <c r="AE324" s="235">
        <f>sum('DTC US&amp;CA - P&amp;L'!AE295,'DTC EU - P&amp;L'!AE294)</f>
        <v>0</v>
      </c>
      <c r="AF324" s="235">
        <f>sum('DTC US&amp;CA - P&amp;L'!AF295,'DTC EU - P&amp;L'!AF294)</f>
        <v>0</v>
      </c>
      <c r="AG324" s="189">
        <f t="shared" si="99"/>
        <v>1</v>
      </c>
      <c r="AH324" s="201"/>
    </row>
    <row r="325">
      <c r="A325" s="287" t="s">
        <v>405</v>
      </c>
      <c r="B325" s="235">
        <f>sum('DTC US&amp;CA - P&amp;L'!B296)</f>
        <v>0</v>
      </c>
      <c r="C325" s="235">
        <f>sum('DTC US&amp;CA - P&amp;L'!C296)</f>
        <v>0</v>
      </c>
      <c r="D325" s="235">
        <f>sum('DTC US&amp;CA - P&amp;L'!D296)</f>
        <v>0</v>
      </c>
      <c r="E325" s="235">
        <f>sum('DTC US&amp;CA - P&amp;L'!E296)</f>
        <v>0</v>
      </c>
      <c r="F325" s="235">
        <f>sum('DTC US&amp;CA - P&amp;L'!F296)</f>
        <v>0</v>
      </c>
      <c r="G325" s="235">
        <f>sum('DTC US&amp;CA - P&amp;L'!G296)</f>
        <v>0</v>
      </c>
      <c r="H325" s="235">
        <f>sum('DTC US&amp;CA - P&amp;L'!H296)</f>
        <v>0</v>
      </c>
      <c r="I325" s="235">
        <f>sum('DTC US&amp;CA - P&amp;L'!I296)</f>
        <v>0</v>
      </c>
      <c r="J325" s="235">
        <f>sum('DTC US&amp;CA - P&amp;L'!J296)</f>
        <v>0</v>
      </c>
      <c r="K325" s="235">
        <f>sum('DTC US&amp;CA - P&amp;L'!K296)</f>
        <v>0</v>
      </c>
      <c r="L325" s="235">
        <f>sum('DTC US&amp;CA - P&amp;L'!L296)</f>
        <v>0</v>
      </c>
      <c r="M325" s="235">
        <f>sum('DTC US&amp;CA - P&amp;L'!M296)</f>
        <v>0</v>
      </c>
      <c r="N325" s="235">
        <f>sum('DTC US&amp;CA - P&amp;L'!N296)</f>
        <v>0</v>
      </c>
      <c r="O325" s="235">
        <f>sum('DTC US&amp;CA - P&amp;L'!O296)</f>
        <v>0</v>
      </c>
      <c r="P325" s="235">
        <f>sum('DTC US&amp;CA - P&amp;L'!P296)</f>
        <v>0</v>
      </c>
      <c r="Q325" s="235">
        <f>sum('DTC US&amp;CA - P&amp;L'!Q296)</f>
        <v>0</v>
      </c>
      <c r="R325" s="235">
        <f>sum('DTC US&amp;CA - P&amp;L'!R296)</f>
        <v>0</v>
      </c>
      <c r="S325" s="235">
        <f>sum('DTC US&amp;CA - P&amp;L'!S296)</f>
        <v>0</v>
      </c>
      <c r="T325" s="235">
        <f>sum('DTC US&amp;CA - P&amp;L'!T296)</f>
        <v>0</v>
      </c>
      <c r="U325" s="235">
        <f>sum('DTC US&amp;CA - P&amp;L'!U296)</f>
        <v>0</v>
      </c>
      <c r="V325" s="235">
        <f>sum('DTC US&amp;CA - P&amp;L'!V296)</f>
        <v>0</v>
      </c>
      <c r="W325" s="235">
        <f>sum('DTC US&amp;CA - P&amp;L'!W296)</f>
        <v>0</v>
      </c>
      <c r="X325" s="235">
        <f>sum('DTC US&amp;CA - P&amp;L'!X296)</f>
        <v>0</v>
      </c>
      <c r="Y325" s="235">
        <f>sum('DTC US&amp;CA - P&amp;L'!Y296)</f>
        <v>0</v>
      </c>
      <c r="Z325" s="235">
        <f>sum('DTC US&amp;CA - P&amp;L'!Z296)</f>
        <v>0</v>
      </c>
      <c r="AA325" s="235">
        <f>sum('DTC US&amp;CA - P&amp;L'!AA296)</f>
        <v>0</v>
      </c>
      <c r="AB325" s="235">
        <f>sum('DTC US&amp;CA - P&amp;L'!AB296)</f>
        <v>0</v>
      </c>
      <c r="AC325" s="235">
        <f>sum('DTC US&amp;CA - P&amp;L'!AC296)</f>
        <v>0</v>
      </c>
      <c r="AD325" s="235">
        <f>sum('DTC US&amp;CA - P&amp;L'!AD296)</f>
        <v>0</v>
      </c>
      <c r="AE325" s="235">
        <f>sum('DTC US&amp;CA - P&amp;L'!AE296)</f>
        <v>0</v>
      </c>
      <c r="AF325" s="235">
        <f>sum('DTC US&amp;CA - P&amp;L'!AF296)</f>
        <v>0</v>
      </c>
      <c r="AG325" s="189">
        <f t="shared" si="99"/>
        <v>0</v>
      </c>
      <c r="AH325" s="201"/>
    </row>
    <row r="326">
      <c r="A326" s="296" t="s">
        <v>291</v>
      </c>
      <c r="B326" s="297">
        <f t="shared" ref="B326:AF326" si="100">sum(B312:B325)</f>
        <v>2</v>
      </c>
      <c r="C326" s="297">
        <f t="shared" si="100"/>
        <v>0</v>
      </c>
      <c r="D326" s="297">
        <f t="shared" si="100"/>
        <v>14</v>
      </c>
      <c r="E326" s="297">
        <f t="shared" si="100"/>
        <v>5</v>
      </c>
      <c r="F326" s="297">
        <f t="shared" si="100"/>
        <v>4</v>
      </c>
      <c r="G326" s="297">
        <f t="shared" si="100"/>
        <v>3</v>
      </c>
      <c r="H326" s="297">
        <f t="shared" si="100"/>
        <v>4</v>
      </c>
      <c r="I326" s="297">
        <f t="shared" si="100"/>
        <v>6</v>
      </c>
      <c r="J326" s="297">
        <f t="shared" si="100"/>
        <v>4</v>
      </c>
      <c r="K326" s="297">
        <f t="shared" si="100"/>
        <v>3</v>
      </c>
      <c r="L326" s="297">
        <f t="shared" si="100"/>
        <v>35</v>
      </c>
      <c r="M326" s="297">
        <f t="shared" si="100"/>
        <v>7</v>
      </c>
      <c r="N326" s="297">
        <f t="shared" si="100"/>
        <v>8</v>
      </c>
      <c r="O326" s="297">
        <f t="shared" si="100"/>
        <v>6</v>
      </c>
      <c r="P326" s="297">
        <f t="shared" si="100"/>
        <v>15</v>
      </c>
      <c r="Q326" s="297">
        <f t="shared" si="100"/>
        <v>2</v>
      </c>
      <c r="R326" s="297">
        <f t="shared" si="100"/>
        <v>1</v>
      </c>
      <c r="S326" s="297">
        <f t="shared" si="100"/>
        <v>2</v>
      </c>
      <c r="T326" s="297">
        <f t="shared" si="100"/>
        <v>3</v>
      </c>
      <c r="U326" s="297">
        <f t="shared" si="100"/>
        <v>4</v>
      </c>
      <c r="V326" s="297">
        <f t="shared" si="100"/>
        <v>4</v>
      </c>
      <c r="W326" s="297">
        <f t="shared" si="100"/>
        <v>0</v>
      </c>
      <c r="X326" s="297">
        <f t="shared" si="100"/>
        <v>1</v>
      </c>
      <c r="Y326" s="297">
        <f t="shared" si="100"/>
        <v>0</v>
      </c>
      <c r="Z326" s="297">
        <f t="shared" si="100"/>
        <v>8</v>
      </c>
      <c r="AA326" s="297">
        <f t="shared" si="100"/>
        <v>2</v>
      </c>
      <c r="AB326" s="297">
        <f t="shared" si="100"/>
        <v>6</v>
      </c>
      <c r="AC326" s="297">
        <f t="shared" si="100"/>
        <v>9</v>
      </c>
      <c r="AD326" s="297">
        <f t="shared" si="100"/>
        <v>11</v>
      </c>
      <c r="AE326" s="297">
        <f t="shared" si="100"/>
        <v>0</v>
      </c>
      <c r="AF326" s="297">
        <f t="shared" si="100"/>
        <v>1</v>
      </c>
      <c r="AG326" s="189">
        <f t="shared" si="99"/>
        <v>170</v>
      </c>
      <c r="AH326" s="298"/>
    </row>
    <row r="327" ht="16.5" customHeight="1">
      <c r="A327" s="301"/>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89"/>
      <c r="AH327" s="201"/>
    </row>
    <row r="328">
      <c r="A328" s="288" t="s">
        <v>406</v>
      </c>
      <c r="B328" s="235">
        <f>sum('DTC US&amp;CA - P&amp;L'!B299,'DTC EU - P&amp;L'!B297)</f>
        <v>15</v>
      </c>
      <c r="C328" s="235">
        <f>sum('DTC US&amp;CA - P&amp;L'!C299,'DTC EU - P&amp;L'!C297)</f>
        <v>15</v>
      </c>
      <c r="D328" s="235">
        <f>sum('DTC US&amp;CA - P&amp;L'!D299,'DTC EU - P&amp;L'!D297)</f>
        <v>35</v>
      </c>
      <c r="E328" s="235">
        <f>sum('DTC US&amp;CA - P&amp;L'!E299,'DTC EU - P&amp;L'!E297)</f>
        <v>31</v>
      </c>
      <c r="F328" s="235">
        <f>sum('DTC US&amp;CA - P&amp;L'!F299,'DTC EU - P&amp;L'!F297)</f>
        <v>20</v>
      </c>
      <c r="G328" s="235">
        <f>sum('DTC US&amp;CA - P&amp;L'!G299,'DTC EU - P&amp;L'!G297)</f>
        <v>31</v>
      </c>
      <c r="H328" s="235">
        <f>sum('DTC US&amp;CA - P&amp;L'!H299,'DTC EU - P&amp;L'!H297)</f>
        <v>12</v>
      </c>
      <c r="I328" s="235">
        <f>sum('DTC US&amp;CA - P&amp;L'!I299,'DTC EU - P&amp;L'!I297)</f>
        <v>47</v>
      </c>
      <c r="J328" s="235">
        <f>sum('DTC US&amp;CA - P&amp;L'!J299,'DTC EU - P&amp;L'!J297)</f>
        <v>32</v>
      </c>
      <c r="K328" s="235">
        <f>sum('DTC US&amp;CA - P&amp;L'!K299,'DTC EU - P&amp;L'!K297)</f>
        <v>11</v>
      </c>
      <c r="L328" s="235">
        <f>sum('DTC US&amp;CA - P&amp;L'!L299,'DTC EU - P&amp;L'!L297)</f>
        <v>46</v>
      </c>
      <c r="M328" s="235">
        <f>sum('DTC US&amp;CA - P&amp;L'!M299,'DTC EU - P&amp;L'!M297)</f>
        <v>17</v>
      </c>
      <c r="N328" s="235">
        <f>sum('DTC US&amp;CA - P&amp;L'!N299,'DTC EU - P&amp;L'!N297)</f>
        <v>21</v>
      </c>
      <c r="O328" s="235">
        <f>sum('DTC US&amp;CA - P&amp;L'!O299,'DTC EU - P&amp;L'!O297)</f>
        <v>14</v>
      </c>
      <c r="P328" s="235">
        <f>sum('DTC US&amp;CA - P&amp;L'!P299,'DTC EU - P&amp;L'!P297)</f>
        <v>14</v>
      </c>
      <c r="Q328" s="235">
        <f>sum('DTC US&amp;CA - P&amp;L'!Q299,'DTC EU - P&amp;L'!Q297)</f>
        <v>13</v>
      </c>
      <c r="R328" s="235">
        <f>sum('DTC US&amp;CA - P&amp;L'!R299,'DTC EU - P&amp;L'!R297)</f>
        <v>12</v>
      </c>
      <c r="S328" s="235">
        <f>sum('DTC US&amp;CA - P&amp;L'!S299,'DTC EU - P&amp;L'!S297)</f>
        <v>18</v>
      </c>
      <c r="T328" s="235">
        <f>sum('DTC US&amp;CA - P&amp;L'!T299,'DTC EU - P&amp;L'!T297)</f>
        <v>19</v>
      </c>
      <c r="U328" s="235">
        <f>sum('DTC US&amp;CA - P&amp;L'!U299,'DTC EU - P&amp;L'!U297)</f>
        <v>23</v>
      </c>
      <c r="V328" s="235">
        <f>sum('DTC US&amp;CA - P&amp;L'!V299,'DTC EU - P&amp;L'!V297)</f>
        <v>21</v>
      </c>
      <c r="W328" s="235">
        <f>sum('DTC US&amp;CA - P&amp;L'!W299,'DTC EU - P&amp;L'!W297)</f>
        <v>5</v>
      </c>
      <c r="X328" s="235">
        <f>sum('DTC US&amp;CA - P&amp;L'!X299,'DTC EU - P&amp;L'!X297)</f>
        <v>18</v>
      </c>
      <c r="Y328" s="235">
        <f>sum('DTC US&amp;CA - P&amp;L'!Y299,'DTC EU - P&amp;L'!Y297)</f>
        <v>2</v>
      </c>
      <c r="Z328" s="235">
        <f>sum('DTC US&amp;CA - P&amp;L'!Z299,'DTC EU - P&amp;L'!Z297)</f>
        <v>14</v>
      </c>
      <c r="AA328" s="235">
        <f>sum('DTC US&amp;CA - P&amp;L'!AA299,'DTC EU - P&amp;L'!AA297)</f>
        <v>15</v>
      </c>
      <c r="AB328" s="235">
        <f>sum('DTC US&amp;CA - P&amp;L'!AB299,'DTC EU - P&amp;L'!AB297)</f>
        <v>15</v>
      </c>
      <c r="AC328" s="235">
        <f>sum('DTC US&amp;CA - P&amp;L'!AC299,'DTC EU - P&amp;L'!AC297)</f>
        <v>33</v>
      </c>
      <c r="AD328" s="235">
        <f>sum('DTC US&amp;CA - P&amp;L'!AD299,'DTC EU - P&amp;L'!AD297)</f>
        <v>11</v>
      </c>
      <c r="AE328" s="235">
        <f>sum('DTC US&amp;CA - P&amp;L'!AE299,'DTC EU - P&amp;L'!AE297)</f>
        <v>31</v>
      </c>
      <c r="AF328" s="235">
        <f>sum('DTC US&amp;CA - P&amp;L'!AF299,'DTC EU - P&amp;L'!AF297)</f>
        <v>9</v>
      </c>
      <c r="AG328" s="149">
        <f t="shared" ref="AG328:AG329" si="102">SUM(B328:AF328)</f>
        <v>620</v>
      </c>
      <c r="AH328" s="150"/>
    </row>
    <row r="329">
      <c r="A329" s="289" t="s">
        <v>407</v>
      </c>
      <c r="B329" s="290">
        <f t="shared" ref="B329:AF329" si="101">sum(B328)</f>
        <v>15</v>
      </c>
      <c r="C329" s="290">
        <f t="shared" si="101"/>
        <v>15</v>
      </c>
      <c r="D329" s="290">
        <f t="shared" si="101"/>
        <v>35</v>
      </c>
      <c r="E329" s="290">
        <f t="shared" si="101"/>
        <v>31</v>
      </c>
      <c r="F329" s="290">
        <f t="shared" si="101"/>
        <v>20</v>
      </c>
      <c r="G329" s="290">
        <f t="shared" si="101"/>
        <v>31</v>
      </c>
      <c r="H329" s="290">
        <f t="shared" si="101"/>
        <v>12</v>
      </c>
      <c r="I329" s="290">
        <f t="shared" si="101"/>
        <v>47</v>
      </c>
      <c r="J329" s="290">
        <f t="shared" si="101"/>
        <v>32</v>
      </c>
      <c r="K329" s="290">
        <f t="shared" si="101"/>
        <v>11</v>
      </c>
      <c r="L329" s="290">
        <f t="shared" si="101"/>
        <v>46</v>
      </c>
      <c r="M329" s="290">
        <f t="shared" si="101"/>
        <v>17</v>
      </c>
      <c r="N329" s="290">
        <f t="shared" si="101"/>
        <v>21</v>
      </c>
      <c r="O329" s="290">
        <f t="shared" si="101"/>
        <v>14</v>
      </c>
      <c r="P329" s="290">
        <f t="shared" si="101"/>
        <v>14</v>
      </c>
      <c r="Q329" s="290">
        <f t="shared" si="101"/>
        <v>13</v>
      </c>
      <c r="R329" s="290">
        <f t="shared" si="101"/>
        <v>12</v>
      </c>
      <c r="S329" s="290">
        <f t="shared" si="101"/>
        <v>18</v>
      </c>
      <c r="T329" s="290">
        <f t="shared" si="101"/>
        <v>19</v>
      </c>
      <c r="U329" s="290">
        <f t="shared" si="101"/>
        <v>23</v>
      </c>
      <c r="V329" s="290">
        <f t="shared" si="101"/>
        <v>21</v>
      </c>
      <c r="W329" s="290">
        <f t="shared" si="101"/>
        <v>5</v>
      </c>
      <c r="X329" s="290">
        <f t="shared" si="101"/>
        <v>18</v>
      </c>
      <c r="Y329" s="290">
        <f t="shared" si="101"/>
        <v>2</v>
      </c>
      <c r="Z329" s="290">
        <f t="shared" si="101"/>
        <v>14</v>
      </c>
      <c r="AA329" s="290">
        <f t="shared" si="101"/>
        <v>15</v>
      </c>
      <c r="AB329" s="290">
        <f t="shared" si="101"/>
        <v>15</v>
      </c>
      <c r="AC329" s="290">
        <f t="shared" si="101"/>
        <v>33</v>
      </c>
      <c r="AD329" s="290">
        <f t="shared" si="101"/>
        <v>11</v>
      </c>
      <c r="AE329" s="290">
        <f t="shared" si="101"/>
        <v>31</v>
      </c>
      <c r="AF329" s="290">
        <f t="shared" si="101"/>
        <v>9</v>
      </c>
      <c r="AG329" s="149">
        <f t="shared" si="102"/>
        <v>620</v>
      </c>
      <c r="AH329" s="150"/>
    </row>
    <row r="330" ht="16.5" customHeight="1">
      <c r="A330" s="301"/>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89"/>
      <c r="AH330" s="201"/>
    </row>
    <row r="331">
      <c r="A331" s="286" t="s">
        <v>408</v>
      </c>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282"/>
      <c r="AH331" s="283"/>
    </row>
    <row r="332">
      <c r="A332" s="288" t="s">
        <v>409</v>
      </c>
      <c r="B332" s="302">
        <f>sum('DTC US&amp;CA - P&amp;L'!B303,'DTC EU - P&amp;L'!B304)</f>
        <v>1827.95</v>
      </c>
      <c r="C332" s="302">
        <f>sum('DTC US&amp;CA - P&amp;L'!C303,'DTC EU - P&amp;L'!C304)</f>
        <v>1515.17</v>
      </c>
      <c r="D332" s="302">
        <f>sum('DTC US&amp;CA - P&amp;L'!D303,'DTC EU - P&amp;L'!D304)</f>
        <v>5534.83</v>
      </c>
      <c r="E332" s="302">
        <f>sum('DTC US&amp;CA - P&amp;L'!E303,'DTC EU - P&amp;L'!E304)</f>
        <v>4751.83</v>
      </c>
      <c r="F332" s="302">
        <f>sum('DTC US&amp;CA - P&amp;L'!F303,'DTC EU - P&amp;L'!F304)</f>
        <v>3022.89</v>
      </c>
      <c r="G332" s="302">
        <f>sum('DTC US&amp;CA - P&amp;L'!G303,'DTC EU - P&amp;L'!G304)</f>
        <v>3538.08</v>
      </c>
      <c r="H332" s="302">
        <f>sum('DTC US&amp;CA - P&amp;L'!H303,'DTC EU - P&amp;L'!H304)</f>
        <v>1970.63</v>
      </c>
      <c r="I332" s="302">
        <f>sum('DTC US&amp;CA - P&amp;L'!I303,'DTC EU - P&amp;L'!I304)</f>
        <v>6625.1</v>
      </c>
      <c r="J332" s="302">
        <f>sum('DTC US&amp;CA - P&amp;L'!J303,'DTC EU - P&amp;L'!J304)</f>
        <v>4282.52</v>
      </c>
      <c r="K332" s="302">
        <f>sum('DTC US&amp;CA - P&amp;L'!K303,'DTC EU - P&amp;L'!K304)</f>
        <v>1922.51</v>
      </c>
      <c r="L332" s="302">
        <f>sum('DTC US&amp;CA - P&amp;L'!L303,'DTC EU - P&amp;L'!L304)</f>
        <v>9676.93</v>
      </c>
      <c r="M332" s="302">
        <f>sum('DTC US&amp;CA - P&amp;L'!M303,'DTC EU - P&amp;L'!M304)</f>
        <v>2919.96</v>
      </c>
      <c r="N332" s="302">
        <f>sum('DTC US&amp;CA - P&amp;L'!N303,'DTC EU - P&amp;L'!N304)</f>
        <v>3400.04</v>
      </c>
      <c r="O332" s="302">
        <f>sum('DTC US&amp;CA - P&amp;L'!O303,'DTC EU - P&amp;L'!O304)</f>
        <v>2954.97</v>
      </c>
      <c r="P332" s="302">
        <f>sum('DTC US&amp;CA - P&amp;L'!P303,'DTC EU - P&amp;L'!P304)</f>
        <v>5626.27</v>
      </c>
      <c r="Q332" s="302">
        <f>sum('DTC US&amp;CA - P&amp;L'!Q303,'DTC EU - P&amp;L'!Q304)</f>
        <v>1695.27</v>
      </c>
      <c r="R332" s="302">
        <f>sum('DTC US&amp;CA - P&amp;L'!R303,'DTC EU - P&amp;L'!R304)</f>
        <v>1543.53</v>
      </c>
      <c r="S332" s="302">
        <f>sum('DTC US&amp;CA - P&amp;L'!S303,'DTC EU - P&amp;L'!S304)</f>
        <v>3464.86</v>
      </c>
      <c r="T332" s="302">
        <f>sum('DTC US&amp;CA - P&amp;L'!T303,'DTC EU - P&amp;L'!T304)</f>
        <v>3932.47</v>
      </c>
      <c r="U332" s="302">
        <f>sum('DTC US&amp;CA - P&amp;L'!U303,'DTC EU - P&amp;L'!U304)</f>
        <v>3068.33</v>
      </c>
      <c r="V332" s="302">
        <f>sum('DTC US&amp;CA - P&amp;L'!V303,'DTC EU - P&amp;L'!V304)</f>
        <v>4377.36</v>
      </c>
      <c r="W332" s="302">
        <f>sum('DTC US&amp;CA - P&amp;L'!W303,'DTC EU - P&amp;L'!W304)</f>
        <v>1042.4</v>
      </c>
      <c r="X332" s="302">
        <f>sum('DTC US&amp;CA - P&amp;L'!X303,'DTC EU - P&amp;L'!X304)</f>
        <v>2220.43</v>
      </c>
      <c r="Y332" s="302">
        <f>sum('DTC US&amp;CA - P&amp;L'!Y303,'DTC EU - P&amp;L'!Y304)</f>
        <v>197.98</v>
      </c>
      <c r="Z332" s="302">
        <f>sum('DTC US&amp;CA - P&amp;L'!Z303,'DTC EU - P&amp;L'!Z304)</f>
        <v>3262.52</v>
      </c>
      <c r="AA332" s="302">
        <f>sum('DTC US&amp;CA - P&amp;L'!AA303,'DTC EU - P&amp;L'!AA304)</f>
        <v>2433.61</v>
      </c>
      <c r="AB332" s="302">
        <f>sum('DTC US&amp;CA - P&amp;L'!AB303,'DTC EU - P&amp;L'!AB304)</f>
        <v>4421.22</v>
      </c>
      <c r="AC332" s="302">
        <f>sum('DTC US&amp;CA - P&amp;L'!AC303,'DTC EU - P&amp;L'!AC304)</f>
        <v>6341.76</v>
      </c>
      <c r="AD332" s="302">
        <f>sum('DTC US&amp;CA - P&amp;L'!AD303,'DTC EU - P&amp;L'!AD304)</f>
        <v>2826.21</v>
      </c>
      <c r="AE332" s="302">
        <f>sum('DTC US&amp;CA - P&amp;L'!AE303,'DTC EU - P&amp;L'!AE304)</f>
        <v>3997.44</v>
      </c>
      <c r="AF332" s="302">
        <f>sum('DTC US&amp;CA - P&amp;L'!AF303,'DTC EU - P&amp;L'!AF304)</f>
        <v>1119.48</v>
      </c>
      <c r="AG332" s="149">
        <f t="shared" ref="AG332:AG333" si="104">SUM(B332:AF332)</f>
        <v>105514.55</v>
      </c>
      <c r="AH332" s="150"/>
    </row>
    <row r="333">
      <c r="A333" s="303" t="s">
        <v>267</v>
      </c>
      <c r="B333" s="304">
        <f t="shared" ref="B333:AF333" si="103">sum(B332)</f>
        <v>1827.95</v>
      </c>
      <c r="C333" s="304">
        <f t="shared" si="103"/>
        <v>1515.17</v>
      </c>
      <c r="D333" s="304">
        <f t="shared" si="103"/>
        <v>5534.83</v>
      </c>
      <c r="E333" s="304">
        <f t="shared" si="103"/>
        <v>4751.83</v>
      </c>
      <c r="F333" s="304">
        <f t="shared" si="103"/>
        <v>3022.89</v>
      </c>
      <c r="G333" s="304">
        <f t="shared" si="103"/>
        <v>3538.08</v>
      </c>
      <c r="H333" s="304">
        <f t="shared" si="103"/>
        <v>1970.63</v>
      </c>
      <c r="I333" s="304">
        <f t="shared" si="103"/>
        <v>6625.1</v>
      </c>
      <c r="J333" s="304">
        <f t="shared" si="103"/>
        <v>4282.52</v>
      </c>
      <c r="K333" s="304">
        <f t="shared" si="103"/>
        <v>1922.51</v>
      </c>
      <c r="L333" s="304">
        <f t="shared" si="103"/>
        <v>9676.93</v>
      </c>
      <c r="M333" s="304">
        <f t="shared" si="103"/>
        <v>2919.96</v>
      </c>
      <c r="N333" s="304">
        <f t="shared" si="103"/>
        <v>3400.04</v>
      </c>
      <c r="O333" s="304">
        <f t="shared" si="103"/>
        <v>2954.97</v>
      </c>
      <c r="P333" s="304">
        <f t="shared" si="103"/>
        <v>5626.27</v>
      </c>
      <c r="Q333" s="304">
        <f t="shared" si="103"/>
        <v>1695.27</v>
      </c>
      <c r="R333" s="304">
        <f t="shared" si="103"/>
        <v>1543.53</v>
      </c>
      <c r="S333" s="304">
        <f t="shared" si="103"/>
        <v>3464.86</v>
      </c>
      <c r="T333" s="304">
        <f t="shared" si="103"/>
        <v>3932.47</v>
      </c>
      <c r="U333" s="304">
        <f t="shared" si="103"/>
        <v>3068.33</v>
      </c>
      <c r="V333" s="304">
        <f t="shared" si="103"/>
        <v>4377.36</v>
      </c>
      <c r="W333" s="304">
        <f t="shared" si="103"/>
        <v>1042.4</v>
      </c>
      <c r="X333" s="304">
        <f t="shared" si="103"/>
        <v>2220.43</v>
      </c>
      <c r="Y333" s="304">
        <f t="shared" si="103"/>
        <v>197.98</v>
      </c>
      <c r="Z333" s="304">
        <f t="shared" si="103"/>
        <v>3262.52</v>
      </c>
      <c r="AA333" s="304">
        <f t="shared" si="103"/>
        <v>2433.61</v>
      </c>
      <c r="AB333" s="304">
        <f t="shared" si="103"/>
        <v>4421.22</v>
      </c>
      <c r="AC333" s="304">
        <f t="shared" si="103"/>
        <v>6341.76</v>
      </c>
      <c r="AD333" s="304">
        <f t="shared" si="103"/>
        <v>2826.21</v>
      </c>
      <c r="AE333" s="304">
        <f t="shared" si="103"/>
        <v>3997.44</v>
      </c>
      <c r="AF333" s="304">
        <f t="shared" si="103"/>
        <v>1119.48</v>
      </c>
      <c r="AG333" s="149">
        <f t="shared" si="104"/>
        <v>105514.55</v>
      </c>
      <c r="AH333" s="150"/>
    </row>
    <row r="334">
      <c r="A334" s="305"/>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2"/>
      <c r="AH334" s="283"/>
    </row>
    <row r="335">
      <c r="A335" s="305"/>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2"/>
      <c r="AH335" s="283"/>
    </row>
    <row r="336">
      <c r="A336" s="305"/>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2"/>
      <c r="AH336" s="283"/>
    </row>
    <row r="337">
      <c r="A337" s="286" t="s">
        <v>410</v>
      </c>
      <c r="B337" s="200">
        <f t="shared" ref="B337:AF337" si="105">sum(B338,B355)</f>
        <v>0</v>
      </c>
      <c r="C337" s="200">
        <f t="shared" si="105"/>
        <v>0</v>
      </c>
      <c r="D337" s="200">
        <f t="shared" si="105"/>
        <v>0</v>
      </c>
      <c r="E337" s="200">
        <f t="shared" si="105"/>
        <v>16</v>
      </c>
      <c r="F337" s="200">
        <f t="shared" si="105"/>
        <v>8</v>
      </c>
      <c r="G337" s="200">
        <f t="shared" si="105"/>
        <v>8</v>
      </c>
      <c r="H337" s="200">
        <f t="shared" si="105"/>
        <v>1</v>
      </c>
      <c r="I337" s="200">
        <f t="shared" si="105"/>
        <v>2</v>
      </c>
      <c r="J337" s="200">
        <f t="shared" si="105"/>
        <v>1</v>
      </c>
      <c r="K337" s="200">
        <f t="shared" si="105"/>
        <v>0</v>
      </c>
      <c r="L337" s="200">
        <f t="shared" si="105"/>
        <v>0</v>
      </c>
      <c r="M337" s="200">
        <f t="shared" si="105"/>
        <v>19</v>
      </c>
      <c r="N337" s="200">
        <f t="shared" si="105"/>
        <v>0</v>
      </c>
      <c r="O337" s="200">
        <f t="shared" si="105"/>
        <v>6</v>
      </c>
      <c r="P337" s="200">
        <f t="shared" si="105"/>
        <v>0</v>
      </c>
      <c r="Q337" s="200">
        <f t="shared" si="105"/>
        <v>0</v>
      </c>
      <c r="R337" s="200">
        <f t="shared" si="105"/>
        <v>0</v>
      </c>
      <c r="S337" s="200">
        <f t="shared" si="105"/>
        <v>0</v>
      </c>
      <c r="T337" s="200">
        <f t="shared" si="105"/>
        <v>5</v>
      </c>
      <c r="U337" s="200">
        <f t="shared" si="105"/>
        <v>34</v>
      </c>
      <c r="V337" s="200">
        <f t="shared" si="105"/>
        <v>46</v>
      </c>
      <c r="W337" s="200">
        <f t="shared" si="105"/>
        <v>3</v>
      </c>
      <c r="X337" s="200">
        <f t="shared" si="105"/>
        <v>4</v>
      </c>
      <c r="Y337" s="200">
        <f t="shared" si="105"/>
        <v>0</v>
      </c>
      <c r="Z337" s="200">
        <f t="shared" si="105"/>
        <v>7</v>
      </c>
      <c r="AA337" s="200">
        <f t="shared" si="105"/>
        <v>1</v>
      </c>
      <c r="AB337" s="200">
        <f t="shared" si="105"/>
        <v>21</v>
      </c>
      <c r="AC337" s="200">
        <f t="shared" si="105"/>
        <v>1</v>
      </c>
      <c r="AD337" s="200">
        <f t="shared" si="105"/>
        <v>1</v>
      </c>
      <c r="AE337" s="200">
        <f t="shared" si="105"/>
        <v>0</v>
      </c>
      <c r="AF337" s="200">
        <f t="shared" si="105"/>
        <v>2</v>
      </c>
      <c r="AG337" s="189">
        <f t="shared" ref="AG337:AG346" si="107">SUM(B337:AF337)</f>
        <v>186</v>
      </c>
      <c r="AH337" s="201"/>
    </row>
    <row r="338">
      <c r="A338" s="202" t="s">
        <v>230</v>
      </c>
      <c r="B338" s="203">
        <f t="shared" ref="B338:AF338" si="106">sum(B346,B353)</f>
        <v>0</v>
      </c>
      <c r="C338" s="203">
        <f t="shared" si="106"/>
        <v>0</v>
      </c>
      <c r="D338" s="203">
        <f t="shared" si="106"/>
        <v>0</v>
      </c>
      <c r="E338" s="203">
        <f t="shared" si="106"/>
        <v>14</v>
      </c>
      <c r="F338" s="203">
        <f t="shared" si="106"/>
        <v>8</v>
      </c>
      <c r="G338" s="203">
        <f t="shared" si="106"/>
        <v>8</v>
      </c>
      <c r="H338" s="203">
        <f t="shared" si="106"/>
        <v>1</v>
      </c>
      <c r="I338" s="203">
        <f t="shared" si="106"/>
        <v>2</v>
      </c>
      <c r="J338" s="203">
        <f t="shared" si="106"/>
        <v>1</v>
      </c>
      <c r="K338" s="203">
        <f t="shared" si="106"/>
        <v>0</v>
      </c>
      <c r="L338" s="203">
        <f t="shared" si="106"/>
        <v>0</v>
      </c>
      <c r="M338" s="203">
        <f t="shared" si="106"/>
        <v>19</v>
      </c>
      <c r="N338" s="203">
        <f t="shared" si="106"/>
        <v>0</v>
      </c>
      <c r="O338" s="203">
        <f t="shared" si="106"/>
        <v>6</v>
      </c>
      <c r="P338" s="203">
        <f t="shared" si="106"/>
        <v>0</v>
      </c>
      <c r="Q338" s="203">
        <f t="shared" si="106"/>
        <v>0</v>
      </c>
      <c r="R338" s="203">
        <f t="shared" si="106"/>
        <v>0</v>
      </c>
      <c r="S338" s="203">
        <f t="shared" si="106"/>
        <v>0</v>
      </c>
      <c r="T338" s="203">
        <f t="shared" si="106"/>
        <v>4</v>
      </c>
      <c r="U338" s="203">
        <f t="shared" si="106"/>
        <v>34</v>
      </c>
      <c r="V338" s="203">
        <f t="shared" si="106"/>
        <v>46</v>
      </c>
      <c r="W338" s="203">
        <f t="shared" si="106"/>
        <v>2</v>
      </c>
      <c r="X338" s="203">
        <f t="shared" si="106"/>
        <v>4</v>
      </c>
      <c r="Y338" s="203">
        <f t="shared" si="106"/>
        <v>0</v>
      </c>
      <c r="Z338" s="203">
        <f t="shared" si="106"/>
        <v>7</v>
      </c>
      <c r="AA338" s="203">
        <f t="shared" si="106"/>
        <v>1</v>
      </c>
      <c r="AB338" s="203">
        <f t="shared" si="106"/>
        <v>21</v>
      </c>
      <c r="AC338" s="203">
        <f t="shared" si="106"/>
        <v>1</v>
      </c>
      <c r="AD338" s="203">
        <f t="shared" si="106"/>
        <v>1</v>
      </c>
      <c r="AE338" s="203">
        <f t="shared" si="106"/>
        <v>0</v>
      </c>
      <c r="AF338" s="203">
        <f t="shared" si="106"/>
        <v>2</v>
      </c>
      <c r="AG338" s="189">
        <f t="shared" si="107"/>
        <v>182</v>
      </c>
      <c r="AH338" s="205"/>
    </row>
    <row r="339">
      <c r="A339" s="306" t="s">
        <v>379</v>
      </c>
      <c r="B339" s="307">
        <f>sum('DTC US&amp;CA - P&amp;L'!B310,'DTC EU - P&amp;L'!B310)</f>
        <v>0</v>
      </c>
      <c r="C339" s="307">
        <f>sum('DTC US&amp;CA - P&amp;L'!C310,'DTC EU - P&amp;L'!C310)</f>
        <v>0</v>
      </c>
      <c r="D339" s="307">
        <f>sum('DTC US&amp;CA - P&amp;L'!D310,'DTC EU - P&amp;L'!D310)</f>
        <v>0</v>
      </c>
      <c r="E339" s="307">
        <f>sum('DTC US&amp;CA - P&amp;L'!E310,'DTC EU - P&amp;L'!E310)</f>
        <v>0</v>
      </c>
      <c r="F339" s="307">
        <f>sum('DTC US&amp;CA - P&amp;L'!F310,'DTC EU - P&amp;L'!F310)</f>
        <v>0</v>
      </c>
      <c r="G339" s="307">
        <f>sum('DTC US&amp;CA - P&amp;L'!G310,'DTC EU - P&amp;L'!G310)</f>
        <v>0</v>
      </c>
      <c r="H339" s="307">
        <f>sum('DTC US&amp;CA - P&amp;L'!H310,'DTC EU - P&amp;L'!H310)</f>
        <v>0</v>
      </c>
      <c r="I339" s="307">
        <f>sum('DTC US&amp;CA - P&amp;L'!I310,'DTC EU - P&amp;L'!I310)</f>
        <v>0</v>
      </c>
      <c r="J339" s="307">
        <f>sum('DTC US&amp;CA - P&amp;L'!J310,'DTC EU - P&amp;L'!J310)</f>
        <v>0</v>
      </c>
      <c r="K339" s="307">
        <f>sum('DTC US&amp;CA - P&amp;L'!K310,'DTC EU - P&amp;L'!K310)</f>
        <v>0</v>
      </c>
      <c r="L339" s="307">
        <f>sum('DTC US&amp;CA - P&amp;L'!L310,'DTC EU - P&amp;L'!L310)</f>
        <v>0</v>
      </c>
      <c r="M339" s="307">
        <f>sum('DTC US&amp;CA - P&amp;L'!M310,'DTC EU - P&amp;L'!M310)</f>
        <v>0</v>
      </c>
      <c r="N339" s="307">
        <f>sum('DTC US&amp;CA - P&amp;L'!N310,'DTC EU - P&amp;L'!N310)</f>
        <v>0</v>
      </c>
      <c r="O339" s="307">
        <f>sum('DTC US&amp;CA - P&amp;L'!O310,'DTC EU - P&amp;L'!O310)</f>
        <v>0</v>
      </c>
      <c r="P339" s="307">
        <f>sum('DTC US&amp;CA - P&amp;L'!P310,'DTC EU - P&amp;L'!P310)</f>
        <v>0</v>
      </c>
      <c r="Q339" s="307">
        <f>sum('DTC US&amp;CA - P&amp;L'!Q310,'DTC EU - P&amp;L'!Q310)</f>
        <v>0</v>
      </c>
      <c r="R339" s="307">
        <f>sum('DTC US&amp;CA - P&amp;L'!R310,'DTC EU - P&amp;L'!R310)</f>
        <v>0</v>
      </c>
      <c r="S339" s="307">
        <f>sum('DTC US&amp;CA - P&amp;L'!S310,'DTC EU - P&amp;L'!S310)</f>
        <v>0</v>
      </c>
      <c r="T339" s="307">
        <f>sum('DTC US&amp;CA - P&amp;L'!T310,'DTC EU - P&amp;L'!T310)</f>
        <v>0</v>
      </c>
      <c r="U339" s="307">
        <f>sum('DTC US&amp;CA - P&amp;L'!U310,'DTC EU - P&amp;L'!U310)</f>
        <v>0</v>
      </c>
      <c r="V339" s="307">
        <f>sum('DTC US&amp;CA - P&amp;L'!V310,'DTC EU - P&amp;L'!V310)</f>
        <v>0</v>
      </c>
      <c r="W339" s="307">
        <f>sum('DTC US&amp;CA - P&amp;L'!W310,'DTC EU - P&amp;L'!W310)</f>
        <v>0</v>
      </c>
      <c r="X339" s="307">
        <f>sum('DTC US&amp;CA - P&amp;L'!X310,'DTC EU - P&amp;L'!X310)</f>
        <v>0</v>
      </c>
      <c r="Y339" s="307">
        <f>sum('DTC US&amp;CA - P&amp;L'!Y310,'DTC EU - P&amp;L'!Y310)</f>
        <v>0</v>
      </c>
      <c r="Z339" s="307">
        <f>sum('DTC US&amp;CA - P&amp;L'!Z310,'DTC EU - P&amp;L'!Z310)</f>
        <v>0</v>
      </c>
      <c r="AA339" s="307">
        <f>sum('DTC US&amp;CA - P&amp;L'!AA310,'DTC EU - P&amp;L'!AA310)</f>
        <v>0</v>
      </c>
      <c r="AB339" s="307">
        <f>sum('DTC US&amp;CA - P&amp;L'!AB310,'DTC EU - P&amp;L'!AB310)</f>
        <v>0</v>
      </c>
      <c r="AC339" s="307">
        <f>sum('DTC US&amp;CA - P&amp;L'!AC310,'DTC EU - P&amp;L'!AC310)</f>
        <v>0</v>
      </c>
      <c r="AD339" s="307">
        <f>sum('DTC US&amp;CA - P&amp;L'!AD310,'DTC EU - P&amp;L'!AD310)</f>
        <v>0</v>
      </c>
      <c r="AE339" s="307">
        <f>sum('DTC US&amp;CA - P&amp;L'!AE310,'DTC EU - P&amp;L'!AE310)</f>
        <v>0</v>
      </c>
      <c r="AF339" s="307">
        <f>sum('DTC US&amp;CA - P&amp;L'!AF310,'DTC EU - P&amp;L'!AF310)</f>
        <v>0</v>
      </c>
      <c r="AG339" s="189">
        <f t="shared" si="107"/>
        <v>0</v>
      </c>
      <c r="AH339" s="150"/>
    </row>
    <row r="340">
      <c r="A340" s="306" t="s">
        <v>380</v>
      </c>
      <c r="B340" s="307">
        <f>sum('DTC US&amp;CA - P&amp;L'!B311,'DTC EU - P&amp;L'!B311)</f>
        <v>0</v>
      </c>
      <c r="C340" s="307">
        <f>sum('DTC US&amp;CA - P&amp;L'!C311,'DTC EU - P&amp;L'!C311)</f>
        <v>0</v>
      </c>
      <c r="D340" s="307">
        <f>sum('DTC US&amp;CA - P&amp;L'!D311,'DTC EU - P&amp;L'!D311)</f>
        <v>0</v>
      </c>
      <c r="E340" s="307">
        <f>sum('DTC US&amp;CA - P&amp;L'!E311,'DTC EU - P&amp;L'!E311)</f>
        <v>0</v>
      </c>
      <c r="F340" s="307">
        <f>sum('DTC US&amp;CA - P&amp;L'!F311,'DTC EU - P&amp;L'!F311)</f>
        <v>0</v>
      </c>
      <c r="G340" s="307">
        <f>sum('DTC US&amp;CA - P&amp;L'!G311,'DTC EU - P&amp;L'!G311)</f>
        <v>0</v>
      </c>
      <c r="H340" s="307">
        <f>sum('DTC US&amp;CA - P&amp;L'!H311,'DTC EU - P&amp;L'!H311)</f>
        <v>0</v>
      </c>
      <c r="I340" s="307">
        <f>sum('DTC US&amp;CA - P&amp;L'!I311,'DTC EU - P&amp;L'!I311)</f>
        <v>0</v>
      </c>
      <c r="J340" s="307">
        <f>sum('DTC US&amp;CA - P&amp;L'!J311,'DTC EU - P&amp;L'!J311)</f>
        <v>0</v>
      </c>
      <c r="K340" s="307">
        <f>sum('DTC US&amp;CA - P&amp;L'!K311,'DTC EU - P&amp;L'!K311)</f>
        <v>0</v>
      </c>
      <c r="L340" s="307">
        <f>sum('DTC US&amp;CA - P&amp;L'!L311,'DTC EU - P&amp;L'!L311)</f>
        <v>0</v>
      </c>
      <c r="M340" s="307">
        <f>sum('DTC US&amp;CA - P&amp;L'!M311,'DTC EU - P&amp;L'!M311)</f>
        <v>0</v>
      </c>
      <c r="N340" s="307">
        <f>sum('DTC US&amp;CA - P&amp;L'!N311,'DTC EU - P&amp;L'!N311)</f>
        <v>0</v>
      </c>
      <c r="O340" s="307">
        <f>sum('DTC US&amp;CA - P&amp;L'!O311,'DTC EU - P&amp;L'!O311)</f>
        <v>0</v>
      </c>
      <c r="P340" s="307">
        <f>sum('DTC US&amp;CA - P&amp;L'!P311,'DTC EU - P&amp;L'!P311)</f>
        <v>0</v>
      </c>
      <c r="Q340" s="307">
        <f>sum('DTC US&amp;CA - P&amp;L'!Q311,'DTC EU - P&amp;L'!Q311)</f>
        <v>0</v>
      </c>
      <c r="R340" s="307">
        <f>sum('DTC US&amp;CA - P&amp;L'!R311,'DTC EU - P&amp;L'!R311)</f>
        <v>0</v>
      </c>
      <c r="S340" s="307">
        <f>sum('DTC US&amp;CA - P&amp;L'!S311,'DTC EU - P&amp;L'!S311)</f>
        <v>0</v>
      </c>
      <c r="T340" s="307">
        <f>sum('DTC US&amp;CA - P&amp;L'!T311,'DTC EU - P&amp;L'!T311)</f>
        <v>0</v>
      </c>
      <c r="U340" s="307">
        <f>sum('DTC US&amp;CA - P&amp;L'!U311,'DTC EU - P&amp;L'!U311)</f>
        <v>0</v>
      </c>
      <c r="V340" s="307">
        <f>sum('DTC US&amp;CA - P&amp;L'!V311,'DTC EU - P&amp;L'!V311)</f>
        <v>0</v>
      </c>
      <c r="W340" s="307">
        <f>sum('DTC US&amp;CA - P&amp;L'!W311,'DTC EU - P&amp;L'!W311)</f>
        <v>0</v>
      </c>
      <c r="X340" s="307">
        <f>sum('DTC US&amp;CA - P&amp;L'!X311,'DTC EU - P&amp;L'!X311)</f>
        <v>0</v>
      </c>
      <c r="Y340" s="307">
        <f>sum('DTC US&amp;CA - P&amp;L'!Y311,'DTC EU - P&amp;L'!Y311)</f>
        <v>0</v>
      </c>
      <c r="Z340" s="307">
        <f>sum('DTC US&amp;CA - P&amp;L'!Z311,'DTC EU - P&amp;L'!Z311)</f>
        <v>0</v>
      </c>
      <c r="AA340" s="307">
        <f>sum('DTC US&amp;CA - P&amp;L'!AA311,'DTC EU - P&amp;L'!AA311)</f>
        <v>0</v>
      </c>
      <c r="AB340" s="307">
        <f>sum('DTC US&amp;CA - P&amp;L'!AB311,'DTC EU - P&amp;L'!AB311)</f>
        <v>0</v>
      </c>
      <c r="AC340" s="307">
        <f>sum('DTC US&amp;CA - P&amp;L'!AC311,'DTC EU - P&amp;L'!AC311)</f>
        <v>0</v>
      </c>
      <c r="AD340" s="307">
        <f>sum('DTC US&amp;CA - P&amp;L'!AD311,'DTC EU - P&amp;L'!AD311)</f>
        <v>0</v>
      </c>
      <c r="AE340" s="307">
        <f>sum('DTC US&amp;CA - P&amp;L'!AE311,'DTC EU - P&amp;L'!AE311)</f>
        <v>0</v>
      </c>
      <c r="AF340" s="307">
        <f>sum('DTC US&amp;CA - P&amp;L'!AF311,'DTC EU - P&amp;L'!AF311)</f>
        <v>0</v>
      </c>
      <c r="AG340" s="189">
        <f t="shared" si="107"/>
        <v>0</v>
      </c>
      <c r="AH340" s="150"/>
    </row>
    <row r="341">
      <c r="A341" s="306" t="s">
        <v>381</v>
      </c>
      <c r="B341" s="307">
        <f>sum('DTC US&amp;CA - P&amp;L'!B312,'DTC EU - P&amp;L'!B312)</f>
        <v>0</v>
      </c>
      <c r="C341" s="307">
        <f>sum('DTC US&amp;CA - P&amp;L'!C312,'DTC EU - P&amp;L'!C312)</f>
        <v>0</v>
      </c>
      <c r="D341" s="307">
        <f>sum('DTC US&amp;CA - P&amp;L'!D312,'DTC EU - P&amp;L'!D312)</f>
        <v>0</v>
      </c>
      <c r="E341" s="307">
        <f>sum('DTC US&amp;CA - P&amp;L'!E312,'DTC EU - P&amp;L'!E312)</f>
        <v>0</v>
      </c>
      <c r="F341" s="307">
        <f>sum('DTC US&amp;CA - P&amp;L'!F312,'DTC EU - P&amp;L'!F312)</f>
        <v>0</v>
      </c>
      <c r="G341" s="307">
        <f>sum('DTC US&amp;CA - P&amp;L'!G312,'DTC EU - P&amp;L'!G312)</f>
        <v>0</v>
      </c>
      <c r="H341" s="307">
        <f>sum('DTC US&amp;CA - P&amp;L'!H312,'DTC EU - P&amp;L'!H312)</f>
        <v>0</v>
      </c>
      <c r="I341" s="307">
        <f>sum('DTC US&amp;CA - P&amp;L'!I312,'DTC EU - P&amp;L'!I312)</f>
        <v>0</v>
      </c>
      <c r="J341" s="307">
        <f>sum('DTC US&amp;CA - P&amp;L'!J312,'DTC EU - P&amp;L'!J312)</f>
        <v>0</v>
      </c>
      <c r="K341" s="307">
        <f>sum('DTC US&amp;CA - P&amp;L'!K312,'DTC EU - P&amp;L'!K312)</f>
        <v>0</v>
      </c>
      <c r="L341" s="307">
        <f>sum('DTC US&amp;CA - P&amp;L'!L312,'DTC EU - P&amp;L'!L312)</f>
        <v>0</v>
      </c>
      <c r="M341" s="307">
        <f>sum('DTC US&amp;CA - P&amp;L'!M312,'DTC EU - P&amp;L'!M312)</f>
        <v>0</v>
      </c>
      <c r="N341" s="307">
        <f>sum('DTC US&amp;CA - P&amp;L'!N312,'DTC EU - P&amp;L'!N312)</f>
        <v>0</v>
      </c>
      <c r="O341" s="307">
        <f>sum('DTC US&amp;CA - P&amp;L'!O312,'DTC EU - P&amp;L'!O312)</f>
        <v>0</v>
      </c>
      <c r="P341" s="307">
        <f>sum('DTC US&amp;CA - P&amp;L'!P312,'DTC EU - P&amp;L'!P312)</f>
        <v>0</v>
      </c>
      <c r="Q341" s="307">
        <f>sum('DTC US&amp;CA - P&amp;L'!Q312,'DTC EU - P&amp;L'!Q312)</f>
        <v>0</v>
      </c>
      <c r="R341" s="307">
        <f>sum('DTC US&amp;CA - P&amp;L'!R312,'DTC EU - P&amp;L'!R312)</f>
        <v>0</v>
      </c>
      <c r="S341" s="307">
        <f>sum('DTC US&amp;CA - P&amp;L'!S312,'DTC EU - P&amp;L'!S312)</f>
        <v>0</v>
      </c>
      <c r="T341" s="307">
        <f>sum('DTC US&amp;CA - P&amp;L'!T312,'DTC EU - P&amp;L'!T312)</f>
        <v>0</v>
      </c>
      <c r="U341" s="307">
        <f>sum('DTC US&amp;CA - P&amp;L'!U312,'DTC EU - P&amp;L'!U312)</f>
        <v>0</v>
      </c>
      <c r="V341" s="307">
        <f>sum('DTC US&amp;CA - P&amp;L'!V312,'DTC EU - P&amp;L'!V312)</f>
        <v>0</v>
      </c>
      <c r="W341" s="307">
        <f>sum('DTC US&amp;CA - P&amp;L'!W312,'DTC EU - P&amp;L'!W312)</f>
        <v>0</v>
      </c>
      <c r="X341" s="307">
        <f>sum('DTC US&amp;CA - P&amp;L'!X312,'DTC EU - P&amp;L'!X312)</f>
        <v>0</v>
      </c>
      <c r="Y341" s="307">
        <f>sum('DTC US&amp;CA - P&amp;L'!Y312,'DTC EU - P&amp;L'!Y312)</f>
        <v>0</v>
      </c>
      <c r="Z341" s="307">
        <f>sum('DTC US&amp;CA - P&amp;L'!Z312,'DTC EU - P&amp;L'!Z312)</f>
        <v>0</v>
      </c>
      <c r="AA341" s="307">
        <f>sum('DTC US&amp;CA - P&amp;L'!AA312,'DTC EU - P&amp;L'!AA312)</f>
        <v>0</v>
      </c>
      <c r="AB341" s="307">
        <f>sum('DTC US&amp;CA - P&amp;L'!AB312,'DTC EU - P&amp;L'!AB312)</f>
        <v>0</v>
      </c>
      <c r="AC341" s="307">
        <f>sum('DTC US&amp;CA - P&amp;L'!AC312,'DTC EU - P&amp;L'!AC312)</f>
        <v>0</v>
      </c>
      <c r="AD341" s="307">
        <f>sum('DTC US&amp;CA - P&amp;L'!AD312,'DTC EU - P&amp;L'!AD312)</f>
        <v>0</v>
      </c>
      <c r="AE341" s="307">
        <f>sum('DTC US&amp;CA - P&amp;L'!AE312,'DTC EU - P&amp;L'!AE312)</f>
        <v>0</v>
      </c>
      <c r="AF341" s="307">
        <f>sum('DTC US&amp;CA - P&amp;L'!AF312,'DTC EU - P&amp;L'!AF312)</f>
        <v>0</v>
      </c>
      <c r="AG341" s="189">
        <f t="shared" si="107"/>
        <v>0</v>
      </c>
      <c r="AH341" s="150"/>
    </row>
    <row r="342">
      <c r="A342" s="306" t="s">
        <v>382</v>
      </c>
      <c r="B342" s="307">
        <f>sum('DTC US&amp;CA - P&amp;L'!B313,'DTC EU - P&amp;L'!B313)</f>
        <v>0</v>
      </c>
      <c r="C342" s="307">
        <f>sum('DTC US&amp;CA - P&amp;L'!C313,'DTC EU - P&amp;L'!C313)</f>
        <v>0</v>
      </c>
      <c r="D342" s="307">
        <f>sum('DTC US&amp;CA - P&amp;L'!D313,'DTC EU - P&amp;L'!D313)</f>
        <v>0</v>
      </c>
      <c r="E342" s="307">
        <f>sum('DTC US&amp;CA - P&amp;L'!E313,'DTC EU - P&amp;L'!E313)</f>
        <v>0</v>
      </c>
      <c r="F342" s="307">
        <f>sum('DTC US&amp;CA - P&amp;L'!F313,'DTC EU - P&amp;L'!F313)</f>
        <v>0</v>
      </c>
      <c r="G342" s="307">
        <f>sum('DTC US&amp;CA - P&amp;L'!G313,'DTC EU - P&amp;L'!G313)</f>
        <v>0</v>
      </c>
      <c r="H342" s="307">
        <f>sum('DTC US&amp;CA - P&amp;L'!H313,'DTC EU - P&amp;L'!H313)</f>
        <v>0</v>
      </c>
      <c r="I342" s="307">
        <f>sum('DTC US&amp;CA - P&amp;L'!I313,'DTC EU - P&amp;L'!I313)</f>
        <v>0</v>
      </c>
      <c r="J342" s="307">
        <f>sum('DTC US&amp;CA - P&amp;L'!J313,'DTC EU - P&amp;L'!J313)</f>
        <v>0</v>
      </c>
      <c r="K342" s="307">
        <f>sum('DTC US&amp;CA - P&amp;L'!K313,'DTC EU - P&amp;L'!K313)</f>
        <v>0</v>
      </c>
      <c r="L342" s="307">
        <f>sum('DTC US&amp;CA - P&amp;L'!L313,'DTC EU - P&amp;L'!L313)</f>
        <v>0</v>
      </c>
      <c r="M342" s="307">
        <f>sum('DTC US&amp;CA - P&amp;L'!M313,'DTC EU - P&amp;L'!M313)</f>
        <v>0</v>
      </c>
      <c r="N342" s="307">
        <f>sum('DTC US&amp;CA - P&amp;L'!N313,'DTC EU - P&amp;L'!N313)</f>
        <v>0</v>
      </c>
      <c r="O342" s="307">
        <f>sum('DTC US&amp;CA - P&amp;L'!O313,'DTC EU - P&amp;L'!O313)</f>
        <v>0</v>
      </c>
      <c r="P342" s="307">
        <f>sum('DTC US&amp;CA - P&amp;L'!P313,'DTC EU - P&amp;L'!P313)</f>
        <v>0</v>
      </c>
      <c r="Q342" s="307">
        <f>sum('DTC US&amp;CA - P&amp;L'!Q313,'DTC EU - P&amp;L'!Q313)</f>
        <v>0</v>
      </c>
      <c r="R342" s="307">
        <f>sum('DTC US&amp;CA - P&amp;L'!R313,'DTC EU - P&amp;L'!R313)</f>
        <v>0</v>
      </c>
      <c r="S342" s="307">
        <f>sum('DTC US&amp;CA - P&amp;L'!S313,'DTC EU - P&amp;L'!S313)</f>
        <v>0</v>
      </c>
      <c r="T342" s="307">
        <f>sum('DTC US&amp;CA - P&amp;L'!T313,'DTC EU - P&amp;L'!T313)</f>
        <v>0</v>
      </c>
      <c r="U342" s="307">
        <f>sum('DTC US&amp;CA - P&amp;L'!U313,'DTC EU - P&amp;L'!U313)</f>
        <v>0</v>
      </c>
      <c r="V342" s="307">
        <f>sum('DTC US&amp;CA - P&amp;L'!V313,'DTC EU - P&amp;L'!V313)</f>
        <v>0</v>
      </c>
      <c r="W342" s="307">
        <f>sum('DTC US&amp;CA - P&amp;L'!W313,'DTC EU - P&amp;L'!W313)</f>
        <v>0</v>
      </c>
      <c r="X342" s="307">
        <f>sum('DTC US&amp;CA - P&amp;L'!X313,'DTC EU - P&amp;L'!X313)</f>
        <v>0</v>
      </c>
      <c r="Y342" s="307">
        <f>sum('DTC US&amp;CA - P&amp;L'!Y313,'DTC EU - P&amp;L'!Y313)</f>
        <v>0</v>
      </c>
      <c r="Z342" s="307">
        <f>sum('DTC US&amp;CA - P&amp;L'!Z313,'DTC EU - P&amp;L'!Z313)</f>
        <v>0</v>
      </c>
      <c r="AA342" s="307">
        <f>sum('DTC US&amp;CA - P&amp;L'!AA313,'DTC EU - P&amp;L'!AA313)</f>
        <v>0</v>
      </c>
      <c r="AB342" s="307">
        <f>sum('DTC US&amp;CA - P&amp;L'!AB313,'DTC EU - P&amp;L'!AB313)</f>
        <v>0</v>
      </c>
      <c r="AC342" s="307">
        <f>sum('DTC US&amp;CA - P&amp;L'!AC313,'DTC EU - P&amp;L'!AC313)</f>
        <v>0</v>
      </c>
      <c r="AD342" s="307">
        <f>sum('DTC US&amp;CA - P&amp;L'!AD313,'DTC EU - P&amp;L'!AD313)</f>
        <v>0</v>
      </c>
      <c r="AE342" s="307">
        <f>sum('DTC US&amp;CA - P&amp;L'!AE313,'DTC EU - P&amp;L'!AE313)</f>
        <v>0</v>
      </c>
      <c r="AF342" s="307">
        <f>sum('DTC US&amp;CA - P&amp;L'!AF313,'DTC EU - P&amp;L'!AF313)</f>
        <v>0</v>
      </c>
      <c r="AG342" s="189">
        <f t="shared" si="107"/>
        <v>0</v>
      </c>
      <c r="AH342" s="150"/>
    </row>
    <row r="343">
      <c r="A343" s="288" t="s">
        <v>231</v>
      </c>
      <c r="B343" s="307">
        <f>sum('DTC US&amp;CA - P&amp;L'!B314,'DTC EU - P&amp;L'!B314)</f>
        <v>0</v>
      </c>
      <c r="C343" s="307">
        <f>sum('DTC US&amp;CA - P&amp;L'!C314,'DTC EU - P&amp;L'!C314)</f>
        <v>0</v>
      </c>
      <c r="D343" s="307">
        <f>sum('DTC US&amp;CA - P&amp;L'!D314,'DTC EU - P&amp;L'!D314)</f>
        <v>0</v>
      </c>
      <c r="E343" s="307">
        <f>sum('DTC US&amp;CA - P&amp;L'!E314,'DTC EU - P&amp;L'!E314)</f>
        <v>0</v>
      </c>
      <c r="F343" s="307">
        <f>sum('DTC US&amp;CA - P&amp;L'!F314,'DTC EU - P&amp;L'!F314)</f>
        <v>0</v>
      </c>
      <c r="G343" s="307">
        <f>sum('DTC US&amp;CA - P&amp;L'!G314,'DTC EU - P&amp;L'!G314)</f>
        <v>0</v>
      </c>
      <c r="H343" s="307">
        <f>sum('DTC US&amp;CA - P&amp;L'!H314,'DTC EU - P&amp;L'!H314)</f>
        <v>0</v>
      </c>
      <c r="I343" s="307">
        <f>sum('DTC US&amp;CA - P&amp;L'!I314,'DTC EU - P&amp;L'!I314)</f>
        <v>0</v>
      </c>
      <c r="J343" s="307">
        <f>sum('DTC US&amp;CA - P&amp;L'!J314,'DTC EU - P&amp;L'!J314)</f>
        <v>0</v>
      </c>
      <c r="K343" s="307">
        <f>sum('DTC US&amp;CA - P&amp;L'!K314,'DTC EU - P&amp;L'!K314)</f>
        <v>0</v>
      </c>
      <c r="L343" s="307">
        <f>sum('DTC US&amp;CA - P&amp;L'!L314,'DTC EU - P&amp;L'!L314)</f>
        <v>0</v>
      </c>
      <c r="M343" s="307">
        <f>sum('DTC US&amp;CA - P&amp;L'!M314,'DTC EU - P&amp;L'!M314)</f>
        <v>0</v>
      </c>
      <c r="N343" s="307">
        <f>sum('DTC US&amp;CA - P&amp;L'!N314,'DTC EU - P&amp;L'!N314)</f>
        <v>0</v>
      </c>
      <c r="O343" s="307">
        <f>sum('DTC US&amp;CA - P&amp;L'!O314,'DTC EU - P&amp;L'!O314)</f>
        <v>1</v>
      </c>
      <c r="P343" s="307">
        <f>sum('DTC US&amp;CA - P&amp;L'!P314,'DTC EU - P&amp;L'!P314)</f>
        <v>0</v>
      </c>
      <c r="Q343" s="307">
        <f>sum('DTC US&amp;CA - P&amp;L'!Q314,'DTC EU - P&amp;L'!Q314)</f>
        <v>0</v>
      </c>
      <c r="R343" s="307">
        <f>sum('DTC US&amp;CA - P&amp;L'!R314,'DTC EU - P&amp;L'!R314)</f>
        <v>0</v>
      </c>
      <c r="S343" s="307">
        <f>sum('DTC US&amp;CA - P&amp;L'!S314,'DTC EU - P&amp;L'!S314)</f>
        <v>0</v>
      </c>
      <c r="T343" s="307">
        <f>sum('DTC US&amp;CA - P&amp;L'!T314,'DTC EU - P&amp;L'!T314)</f>
        <v>0</v>
      </c>
      <c r="U343" s="307">
        <f>sum('DTC US&amp;CA - P&amp;L'!U314,'DTC EU - P&amp;L'!U314)</f>
        <v>0</v>
      </c>
      <c r="V343" s="307">
        <f>sum('DTC US&amp;CA - P&amp;L'!V314,'DTC EU - P&amp;L'!V314)</f>
        <v>1</v>
      </c>
      <c r="W343" s="307">
        <f>sum('DTC US&amp;CA - P&amp;L'!W314,'DTC EU - P&amp;L'!W314)</f>
        <v>0</v>
      </c>
      <c r="X343" s="307">
        <f>sum('DTC US&amp;CA - P&amp;L'!X314,'DTC EU - P&amp;L'!X314)</f>
        <v>0</v>
      </c>
      <c r="Y343" s="307">
        <f>sum('DTC US&amp;CA - P&amp;L'!Y314,'DTC EU - P&amp;L'!Y314)</f>
        <v>0</v>
      </c>
      <c r="Z343" s="307">
        <f>sum('DTC US&amp;CA - P&amp;L'!Z314,'DTC EU - P&amp;L'!Z314)</f>
        <v>0</v>
      </c>
      <c r="AA343" s="307">
        <f>sum('DTC US&amp;CA - P&amp;L'!AA314,'DTC EU - P&amp;L'!AA314)</f>
        <v>0</v>
      </c>
      <c r="AB343" s="307">
        <f>sum('DTC US&amp;CA - P&amp;L'!AB314,'DTC EU - P&amp;L'!AB314)</f>
        <v>0</v>
      </c>
      <c r="AC343" s="307">
        <f>sum('DTC US&amp;CA - P&amp;L'!AC314,'DTC EU - P&amp;L'!AC314)</f>
        <v>0</v>
      </c>
      <c r="AD343" s="307">
        <f>sum('DTC US&amp;CA - P&amp;L'!AD314,'DTC EU - P&amp;L'!AD314)</f>
        <v>0</v>
      </c>
      <c r="AE343" s="307">
        <f>sum('DTC US&amp;CA - P&amp;L'!AE314,'DTC EU - P&amp;L'!AE314)</f>
        <v>0</v>
      </c>
      <c r="AF343" s="307">
        <f>sum('DTC US&amp;CA - P&amp;L'!AF314,'DTC EU - P&amp;L'!AF314)</f>
        <v>0</v>
      </c>
      <c r="AG343" s="189">
        <f t="shared" si="107"/>
        <v>2</v>
      </c>
      <c r="AH343" s="208"/>
    </row>
    <row r="344">
      <c r="A344" s="288" t="s">
        <v>411</v>
      </c>
      <c r="B344" s="307">
        <f>sum('DTC US&amp;CA - P&amp;L'!B315,'DTC EU - P&amp;L'!B315)</f>
        <v>0</v>
      </c>
      <c r="C344" s="307">
        <f>sum('DTC US&amp;CA - P&amp;L'!C315,'DTC EU - P&amp;L'!C315)</f>
        <v>0</v>
      </c>
      <c r="D344" s="307">
        <f>sum('DTC US&amp;CA - P&amp;L'!D315,'DTC EU - P&amp;L'!D315)</f>
        <v>0</v>
      </c>
      <c r="E344" s="307">
        <f>sum('DTC US&amp;CA - P&amp;L'!E315,'DTC EU - P&amp;L'!E315)</f>
        <v>9</v>
      </c>
      <c r="F344" s="307">
        <f>sum('DTC US&amp;CA - P&amp;L'!F315,'DTC EU - P&amp;L'!F315)</f>
        <v>6</v>
      </c>
      <c r="G344" s="307">
        <f>sum('DTC US&amp;CA - P&amp;L'!G315,'DTC EU - P&amp;L'!G315)</f>
        <v>4</v>
      </c>
      <c r="H344" s="307">
        <f>sum('DTC US&amp;CA - P&amp;L'!H315,'DTC EU - P&amp;L'!H315)</f>
        <v>1</v>
      </c>
      <c r="I344" s="307">
        <f>sum('DTC US&amp;CA - P&amp;L'!I315,'DTC EU - P&amp;L'!I315)</f>
        <v>2</v>
      </c>
      <c r="J344" s="307">
        <f>sum('DTC US&amp;CA - P&amp;L'!J315,'DTC EU - P&amp;L'!J315)</f>
        <v>1</v>
      </c>
      <c r="K344" s="307">
        <f>sum('DTC US&amp;CA - P&amp;L'!K315,'DTC EU - P&amp;L'!K315)</f>
        <v>0</v>
      </c>
      <c r="L344" s="307">
        <f>sum('DTC US&amp;CA - P&amp;L'!L315,'DTC EU - P&amp;L'!L315)</f>
        <v>0</v>
      </c>
      <c r="M344" s="307">
        <f>sum('DTC US&amp;CA - P&amp;L'!M315,'DTC EU - P&amp;L'!M315)</f>
        <v>15</v>
      </c>
      <c r="N344" s="307">
        <f>sum('DTC US&amp;CA - P&amp;L'!N315,'DTC EU - P&amp;L'!N315)</f>
        <v>0</v>
      </c>
      <c r="O344" s="307">
        <f>sum('DTC US&amp;CA - P&amp;L'!O315,'DTC EU - P&amp;L'!O315)</f>
        <v>4</v>
      </c>
      <c r="P344" s="307">
        <f>sum('DTC US&amp;CA - P&amp;L'!P315,'DTC EU - P&amp;L'!P315)</f>
        <v>0</v>
      </c>
      <c r="Q344" s="307">
        <f>sum('DTC US&amp;CA - P&amp;L'!Q315,'DTC EU - P&amp;L'!Q315)</f>
        <v>0</v>
      </c>
      <c r="R344" s="307">
        <f>sum('DTC US&amp;CA - P&amp;L'!R315,'DTC EU - P&amp;L'!R315)</f>
        <v>0</v>
      </c>
      <c r="S344" s="307">
        <f>sum('DTC US&amp;CA - P&amp;L'!S315,'DTC EU - P&amp;L'!S315)</f>
        <v>0</v>
      </c>
      <c r="T344" s="307">
        <f>sum('DTC US&amp;CA - P&amp;L'!T315,'DTC EU - P&amp;L'!T315)</f>
        <v>1</v>
      </c>
      <c r="U344" s="307">
        <f>sum('DTC US&amp;CA - P&amp;L'!U315,'DTC EU - P&amp;L'!U315)</f>
        <v>24</v>
      </c>
      <c r="V344" s="307">
        <f>sum('DTC US&amp;CA - P&amp;L'!V315,'DTC EU - P&amp;L'!V315)</f>
        <v>30</v>
      </c>
      <c r="W344" s="307">
        <f>sum('DTC US&amp;CA - P&amp;L'!W315,'DTC EU - P&amp;L'!W315)</f>
        <v>2</v>
      </c>
      <c r="X344" s="307">
        <f>sum('DTC US&amp;CA - P&amp;L'!X315,'DTC EU - P&amp;L'!X315)</f>
        <v>3</v>
      </c>
      <c r="Y344" s="307">
        <f>sum('DTC US&amp;CA - P&amp;L'!Y315,'DTC EU - P&amp;L'!Y315)</f>
        <v>0</v>
      </c>
      <c r="Z344" s="307">
        <f>sum('DTC US&amp;CA - P&amp;L'!Z315,'DTC EU - P&amp;L'!Z315)</f>
        <v>4</v>
      </c>
      <c r="AA344" s="307">
        <f>sum('DTC US&amp;CA - P&amp;L'!AA315,'DTC EU - P&amp;L'!AA315)</f>
        <v>1</v>
      </c>
      <c r="AB344" s="307">
        <f>sum('DTC US&amp;CA - P&amp;L'!AB315,'DTC EU - P&amp;L'!AB315)</f>
        <v>20</v>
      </c>
      <c r="AC344" s="307">
        <f>sum('DTC US&amp;CA - P&amp;L'!AC315,'DTC EU - P&amp;L'!AC315)</f>
        <v>0</v>
      </c>
      <c r="AD344" s="307">
        <f>sum('DTC US&amp;CA - P&amp;L'!AD315,'DTC EU - P&amp;L'!AD315)</f>
        <v>1</v>
      </c>
      <c r="AE344" s="307">
        <f>sum('DTC US&amp;CA - P&amp;L'!AE315,'DTC EU - P&amp;L'!AE315)</f>
        <v>0</v>
      </c>
      <c r="AF344" s="307">
        <f>sum('DTC US&amp;CA - P&amp;L'!AF315,'DTC EU - P&amp;L'!AF315)</f>
        <v>1</v>
      </c>
      <c r="AG344" s="189">
        <f t="shared" si="107"/>
        <v>129</v>
      </c>
      <c r="AH344" s="201"/>
    </row>
    <row r="345">
      <c r="A345" s="288" t="s">
        <v>412</v>
      </c>
      <c r="B345" s="307">
        <f>sum('DTC US&amp;CA - P&amp;L'!B316,'DTC EU - P&amp;L'!B316)</f>
        <v>0</v>
      </c>
      <c r="C345" s="307">
        <f>sum('DTC US&amp;CA - P&amp;L'!C316,'DTC EU - P&amp;L'!C316)</f>
        <v>0</v>
      </c>
      <c r="D345" s="307">
        <f>sum('DTC US&amp;CA - P&amp;L'!D316,'DTC EU - P&amp;L'!D316)</f>
        <v>0</v>
      </c>
      <c r="E345" s="307">
        <f>sum('DTC US&amp;CA - P&amp;L'!E316,'DTC EU - P&amp;L'!E316)</f>
        <v>0</v>
      </c>
      <c r="F345" s="307">
        <f>sum('DTC US&amp;CA - P&amp;L'!F316,'DTC EU - P&amp;L'!F316)</f>
        <v>0</v>
      </c>
      <c r="G345" s="307">
        <f>sum('DTC US&amp;CA - P&amp;L'!G316,'DTC EU - P&amp;L'!G316)</f>
        <v>0</v>
      </c>
      <c r="H345" s="307">
        <f>sum('DTC US&amp;CA - P&amp;L'!H316,'DTC EU - P&amp;L'!H316)</f>
        <v>0</v>
      </c>
      <c r="I345" s="307">
        <f>sum('DTC US&amp;CA - P&amp;L'!I316,'DTC EU - P&amp;L'!I316)</f>
        <v>0</v>
      </c>
      <c r="J345" s="307">
        <f>sum('DTC US&amp;CA - P&amp;L'!J316,'DTC EU - P&amp;L'!J316)</f>
        <v>0</v>
      </c>
      <c r="K345" s="307">
        <f>sum('DTC US&amp;CA - P&amp;L'!K316,'DTC EU - P&amp;L'!K316)</f>
        <v>0</v>
      </c>
      <c r="L345" s="307">
        <f>sum('DTC US&amp;CA - P&amp;L'!L316,'DTC EU - P&amp;L'!L316)</f>
        <v>0</v>
      </c>
      <c r="M345" s="307">
        <f>sum('DTC US&amp;CA - P&amp;L'!M316,'DTC EU - P&amp;L'!M316)</f>
        <v>0</v>
      </c>
      <c r="N345" s="307">
        <f>sum('DTC US&amp;CA - P&amp;L'!N316,'DTC EU - P&amp;L'!N316)</f>
        <v>0</v>
      </c>
      <c r="O345" s="307">
        <f>sum('DTC US&amp;CA - P&amp;L'!O316,'DTC EU - P&amp;L'!O316)</f>
        <v>0</v>
      </c>
      <c r="P345" s="307">
        <f>sum('DTC US&amp;CA - P&amp;L'!P316,'DTC EU - P&amp;L'!P316)</f>
        <v>0</v>
      </c>
      <c r="Q345" s="307">
        <f>sum('DTC US&amp;CA - P&amp;L'!Q316,'DTC EU - P&amp;L'!Q316)</f>
        <v>0</v>
      </c>
      <c r="R345" s="307">
        <f>sum('DTC US&amp;CA - P&amp;L'!R316,'DTC EU - P&amp;L'!R316)</f>
        <v>0</v>
      </c>
      <c r="S345" s="307">
        <f>sum('DTC US&amp;CA - P&amp;L'!S316,'DTC EU - P&amp;L'!S316)</f>
        <v>0</v>
      </c>
      <c r="T345" s="307">
        <f>sum('DTC US&amp;CA - P&amp;L'!T316,'DTC EU - P&amp;L'!T316)</f>
        <v>0</v>
      </c>
      <c r="U345" s="307">
        <f>sum('DTC US&amp;CA - P&amp;L'!U316,'DTC EU - P&amp;L'!U316)</f>
        <v>0</v>
      </c>
      <c r="V345" s="307">
        <f>sum('DTC US&amp;CA - P&amp;L'!V316,'DTC EU - P&amp;L'!V316)</f>
        <v>0</v>
      </c>
      <c r="W345" s="307">
        <f>sum('DTC US&amp;CA - P&amp;L'!W316,'DTC EU - P&amp;L'!W316)</f>
        <v>0</v>
      </c>
      <c r="X345" s="307">
        <f>sum('DTC US&amp;CA - P&amp;L'!X316,'DTC EU - P&amp;L'!X316)</f>
        <v>0</v>
      </c>
      <c r="Y345" s="307">
        <f>sum('DTC US&amp;CA - P&amp;L'!Y316,'DTC EU - P&amp;L'!Y316)</f>
        <v>0</v>
      </c>
      <c r="Z345" s="307">
        <f>sum('DTC US&amp;CA - P&amp;L'!Z316,'DTC EU - P&amp;L'!Z316)</f>
        <v>0</v>
      </c>
      <c r="AA345" s="307">
        <f>sum('DTC US&amp;CA - P&amp;L'!AA316,'DTC EU - P&amp;L'!AA316)</f>
        <v>0</v>
      </c>
      <c r="AB345" s="307">
        <f>sum('DTC US&amp;CA - P&amp;L'!AB316,'DTC EU - P&amp;L'!AB316)</f>
        <v>0</v>
      </c>
      <c r="AC345" s="307">
        <f>sum('DTC US&amp;CA - P&amp;L'!AC316,'DTC EU - P&amp;L'!AC316)</f>
        <v>0</v>
      </c>
      <c r="AD345" s="307">
        <f>sum('DTC US&amp;CA - P&amp;L'!AD316,'DTC EU - P&amp;L'!AD316)</f>
        <v>0</v>
      </c>
      <c r="AE345" s="307">
        <f>sum('DTC US&amp;CA - P&amp;L'!AE316,'DTC EU - P&amp;L'!AE316)</f>
        <v>0</v>
      </c>
      <c r="AF345" s="307">
        <f>sum('DTC US&amp;CA - P&amp;L'!AF316,'DTC EU - P&amp;L'!AF316)</f>
        <v>0</v>
      </c>
      <c r="AG345" s="189">
        <f t="shared" si="107"/>
        <v>0</v>
      </c>
      <c r="AH345" s="201"/>
    </row>
    <row r="346">
      <c r="A346" s="289" t="s">
        <v>234</v>
      </c>
      <c r="B346" s="290">
        <f t="shared" ref="B346:AF346" si="108">sum(B339:B345)</f>
        <v>0</v>
      </c>
      <c r="C346" s="290">
        <f t="shared" si="108"/>
        <v>0</v>
      </c>
      <c r="D346" s="290">
        <f t="shared" si="108"/>
        <v>0</v>
      </c>
      <c r="E346" s="290">
        <f t="shared" si="108"/>
        <v>9</v>
      </c>
      <c r="F346" s="290">
        <f t="shared" si="108"/>
        <v>6</v>
      </c>
      <c r="G346" s="290">
        <f t="shared" si="108"/>
        <v>4</v>
      </c>
      <c r="H346" s="290">
        <f t="shared" si="108"/>
        <v>1</v>
      </c>
      <c r="I346" s="290">
        <f t="shared" si="108"/>
        <v>2</v>
      </c>
      <c r="J346" s="290">
        <f t="shared" si="108"/>
        <v>1</v>
      </c>
      <c r="K346" s="290">
        <f t="shared" si="108"/>
        <v>0</v>
      </c>
      <c r="L346" s="290">
        <f t="shared" si="108"/>
        <v>0</v>
      </c>
      <c r="M346" s="290">
        <f t="shared" si="108"/>
        <v>15</v>
      </c>
      <c r="N346" s="290">
        <f t="shared" si="108"/>
        <v>0</v>
      </c>
      <c r="O346" s="290">
        <f t="shared" si="108"/>
        <v>5</v>
      </c>
      <c r="P346" s="290">
        <f t="shared" si="108"/>
        <v>0</v>
      </c>
      <c r="Q346" s="290">
        <f t="shared" si="108"/>
        <v>0</v>
      </c>
      <c r="R346" s="290">
        <f t="shared" si="108"/>
        <v>0</v>
      </c>
      <c r="S346" s="290">
        <f t="shared" si="108"/>
        <v>0</v>
      </c>
      <c r="T346" s="290">
        <f t="shared" si="108"/>
        <v>1</v>
      </c>
      <c r="U346" s="290">
        <f t="shared" si="108"/>
        <v>24</v>
      </c>
      <c r="V346" s="290">
        <f t="shared" si="108"/>
        <v>31</v>
      </c>
      <c r="W346" s="290">
        <f t="shared" si="108"/>
        <v>2</v>
      </c>
      <c r="X346" s="290">
        <f t="shared" si="108"/>
        <v>3</v>
      </c>
      <c r="Y346" s="290">
        <f t="shared" si="108"/>
        <v>0</v>
      </c>
      <c r="Z346" s="290">
        <f t="shared" si="108"/>
        <v>4</v>
      </c>
      <c r="AA346" s="290">
        <f t="shared" si="108"/>
        <v>1</v>
      </c>
      <c r="AB346" s="290">
        <f t="shared" si="108"/>
        <v>20</v>
      </c>
      <c r="AC346" s="290">
        <f t="shared" si="108"/>
        <v>0</v>
      </c>
      <c r="AD346" s="290">
        <f t="shared" si="108"/>
        <v>1</v>
      </c>
      <c r="AE346" s="290">
        <f t="shared" si="108"/>
        <v>0</v>
      </c>
      <c r="AF346" s="290">
        <f t="shared" si="108"/>
        <v>1</v>
      </c>
      <c r="AG346" s="189">
        <f t="shared" si="107"/>
        <v>131</v>
      </c>
      <c r="AH346" s="292"/>
    </row>
    <row r="347">
      <c r="A347" s="211"/>
      <c r="B347" s="293"/>
      <c r="C347" s="293"/>
      <c r="D347" s="293"/>
      <c r="E347" s="293"/>
      <c r="F347" s="293"/>
      <c r="G347" s="293"/>
      <c r="H347" s="293"/>
      <c r="I347" s="293"/>
      <c r="J347" s="293"/>
      <c r="K347" s="293"/>
      <c r="L347" s="293"/>
      <c r="M347" s="293"/>
      <c r="N347" s="293"/>
      <c r="O347" s="293"/>
      <c r="P347" s="293"/>
      <c r="Q347" s="293"/>
      <c r="R347" s="293"/>
      <c r="S347" s="293"/>
      <c r="T347" s="293"/>
      <c r="U347" s="293"/>
      <c r="V347" s="293"/>
      <c r="W347" s="293"/>
      <c r="X347" s="293"/>
      <c r="Y347" s="293"/>
      <c r="Z347" s="293"/>
      <c r="AA347" s="293"/>
      <c r="AB347" s="293"/>
      <c r="AC347" s="293"/>
      <c r="AD347" s="293"/>
      <c r="AE347" s="293"/>
      <c r="AF347" s="293"/>
      <c r="AG347" s="189"/>
      <c r="AH347" s="150"/>
    </row>
    <row r="348">
      <c r="A348" s="306" t="s">
        <v>385</v>
      </c>
      <c r="B348" s="307">
        <f>sum('DTC US&amp;CA - P&amp;L'!B319,'DTC EU - P&amp;L'!B319)</f>
        <v>0</v>
      </c>
      <c r="C348" s="307">
        <f>sum('DTC US&amp;CA - P&amp;L'!C319,'DTC EU - P&amp;L'!C319)</f>
        <v>0</v>
      </c>
      <c r="D348" s="307">
        <f>sum('DTC US&amp;CA - P&amp;L'!D319,'DTC EU - P&amp;L'!D319)</f>
        <v>0</v>
      </c>
      <c r="E348" s="307">
        <f>sum('DTC US&amp;CA - P&amp;L'!E319,'DTC EU - P&amp;L'!E319)</f>
        <v>0</v>
      </c>
      <c r="F348" s="307">
        <f>sum('DTC US&amp;CA - P&amp;L'!F319,'DTC EU - P&amp;L'!F319)</f>
        <v>0</v>
      </c>
      <c r="G348" s="307">
        <f>sum('DTC US&amp;CA - P&amp;L'!G319,'DTC EU - P&amp;L'!G319)</f>
        <v>0</v>
      </c>
      <c r="H348" s="307">
        <f>sum('DTC US&amp;CA - P&amp;L'!H319,'DTC EU - P&amp;L'!H319)</f>
        <v>0</v>
      </c>
      <c r="I348" s="307">
        <f>sum('DTC US&amp;CA - P&amp;L'!I319,'DTC EU - P&amp;L'!I319)</f>
        <v>0</v>
      </c>
      <c r="J348" s="307">
        <f>sum('DTC US&amp;CA - P&amp;L'!J319,'DTC EU - P&amp;L'!J319)</f>
        <v>0</v>
      </c>
      <c r="K348" s="307">
        <f>sum('DTC US&amp;CA - P&amp;L'!K319,'DTC EU - P&amp;L'!K319)</f>
        <v>0</v>
      </c>
      <c r="L348" s="307">
        <f>sum('DTC US&amp;CA - P&amp;L'!L319,'DTC EU - P&amp;L'!L319)</f>
        <v>0</v>
      </c>
      <c r="M348" s="307">
        <f>sum('DTC US&amp;CA - P&amp;L'!M319,'DTC EU - P&amp;L'!M319)</f>
        <v>0</v>
      </c>
      <c r="N348" s="307">
        <f>sum('DTC US&amp;CA - P&amp;L'!N319,'DTC EU - P&amp;L'!N319)</f>
        <v>0</v>
      </c>
      <c r="O348" s="307">
        <f>sum('DTC US&amp;CA - P&amp;L'!O319,'DTC EU - P&amp;L'!O319)</f>
        <v>0</v>
      </c>
      <c r="P348" s="307">
        <f>sum('DTC US&amp;CA - P&amp;L'!P319,'DTC EU - P&amp;L'!P319)</f>
        <v>0</v>
      </c>
      <c r="Q348" s="307">
        <f>sum('DTC US&amp;CA - P&amp;L'!Q319,'DTC EU - P&amp;L'!Q319)</f>
        <v>0</v>
      </c>
      <c r="R348" s="307">
        <f>sum('DTC US&amp;CA - P&amp;L'!R319,'DTC EU - P&amp;L'!R319)</f>
        <v>0</v>
      </c>
      <c r="S348" s="307">
        <f>sum('DTC US&amp;CA - P&amp;L'!S319,'DTC EU - P&amp;L'!S319)</f>
        <v>0</v>
      </c>
      <c r="T348" s="307">
        <f>sum('DTC US&amp;CA - P&amp;L'!T319,'DTC EU - P&amp;L'!T319)</f>
        <v>0</v>
      </c>
      <c r="U348" s="307">
        <f>sum('DTC US&amp;CA - P&amp;L'!U319,'DTC EU - P&amp;L'!U319)</f>
        <v>0</v>
      </c>
      <c r="V348" s="307">
        <f>sum('DTC US&amp;CA - P&amp;L'!V319,'DTC EU - P&amp;L'!V319)</f>
        <v>0</v>
      </c>
      <c r="W348" s="307">
        <f>sum('DTC US&amp;CA - P&amp;L'!W319,'DTC EU - P&amp;L'!W319)</f>
        <v>0</v>
      </c>
      <c r="X348" s="307">
        <f>sum('DTC US&amp;CA - P&amp;L'!X319,'DTC EU - P&amp;L'!X319)</f>
        <v>0</v>
      </c>
      <c r="Y348" s="307">
        <f>sum('DTC US&amp;CA - P&amp;L'!Y319,'DTC EU - P&amp;L'!Y319)</f>
        <v>0</v>
      </c>
      <c r="Z348" s="307">
        <f>sum('DTC US&amp;CA - P&amp;L'!Z319,'DTC EU - P&amp;L'!Z319)</f>
        <v>0</v>
      </c>
      <c r="AA348" s="307">
        <f>sum('DTC US&amp;CA - P&amp;L'!AA319,'DTC EU - P&amp;L'!AA319)</f>
        <v>0</v>
      </c>
      <c r="AB348" s="307">
        <f>sum('DTC US&amp;CA - P&amp;L'!AB319,'DTC EU - P&amp;L'!AB319)</f>
        <v>0</v>
      </c>
      <c r="AC348" s="307">
        <f>sum('DTC US&amp;CA - P&amp;L'!AC319,'DTC EU - P&amp;L'!AC319)</f>
        <v>0</v>
      </c>
      <c r="AD348" s="307">
        <f>sum('DTC US&amp;CA - P&amp;L'!AD319,'DTC EU - P&amp;L'!AD319)</f>
        <v>0</v>
      </c>
      <c r="AE348" s="307">
        <f>sum('DTC US&amp;CA - P&amp;L'!AE319,'DTC EU - P&amp;L'!AE319)</f>
        <v>0</v>
      </c>
      <c r="AF348" s="307">
        <f>sum('DTC US&amp;CA - P&amp;L'!AF319,'DTC EU - P&amp;L'!AF319)</f>
        <v>0</v>
      </c>
      <c r="AG348" s="189">
        <f t="shared" ref="AG348:AG353" si="109">SUM(B348:AF348)</f>
        <v>0</v>
      </c>
      <c r="AH348" s="150"/>
    </row>
    <row r="349">
      <c r="A349" s="306" t="s">
        <v>386</v>
      </c>
      <c r="B349" s="307">
        <f>sum('DTC US&amp;CA - P&amp;L'!B320,'DTC EU - P&amp;L'!B320)</f>
        <v>0</v>
      </c>
      <c r="C349" s="307">
        <f>sum('DTC US&amp;CA - P&amp;L'!C320,'DTC EU - P&amp;L'!C320)</f>
        <v>0</v>
      </c>
      <c r="D349" s="307">
        <f>sum('DTC US&amp;CA - P&amp;L'!D320,'DTC EU - P&amp;L'!D320)</f>
        <v>0</v>
      </c>
      <c r="E349" s="307">
        <f>sum('DTC US&amp;CA - P&amp;L'!E320,'DTC EU - P&amp;L'!E320)</f>
        <v>0</v>
      </c>
      <c r="F349" s="307">
        <f>sum('DTC US&amp;CA - P&amp;L'!F320,'DTC EU - P&amp;L'!F320)</f>
        <v>0</v>
      </c>
      <c r="G349" s="307">
        <f>sum('DTC US&amp;CA - P&amp;L'!G320,'DTC EU - P&amp;L'!G320)</f>
        <v>0</v>
      </c>
      <c r="H349" s="307">
        <f>sum('DTC US&amp;CA - P&amp;L'!H320,'DTC EU - P&amp;L'!H320)</f>
        <v>0</v>
      </c>
      <c r="I349" s="307">
        <f>sum('DTC US&amp;CA - P&amp;L'!I320,'DTC EU - P&amp;L'!I320)</f>
        <v>0</v>
      </c>
      <c r="J349" s="307">
        <f>sum('DTC US&amp;CA - P&amp;L'!J320,'DTC EU - P&amp;L'!J320)</f>
        <v>0</v>
      </c>
      <c r="K349" s="307">
        <f>sum('DTC US&amp;CA - P&amp;L'!K320,'DTC EU - P&amp;L'!K320)</f>
        <v>0</v>
      </c>
      <c r="L349" s="307">
        <f>sum('DTC US&amp;CA - P&amp;L'!L320,'DTC EU - P&amp;L'!L320)</f>
        <v>0</v>
      </c>
      <c r="M349" s="307">
        <f>sum('DTC US&amp;CA - P&amp;L'!M320,'DTC EU - P&amp;L'!M320)</f>
        <v>0</v>
      </c>
      <c r="N349" s="307">
        <f>sum('DTC US&amp;CA - P&amp;L'!N320,'DTC EU - P&amp;L'!N320)</f>
        <v>0</v>
      </c>
      <c r="O349" s="307">
        <f>sum('DTC US&amp;CA - P&amp;L'!O320,'DTC EU - P&amp;L'!O320)</f>
        <v>0</v>
      </c>
      <c r="P349" s="307">
        <f>sum('DTC US&amp;CA - P&amp;L'!P320,'DTC EU - P&amp;L'!P320)</f>
        <v>0</v>
      </c>
      <c r="Q349" s="307">
        <f>sum('DTC US&amp;CA - P&amp;L'!Q320,'DTC EU - P&amp;L'!Q320)</f>
        <v>0</v>
      </c>
      <c r="R349" s="307">
        <f>sum('DTC US&amp;CA - P&amp;L'!R320,'DTC EU - P&amp;L'!R320)</f>
        <v>0</v>
      </c>
      <c r="S349" s="307">
        <f>sum('DTC US&amp;CA - P&amp;L'!S320,'DTC EU - P&amp;L'!S320)</f>
        <v>0</v>
      </c>
      <c r="T349" s="307">
        <f>sum('DTC US&amp;CA - P&amp;L'!T320,'DTC EU - P&amp;L'!T320)</f>
        <v>0</v>
      </c>
      <c r="U349" s="307">
        <f>sum('DTC US&amp;CA - P&amp;L'!U320,'DTC EU - P&amp;L'!U320)</f>
        <v>0</v>
      </c>
      <c r="V349" s="307">
        <f>sum('DTC US&amp;CA - P&amp;L'!V320,'DTC EU - P&amp;L'!V320)</f>
        <v>0</v>
      </c>
      <c r="W349" s="307">
        <f>sum('DTC US&amp;CA - P&amp;L'!W320,'DTC EU - P&amp;L'!W320)</f>
        <v>0</v>
      </c>
      <c r="X349" s="307">
        <f>sum('DTC US&amp;CA - P&amp;L'!X320,'DTC EU - P&amp;L'!X320)</f>
        <v>0</v>
      </c>
      <c r="Y349" s="307">
        <f>sum('DTC US&amp;CA - P&amp;L'!Y320,'DTC EU - P&amp;L'!Y320)</f>
        <v>0</v>
      </c>
      <c r="Z349" s="307">
        <f>sum('DTC US&amp;CA - P&amp;L'!Z320,'DTC EU - P&amp;L'!Z320)</f>
        <v>0</v>
      </c>
      <c r="AA349" s="307">
        <f>sum('DTC US&amp;CA - P&amp;L'!AA320,'DTC EU - P&amp;L'!AA320)</f>
        <v>0</v>
      </c>
      <c r="AB349" s="307">
        <f>sum('DTC US&amp;CA - P&amp;L'!AB320,'DTC EU - P&amp;L'!AB320)</f>
        <v>0</v>
      </c>
      <c r="AC349" s="307">
        <f>sum('DTC US&amp;CA - P&amp;L'!AC320,'DTC EU - P&amp;L'!AC320)</f>
        <v>0</v>
      </c>
      <c r="AD349" s="307">
        <f>sum('DTC US&amp;CA - P&amp;L'!AD320,'DTC EU - P&amp;L'!AD320)</f>
        <v>0</v>
      </c>
      <c r="AE349" s="307">
        <f>sum('DTC US&amp;CA - P&amp;L'!AE320,'DTC EU - P&amp;L'!AE320)</f>
        <v>0</v>
      </c>
      <c r="AF349" s="307">
        <f>sum('DTC US&amp;CA - P&amp;L'!AF320,'DTC EU - P&amp;L'!AF320)</f>
        <v>0</v>
      </c>
      <c r="AG349" s="189">
        <f t="shared" si="109"/>
        <v>0</v>
      </c>
      <c r="AH349" s="150"/>
    </row>
    <row r="350">
      <c r="A350" s="288" t="s">
        <v>235</v>
      </c>
      <c r="B350" s="307">
        <f>sum('DTC US&amp;CA - P&amp;L'!B321,'DTC EU - P&amp;L'!B321)</f>
        <v>0</v>
      </c>
      <c r="C350" s="307">
        <f>sum('DTC US&amp;CA - P&amp;L'!C321,'DTC EU - P&amp;L'!C321)</f>
        <v>0</v>
      </c>
      <c r="D350" s="307">
        <f>sum('DTC US&amp;CA - P&amp;L'!D321,'DTC EU - P&amp;L'!D321)</f>
        <v>0</v>
      </c>
      <c r="E350" s="307">
        <f>sum('DTC US&amp;CA - P&amp;L'!E321,'DTC EU - P&amp;L'!E321)</f>
        <v>0</v>
      </c>
      <c r="F350" s="307">
        <f>sum('DTC US&amp;CA - P&amp;L'!F321,'DTC EU - P&amp;L'!F321)</f>
        <v>0</v>
      </c>
      <c r="G350" s="307">
        <f>sum('DTC US&amp;CA - P&amp;L'!G321,'DTC EU - P&amp;L'!G321)</f>
        <v>0</v>
      </c>
      <c r="H350" s="307">
        <f>sum('DTC US&amp;CA - P&amp;L'!H321,'DTC EU - P&amp;L'!H321)</f>
        <v>0</v>
      </c>
      <c r="I350" s="307">
        <f>sum('DTC US&amp;CA - P&amp;L'!I321,'DTC EU - P&amp;L'!I321)</f>
        <v>0</v>
      </c>
      <c r="J350" s="307">
        <f>sum('DTC US&amp;CA - P&amp;L'!J321,'DTC EU - P&amp;L'!J321)</f>
        <v>0</v>
      </c>
      <c r="K350" s="307">
        <f>sum('DTC US&amp;CA - P&amp;L'!K321,'DTC EU - P&amp;L'!K321)</f>
        <v>0</v>
      </c>
      <c r="L350" s="307">
        <f>sum('DTC US&amp;CA - P&amp;L'!L321,'DTC EU - P&amp;L'!L321)</f>
        <v>0</v>
      </c>
      <c r="M350" s="307">
        <f>sum('DTC US&amp;CA - P&amp;L'!M321,'DTC EU - P&amp;L'!M321)</f>
        <v>0</v>
      </c>
      <c r="N350" s="307">
        <f>sum('DTC US&amp;CA - P&amp;L'!N321,'DTC EU - P&amp;L'!N321)</f>
        <v>0</v>
      </c>
      <c r="O350" s="307">
        <f>sum('DTC US&amp;CA - P&amp;L'!O321,'DTC EU - P&amp;L'!O321)</f>
        <v>0</v>
      </c>
      <c r="P350" s="307">
        <f>sum('DTC US&amp;CA - P&amp;L'!P321,'DTC EU - P&amp;L'!P321)</f>
        <v>0</v>
      </c>
      <c r="Q350" s="307">
        <f>sum('DTC US&amp;CA - P&amp;L'!Q321,'DTC EU - P&amp;L'!Q321)</f>
        <v>0</v>
      </c>
      <c r="R350" s="307">
        <f>sum('DTC US&amp;CA - P&amp;L'!R321,'DTC EU - P&amp;L'!R321)</f>
        <v>0</v>
      </c>
      <c r="S350" s="307">
        <f>sum('DTC US&amp;CA - P&amp;L'!S321,'DTC EU - P&amp;L'!S321)</f>
        <v>0</v>
      </c>
      <c r="T350" s="307">
        <f>sum('DTC US&amp;CA - P&amp;L'!T321,'DTC EU - P&amp;L'!T321)</f>
        <v>0</v>
      </c>
      <c r="U350" s="307">
        <f>sum('DTC US&amp;CA - P&amp;L'!U321,'DTC EU - P&amp;L'!U321)</f>
        <v>0</v>
      </c>
      <c r="V350" s="307">
        <f>sum('DTC US&amp;CA - P&amp;L'!V321,'DTC EU - P&amp;L'!V321)</f>
        <v>0</v>
      </c>
      <c r="W350" s="307">
        <f>sum('DTC US&amp;CA - P&amp;L'!W321,'DTC EU - P&amp;L'!W321)</f>
        <v>0</v>
      </c>
      <c r="X350" s="307">
        <f>sum('DTC US&amp;CA - P&amp;L'!X321,'DTC EU - P&amp;L'!X321)</f>
        <v>0</v>
      </c>
      <c r="Y350" s="307">
        <f>sum('DTC US&amp;CA - P&amp;L'!Y321,'DTC EU - P&amp;L'!Y321)</f>
        <v>0</v>
      </c>
      <c r="Z350" s="307">
        <f>sum('DTC US&amp;CA - P&amp;L'!Z321,'DTC EU - P&amp;L'!Z321)</f>
        <v>0</v>
      </c>
      <c r="AA350" s="307">
        <f>sum('DTC US&amp;CA - P&amp;L'!AA321,'DTC EU - P&amp;L'!AA321)</f>
        <v>0</v>
      </c>
      <c r="AB350" s="307">
        <f>sum('DTC US&amp;CA - P&amp;L'!AB321,'DTC EU - P&amp;L'!AB321)</f>
        <v>0</v>
      </c>
      <c r="AC350" s="307">
        <f>sum('DTC US&amp;CA - P&amp;L'!AC321,'DTC EU - P&amp;L'!AC321)</f>
        <v>0</v>
      </c>
      <c r="AD350" s="307">
        <f>sum('DTC US&amp;CA - P&amp;L'!AD321,'DTC EU - P&amp;L'!AD321)</f>
        <v>0</v>
      </c>
      <c r="AE350" s="307">
        <f>sum('DTC US&amp;CA - P&amp;L'!AE321,'DTC EU - P&amp;L'!AE321)</f>
        <v>0</v>
      </c>
      <c r="AF350" s="307">
        <f>sum('DTC US&amp;CA - P&amp;L'!AF321,'DTC EU - P&amp;L'!AF321)</f>
        <v>0</v>
      </c>
      <c r="AG350" s="189">
        <f t="shared" si="109"/>
        <v>0</v>
      </c>
      <c r="AH350" s="208"/>
    </row>
    <row r="351">
      <c r="A351" s="288" t="s">
        <v>413</v>
      </c>
      <c r="B351" s="307">
        <f>sum('DTC US&amp;CA - P&amp;L'!B322,'DTC EU - P&amp;L'!B322)</f>
        <v>0</v>
      </c>
      <c r="C351" s="307">
        <f>sum('DTC US&amp;CA - P&amp;L'!C322,'DTC EU - P&amp;L'!C322)</f>
        <v>0</v>
      </c>
      <c r="D351" s="307">
        <f>sum('DTC US&amp;CA - P&amp;L'!D322,'DTC EU - P&amp;L'!D322)</f>
        <v>0</v>
      </c>
      <c r="E351" s="307">
        <f>sum('DTC US&amp;CA - P&amp;L'!E322,'DTC EU - P&amp;L'!E322)</f>
        <v>5</v>
      </c>
      <c r="F351" s="307">
        <f>sum('DTC US&amp;CA - P&amp;L'!F322,'DTC EU - P&amp;L'!F322)</f>
        <v>2</v>
      </c>
      <c r="G351" s="307">
        <f>sum('DTC US&amp;CA - P&amp;L'!G322,'DTC EU - P&amp;L'!G322)</f>
        <v>4</v>
      </c>
      <c r="H351" s="307">
        <f>sum('DTC US&amp;CA - P&amp;L'!H322,'DTC EU - P&amp;L'!H322)</f>
        <v>0</v>
      </c>
      <c r="I351" s="307">
        <f>sum('DTC US&amp;CA - P&amp;L'!I322,'DTC EU - P&amp;L'!I322)</f>
        <v>0</v>
      </c>
      <c r="J351" s="307">
        <f>sum('DTC US&amp;CA - P&amp;L'!J322,'DTC EU - P&amp;L'!J322)</f>
        <v>0</v>
      </c>
      <c r="K351" s="307">
        <f>sum('DTC US&amp;CA - P&amp;L'!K322,'DTC EU - P&amp;L'!K322)</f>
        <v>0</v>
      </c>
      <c r="L351" s="307">
        <f>sum('DTC US&amp;CA - P&amp;L'!L322,'DTC EU - P&amp;L'!L322)</f>
        <v>0</v>
      </c>
      <c r="M351" s="307">
        <f>sum('DTC US&amp;CA - P&amp;L'!M322,'DTC EU - P&amp;L'!M322)</f>
        <v>3</v>
      </c>
      <c r="N351" s="307">
        <f>sum('DTC US&amp;CA - P&amp;L'!N322,'DTC EU - P&amp;L'!N322)</f>
        <v>0</v>
      </c>
      <c r="O351" s="307">
        <f>sum('DTC US&amp;CA - P&amp;L'!O322,'DTC EU - P&amp;L'!O322)</f>
        <v>1</v>
      </c>
      <c r="P351" s="307">
        <f>sum('DTC US&amp;CA - P&amp;L'!P322,'DTC EU - P&amp;L'!P322)</f>
        <v>0</v>
      </c>
      <c r="Q351" s="307">
        <f>sum('DTC US&amp;CA - P&amp;L'!Q322,'DTC EU - P&amp;L'!Q322)</f>
        <v>0</v>
      </c>
      <c r="R351" s="307">
        <f>sum('DTC US&amp;CA - P&amp;L'!R322,'DTC EU - P&amp;L'!R322)</f>
        <v>0</v>
      </c>
      <c r="S351" s="307">
        <f>sum('DTC US&amp;CA - P&amp;L'!S322,'DTC EU - P&amp;L'!S322)</f>
        <v>0</v>
      </c>
      <c r="T351" s="307">
        <f>sum('DTC US&amp;CA - P&amp;L'!T322,'DTC EU - P&amp;L'!T322)</f>
        <v>0</v>
      </c>
      <c r="U351" s="307">
        <f>sum('DTC US&amp;CA - P&amp;L'!U322,'DTC EU - P&amp;L'!U322)</f>
        <v>5</v>
      </c>
      <c r="V351" s="307">
        <f>sum('DTC US&amp;CA - P&amp;L'!V322,'DTC EU - P&amp;L'!V322)</f>
        <v>4</v>
      </c>
      <c r="W351" s="307">
        <f>sum('DTC US&amp;CA - P&amp;L'!W322,'DTC EU - P&amp;L'!W322)</f>
        <v>0</v>
      </c>
      <c r="X351" s="307">
        <f>sum('DTC US&amp;CA - P&amp;L'!X322,'DTC EU - P&amp;L'!X322)</f>
        <v>1</v>
      </c>
      <c r="Y351" s="307">
        <f>sum('DTC US&amp;CA - P&amp;L'!Y322,'DTC EU - P&amp;L'!Y322)</f>
        <v>0</v>
      </c>
      <c r="Z351" s="307">
        <f>sum('DTC US&amp;CA - P&amp;L'!Z322,'DTC EU - P&amp;L'!Z322)</f>
        <v>2</v>
      </c>
      <c r="AA351" s="307">
        <f>sum('DTC US&amp;CA - P&amp;L'!AA322,'DTC EU - P&amp;L'!AA322)</f>
        <v>0</v>
      </c>
      <c r="AB351" s="307">
        <f>sum('DTC US&amp;CA - P&amp;L'!AB322,'DTC EU - P&amp;L'!AB322)</f>
        <v>1</v>
      </c>
      <c r="AC351" s="307">
        <f>sum('DTC US&amp;CA - P&amp;L'!AC322,'DTC EU - P&amp;L'!AC322)</f>
        <v>0</v>
      </c>
      <c r="AD351" s="307">
        <f>sum('DTC US&amp;CA - P&amp;L'!AD322,'DTC EU - P&amp;L'!AD322)</f>
        <v>0</v>
      </c>
      <c r="AE351" s="307">
        <f>sum('DTC US&amp;CA - P&amp;L'!AE322,'DTC EU - P&amp;L'!AE322)</f>
        <v>0</v>
      </c>
      <c r="AF351" s="307">
        <f>sum('DTC US&amp;CA - P&amp;L'!AF322,'DTC EU - P&amp;L'!AF322)</f>
        <v>1</v>
      </c>
      <c r="AG351" s="189">
        <f t="shared" si="109"/>
        <v>29</v>
      </c>
      <c r="AH351" s="201"/>
    </row>
    <row r="352">
      <c r="A352" s="288" t="s">
        <v>414</v>
      </c>
      <c r="B352" s="307">
        <f>sum('DTC US&amp;CA - P&amp;L'!B323,'DTC EU - P&amp;L'!B323)</f>
        <v>0</v>
      </c>
      <c r="C352" s="307">
        <f>sum('DTC US&amp;CA - P&amp;L'!C323,'DTC EU - P&amp;L'!C323)</f>
        <v>0</v>
      </c>
      <c r="D352" s="307">
        <f>sum('DTC US&amp;CA - P&amp;L'!D323,'DTC EU - P&amp;L'!D323)</f>
        <v>0</v>
      </c>
      <c r="E352" s="307">
        <f>sum('DTC US&amp;CA - P&amp;L'!E323,'DTC EU - P&amp;L'!E323)</f>
        <v>0</v>
      </c>
      <c r="F352" s="307">
        <f>sum('DTC US&amp;CA - P&amp;L'!F323,'DTC EU - P&amp;L'!F323)</f>
        <v>0</v>
      </c>
      <c r="G352" s="307">
        <f>sum('DTC US&amp;CA - P&amp;L'!G323,'DTC EU - P&amp;L'!G323)</f>
        <v>0</v>
      </c>
      <c r="H352" s="307">
        <f>sum('DTC US&amp;CA - P&amp;L'!H323,'DTC EU - P&amp;L'!H323)</f>
        <v>0</v>
      </c>
      <c r="I352" s="307">
        <f>sum('DTC US&amp;CA - P&amp;L'!I323,'DTC EU - P&amp;L'!I323)</f>
        <v>0</v>
      </c>
      <c r="J352" s="307">
        <f>sum('DTC US&amp;CA - P&amp;L'!J323,'DTC EU - P&amp;L'!J323)</f>
        <v>0</v>
      </c>
      <c r="K352" s="307">
        <f>sum('DTC US&amp;CA - P&amp;L'!K323,'DTC EU - P&amp;L'!K323)</f>
        <v>0</v>
      </c>
      <c r="L352" s="307">
        <f>sum('DTC US&amp;CA - P&amp;L'!L323,'DTC EU - P&amp;L'!L323)</f>
        <v>0</v>
      </c>
      <c r="M352" s="307">
        <f>sum('DTC US&amp;CA - P&amp;L'!M323,'DTC EU - P&amp;L'!M323)</f>
        <v>1</v>
      </c>
      <c r="N352" s="307">
        <f>sum('DTC US&amp;CA - P&amp;L'!N323,'DTC EU - P&amp;L'!N323)</f>
        <v>0</v>
      </c>
      <c r="O352" s="307">
        <f>sum('DTC US&amp;CA - P&amp;L'!O323,'DTC EU - P&amp;L'!O323)</f>
        <v>0</v>
      </c>
      <c r="P352" s="307">
        <f>sum('DTC US&amp;CA - P&amp;L'!P323,'DTC EU - P&amp;L'!P323)</f>
        <v>0</v>
      </c>
      <c r="Q352" s="307">
        <f>sum('DTC US&amp;CA - P&amp;L'!Q323,'DTC EU - P&amp;L'!Q323)</f>
        <v>0</v>
      </c>
      <c r="R352" s="307">
        <f>sum('DTC US&amp;CA - P&amp;L'!R323,'DTC EU - P&amp;L'!R323)</f>
        <v>0</v>
      </c>
      <c r="S352" s="307">
        <f>sum('DTC US&amp;CA - P&amp;L'!S323,'DTC EU - P&amp;L'!S323)</f>
        <v>0</v>
      </c>
      <c r="T352" s="307">
        <f>sum('DTC US&amp;CA - P&amp;L'!T323,'DTC EU - P&amp;L'!T323)</f>
        <v>3</v>
      </c>
      <c r="U352" s="307">
        <f>sum('DTC US&amp;CA - P&amp;L'!U323,'DTC EU - P&amp;L'!U323)</f>
        <v>5</v>
      </c>
      <c r="V352" s="307">
        <f>sum('DTC US&amp;CA - P&amp;L'!V323,'DTC EU - P&amp;L'!V323)</f>
        <v>11</v>
      </c>
      <c r="W352" s="307">
        <f>sum('DTC US&amp;CA - P&amp;L'!W323,'DTC EU - P&amp;L'!W323)</f>
        <v>0</v>
      </c>
      <c r="X352" s="307">
        <f>sum('DTC US&amp;CA - P&amp;L'!X323,'DTC EU - P&amp;L'!X323)</f>
        <v>0</v>
      </c>
      <c r="Y352" s="307">
        <f>sum('DTC US&amp;CA - P&amp;L'!Y323,'DTC EU - P&amp;L'!Y323)</f>
        <v>0</v>
      </c>
      <c r="Z352" s="307">
        <f>sum('DTC US&amp;CA - P&amp;L'!Z323,'DTC EU - P&amp;L'!Z323)</f>
        <v>1</v>
      </c>
      <c r="AA352" s="307">
        <f>sum('DTC US&amp;CA - P&amp;L'!AA323,'DTC EU - P&amp;L'!AA323)</f>
        <v>0</v>
      </c>
      <c r="AB352" s="307">
        <f>sum('DTC US&amp;CA - P&amp;L'!AB323,'DTC EU - P&amp;L'!AB323)</f>
        <v>0</v>
      </c>
      <c r="AC352" s="307">
        <f>sum('DTC US&amp;CA - P&amp;L'!AC323,'DTC EU - P&amp;L'!AC323)</f>
        <v>1</v>
      </c>
      <c r="AD352" s="307">
        <f>sum('DTC US&amp;CA - P&amp;L'!AD323,'DTC EU - P&amp;L'!AD323)</f>
        <v>0</v>
      </c>
      <c r="AE352" s="307">
        <f>sum('DTC US&amp;CA - P&amp;L'!AE323,'DTC EU - P&amp;L'!AE323)</f>
        <v>0</v>
      </c>
      <c r="AF352" s="307">
        <f>sum('DTC US&amp;CA - P&amp;L'!AF323,'DTC EU - P&amp;L'!AF323)</f>
        <v>0</v>
      </c>
      <c r="AG352" s="189">
        <f t="shared" si="109"/>
        <v>22</v>
      </c>
      <c r="AH352" s="201"/>
    </row>
    <row r="353">
      <c r="A353" s="289" t="s">
        <v>238</v>
      </c>
      <c r="B353" s="290">
        <f t="shared" ref="B353:AF353" si="110">sum(B348:B352)</f>
        <v>0</v>
      </c>
      <c r="C353" s="290">
        <f t="shared" si="110"/>
        <v>0</v>
      </c>
      <c r="D353" s="290">
        <f t="shared" si="110"/>
        <v>0</v>
      </c>
      <c r="E353" s="290">
        <f t="shared" si="110"/>
        <v>5</v>
      </c>
      <c r="F353" s="290">
        <f t="shared" si="110"/>
        <v>2</v>
      </c>
      <c r="G353" s="290">
        <f t="shared" si="110"/>
        <v>4</v>
      </c>
      <c r="H353" s="290">
        <f t="shared" si="110"/>
        <v>0</v>
      </c>
      <c r="I353" s="290">
        <f t="shared" si="110"/>
        <v>0</v>
      </c>
      <c r="J353" s="290">
        <f t="shared" si="110"/>
        <v>0</v>
      </c>
      <c r="K353" s="290">
        <f t="shared" si="110"/>
        <v>0</v>
      </c>
      <c r="L353" s="290">
        <f t="shared" si="110"/>
        <v>0</v>
      </c>
      <c r="M353" s="290">
        <f t="shared" si="110"/>
        <v>4</v>
      </c>
      <c r="N353" s="290">
        <f t="shared" si="110"/>
        <v>0</v>
      </c>
      <c r="O353" s="290">
        <f t="shared" si="110"/>
        <v>1</v>
      </c>
      <c r="P353" s="290">
        <f t="shared" si="110"/>
        <v>0</v>
      </c>
      <c r="Q353" s="290">
        <f t="shared" si="110"/>
        <v>0</v>
      </c>
      <c r="R353" s="290">
        <f t="shared" si="110"/>
        <v>0</v>
      </c>
      <c r="S353" s="290">
        <f t="shared" si="110"/>
        <v>0</v>
      </c>
      <c r="T353" s="290">
        <f t="shared" si="110"/>
        <v>3</v>
      </c>
      <c r="U353" s="290">
        <f t="shared" si="110"/>
        <v>10</v>
      </c>
      <c r="V353" s="290">
        <f t="shared" si="110"/>
        <v>15</v>
      </c>
      <c r="W353" s="290">
        <f t="shared" si="110"/>
        <v>0</v>
      </c>
      <c r="X353" s="290">
        <f t="shared" si="110"/>
        <v>1</v>
      </c>
      <c r="Y353" s="290">
        <f t="shared" si="110"/>
        <v>0</v>
      </c>
      <c r="Z353" s="290">
        <f t="shared" si="110"/>
        <v>3</v>
      </c>
      <c r="AA353" s="290">
        <f t="shared" si="110"/>
        <v>0</v>
      </c>
      <c r="AB353" s="290">
        <f t="shared" si="110"/>
        <v>1</v>
      </c>
      <c r="AC353" s="290">
        <f t="shared" si="110"/>
        <v>1</v>
      </c>
      <c r="AD353" s="290">
        <f t="shared" si="110"/>
        <v>0</v>
      </c>
      <c r="AE353" s="290">
        <f t="shared" si="110"/>
        <v>0</v>
      </c>
      <c r="AF353" s="290">
        <f t="shared" si="110"/>
        <v>1</v>
      </c>
      <c r="AG353" s="189">
        <f t="shared" si="109"/>
        <v>51</v>
      </c>
      <c r="AH353" s="292"/>
    </row>
    <row r="354">
      <c r="A354" s="211"/>
      <c r="B354" s="293"/>
      <c r="C354" s="293"/>
      <c r="D354" s="293"/>
      <c r="E354" s="293"/>
      <c r="F354" s="293"/>
      <c r="G354" s="293"/>
      <c r="H354" s="293"/>
      <c r="I354" s="293"/>
      <c r="J354" s="293"/>
      <c r="K354" s="293"/>
      <c r="L354" s="293"/>
      <c r="M354" s="293"/>
      <c r="N354" s="293"/>
      <c r="O354" s="293"/>
      <c r="P354" s="293"/>
      <c r="Q354" s="293"/>
      <c r="R354" s="293"/>
      <c r="S354" s="293"/>
      <c r="T354" s="293"/>
      <c r="U354" s="293"/>
      <c r="V354" s="293"/>
      <c r="W354" s="293"/>
      <c r="X354" s="293"/>
      <c r="Y354" s="293"/>
      <c r="Z354" s="293"/>
      <c r="AA354" s="293"/>
      <c r="AB354" s="293"/>
      <c r="AC354" s="293"/>
      <c r="AD354" s="293"/>
      <c r="AE354" s="293"/>
      <c r="AF354" s="293"/>
      <c r="AG354" s="189"/>
      <c r="AH354" s="150"/>
    </row>
    <row r="355">
      <c r="A355" s="218" t="s">
        <v>239</v>
      </c>
      <c r="B355" s="219">
        <f t="shared" ref="B355:AF355" si="111">sum(B359,B363,B368)</f>
        <v>0</v>
      </c>
      <c r="C355" s="219">
        <f t="shared" si="111"/>
        <v>0</v>
      </c>
      <c r="D355" s="219">
        <f t="shared" si="111"/>
        <v>0</v>
      </c>
      <c r="E355" s="219">
        <f t="shared" si="111"/>
        <v>2</v>
      </c>
      <c r="F355" s="219">
        <f t="shared" si="111"/>
        <v>0</v>
      </c>
      <c r="G355" s="219">
        <f t="shared" si="111"/>
        <v>0</v>
      </c>
      <c r="H355" s="219">
        <f t="shared" si="111"/>
        <v>0</v>
      </c>
      <c r="I355" s="219">
        <f t="shared" si="111"/>
        <v>0</v>
      </c>
      <c r="J355" s="219">
        <f t="shared" si="111"/>
        <v>0</v>
      </c>
      <c r="K355" s="219">
        <f t="shared" si="111"/>
        <v>0</v>
      </c>
      <c r="L355" s="219">
        <f t="shared" si="111"/>
        <v>0</v>
      </c>
      <c r="M355" s="219">
        <f t="shared" si="111"/>
        <v>0</v>
      </c>
      <c r="N355" s="219">
        <f t="shared" si="111"/>
        <v>0</v>
      </c>
      <c r="O355" s="219">
        <f t="shared" si="111"/>
        <v>0</v>
      </c>
      <c r="P355" s="219">
        <f t="shared" si="111"/>
        <v>0</v>
      </c>
      <c r="Q355" s="219">
        <f t="shared" si="111"/>
        <v>0</v>
      </c>
      <c r="R355" s="219">
        <f t="shared" si="111"/>
        <v>0</v>
      </c>
      <c r="S355" s="219">
        <f t="shared" si="111"/>
        <v>0</v>
      </c>
      <c r="T355" s="219">
        <f t="shared" si="111"/>
        <v>1</v>
      </c>
      <c r="U355" s="219">
        <f t="shared" si="111"/>
        <v>0</v>
      </c>
      <c r="V355" s="219">
        <f t="shared" si="111"/>
        <v>0</v>
      </c>
      <c r="W355" s="219">
        <f t="shared" si="111"/>
        <v>1</v>
      </c>
      <c r="X355" s="219">
        <f t="shared" si="111"/>
        <v>0</v>
      </c>
      <c r="Y355" s="219">
        <f t="shared" si="111"/>
        <v>0</v>
      </c>
      <c r="Z355" s="219">
        <f t="shared" si="111"/>
        <v>0</v>
      </c>
      <c r="AA355" s="219">
        <f t="shared" si="111"/>
        <v>0</v>
      </c>
      <c r="AB355" s="219">
        <f t="shared" si="111"/>
        <v>0</v>
      </c>
      <c r="AC355" s="219">
        <f t="shared" si="111"/>
        <v>0</v>
      </c>
      <c r="AD355" s="219">
        <f t="shared" si="111"/>
        <v>0</v>
      </c>
      <c r="AE355" s="219">
        <f t="shared" si="111"/>
        <v>0</v>
      </c>
      <c r="AF355" s="219">
        <f t="shared" si="111"/>
        <v>0</v>
      </c>
      <c r="AG355" s="189">
        <f t="shared" ref="AG355:AG359" si="112">SUM(B355:AF355)</f>
        <v>4</v>
      </c>
      <c r="AH355" s="220"/>
    </row>
    <row r="356" collapsed="1">
      <c r="A356" s="288" t="s">
        <v>240</v>
      </c>
      <c r="B356" s="294">
        <f>'DTC US&amp;CA - P&amp;L'!B327</f>
        <v>0</v>
      </c>
      <c r="C356" s="294">
        <f>'DTC US&amp;CA - P&amp;L'!C327</f>
        <v>0</v>
      </c>
      <c r="D356" s="294">
        <f>'DTC US&amp;CA - P&amp;L'!D327</f>
        <v>0</v>
      </c>
      <c r="E356" s="294">
        <f>'DTC US&amp;CA - P&amp;L'!E327</f>
        <v>2</v>
      </c>
      <c r="F356" s="294">
        <f>'DTC US&amp;CA - P&amp;L'!F327</f>
        <v>0</v>
      </c>
      <c r="G356" s="294">
        <f>'DTC US&amp;CA - P&amp;L'!G327</f>
        <v>0</v>
      </c>
      <c r="H356" s="294">
        <f>'DTC US&amp;CA - P&amp;L'!H327</f>
        <v>0</v>
      </c>
      <c r="I356" s="294">
        <f>'DTC US&amp;CA - P&amp;L'!I327</f>
        <v>0</v>
      </c>
      <c r="J356" s="294">
        <f>'DTC US&amp;CA - P&amp;L'!J327</f>
        <v>0</v>
      </c>
      <c r="K356" s="294">
        <f>'DTC US&amp;CA - P&amp;L'!K327</f>
        <v>0</v>
      </c>
      <c r="L356" s="294">
        <f>'DTC US&amp;CA - P&amp;L'!L327</f>
        <v>0</v>
      </c>
      <c r="M356" s="294">
        <f>'DTC US&amp;CA - P&amp;L'!M327</f>
        <v>0</v>
      </c>
      <c r="N356" s="294">
        <f>'DTC US&amp;CA - P&amp;L'!N327</f>
        <v>0</v>
      </c>
      <c r="O356" s="294">
        <f>'DTC US&amp;CA - P&amp;L'!O327</f>
        <v>0</v>
      </c>
      <c r="P356" s="294">
        <f>'DTC US&amp;CA - P&amp;L'!P327</f>
        <v>0</v>
      </c>
      <c r="Q356" s="294">
        <f>'DTC US&amp;CA - P&amp;L'!Q327</f>
        <v>0</v>
      </c>
      <c r="R356" s="294">
        <f>'DTC US&amp;CA - P&amp;L'!R327</f>
        <v>0</v>
      </c>
      <c r="S356" s="294">
        <f>'DTC US&amp;CA - P&amp;L'!S327</f>
        <v>0</v>
      </c>
      <c r="T356" s="294">
        <f>'DTC US&amp;CA - P&amp;L'!T327</f>
        <v>1</v>
      </c>
      <c r="U356" s="294">
        <f>'DTC US&amp;CA - P&amp;L'!U327</f>
        <v>0</v>
      </c>
      <c r="V356" s="294">
        <f>'DTC US&amp;CA - P&amp;L'!V327</f>
        <v>0</v>
      </c>
      <c r="W356" s="294">
        <f>'DTC US&amp;CA - P&amp;L'!W327</f>
        <v>1</v>
      </c>
      <c r="X356" s="294">
        <f>'DTC US&amp;CA - P&amp;L'!X327</f>
        <v>0</v>
      </c>
      <c r="Y356" s="294">
        <f>'DTC US&amp;CA - P&amp;L'!Y327</f>
        <v>0</v>
      </c>
      <c r="Z356" s="294">
        <f>'DTC US&amp;CA - P&amp;L'!Z327</f>
        <v>0</v>
      </c>
      <c r="AA356" s="294">
        <f>'DTC US&amp;CA - P&amp;L'!AA327</f>
        <v>0</v>
      </c>
      <c r="AB356" s="294">
        <f>'DTC US&amp;CA - P&amp;L'!AB327</f>
        <v>0</v>
      </c>
      <c r="AC356" s="294">
        <f>'DTC US&amp;CA - P&amp;L'!AC327</f>
        <v>0</v>
      </c>
      <c r="AD356" s="294">
        <f>'DTC US&amp;CA - P&amp;L'!AD327</f>
        <v>0</v>
      </c>
      <c r="AE356" s="294">
        <f>'DTC US&amp;CA - P&amp;L'!AE327</f>
        <v>0</v>
      </c>
      <c r="AF356" s="294">
        <f>'DTC US&amp;CA - P&amp;L'!AF327</f>
        <v>0</v>
      </c>
      <c r="AG356" s="189">
        <f t="shared" si="112"/>
        <v>4</v>
      </c>
      <c r="AH356" s="208"/>
    </row>
    <row r="357" hidden="1" outlineLevel="1">
      <c r="A357" s="288" t="s">
        <v>415</v>
      </c>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c r="AA357" s="221"/>
      <c r="AB357" s="221"/>
      <c r="AC357" s="221"/>
      <c r="AD357" s="221"/>
      <c r="AE357" s="221"/>
      <c r="AF357" s="221"/>
      <c r="AG357" s="189">
        <f t="shared" si="112"/>
        <v>0</v>
      </c>
      <c r="AH357" s="208"/>
    </row>
    <row r="358" hidden="1" outlineLevel="1">
      <c r="A358" s="288" t="s">
        <v>416</v>
      </c>
      <c r="B358" s="295"/>
      <c r="C358" s="295"/>
      <c r="D358" s="295"/>
      <c r="E358" s="295"/>
      <c r="F358" s="295"/>
      <c r="G358" s="295"/>
      <c r="H358" s="295"/>
      <c r="I358" s="295"/>
      <c r="J358" s="295"/>
      <c r="K358" s="295"/>
      <c r="L358" s="295"/>
      <c r="M358" s="295"/>
      <c r="N358" s="295"/>
      <c r="O358" s="295"/>
      <c r="P358" s="295"/>
      <c r="Q358" s="295"/>
      <c r="R358" s="295"/>
      <c r="S358" s="295"/>
      <c r="T358" s="295"/>
      <c r="U358" s="295"/>
      <c r="V358" s="295"/>
      <c r="W358" s="295"/>
      <c r="X358" s="295"/>
      <c r="Y358" s="295"/>
      <c r="Z358" s="295"/>
      <c r="AA358" s="295"/>
      <c r="AB358" s="295"/>
      <c r="AC358" s="295"/>
      <c r="AD358" s="295"/>
      <c r="AE358" s="295"/>
      <c r="AF358" s="295"/>
      <c r="AG358" s="189">
        <f t="shared" si="112"/>
        <v>0</v>
      </c>
      <c r="AH358" s="150"/>
    </row>
    <row r="359">
      <c r="A359" s="289" t="s">
        <v>243</v>
      </c>
      <c r="B359" s="290">
        <f t="shared" ref="B359:AF359" si="113">sum(B356:B358)</f>
        <v>0</v>
      </c>
      <c r="C359" s="290">
        <f t="shared" si="113"/>
        <v>0</v>
      </c>
      <c r="D359" s="290">
        <f t="shared" si="113"/>
        <v>0</v>
      </c>
      <c r="E359" s="290">
        <f t="shared" si="113"/>
        <v>2</v>
      </c>
      <c r="F359" s="290">
        <f t="shared" si="113"/>
        <v>0</v>
      </c>
      <c r="G359" s="290">
        <f t="shared" si="113"/>
        <v>0</v>
      </c>
      <c r="H359" s="290">
        <f t="shared" si="113"/>
        <v>0</v>
      </c>
      <c r="I359" s="290">
        <f t="shared" si="113"/>
        <v>0</v>
      </c>
      <c r="J359" s="290">
        <f t="shared" si="113"/>
        <v>0</v>
      </c>
      <c r="K359" s="290">
        <f t="shared" si="113"/>
        <v>0</v>
      </c>
      <c r="L359" s="290">
        <f t="shared" si="113"/>
        <v>0</v>
      </c>
      <c r="M359" s="290">
        <f t="shared" si="113"/>
        <v>0</v>
      </c>
      <c r="N359" s="290">
        <f t="shared" si="113"/>
        <v>0</v>
      </c>
      <c r="O359" s="290">
        <f t="shared" si="113"/>
        <v>0</v>
      </c>
      <c r="P359" s="290">
        <f t="shared" si="113"/>
        <v>0</v>
      </c>
      <c r="Q359" s="290">
        <f t="shared" si="113"/>
        <v>0</v>
      </c>
      <c r="R359" s="290">
        <f t="shared" si="113"/>
        <v>0</v>
      </c>
      <c r="S359" s="290">
        <f t="shared" si="113"/>
        <v>0</v>
      </c>
      <c r="T359" s="290">
        <f t="shared" si="113"/>
        <v>1</v>
      </c>
      <c r="U359" s="290">
        <f t="shared" si="113"/>
        <v>0</v>
      </c>
      <c r="V359" s="290">
        <f t="shared" si="113"/>
        <v>0</v>
      </c>
      <c r="W359" s="290">
        <f t="shared" si="113"/>
        <v>1</v>
      </c>
      <c r="X359" s="290">
        <f t="shared" si="113"/>
        <v>0</v>
      </c>
      <c r="Y359" s="290">
        <f t="shared" si="113"/>
        <v>0</v>
      </c>
      <c r="Z359" s="290">
        <f t="shared" si="113"/>
        <v>0</v>
      </c>
      <c r="AA359" s="290">
        <f t="shared" si="113"/>
        <v>0</v>
      </c>
      <c r="AB359" s="290">
        <f t="shared" si="113"/>
        <v>0</v>
      </c>
      <c r="AC359" s="290">
        <f t="shared" si="113"/>
        <v>0</v>
      </c>
      <c r="AD359" s="290">
        <f t="shared" si="113"/>
        <v>0</v>
      </c>
      <c r="AE359" s="290">
        <f t="shared" si="113"/>
        <v>0</v>
      </c>
      <c r="AF359" s="290">
        <f t="shared" si="113"/>
        <v>0</v>
      </c>
      <c r="AG359" s="189">
        <f t="shared" si="112"/>
        <v>4</v>
      </c>
      <c r="AH359" s="150"/>
    </row>
    <row r="360" collapsed="1">
      <c r="A360" s="211"/>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89"/>
      <c r="AH360" s="185"/>
    </row>
    <row r="361" hidden="1" outlineLevel="1">
      <c r="A361" s="288" t="s">
        <v>244</v>
      </c>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c r="AD361" s="222"/>
      <c r="AE361" s="222"/>
      <c r="AF361" s="222"/>
      <c r="AG361" s="189">
        <f t="shared" ref="AG361:AG363" si="114">SUM(B361:AF361)</f>
        <v>0</v>
      </c>
      <c r="AH361" s="208"/>
    </row>
    <row r="362" hidden="1" outlineLevel="1">
      <c r="A362" s="288" t="s">
        <v>417</v>
      </c>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c r="AA362" s="221"/>
      <c r="AB362" s="221"/>
      <c r="AC362" s="221"/>
      <c r="AD362" s="221"/>
      <c r="AE362" s="221"/>
      <c r="AF362" s="221"/>
      <c r="AG362" s="189">
        <f t="shared" si="114"/>
        <v>0</v>
      </c>
      <c r="AH362" s="208"/>
    </row>
    <row r="363" hidden="1" outlineLevel="1">
      <c r="A363" s="289" t="s">
        <v>246</v>
      </c>
      <c r="B363" s="290">
        <f t="shared" ref="B363:AF363" si="115">sum(B361:B362)</f>
        <v>0</v>
      </c>
      <c r="C363" s="290">
        <f t="shared" si="115"/>
        <v>0</v>
      </c>
      <c r="D363" s="290">
        <f t="shared" si="115"/>
        <v>0</v>
      </c>
      <c r="E363" s="290">
        <f t="shared" si="115"/>
        <v>0</v>
      </c>
      <c r="F363" s="290">
        <f t="shared" si="115"/>
        <v>0</v>
      </c>
      <c r="G363" s="290">
        <f t="shared" si="115"/>
        <v>0</v>
      </c>
      <c r="H363" s="290">
        <f t="shared" si="115"/>
        <v>0</v>
      </c>
      <c r="I363" s="290">
        <f t="shared" si="115"/>
        <v>0</v>
      </c>
      <c r="J363" s="290">
        <f t="shared" si="115"/>
        <v>0</v>
      </c>
      <c r="K363" s="290">
        <f t="shared" si="115"/>
        <v>0</v>
      </c>
      <c r="L363" s="290">
        <f t="shared" si="115"/>
        <v>0</v>
      </c>
      <c r="M363" s="290">
        <f t="shared" si="115"/>
        <v>0</v>
      </c>
      <c r="N363" s="290">
        <f t="shared" si="115"/>
        <v>0</v>
      </c>
      <c r="O363" s="290">
        <f t="shared" si="115"/>
        <v>0</v>
      </c>
      <c r="P363" s="290">
        <f t="shared" si="115"/>
        <v>0</v>
      </c>
      <c r="Q363" s="290">
        <f t="shared" si="115"/>
        <v>0</v>
      </c>
      <c r="R363" s="290">
        <f t="shared" si="115"/>
        <v>0</v>
      </c>
      <c r="S363" s="290">
        <f t="shared" si="115"/>
        <v>0</v>
      </c>
      <c r="T363" s="290">
        <f t="shared" si="115"/>
        <v>0</v>
      </c>
      <c r="U363" s="290">
        <f t="shared" si="115"/>
        <v>0</v>
      </c>
      <c r="V363" s="290">
        <f t="shared" si="115"/>
        <v>0</v>
      </c>
      <c r="W363" s="290">
        <f t="shared" si="115"/>
        <v>0</v>
      </c>
      <c r="X363" s="290">
        <f t="shared" si="115"/>
        <v>0</v>
      </c>
      <c r="Y363" s="290">
        <f t="shared" si="115"/>
        <v>0</v>
      </c>
      <c r="Z363" s="290">
        <f t="shared" si="115"/>
        <v>0</v>
      </c>
      <c r="AA363" s="290">
        <f t="shared" si="115"/>
        <v>0</v>
      </c>
      <c r="AB363" s="290">
        <f t="shared" si="115"/>
        <v>0</v>
      </c>
      <c r="AC363" s="290">
        <f t="shared" si="115"/>
        <v>0</v>
      </c>
      <c r="AD363" s="290">
        <f t="shared" si="115"/>
        <v>0</v>
      </c>
      <c r="AE363" s="290">
        <f t="shared" si="115"/>
        <v>0</v>
      </c>
      <c r="AF363" s="290">
        <f t="shared" si="115"/>
        <v>0</v>
      </c>
      <c r="AG363" s="189">
        <f t="shared" si="114"/>
        <v>0</v>
      </c>
      <c r="AH363" s="150"/>
    </row>
    <row r="364" hidden="1" outlineLevel="1">
      <c r="A364" s="211"/>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89"/>
      <c r="AH364" s="185"/>
    </row>
    <row r="365" hidden="1" outlineLevel="1">
      <c r="A365" s="288" t="s">
        <v>418</v>
      </c>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c r="AD365" s="222"/>
      <c r="AE365" s="222"/>
      <c r="AF365" s="222"/>
      <c r="AG365" s="189">
        <f t="shared" ref="AG365:AG368" si="116">SUM(B365:AF365)</f>
        <v>0</v>
      </c>
      <c r="AH365" s="208"/>
    </row>
    <row r="366" hidden="1" outlineLevel="1">
      <c r="A366" s="288" t="s">
        <v>419</v>
      </c>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c r="AA366" s="221"/>
      <c r="AB366" s="221"/>
      <c r="AC366" s="221"/>
      <c r="AD366" s="221"/>
      <c r="AE366" s="221"/>
      <c r="AF366" s="221"/>
      <c r="AG366" s="189">
        <f t="shared" si="116"/>
        <v>0</v>
      </c>
      <c r="AH366" s="208"/>
    </row>
    <row r="367" hidden="1" outlineLevel="1">
      <c r="A367" s="288" t="s">
        <v>420</v>
      </c>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c r="AA367" s="221"/>
      <c r="AB367" s="221"/>
      <c r="AC367" s="221"/>
      <c r="AD367" s="221"/>
      <c r="AE367" s="221"/>
      <c r="AF367" s="221"/>
      <c r="AG367" s="189">
        <f t="shared" si="116"/>
        <v>0</v>
      </c>
      <c r="AH367" s="208"/>
    </row>
    <row r="368" hidden="1" outlineLevel="1">
      <c r="A368" s="296" t="s">
        <v>250</v>
      </c>
      <c r="B368" s="297">
        <f t="shared" ref="B368:AF368" si="117">sum(B365:B367)</f>
        <v>0</v>
      </c>
      <c r="C368" s="297">
        <f t="shared" si="117"/>
        <v>0</v>
      </c>
      <c r="D368" s="297">
        <f t="shared" si="117"/>
        <v>0</v>
      </c>
      <c r="E368" s="297">
        <f t="shared" si="117"/>
        <v>0</v>
      </c>
      <c r="F368" s="297">
        <f t="shared" si="117"/>
        <v>0</v>
      </c>
      <c r="G368" s="297">
        <f t="shared" si="117"/>
        <v>0</v>
      </c>
      <c r="H368" s="297">
        <f t="shared" si="117"/>
        <v>0</v>
      </c>
      <c r="I368" s="297">
        <f t="shared" si="117"/>
        <v>0</v>
      </c>
      <c r="J368" s="297">
        <f t="shared" si="117"/>
        <v>0</v>
      </c>
      <c r="K368" s="297">
        <f t="shared" si="117"/>
        <v>0</v>
      </c>
      <c r="L368" s="297">
        <f t="shared" si="117"/>
        <v>0</v>
      </c>
      <c r="M368" s="297">
        <f t="shared" si="117"/>
        <v>0</v>
      </c>
      <c r="N368" s="297">
        <f t="shared" si="117"/>
        <v>0</v>
      </c>
      <c r="O368" s="297">
        <f t="shared" si="117"/>
        <v>0</v>
      </c>
      <c r="P368" s="297">
        <f t="shared" si="117"/>
        <v>0</v>
      </c>
      <c r="Q368" s="297">
        <f t="shared" si="117"/>
        <v>0</v>
      </c>
      <c r="R368" s="297">
        <f t="shared" si="117"/>
        <v>0</v>
      </c>
      <c r="S368" s="297">
        <f t="shared" si="117"/>
        <v>0</v>
      </c>
      <c r="T368" s="297">
        <f t="shared" si="117"/>
        <v>0</v>
      </c>
      <c r="U368" s="297">
        <f t="shared" si="117"/>
        <v>0</v>
      </c>
      <c r="V368" s="297">
        <f t="shared" si="117"/>
        <v>0</v>
      </c>
      <c r="W368" s="297">
        <f t="shared" si="117"/>
        <v>0</v>
      </c>
      <c r="X368" s="297">
        <f t="shared" si="117"/>
        <v>0</v>
      </c>
      <c r="Y368" s="297">
        <f t="shared" si="117"/>
        <v>0</v>
      </c>
      <c r="Z368" s="297">
        <f t="shared" si="117"/>
        <v>0</v>
      </c>
      <c r="AA368" s="297">
        <f t="shared" si="117"/>
        <v>0</v>
      </c>
      <c r="AB368" s="297">
        <f t="shared" si="117"/>
        <v>0</v>
      </c>
      <c r="AC368" s="297">
        <f t="shared" si="117"/>
        <v>0</v>
      </c>
      <c r="AD368" s="297">
        <f t="shared" si="117"/>
        <v>0</v>
      </c>
      <c r="AE368" s="297">
        <f t="shared" si="117"/>
        <v>0</v>
      </c>
      <c r="AF368" s="297">
        <f t="shared" si="117"/>
        <v>0</v>
      </c>
      <c r="AG368" s="189">
        <f t="shared" si="116"/>
        <v>0</v>
      </c>
      <c r="AH368" s="298"/>
    </row>
    <row r="369" hidden="1" outlineLevel="1">
      <c r="A369" s="211"/>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89"/>
      <c r="AH369" s="185"/>
    </row>
    <row r="370">
      <c r="A370" s="299" t="s">
        <v>278</v>
      </c>
      <c r="B370" s="245">
        <f>sum('DTC US&amp;CA - P&amp;L'!B341,'DTC EU - P&amp;L'!B341)</f>
        <v>0</v>
      </c>
      <c r="C370" s="245">
        <f>sum('DTC US&amp;CA - P&amp;L'!C341,'DTC EU - P&amp;L'!C341)</f>
        <v>0</v>
      </c>
      <c r="D370" s="245">
        <f>sum('DTC US&amp;CA - P&amp;L'!D341,'DTC EU - P&amp;L'!D341)</f>
        <v>0</v>
      </c>
      <c r="E370" s="245">
        <f>sum('DTC US&amp;CA - P&amp;L'!E341,'DTC EU - P&amp;L'!E341)</f>
        <v>0</v>
      </c>
      <c r="F370" s="245">
        <f>sum('DTC US&amp;CA - P&amp;L'!F341,'DTC EU - P&amp;L'!F341)</f>
        <v>0</v>
      </c>
      <c r="G370" s="245">
        <f>sum('DTC US&amp;CA - P&amp;L'!G341,'DTC EU - P&amp;L'!G341)</f>
        <v>0</v>
      </c>
      <c r="H370" s="245">
        <f>sum('DTC US&amp;CA - P&amp;L'!H341,'DTC EU - P&amp;L'!H341)</f>
        <v>0</v>
      </c>
      <c r="I370" s="245">
        <f>sum('DTC US&amp;CA - P&amp;L'!I341,'DTC EU - P&amp;L'!I341)</f>
        <v>0</v>
      </c>
      <c r="J370" s="245">
        <f>sum('DTC US&amp;CA - P&amp;L'!J341,'DTC EU - P&amp;L'!J341)</f>
        <v>0</v>
      </c>
      <c r="K370" s="245">
        <f>sum('DTC US&amp;CA - P&amp;L'!K341,'DTC EU - P&amp;L'!K341)</f>
        <v>0</v>
      </c>
      <c r="L370" s="245">
        <f>sum('DTC US&amp;CA - P&amp;L'!L341,'DTC EU - P&amp;L'!L341)</f>
        <v>0</v>
      </c>
      <c r="M370" s="245">
        <f>sum('DTC US&amp;CA - P&amp;L'!M341,'DTC EU - P&amp;L'!M341)</f>
        <v>0</v>
      </c>
      <c r="N370" s="245">
        <f>sum('DTC US&amp;CA - P&amp;L'!N341,'DTC EU - P&amp;L'!N341)</f>
        <v>0</v>
      </c>
      <c r="O370" s="245">
        <f>sum('DTC US&amp;CA - P&amp;L'!O341,'DTC EU - P&amp;L'!O341)</f>
        <v>0</v>
      </c>
      <c r="P370" s="245">
        <f>sum('DTC US&amp;CA - P&amp;L'!P341,'DTC EU - P&amp;L'!P341)</f>
        <v>0</v>
      </c>
      <c r="Q370" s="245">
        <f>sum('DTC US&amp;CA - P&amp;L'!Q341,'DTC EU - P&amp;L'!Q341)</f>
        <v>0</v>
      </c>
      <c r="R370" s="245">
        <f>sum('DTC US&amp;CA - P&amp;L'!R341,'DTC EU - P&amp;L'!R341)</f>
        <v>0</v>
      </c>
      <c r="S370" s="245">
        <f>sum('DTC US&amp;CA - P&amp;L'!S341,'DTC EU - P&amp;L'!S341)</f>
        <v>0</v>
      </c>
      <c r="T370" s="245">
        <f>sum('DTC US&amp;CA - P&amp;L'!T341,'DTC EU - P&amp;L'!T341)</f>
        <v>0</v>
      </c>
      <c r="U370" s="245">
        <f>sum('DTC US&amp;CA - P&amp;L'!U341,'DTC EU - P&amp;L'!U341)</f>
        <v>0</v>
      </c>
      <c r="V370" s="245">
        <f>sum('DTC US&amp;CA - P&amp;L'!V341,'DTC EU - P&amp;L'!V341)</f>
        <v>0</v>
      </c>
      <c r="W370" s="245">
        <f>sum('DTC US&amp;CA - P&amp;L'!W341,'DTC EU - P&amp;L'!W341)</f>
        <v>1</v>
      </c>
      <c r="X370" s="245">
        <f>sum('DTC US&amp;CA - P&amp;L'!X341,'DTC EU - P&amp;L'!X341)</f>
        <v>0</v>
      </c>
      <c r="Y370" s="245">
        <f>sum('DTC US&amp;CA - P&amp;L'!Y341,'DTC EU - P&amp;L'!Y341)</f>
        <v>0</v>
      </c>
      <c r="Z370" s="245">
        <f>sum('DTC US&amp;CA - P&amp;L'!Z341,'DTC EU - P&amp;L'!Z341)</f>
        <v>0</v>
      </c>
      <c r="AA370" s="245">
        <f>sum('DTC US&amp;CA - P&amp;L'!AA341,'DTC EU - P&amp;L'!AA341)</f>
        <v>0</v>
      </c>
      <c r="AB370" s="245">
        <f>sum('DTC US&amp;CA - P&amp;L'!AB341,'DTC EU - P&amp;L'!AB341)</f>
        <v>0</v>
      </c>
      <c r="AC370" s="245">
        <f>sum('DTC US&amp;CA - P&amp;L'!AC341,'DTC EU - P&amp;L'!AC341)</f>
        <v>0</v>
      </c>
      <c r="AD370" s="245">
        <f>sum('DTC US&amp;CA - P&amp;L'!AD341,'DTC EU - P&amp;L'!AD341)</f>
        <v>0</v>
      </c>
      <c r="AE370" s="245">
        <f>sum('DTC US&amp;CA - P&amp;L'!AE341,'DTC EU - P&amp;L'!AE341)</f>
        <v>0</v>
      </c>
      <c r="AF370" s="245">
        <f>sum('DTC US&amp;CA - P&amp;L'!AF341,'DTC EU - P&amp;L'!AF341)</f>
        <v>0</v>
      </c>
      <c r="AG370" s="189">
        <f t="shared" ref="AG370:AG384" si="118">SUM(B370:AF370)</f>
        <v>1</v>
      </c>
      <c r="AH370" s="226"/>
    </row>
    <row r="371">
      <c r="A371" s="300" t="s">
        <v>279</v>
      </c>
      <c r="B371" s="235">
        <f>sum('DTC US&amp;CA - P&amp;L'!B342,'DTC EU - P&amp;L'!B342)</f>
        <v>0</v>
      </c>
      <c r="C371" s="235">
        <f>sum('DTC US&amp;CA - P&amp;L'!C342,'DTC EU - P&amp;L'!C342)</f>
        <v>0</v>
      </c>
      <c r="D371" s="235">
        <f>sum('DTC US&amp;CA - P&amp;L'!D342,'DTC EU - P&amp;L'!D342)</f>
        <v>0</v>
      </c>
      <c r="E371" s="235">
        <f>sum('DTC US&amp;CA - P&amp;L'!E342,'DTC EU - P&amp;L'!E342)</f>
        <v>8</v>
      </c>
      <c r="F371" s="235">
        <f>sum('DTC US&amp;CA - P&amp;L'!F342,'DTC EU - P&amp;L'!F342)</f>
        <v>4</v>
      </c>
      <c r="G371" s="235">
        <f>sum('DTC US&amp;CA - P&amp;L'!G342,'DTC EU - P&amp;L'!G342)</f>
        <v>2</v>
      </c>
      <c r="H371" s="235">
        <f>sum('DTC US&amp;CA - P&amp;L'!H342,'DTC EU - P&amp;L'!H342)</f>
        <v>1</v>
      </c>
      <c r="I371" s="235">
        <f>sum('DTC US&amp;CA - P&amp;L'!I342,'DTC EU - P&amp;L'!I342)</f>
        <v>2</v>
      </c>
      <c r="J371" s="235">
        <f>sum('DTC US&amp;CA - P&amp;L'!J342,'DTC EU - P&amp;L'!J342)</f>
        <v>1</v>
      </c>
      <c r="K371" s="235">
        <f>sum('DTC US&amp;CA - P&amp;L'!K342,'DTC EU - P&amp;L'!K342)</f>
        <v>0</v>
      </c>
      <c r="L371" s="235">
        <f>sum('DTC US&amp;CA - P&amp;L'!L342,'DTC EU - P&amp;L'!L342)</f>
        <v>0</v>
      </c>
      <c r="M371" s="235">
        <f>sum('DTC US&amp;CA - P&amp;L'!M342,'DTC EU - P&amp;L'!M342)</f>
        <v>9</v>
      </c>
      <c r="N371" s="235">
        <f>sum('DTC US&amp;CA - P&amp;L'!N342,'DTC EU - P&amp;L'!N342)</f>
        <v>0</v>
      </c>
      <c r="O371" s="235">
        <f>sum('DTC US&amp;CA - P&amp;L'!O342,'DTC EU - P&amp;L'!O342)</f>
        <v>4</v>
      </c>
      <c r="P371" s="235">
        <f>sum('DTC US&amp;CA - P&amp;L'!P342,'DTC EU - P&amp;L'!P342)</f>
        <v>0</v>
      </c>
      <c r="Q371" s="235">
        <f>sum('DTC US&amp;CA - P&amp;L'!Q342,'DTC EU - P&amp;L'!Q342)</f>
        <v>0</v>
      </c>
      <c r="R371" s="235">
        <f>sum('DTC US&amp;CA - P&amp;L'!R342,'DTC EU - P&amp;L'!R342)</f>
        <v>0</v>
      </c>
      <c r="S371" s="235">
        <f>sum('DTC US&amp;CA - P&amp;L'!S342,'DTC EU - P&amp;L'!S342)</f>
        <v>0</v>
      </c>
      <c r="T371" s="235">
        <f>sum('DTC US&amp;CA - P&amp;L'!T342,'DTC EU - P&amp;L'!T342)</f>
        <v>1</v>
      </c>
      <c r="U371" s="235">
        <f>sum('DTC US&amp;CA - P&amp;L'!U342,'DTC EU - P&amp;L'!U342)</f>
        <v>19</v>
      </c>
      <c r="V371" s="235">
        <f>sum('DTC US&amp;CA - P&amp;L'!V342,'DTC EU - P&amp;L'!V342)</f>
        <v>23</v>
      </c>
      <c r="W371" s="235">
        <f>sum('DTC US&amp;CA - P&amp;L'!W342,'DTC EU - P&amp;L'!W342)</f>
        <v>0</v>
      </c>
      <c r="X371" s="235">
        <f>sum('DTC US&amp;CA - P&amp;L'!X342,'DTC EU - P&amp;L'!X342)</f>
        <v>1</v>
      </c>
      <c r="Y371" s="235">
        <f>sum('DTC US&amp;CA - P&amp;L'!Y342,'DTC EU - P&amp;L'!Y342)</f>
        <v>0</v>
      </c>
      <c r="Z371" s="235">
        <f>sum('DTC US&amp;CA - P&amp;L'!Z342,'DTC EU - P&amp;L'!Z342)</f>
        <v>2</v>
      </c>
      <c r="AA371" s="235">
        <f>sum('DTC US&amp;CA - P&amp;L'!AA342,'DTC EU - P&amp;L'!AA342)</f>
        <v>1</v>
      </c>
      <c r="AB371" s="235">
        <f>sum('DTC US&amp;CA - P&amp;L'!AB342,'DTC EU - P&amp;L'!AB342)</f>
        <v>15</v>
      </c>
      <c r="AC371" s="235">
        <f>sum('DTC US&amp;CA - P&amp;L'!AC342,'DTC EU - P&amp;L'!AC342)</f>
        <v>0</v>
      </c>
      <c r="AD371" s="235">
        <f>sum('DTC US&amp;CA - P&amp;L'!AD342,'DTC EU - P&amp;L'!AD342)</f>
        <v>1</v>
      </c>
      <c r="AE371" s="235">
        <f>sum('DTC US&amp;CA - P&amp;L'!AE342,'DTC EU - P&amp;L'!AE342)</f>
        <v>0</v>
      </c>
      <c r="AF371" s="235">
        <f>sum('DTC US&amp;CA - P&amp;L'!AF342,'DTC EU - P&amp;L'!AF342)</f>
        <v>1</v>
      </c>
      <c r="AG371" s="189">
        <f t="shared" si="118"/>
        <v>95</v>
      </c>
      <c r="AH371" s="201"/>
    </row>
    <row r="372">
      <c r="A372" s="300" t="s">
        <v>421</v>
      </c>
      <c r="B372" s="235">
        <f>sum('DTC US&amp;CA - P&amp;L'!B343,'DTC EU - P&amp;L'!B343)</f>
        <v>0</v>
      </c>
      <c r="C372" s="235">
        <f>sum('DTC US&amp;CA - P&amp;L'!C343,'DTC EU - P&amp;L'!C343)</f>
        <v>0</v>
      </c>
      <c r="D372" s="235">
        <f>sum('DTC US&amp;CA - P&amp;L'!D343,'DTC EU - P&amp;L'!D343)</f>
        <v>0</v>
      </c>
      <c r="E372" s="235">
        <f>sum('DTC US&amp;CA - P&amp;L'!E343,'DTC EU - P&amp;L'!E343)</f>
        <v>0</v>
      </c>
      <c r="F372" s="235">
        <f>sum('DTC US&amp;CA - P&amp;L'!F343,'DTC EU - P&amp;L'!F343)</f>
        <v>0</v>
      </c>
      <c r="G372" s="235">
        <f>sum('DTC US&amp;CA - P&amp;L'!G343,'DTC EU - P&amp;L'!G343)</f>
        <v>1</v>
      </c>
      <c r="H372" s="235">
        <f>sum('DTC US&amp;CA - P&amp;L'!H343,'DTC EU - P&amp;L'!H343)</f>
        <v>0</v>
      </c>
      <c r="I372" s="235">
        <f>sum('DTC US&amp;CA - P&amp;L'!I343,'DTC EU - P&amp;L'!I343)</f>
        <v>0</v>
      </c>
      <c r="J372" s="235">
        <f>sum('DTC US&amp;CA - P&amp;L'!J343,'DTC EU - P&amp;L'!J343)</f>
        <v>0</v>
      </c>
      <c r="K372" s="235">
        <f>sum('DTC US&amp;CA - P&amp;L'!K343,'DTC EU - P&amp;L'!K343)</f>
        <v>0</v>
      </c>
      <c r="L372" s="235">
        <f>sum('DTC US&amp;CA - P&amp;L'!L343,'DTC EU - P&amp;L'!L343)</f>
        <v>0</v>
      </c>
      <c r="M372" s="235">
        <f>sum('DTC US&amp;CA - P&amp;L'!M343,'DTC EU - P&amp;L'!M343)</f>
        <v>0</v>
      </c>
      <c r="N372" s="235">
        <f>sum('DTC US&amp;CA - P&amp;L'!N343,'DTC EU - P&amp;L'!N343)</f>
        <v>0</v>
      </c>
      <c r="O372" s="235">
        <f>sum('DTC US&amp;CA - P&amp;L'!O343,'DTC EU - P&amp;L'!O343)</f>
        <v>0</v>
      </c>
      <c r="P372" s="235">
        <f>sum('DTC US&amp;CA - P&amp;L'!P343,'DTC EU - P&amp;L'!P343)</f>
        <v>0</v>
      </c>
      <c r="Q372" s="235">
        <f>sum('DTC US&amp;CA - P&amp;L'!Q343,'DTC EU - P&amp;L'!Q343)</f>
        <v>0</v>
      </c>
      <c r="R372" s="235">
        <f>sum('DTC US&amp;CA - P&amp;L'!R343,'DTC EU - P&amp;L'!R343)</f>
        <v>0</v>
      </c>
      <c r="S372" s="235">
        <f>sum('DTC US&amp;CA - P&amp;L'!S343,'DTC EU - P&amp;L'!S343)</f>
        <v>0</v>
      </c>
      <c r="T372" s="235">
        <f>sum('DTC US&amp;CA - P&amp;L'!T343,'DTC EU - P&amp;L'!T343)</f>
        <v>0</v>
      </c>
      <c r="U372" s="235">
        <f>sum('DTC US&amp;CA - P&amp;L'!U343,'DTC EU - P&amp;L'!U343)</f>
        <v>1</v>
      </c>
      <c r="V372" s="235">
        <f>sum('DTC US&amp;CA - P&amp;L'!V343,'DTC EU - P&amp;L'!V343)</f>
        <v>2</v>
      </c>
      <c r="W372" s="235">
        <f>sum('DTC US&amp;CA - P&amp;L'!W343,'DTC EU - P&amp;L'!W343)</f>
        <v>0</v>
      </c>
      <c r="X372" s="235">
        <f>sum('DTC US&amp;CA - P&amp;L'!X343,'DTC EU - P&amp;L'!X343)</f>
        <v>0</v>
      </c>
      <c r="Y372" s="235">
        <f>sum('DTC US&amp;CA - P&amp;L'!Y343,'DTC EU - P&amp;L'!Y343)</f>
        <v>0</v>
      </c>
      <c r="Z372" s="235">
        <f>sum('DTC US&amp;CA - P&amp;L'!Z343,'DTC EU - P&amp;L'!Z343)</f>
        <v>0</v>
      </c>
      <c r="AA372" s="235">
        <f>sum('DTC US&amp;CA - P&amp;L'!AA343,'DTC EU - P&amp;L'!AA343)</f>
        <v>0</v>
      </c>
      <c r="AB372" s="235">
        <f>sum('DTC US&amp;CA - P&amp;L'!AB343,'DTC EU - P&amp;L'!AB343)</f>
        <v>0</v>
      </c>
      <c r="AC372" s="235">
        <f>sum('DTC US&amp;CA - P&amp;L'!AC343,'DTC EU - P&amp;L'!AC343)</f>
        <v>0</v>
      </c>
      <c r="AD372" s="235">
        <f>sum('DTC US&amp;CA - P&amp;L'!AD343,'DTC EU - P&amp;L'!AD343)</f>
        <v>0</v>
      </c>
      <c r="AE372" s="235">
        <f>sum('DTC US&amp;CA - P&amp;L'!AE343,'DTC EU - P&amp;L'!AE343)</f>
        <v>0</v>
      </c>
      <c r="AF372" s="235">
        <f>sum('DTC US&amp;CA - P&amp;L'!AF343,'DTC EU - P&amp;L'!AF343)</f>
        <v>0</v>
      </c>
      <c r="AG372" s="189">
        <f t="shared" si="118"/>
        <v>4</v>
      </c>
      <c r="AH372" s="201"/>
    </row>
    <row r="373">
      <c r="A373" s="300" t="s">
        <v>422</v>
      </c>
      <c r="B373" s="235">
        <f>sum('DTC US&amp;CA - P&amp;L'!B344,'DTC EU - P&amp;L'!B344)</f>
        <v>0</v>
      </c>
      <c r="C373" s="235">
        <f>sum('DTC US&amp;CA - P&amp;L'!C344,'DTC EU - P&amp;L'!C344)</f>
        <v>0</v>
      </c>
      <c r="D373" s="235">
        <f>sum('DTC US&amp;CA - P&amp;L'!D344,'DTC EU - P&amp;L'!D344)</f>
        <v>0</v>
      </c>
      <c r="E373" s="235">
        <f>sum('DTC US&amp;CA - P&amp;L'!E344,'DTC EU - P&amp;L'!E344)</f>
        <v>0</v>
      </c>
      <c r="F373" s="235">
        <f>sum('DTC US&amp;CA - P&amp;L'!F344,'DTC EU - P&amp;L'!F344)</f>
        <v>0</v>
      </c>
      <c r="G373" s="235">
        <f>sum('DTC US&amp;CA - P&amp;L'!G344,'DTC EU - P&amp;L'!G344)</f>
        <v>0</v>
      </c>
      <c r="H373" s="235">
        <f>sum('DTC US&amp;CA - P&amp;L'!H344,'DTC EU - P&amp;L'!H344)</f>
        <v>0</v>
      </c>
      <c r="I373" s="235">
        <f>sum('DTC US&amp;CA - P&amp;L'!I344,'DTC EU - P&amp;L'!I344)</f>
        <v>0</v>
      </c>
      <c r="J373" s="235">
        <f>sum('DTC US&amp;CA - P&amp;L'!J344,'DTC EU - P&amp;L'!J344)</f>
        <v>0</v>
      </c>
      <c r="K373" s="235">
        <f>sum('DTC US&amp;CA - P&amp;L'!K344,'DTC EU - P&amp;L'!K344)</f>
        <v>0</v>
      </c>
      <c r="L373" s="235">
        <f>sum('DTC US&amp;CA - P&amp;L'!L344,'DTC EU - P&amp;L'!L344)</f>
        <v>0</v>
      </c>
      <c r="M373" s="235">
        <f>sum('DTC US&amp;CA - P&amp;L'!M344,'DTC EU - P&amp;L'!M344)</f>
        <v>0</v>
      </c>
      <c r="N373" s="235">
        <f>sum('DTC US&amp;CA - P&amp;L'!N344,'DTC EU - P&amp;L'!N344)</f>
        <v>0</v>
      </c>
      <c r="O373" s="235">
        <f>sum('DTC US&amp;CA - P&amp;L'!O344,'DTC EU - P&amp;L'!O344)</f>
        <v>0</v>
      </c>
      <c r="P373" s="235">
        <f>sum('DTC US&amp;CA - P&amp;L'!P344,'DTC EU - P&amp;L'!P344)</f>
        <v>0</v>
      </c>
      <c r="Q373" s="235">
        <f>sum('DTC US&amp;CA - P&amp;L'!Q344,'DTC EU - P&amp;L'!Q344)</f>
        <v>0</v>
      </c>
      <c r="R373" s="235">
        <f>sum('DTC US&amp;CA - P&amp;L'!R344,'DTC EU - P&amp;L'!R344)</f>
        <v>0</v>
      </c>
      <c r="S373" s="235">
        <f>sum('DTC US&amp;CA - P&amp;L'!S344,'DTC EU - P&amp;L'!S344)</f>
        <v>0</v>
      </c>
      <c r="T373" s="235">
        <f>sum('DTC US&amp;CA - P&amp;L'!T344,'DTC EU - P&amp;L'!T344)</f>
        <v>0</v>
      </c>
      <c r="U373" s="235">
        <f>sum('DTC US&amp;CA - P&amp;L'!U344,'DTC EU - P&amp;L'!U344)</f>
        <v>0</v>
      </c>
      <c r="V373" s="235">
        <f>sum('DTC US&amp;CA - P&amp;L'!V344,'DTC EU - P&amp;L'!V344)</f>
        <v>0</v>
      </c>
      <c r="W373" s="235">
        <f>sum('DTC US&amp;CA - P&amp;L'!W344,'DTC EU - P&amp;L'!W344)</f>
        <v>0</v>
      </c>
      <c r="X373" s="235">
        <f>sum('DTC US&amp;CA - P&amp;L'!X344,'DTC EU - P&amp;L'!X344)</f>
        <v>0</v>
      </c>
      <c r="Y373" s="235">
        <f>sum('DTC US&amp;CA - P&amp;L'!Y344,'DTC EU - P&amp;L'!Y344)</f>
        <v>0</v>
      </c>
      <c r="Z373" s="235">
        <f>sum('DTC US&amp;CA - P&amp;L'!Z344,'DTC EU - P&amp;L'!Z344)</f>
        <v>0</v>
      </c>
      <c r="AA373" s="235">
        <f>sum('DTC US&amp;CA - P&amp;L'!AA344,'DTC EU - P&amp;L'!AA344)</f>
        <v>0</v>
      </c>
      <c r="AB373" s="235">
        <f>sum('DTC US&amp;CA - P&amp;L'!AB344,'DTC EU - P&amp;L'!AB344)</f>
        <v>1</v>
      </c>
      <c r="AC373" s="235">
        <f>sum('DTC US&amp;CA - P&amp;L'!AC344,'DTC EU - P&amp;L'!AC344)</f>
        <v>0</v>
      </c>
      <c r="AD373" s="235">
        <f>sum('DTC US&amp;CA - P&amp;L'!AD344,'DTC EU - P&amp;L'!AD344)</f>
        <v>0</v>
      </c>
      <c r="AE373" s="235">
        <f>sum('DTC US&amp;CA - P&amp;L'!AE344,'DTC EU - P&amp;L'!AE344)</f>
        <v>0</v>
      </c>
      <c r="AF373" s="235">
        <f>sum('DTC US&amp;CA - P&amp;L'!AF344,'DTC EU - P&amp;L'!AF344)</f>
        <v>0</v>
      </c>
      <c r="AG373" s="189">
        <f t="shared" si="118"/>
        <v>1</v>
      </c>
      <c r="AH373" s="201"/>
    </row>
    <row r="374">
      <c r="A374" s="300" t="s">
        <v>423</v>
      </c>
      <c r="B374" s="235">
        <f>sum('DTC US&amp;CA - P&amp;L'!B345,'DTC EU - P&amp;L'!B345)</f>
        <v>0</v>
      </c>
      <c r="C374" s="235">
        <f>sum('DTC US&amp;CA - P&amp;L'!C345,'DTC EU - P&amp;L'!C345)</f>
        <v>0</v>
      </c>
      <c r="D374" s="235">
        <f>sum('DTC US&amp;CA - P&amp;L'!D345,'DTC EU - P&amp;L'!D345)</f>
        <v>0</v>
      </c>
      <c r="E374" s="235">
        <f>sum('DTC US&amp;CA - P&amp;L'!E345,'DTC EU - P&amp;L'!E345)</f>
        <v>0</v>
      </c>
      <c r="F374" s="235">
        <f>sum('DTC US&amp;CA - P&amp;L'!F345,'DTC EU - P&amp;L'!F345)</f>
        <v>0</v>
      </c>
      <c r="G374" s="235">
        <f>sum('DTC US&amp;CA - P&amp;L'!G345,'DTC EU - P&amp;L'!G345)</f>
        <v>0</v>
      </c>
      <c r="H374" s="235">
        <f>sum('DTC US&amp;CA - P&amp;L'!H345,'DTC EU - P&amp;L'!H345)</f>
        <v>0</v>
      </c>
      <c r="I374" s="235">
        <f>sum('DTC US&amp;CA - P&amp;L'!I345,'DTC EU - P&amp;L'!I345)</f>
        <v>0</v>
      </c>
      <c r="J374" s="235">
        <f>sum('DTC US&amp;CA - P&amp;L'!J345,'DTC EU - P&amp;L'!J345)</f>
        <v>0</v>
      </c>
      <c r="K374" s="235">
        <f>sum('DTC US&amp;CA - P&amp;L'!K345,'DTC EU - P&amp;L'!K345)</f>
        <v>0</v>
      </c>
      <c r="L374" s="235">
        <f>sum('DTC US&amp;CA - P&amp;L'!L345,'DTC EU - P&amp;L'!L345)</f>
        <v>0</v>
      </c>
      <c r="M374" s="235">
        <f>sum('DTC US&amp;CA - P&amp;L'!M345,'DTC EU - P&amp;L'!M345)</f>
        <v>0</v>
      </c>
      <c r="N374" s="235">
        <f>sum('DTC US&amp;CA - P&amp;L'!N345,'DTC EU - P&amp;L'!N345)</f>
        <v>0</v>
      </c>
      <c r="O374" s="235">
        <f>sum('DTC US&amp;CA - P&amp;L'!O345,'DTC EU - P&amp;L'!O345)</f>
        <v>0</v>
      </c>
      <c r="P374" s="235">
        <f>sum('DTC US&amp;CA - P&amp;L'!P345,'DTC EU - P&amp;L'!P345)</f>
        <v>0</v>
      </c>
      <c r="Q374" s="235">
        <f>sum('DTC US&amp;CA - P&amp;L'!Q345,'DTC EU - P&amp;L'!Q345)</f>
        <v>0</v>
      </c>
      <c r="R374" s="235">
        <f>sum('DTC US&amp;CA - P&amp;L'!R345,'DTC EU - P&amp;L'!R345)</f>
        <v>0</v>
      </c>
      <c r="S374" s="235">
        <f>sum('DTC US&amp;CA - P&amp;L'!S345,'DTC EU - P&amp;L'!S345)</f>
        <v>0</v>
      </c>
      <c r="T374" s="235">
        <f>sum('DTC US&amp;CA - P&amp;L'!T345,'DTC EU - P&amp;L'!T345)</f>
        <v>0</v>
      </c>
      <c r="U374" s="235">
        <f>sum('DTC US&amp;CA - P&amp;L'!U345,'DTC EU - P&amp;L'!U345)</f>
        <v>0</v>
      </c>
      <c r="V374" s="235">
        <f>sum('DTC US&amp;CA - P&amp;L'!V345,'DTC EU - P&amp;L'!V345)</f>
        <v>0</v>
      </c>
      <c r="W374" s="235">
        <f>sum('DTC US&amp;CA - P&amp;L'!W345,'DTC EU - P&amp;L'!W345)</f>
        <v>0</v>
      </c>
      <c r="X374" s="235">
        <f>sum('DTC US&amp;CA - P&amp;L'!X345,'DTC EU - P&amp;L'!X345)</f>
        <v>0</v>
      </c>
      <c r="Y374" s="235">
        <f>sum('DTC US&amp;CA - P&amp;L'!Y345,'DTC EU - P&amp;L'!Y345)</f>
        <v>0</v>
      </c>
      <c r="Z374" s="235">
        <f>sum('DTC US&amp;CA - P&amp;L'!Z345,'DTC EU - P&amp;L'!Z345)</f>
        <v>0</v>
      </c>
      <c r="AA374" s="235">
        <f>sum('DTC US&amp;CA - P&amp;L'!AA345,'DTC EU - P&amp;L'!AA345)</f>
        <v>0</v>
      </c>
      <c r="AB374" s="235">
        <f>sum('DTC US&amp;CA - P&amp;L'!AB345,'DTC EU - P&amp;L'!AB345)</f>
        <v>0</v>
      </c>
      <c r="AC374" s="235">
        <f>sum('DTC US&amp;CA - P&amp;L'!AC345,'DTC EU - P&amp;L'!AC345)</f>
        <v>0</v>
      </c>
      <c r="AD374" s="235">
        <f>sum('DTC US&amp;CA - P&amp;L'!AD345,'DTC EU - P&amp;L'!AD345)</f>
        <v>0</v>
      </c>
      <c r="AE374" s="235">
        <f>sum('DTC US&amp;CA - P&amp;L'!AE345,'DTC EU - P&amp;L'!AE345)</f>
        <v>0</v>
      </c>
      <c r="AF374" s="235">
        <f>sum('DTC US&amp;CA - P&amp;L'!AF345,'DTC EU - P&amp;L'!AF345)</f>
        <v>0</v>
      </c>
      <c r="AG374" s="189">
        <f t="shared" si="118"/>
        <v>0</v>
      </c>
      <c r="AH374" s="201"/>
    </row>
    <row r="375">
      <c r="A375" s="300" t="s">
        <v>424</v>
      </c>
      <c r="B375" s="235">
        <f>sum('DTC US&amp;CA - P&amp;L'!B346,'DTC EU - P&amp;L'!B346)</f>
        <v>0</v>
      </c>
      <c r="C375" s="235">
        <f>sum('DTC US&amp;CA - P&amp;L'!C346,'DTC EU - P&amp;L'!C346)</f>
        <v>0</v>
      </c>
      <c r="D375" s="235">
        <f>sum('DTC US&amp;CA - P&amp;L'!D346,'DTC EU - P&amp;L'!D346)</f>
        <v>0</v>
      </c>
      <c r="E375" s="235">
        <f>sum('DTC US&amp;CA - P&amp;L'!E346,'DTC EU - P&amp;L'!E346)</f>
        <v>0</v>
      </c>
      <c r="F375" s="235">
        <f>sum('DTC US&amp;CA - P&amp;L'!F346,'DTC EU - P&amp;L'!F346)</f>
        <v>0</v>
      </c>
      <c r="G375" s="235">
        <f>sum('DTC US&amp;CA - P&amp;L'!G346,'DTC EU - P&amp;L'!G346)</f>
        <v>0</v>
      </c>
      <c r="H375" s="235">
        <f>sum('DTC US&amp;CA - P&amp;L'!H346,'DTC EU - P&amp;L'!H346)</f>
        <v>0</v>
      </c>
      <c r="I375" s="235">
        <f>sum('DTC US&amp;CA - P&amp;L'!I346,'DTC EU - P&amp;L'!I346)</f>
        <v>0</v>
      </c>
      <c r="J375" s="235">
        <f>sum('DTC US&amp;CA - P&amp;L'!J346,'DTC EU - P&amp;L'!J346)</f>
        <v>0</v>
      </c>
      <c r="K375" s="235">
        <f>sum('DTC US&amp;CA - P&amp;L'!K346,'DTC EU - P&amp;L'!K346)</f>
        <v>0</v>
      </c>
      <c r="L375" s="235">
        <f>sum('DTC US&amp;CA - P&amp;L'!L346,'DTC EU - P&amp;L'!L346)</f>
        <v>0</v>
      </c>
      <c r="M375" s="235">
        <f>sum('DTC US&amp;CA - P&amp;L'!M346,'DTC EU - P&amp;L'!M346)</f>
        <v>0</v>
      </c>
      <c r="N375" s="235">
        <f>sum('DTC US&amp;CA - P&amp;L'!N346,'DTC EU - P&amp;L'!N346)</f>
        <v>0</v>
      </c>
      <c r="O375" s="235">
        <f>sum('DTC US&amp;CA - P&amp;L'!O346,'DTC EU - P&amp;L'!O346)</f>
        <v>0</v>
      </c>
      <c r="P375" s="235">
        <f>sum('DTC US&amp;CA - P&amp;L'!P346,'DTC EU - P&amp;L'!P346)</f>
        <v>0</v>
      </c>
      <c r="Q375" s="235">
        <f>sum('DTC US&amp;CA - P&amp;L'!Q346,'DTC EU - P&amp;L'!Q346)</f>
        <v>0</v>
      </c>
      <c r="R375" s="235">
        <f>sum('DTC US&amp;CA - P&amp;L'!R346,'DTC EU - P&amp;L'!R346)</f>
        <v>0</v>
      </c>
      <c r="S375" s="235">
        <f>sum('DTC US&amp;CA - P&amp;L'!S346,'DTC EU - P&amp;L'!S346)</f>
        <v>0</v>
      </c>
      <c r="T375" s="235">
        <f>sum('DTC US&amp;CA - P&amp;L'!T346,'DTC EU - P&amp;L'!T346)</f>
        <v>0</v>
      </c>
      <c r="U375" s="235">
        <f>sum('DTC US&amp;CA - P&amp;L'!U346,'DTC EU - P&amp;L'!U346)</f>
        <v>0</v>
      </c>
      <c r="V375" s="235">
        <f>sum('DTC US&amp;CA - P&amp;L'!V346,'DTC EU - P&amp;L'!V346)</f>
        <v>0</v>
      </c>
      <c r="W375" s="235">
        <f>sum('DTC US&amp;CA - P&amp;L'!W346,'DTC EU - P&amp;L'!W346)</f>
        <v>0</v>
      </c>
      <c r="X375" s="235">
        <f>sum('DTC US&amp;CA - P&amp;L'!X346,'DTC EU - P&amp;L'!X346)</f>
        <v>0</v>
      </c>
      <c r="Y375" s="235">
        <f>sum('DTC US&amp;CA - P&amp;L'!Y346,'DTC EU - P&amp;L'!Y346)</f>
        <v>0</v>
      </c>
      <c r="Z375" s="235">
        <f>sum('DTC US&amp;CA - P&amp;L'!Z346,'DTC EU - P&amp;L'!Z346)</f>
        <v>0</v>
      </c>
      <c r="AA375" s="235">
        <f>sum('DTC US&amp;CA - P&amp;L'!AA346,'DTC EU - P&amp;L'!AA346)</f>
        <v>0</v>
      </c>
      <c r="AB375" s="235">
        <f>sum('DTC US&amp;CA - P&amp;L'!AB346,'DTC EU - P&amp;L'!AB346)</f>
        <v>0</v>
      </c>
      <c r="AC375" s="235">
        <f>sum('DTC US&amp;CA - P&amp;L'!AC346,'DTC EU - P&amp;L'!AC346)</f>
        <v>0</v>
      </c>
      <c r="AD375" s="235">
        <f>sum('DTC US&amp;CA - P&amp;L'!AD346,'DTC EU - P&amp;L'!AD346)</f>
        <v>0</v>
      </c>
      <c r="AE375" s="235">
        <f>sum('DTC US&amp;CA - P&amp;L'!AE346,'DTC EU - P&amp;L'!AE346)</f>
        <v>0</v>
      </c>
      <c r="AF375" s="235">
        <f>sum('DTC US&amp;CA - P&amp;L'!AF346,'DTC EU - P&amp;L'!AF346)</f>
        <v>0</v>
      </c>
      <c r="AG375" s="189">
        <f t="shared" si="118"/>
        <v>0</v>
      </c>
      <c r="AH375" s="201"/>
    </row>
    <row r="376">
      <c r="A376" s="300" t="s">
        <v>425</v>
      </c>
      <c r="B376" s="235">
        <f>sum('DTC US&amp;CA - P&amp;L'!B347,'DTC EU - P&amp;L'!B347)</f>
        <v>0</v>
      </c>
      <c r="C376" s="235">
        <f>sum('DTC US&amp;CA - P&amp;L'!C347,'DTC EU - P&amp;L'!C347)</f>
        <v>0</v>
      </c>
      <c r="D376" s="235">
        <f>sum('DTC US&amp;CA - P&amp;L'!D347,'DTC EU - P&amp;L'!D347)</f>
        <v>0</v>
      </c>
      <c r="E376" s="235">
        <f>sum('DTC US&amp;CA - P&amp;L'!E347,'DTC EU - P&amp;L'!E347)</f>
        <v>1</v>
      </c>
      <c r="F376" s="235">
        <f>sum('DTC US&amp;CA - P&amp;L'!F347,'DTC EU - P&amp;L'!F347)</f>
        <v>2</v>
      </c>
      <c r="G376" s="235">
        <f>sum('DTC US&amp;CA - P&amp;L'!G347,'DTC EU - P&amp;L'!G347)</f>
        <v>2</v>
      </c>
      <c r="H376" s="235">
        <f>sum('DTC US&amp;CA - P&amp;L'!H347,'DTC EU - P&amp;L'!H347)</f>
        <v>0</v>
      </c>
      <c r="I376" s="235">
        <f>sum('DTC US&amp;CA - P&amp;L'!I347,'DTC EU - P&amp;L'!I347)</f>
        <v>1</v>
      </c>
      <c r="J376" s="235">
        <f>sum('DTC US&amp;CA - P&amp;L'!J347,'DTC EU - P&amp;L'!J347)</f>
        <v>0</v>
      </c>
      <c r="K376" s="235">
        <f>sum('DTC US&amp;CA - P&amp;L'!K347,'DTC EU - P&amp;L'!K347)</f>
        <v>0</v>
      </c>
      <c r="L376" s="235">
        <f>sum('DTC US&amp;CA - P&amp;L'!L347,'DTC EU - P&amp;L'!L347)</f>
        <v>0</v>
      </c>
      <c r="M376" s="235">
        <f>sum('DTC US&amp;CA - P&amp;L'!M347,'DTC EU - P&amp;L'!M347)</f>
        <v>1</v>
      </c>
      <c r="N376" s="235">
        <f>sum('DTC US&amp;CA - P&amp;L'!N347,'DTC EU - P&amp;L'!N347)</f>
        <v>0</v>
      </c>
      <c r="O376" s="235">
        <f>sum('DTC US&amp;CA - P&amp;L'!O347,'DTC EU - P&amp;L'!O347)</f>
        <v>2</v>
      </c>
      <c r="P376" s="235">
        <f>sum('DTC US&amp;CA - P&amp;L'!P347,'DTC EU - P&amp;L'!P347)</f>
        <v>0</v>
      </c>
      <c r="Q376" s="235">
        <f>sum('DTC US&amp;CA - P&amp;L'!Q347,'DTC EU - P&amp;L'!Q347)</f>
        <v>0</v>
      </c>
      <c r="R376" s="235">
        <f>sum('DTC US&amp;CA - P&amp;L'!R347,'DTC EU - P&amp;L'!R347)</f>
        <v>0</v>
      </c>
      <c r="S376" s="235">
        <f>sum('DTC US&amp;CA - P&amp;L'!S347,'DTC EU - P&amp;L'!S347)</f>
        <v>0</v>
      </c>
      <c r="T376" s="235">
        <f>sum('DTC US&amp;CA - P&amp;L'!T347,'DTC EU - P&amp;L'!T347)</f>
        <v>0</v>
      </c>
      <c r="U376" s="235">
        <f>sum('DTC US&amp;CA - P&amp;L'!U347,'DTC EU - P&amp;L'!U347)</f>
        <v>6</v>
      </c>
      <c r="V376" s="235">
        <f>sum('DTC US&amp;CA - P&amp;L'!V347,'DTC EU - P&amp;L'!V347)</f>
        <v>10</v>
      </c>
      <c r="W376" s="235">
        <f>sum('DTC US&amp;CA - P&amp;L'!W347,'DTC EU - P&amp;L'!W347)</f>
        <v>0</v>
      </c>
      <c r="X376" s="235">
        <f>sum('DTC US&amp;CA - P&amp;L'!X347,'DTC EU - P&amp;L'!X347)</f>
        <v>1</v>
      </c>
      <c r="Y376" s="235">
        <f>sum('DTC US&amp;CA - P&amp;L'!Y347,'DTC EU - P&amp;L'!Y347)</f>
        <v>0</v>
      </c>
      <c r="Z376" s="235">
        <f>sum('DTC US&amp;CA - P&amp;L'!Z347,'DTC EU - P&amp;L'!Z347)</f>
        <v>1</v>
      </c>
      <c r="AA376" s="235">
        <f>sum('DTC US&amp;CA - P&amp;L'!AA347,'DTC EU - P&amp;L'!AA347)</f>
        <v>1</v>
      </c>
      <c r="AB376" s="235">
        <f>sum('DTC US&amp;CA - P&amp;L'!AB347,'DTC EU - P&amp;L'!AB347)</f>
        <v>5</v>
      </c>
      <c r="AC376" s="235">
        <f>sum('DTC US&amp;CA - P&amp;L'!AC347,'DTC EU - P&amp;L'!AC347)</f>
        <v>0</v>
      </c>
      <c r="AD376" s="235">
        <f>sum('DTC US&amp;CA - P&amp;L'!AD347,'DTC EU - P&amp;L'!AD347)</f>
        <v>0</v>
      </c>
      <c r="AE376" s="235">
        <f>sum('DTC US&amp;CA - P&amp;L'!AE347,'DTC EU - P&amp;L'!AE347)</f>
        <v>0</v>
      </c>
      <c r="AF376" s="235">
        <f>sum('DTC US&amp;CA - P&amp;L'!AF347,'DTC EU - P&amp;L'!AF347)</f>
        <v>0</v>
      </c>
      <c r="AG376" s="189">
        <f t="shared" si="118"/>
        <v>33</v>
      </c>
      <c r="AH376" s="201"/>
    </row>
    <row r="377" ht="18.0" customHeight="1">
      <c r="A377" s="300" t="s">
        <v>426</v>
      </c>
      <c r="B377" s="235">
        <f>sum('DTC US&amp;CA - P&amp;L'!B348,'DTC EU - P&amp;L'!B348)</f>
        <v>0</v>
      </c>
      <c r="C377" s="235">
        <f>sum('DTC US&amp;CA - P&amp;L'!C348,'DTC EU - P&amp;L'!C348)</f>
        <v>0</v>
      </c>
      <c r="D377" s="235">
        <f>sum('DTC US&amp;CA - P&amp;L'!D348,'DTC EU - P&amp;L'!D348)</f>
        <v>0</v>
      </c>
      <c r="E377" s="235">
        <f>sum('DTC US&amp;CA - P&amp;L'!E348,'DTC EU - P&amp;L'!E348)</f>
        <v>0</v>
      </c>
      <c r="F377" s="235">
        <f>sum('DTC US&amp;CA - P&amp;L'!F348,'DTC EU - P&amp;L'!F348)</f>
        <v>0</v>
      </c>
      <c r="G377" s="235">
        <f>sum('DTC US&amp;CA - P&amp;L'!G348,'DTC EU - P&amp;L'!G348)</f>
        <v>0</v>
      </c>
      <c r="H377" s="235">
        <f>sum('DTC US&amp;CA - P&amp;L'!H348,'DTC EU - P&amp;L'!H348)</f>
        <v>0</v>
      </c>
      <c r="I377" s="235">
        <f>sum('DTC US&amp;CA - P&amp;L'!I348,'DTC EU - P&amp;L'!I348)</f>
        <v>0</v>
      </c>
      <c r="J377" s="235">
        <f>sum('DTC US&amp;CA - P&amp;L'!J348,'DTC EU - P&amp;L'!J348)</f>
        <v>0</v>
      </c>
      <c r="K377" s="235">
        <f>sum('DTC US&amp;CA - P&amp;L'!K348,'DTC EU - P&amp;L'!K348)</f>
        <v>0</v>
      </c>
      <c r="L377" s="235">
        <f>sum('DTC US&amp;CA - P&amp;L'!L348,'DTC EU - P&amp;L'!L348)</f>
        <v>0</v>
      </c>
      <c r="M377" s="235">
        <f>sum('DTC US&amp;CA - P&amp;L'!M348,'DTC EU - P&amp;L'!M348)</f>
        <v>0</v>
      </c>
      <c r="N377" s="235">
        <f>sum('DTC US&amp;CA - P&amp;L'!N348,'DTC EU - P&amp;L'!N348)</f>
        <v>0</v>
      </c>
      <c r="O377" s="235">
        <f>sum('DTC US&amp;CA - P&amp;L'!O348,'DTC EU - P&amp;L'!O348)</f>
        <v>0</v>
      </c>
      <c r="P377" s="235">
        <f>sum('DTC US&amp;CA - P&amp;L'!P348,'DTC EU - P&amp;L'!P348)</f>
        <v>0</v>
      </c>
      <c r="Q377" s="235">
        <f>sum('DTC US&amp;CA - P&amp;L'!Q348,'DTC EU - P&amp;L'!Q348)</f>
        <v>0</v>
      </c>
      <c r="R377" s="235">
        <f>sum('DTC US&amp;CA - P&amp;L'!R348,'DTC EU - P&amp;L'!R348)</f>
        <v>0</v>
      </c>
      <c r="S377" s="235">
        <f>sum('DTC US&amp;CA - P&amp;L'!S348,'DTC EU - P&amp;L'!S348)</f>
        <v>0</v>
      </c>
      <c r="T377" s="235">
        <f>sum('DTC US&amp;CA - P&amp;L'!T348,'DTC EU - P&amp;L'!T348)</f>
        <v>0</v>
      </c>
      <c r="U377" s="235">
        <f>sum('DTC US&amp;CA - P&amp;L'!U348,'DTC EU - P&amp;L'!U348)</f>
        <v>1</v>
      </c>
      <c r="V377" s="235">
        <f>sum('DTC US&amp;CA - P&amp;L'!V348,'DTC EU - P&amp;L'!V348)</f>
        <v>1</v>
      </c>
      <c r="W377" s="235">
        <f>sum('DTC US&amp;CA - P&amp;L'!W348,'DTC EU - P&amp;L'!W348)</f>
        <v>0</v>
      </c>
      <c r="X377" s="235">
        <f>sum('DTC US&amp;CA - P&amp;L'!X348,'DTC EU - P&amp;L'!X348)</f>
        <v>0</v>
      </c>
      <c r="Y377" s="235">
        <f>sum('DTC US&amp;CA - P&amp;L'!Y348,'DTC EU - P&amp;L'!Y348)</f>
        <v>0</v>
      </c>
      <c r="Z377" s="235">
        <f>sum('DTC US&amp;CA - P&amp;L'!Z348,'DTC EU - P&amp;L'!Z348)</f>
        <v>0</v>
      </c>
      <c r="AA377" s="235">
        <f>sum('DTC US&amp;CA - P&amp;L'!AA348,'DTC EU - P&amp;L'!AA348)</f>
        <v>0</v>
      </c>
      <c r="AB377" s="235">
        <f>sum('DTC US&amp;CA - P&amp;L'!AB348,'DTC EU - P&amp;L'!AB348)</f>
        <v>0</v>
      </c>
      <c r="AC377" s="235">
        <f>sum('DTC US&amp;CA - P&amp;L'!AC348,'DTC EU - P&amp;L'!AC348)</f>
        <v>0</v>
      </c>
      <c r="AD377" s="235">
        <f>sum('DTC US&amp;CA - P&amp;L'!AD348,'DTC EU - P&amp;L'!AD348)</f>
        <v>0</v>
      </c>
      <c r="AE377" s="235">
        <f>sum('DTC US&amp;CA - P&amp;L'!AE348,'DTC EU - P&amp;L'!AE348)</f>
        <v>0</v>
      </c>
      <c r="AF377" s="235">
        <f>sum('DTC US&amp;CA - P&amp;L'!AF348,'DTC EU - P&amp;L'!AF348)</f>
        <v>0</v>
      </c>
      <c r="AG377" s="189">
        <f t="shared" si="118"/>
        <v>2</v>
      </c>
      <c r="AH377" s="201"/>
    </row>
    <row r="378" ht="18.0" customHeight="1">
      <c r="A378" s="300" t="s">
        <v>427</v>
      </c>
      <c r="B378" s="235">
        <f>sum('DTC US&amp;CA - P&amp;L'!B349,'DTC EU - P&amp;L'!B349)</f>
        <v>0</v>
      </c>
      <c r="C378" s="235">
        <f>sum('DTC US&amp;CA - P&amp;L'!C349,'DTC EU - P&amp;L'!C349)</f>
        <v>0</v>
      </c>
      <c r="D378" s="235">
        <f>sum('DTC US&amp;CA - P&amp;L'!D349,'DTC EU - P&amp;L'!D349)</f>
        <v>0</v>
      </c>
      <c r="E378" s="235">
        <f>sum('DTC US&amp;CA - P&amp;L'!E349,'DTC EU - P&amp;L'!E349)</f>
        <v>0</v>
      </c>
      <c r="F378" s="235">
        <f>sum('DTC US&amp;CA - P&amp;L'!F349,'DTC EU - P&amp;L'!F349)</f>
        <v>0</v>
      </c>
      <c r="G378" s="235">
        <f>sum('DTC US&amp;CA - P&amp;L'!G349,'DTC EU - P&amp;L'!G349)</f>
        <v>0</v>
      </c>
      <c r="H378" s="235">
        <f>sum('DTC US&amp;CA - P&amp;L'!H349,'DTC EU - P&amp;L'!H349)</f>
        <v>0</v>
      </c>
      <c r="I378" s="235">
        <f>sum('DTC US&amp;CA - P&amp;L'!I349,'DTC EU - P&amp;L'!I349)</f>
        <v>0</v>
      </c>
      <c r="J378" s="235">
        <f>sum('DTC US&amp;CA - P&amp;L'!J349,'DTC EU - P&amp;L'!J349)</f>
        <v>0</v>
      </c>
      <c r="K378" s="235">
        <f>sum('DTC US&amp;CA - P&amp;L'!K349,'DTC EU - P&amp;L'!K349)</f>
        <v>0</v>
      </c>
      <c r="L378" s="235">
        <f>sum('DTC US&amp;CA - P&amp;L'!L349,'DTC EU - P&amp;L'!L349)</f>
        <v>0</v>
      </c>
      <c r="M378" s="235">
        <f>sum('DTC US&amp;CA - P&amp;L'!M349,'DTC EU - P&amp;L'!M349)</f>
        <v>0</v>
      </c>
      <c r="N378" s="235">
        <f>sum('DTC US&amp;CA - P&amp;L'!N349,'DTC EU - P&amp;L'!N349)</f>
        <v>0</v>
      </c>
      <c r="O378" s="235">
        <f>sum('DTC US&amp;CA - P&amp;L'!O349,'DTC EU - P&amp;L'!O349)</f>
        <v>0</v>
      </c>
      <c r="P378" s="235">
        <f>sum('DTC US&amp;CA - P&amp;L'!P349,'DTC EU - P&amp;L'!P349)</f>
        <v>0</v>
      </c>
      <c r="Q378" s="235">
        <f>sum('DTC US&amp;CA - P&amp;L'!Q349,'DTC EU - P&amp;L'!Q349)</f>
        <v>0</v>
      </c>
      <c r="R378" s="235">
        <f>sum('DTC US&amp;CA - P&amp;L'!R349,'DTC EU - P&amp;L'!R349)</f>
        <v>0</v>
      </c>
      <c r="S378" s="235">
        <f>sum('DTC US&amp;CA - P&amp;L'!S349,'DTC EU - P&amp;L'!S349)</f>
        <v>0</v>
      </c>
      <c r="T378" s="235">
        <f>sum('DTC US&amp;CA - P&amp;L'!T349,'DTC EU - P&amp;L'!T349)</f>
        <v>0</v>
      </c>
      <c r="U378" s="235">
        <f>sum('DTC US&amp;CA - P&amp;L'!U349,'DTC EU - P&amp;L'!U349)</f>
        <v>0</v>
      </c>
      <c r="V378" s="235">
        <f>sum('DTC US&amp;CA - P&amp;L'!V349,'DTC EU - P&amp;L'!V349)</f>
        <v>0</v>
      </c>
      <c r="W378" s="235">
        <f>sum('DTC US&amp;CA - P&amp;L'!W349,'DTC EU - P&amp;L'!W349)</f>
        <v>0</v>
      </c>
      <c r="X378" s="235">
        <f>sum('DTC US&amp;CA - P&amp;L'!X349,'DTC EU - P&amp;L'!X349)</f>
        <v>0</v>
      </c>
      <c r="Y378" s="235">
        <f>sum('DTC US&amp;CA - P&amp;L'!Y349,'DTC EU - P&amp;L'!Y349)</f>
        <v>0</v>
      </c>
      <c r="Z378" s="235">
        <f>sum('DTC US&amp;CA - P&amp;L'!Z349,'DTC EU - P&amp;L'!Z349)</f>
        <v>0</v>
      </c>
      <c r="AA378" s="235">
        <f>sum('DTC US&amp;CA - P&amp;L'!AA349,'DTC EU - P&amp;L'!AA349)</f>
        <v>0</v>
      </c>
      <c r="AB378" s="235">
        <f>sum('DTC US&amp;CA - P&amp;L'!AB349,'DTC EU - P&amp;L'!AB349)</f>
        <v>0</v>
      </c>
      <c r="AC378" s="235">
        <f>sum('DTC US&amp;CA - P&amp;L'!AC349,'DTC EU - P&amp;L'!AC349)</f>
        <v>0</v>
      </c>
      <c r="AD378" s="235">
        <f>sum('DTC US&amp;CA - P&amp;L'!AD349,'DTC EU - P&amp;L'!AD349)</f>
        <v>0</v>
      </c>
      <c r="AE378" s="235">
        <f>sum('DTC US&amp;CA - P&amp;L'!AE349,'DTC EU - P&amp;L'!AE349)</f>
        <v>0</v>
      </c>
      <c r="AF378" s="235">
        <f>sum('DTC US&amp;CA - P&amp;L'!AF349,'DTC EU - P&amp;L'!AF349)</f>
        <v>0</v>
      </c>
      <c r="AG378" s="189">
        <f t="shared" si="118"/>
        <v>0</v>
      </c>
      <c r="AH378" s="201"/>
    </row>
    <row r="379" ht="18.0" customHeight="1">
      <c r="A379" s="300" t="s">
        <v>428</v>
      </c>
      <c r="B379" s="235">
        <f>sum('DTC US&amp;CA - P&amp;L'!B350,'DTC EU - P&amp;L'!B350)</f>
        <v>0</v>
      </c>
      <c r="C379" s="235">
        <f>sum('DTC US&amp;CA - P&amp;L'!C350,'DTC EU - P&amp;L'!C350)</f>
        <v>0</v>
      </c>
      <c r="D379" s="235">
        <f>sum('DTC US&amp;CA - P&amp;L'!D350,'DTC EU - P&amp;L'!D350)</f>
        <v>0</v>
      </c>
      <c r="E379" s="235">
        <f>sum('DTC US&amp;CA - P&amp;L'!E350,'DTC EU - P&amp;L'!E350)</f>
        <v>1</v>
      </c>
      <c r="F379" s="235">
        <f>sum('DTC US&amp;CA - P&amp;L'!F350,'DTC EU - P&amp;L'!F350)</f>
        <v>0</v>
      </c>
      <c r="G379" s="235">
        <f>sum('DTC US&amp;CA - P&amp;L'!G350,'DTC EU - P&amp;L'!G350)</f>
        <v>0</v>
      </c>
      <c r="H379" s="235">
        <f>sum('DTC US&amp;CA - P&amp;L'!H350,'DTC EU - P&amp;L'!H350)</f>
        <v>0</v>
      </c>
      <c r="I379" s="235">
        <f>sum('DTC US&amp;CA - P&amp;L'!I350,'DTC EU - P&amp;L'!I350)</f>
        <v>0</v>
      </c>
      <c r="J379" s="235">
        <f>sum('DTC US&amp;CA - P&amp;L'!J350,'DTC EU - P&amp;L'!J350)</f>
        <v>0</v>
      </c>
      <c r="K379" s="235">
        <f>sum('DTC US&amp;CA - P&amp;L'!K350,'DTC EU - P&amp;L'!K350)</f>
        <v>0</v>
      </c>
      <c r="L379" s="235">
        <f>sum('DTC US&amp;CA - P&amp;L'!L350,'DTC EU - P&amp;L'!L350)</f>
        <v>0</v>
      </c>
      <c r="M379" s="235">
        <f>sum('DTC US&amp;CA - P&amp;L'!M350,'DTC EU - P&amp;L'!M350)</f>
        <v>2</v>
      </c>
      <c r="N379" s="235">
        <f>sum('DTC US&amp;CA - P&amp;L'!N350,'DTC EU - P&amp;L'!N350)</f>
        <v>0</v>
      </c>
      <c r="O379" s="235">
        <f>sum('DTC US&amp;CA - P&amp;L'!O350,'DTC EU - P&amp;L'!O350)</f>
        <v>1</v>
      </c>
      <c r="P379" s="235">
        <f>sum('DTC US&amp;CA - P&amp;L'!P350,'DTC EU - P&amp;L'!P350)</f>
        <v>0</v>
      </c>
      <c r="Q379" s="235">
        <f>sum('DTC US&amp;CA - P&amp;L'!Q350,'DTC EU - P&amp;L'!Q350)</f>
        <v>0</v>
      </c>
      <c r="R379" s="235">
        <f>sum('DTC US&amp;CA - P&amp;L'!R350,'DTC EU - P&amp;L'!R350)</f>
        <v>0</v>
      </c>
      <c r="S379" s="235">
        <f>sum('DTC US&amp;CA - P&amp;L'!S350,'DTC EU - P&amp;L'!S350)</f>
        <v>0</v>
      </c>
      <c r="T379" s="235">
        <f>sum('DTC US&amp;CA - P&amp;L'!T350,'DTC EU - P&amp;L'!T350)</f>
        <v>0</v>
      </c>
      <c r="U379" s="235">
        <f>sum('DTC US&amp;CA - P&amp;L'!U350,'DTC EU - P&amp;L'!U350)</f>
        <v>4</v>
      </c>
      <c r="V379" s="235">
        <f>sum('DTC US&amp;CA - P&amp;L'!V350,'DTC EU - P&amp;L'!V350)</f>
        <v>5</v>
      </c>
      <c r="W379" s="235">
        <f>sum('DTC US&amp;CA - P&amp;L'!W350,'DTC EU - P&amp;L'!W350)</f>
        <v>0</v>
      </c>
      <c r="X379" s="235">
        <f>sum('DTC US&amp;CA - P&amp;L'!X350,'DTC EU - P&amp;L'!X350)</f>
        <v>0</v>
      </c>
      <c r="Y379" s="235">
        <f>sum('DTC US&amp;CA - P&amp;L'!Y350,'DTC EU - P&amp;L'!Y350)</f>
        <v>0</v>
      </c>
      <c r="Z379" s="235">
        <f>sum('DTC US&amp;CA - P&amp;L'!Z350,'DTC EU - P&amp;L'!Z350)</f>
        <v>0</v>
      </c>
      <c r="AA379" s="235">
        <f>sum('DTC US&amp;CA - P&amp;L'!AA350,'DTC EU - P&amp;L'!AA350)</f>
        <v>0</v>
      </c>
      <c r="AB379" s="235">
        <f>sum('DTC US&amp;CA - P&amp;L'!AB350,'DTC EU - P&amp;L'!AB350)</f>
        <v>0</v>
      </c>
      <c r="AC379" s="235">
        <f>sum('DTC US&amp;CA - P&amp;L'!AC350,'DTC EU - P&amp;L'!AC350)</f>
        <v>0</v>
      </c>
      <c r="AD379" s="235">
        <f>sum('DTC US&amp;CA - P&amp;L'!AD350,'DTC EU - P&amp;L'!AD350)</f>
        <v>0</v>
      </c>
      <c r="AE379" s="235">
        <f>sum('DTC US&amp;CA - P&amp;L'!AE350,'DTC EU - P&amp;L'!AE350)</f>
        <v>0</v>
      </c>
      <c r="AF379" s="235">
        <f>sum('DTC US&amp;CA - P&amp;L'!AF350,'DTC EU - P&amp;L'!AF350)</f>
        <v>0</v>
      </c>
      <c r="AG379" s="189">
        <f t="shared" si="118"/>
        <v>13</v>
      </c>
      <c r="AH379" s="201"/>
    </row>
    <row r="380" ht="18.0" customHeight="1">
      <c r="A380" s="288" t="s">
        <v>429</v>
      </c>
      <c r="B380" s="235">
        <f>sum('DTC US&amp;CA - P&amp;L'!B351,'DTC EU - P&amp;L'!B351)</f>
        <v>0</v>
      </c>
      <c r="C380" s="235">
        <f>sum('DTC US&amp;CA - P&amp;L'!C351,'DTC EU - P&amp;L'!C351)</f>
        <v>0</v>
      </c>
      <c r="D380" s="235">
        <f>sum('DTC US&amp;CA - P&amp;L'!D351,'DTC EU - P&amp;L'!D351)</f>
        <v>0</v>
      </c>
      <c r="E380" s="235">
        <f>sum('DTC US&amp;CA - P&amp;L'!E351,'DTC EU - P&amp;L'!E351)</f>
        <v>0</v>
      </c>
      <c r="F380" s="235">
        <f>sum('DTC US&amp;CA - P&amp;L'!F351,'DTC EU - P&amp;L'!F351)</f>
        <v>1</v>
      </c>
      <c r="G380" s="235">
        <f>sum('DTC US&amp;CA - P&amp;L'!G351,'DTC EU - P&amp;L'!G351)</f>
        <v>0</v>
      </c>
      <c r="H380" s="235">
        <f>sum('DTC US&amp;CA - P&amp;L'!H351,'DTC EU - P&amp;L'!H351)</f>
        <v>0</v>
      </c>
      <c r="I380" s="235">
        <f>sum('DTC US&amp;CA - P&amp;L'!I351,'DTC EU - P&amp;L'!I351)</f>
        <v>0</v>
      </c>
      <c r="J380" s="235">
        <f>sum('DTC US&amp;CA - P&amp;L'!J351,'DTC EU - P&amp;L'!J351)</f>
        <v>0</v>
      </c>
      <c r="K380" s="235">
        <f>sum('DTC US&amp;CA - P&amp;L'!K351,'DTC EU - P&amp;L'!K351)</f>
        <v>0</v>
      </c>
      <c r="L380" s="235">
        <f>sum('DTC US&amp;CA - P&amp;L'!L351,'DTC EU - P&amp;L'!L351)</f>
        <v>0</v>
      </c>
      <c r="M380" s="235">
        <f>sum('DTC US&amp;CA - P&amp;L'!M351,'DTC EU - P&amp;L'!M351)</f>
        <v>0</v>
      </c>
      <c r="N380" s="235">
        <f>sum('DTC US&amp;CA - P&amp;L'!N351,'DTC EU - P&amp;L'!N351)</f>
        <v>0</v>
      </c>
      <c r="O380" s="235">
        <f>sum('DTC US&amp;CA - P&amp;L'!O351,'DTC EU - P&amp;L'!O351)</f>
        <v>0</v>
      </c>
      <c r="P380" s="235">
        <f>sum('DTC US&amp;CA - P&amp;L'!P351,'DTC EU - P&amp;L'!P351)</f>
        <v>0</v>
      </c>
      <c r="Q380" s="235">
        <f>sum('DTC US&amp;CA - P&amp;L'!Q351,'DTC EU - P&amp;L'!Q351)</f>
        <v>0</v>
      </c>
      <c r="R380" s="235">
        <f>sum('DTC US&amp;CA - P&amp;L'!R351,'DTC EU - P&amp;L'!R351)</f>
        <v>0</v>
      </c>
      <c r="S380" s="235">
        <f>sum('DTC US&amp;CA - P&amp;L'!S351,'DTC EU - P&amp;L'!S351)</f>
        <v>0</v>
      </c>
      <c r="T380" s="235">
        <f>sum('DTC US&amp;CA - P&amp;L'!T351,'DTC EU - P&amp;L'!T351)</f>
        <v>0</v>
      </c>
      <c r="U380" s="235">
        <f>sum('DTC US&amp;CA - P&amp;L'!U351,'DTC EU - P&amp;L'!U351)</f>
        <v>0</v>
      </c>
      <c r="V380" s="235">
        <f>sum('DTC US&amp;CA - P&amp;L'!V351,'DTC EU - P&amp;L'!V351)</f>
        <v>0</v>
      </c>
      <c r="W380" s="235">
        <f>sum('DTC US&amp;CA - P&amp;L'!W351,'DTC EU - P&amp;L'!W351)</f>
        <v>1</v>
      </c>
      <c r="X380" s="235">
        <f>sum('DTC US&amp;CA - P&amp;L'!X351,'DTC EU - P&amp;L'!X351)</f>
        <v>0</v>
      </c>
      <c r="Y380" s="235">
        <f>sum('DTC US&amp;CA - P&amp;L'!Y351,'DTC EU - P&amp;L'!Y351)</f>
        <v>0</v>
      </c>
      <c r="Z380" s="235">
        <f>sum('DTC US&amp;CA - P&amp;L'!Z351,'DTC EU - P&amp;L'!Z351)</f>
        <v>0</v>
      </c>
      <c r="AA380" s="235">
        <f>sum('DTC US&amp;CA - P&amp;L'!AA351,'DTC EU - P&amp;L'!AA351)</f>
        <v>0</v>
      </c>
      <c r="AB380" s="235">
        <f>sum('DTC US&amp;CA - P&amp;L'!AB351,'DTC EU - P&amp;L'!AB351)</f>
        <v>1</v>
      </c>
      <c r="AC380" s="235">
        <f>sum('DTC US&amp;CA - P&amp;L'!AC351,'DTC EU - P&amp;L'!AC351)</f>
        <v>0</v>
      </c>
      <c r="AD380" s="235">
        <f>sum('DTC US&amp;CA - P&amp;L'!AD351,'DTC EU - P&amp;L'!AD351)</f>
        <v>0</v>
      </c>
      <c r="AE380" s="235">
        <f>sum('DTC US&amp;CA - P&amp;L'!AE351,'DTC EU - P&amp;L'!AE351)</f>
        <v>0</v>
      </c>
      <c r="AF380" s="235">
        <f>sum('DTC US&amp;CA - P&amp;L'!AF351,'DTC EU - P&amp;L'!AF351)</f>
        <v>0</v>
      </c>
      <c r="AG380" s="189">
        <f t="shared" si="118"/>
        <v>3</v>
      </c>
      <c r="AH380" s="201"/>
    </row>
    <row r="381">
      <c r="A381" s="288" t="s">
        <v>430</v>
      </c>
      <c r="B381" s="207">
        <f>sum('DTC US&amp;CA - P&amp;L'!B352,'DTC EU - P&amp;L'!B352)</f>
        <v>0</v>
      </c>
      <c r="C381" s="207">
        <f>sum('DTC US&amp;CA - P&amp;L'!C352,'DTC EU - P&amp;L'!C352)</f>
        <v>0</v>
      </c>
      <c r="D381" s="207">
        <f>sum('DTC US&amp;CA - P&amp;L'!D352,'DTC EU - P&amp;L'!D352)</f>
        <v>0</v>
      </c>
      <c r="E381" s="207">
        <f>sum('DTC US&amp;CA - P&amp;L'!E352,'DTC EU - P&amp;L'!E352)</f>
        <v>0</v>
      </c>
      <c r="F381" s="207">
        <f>sum('DTC US&amp;CA - P&amp;L'!F352,'DTC EU - P&amp;L'!F352)</f>
        <v>0</v>
      </c>
      <c r="G381" s="207">
        <f>sum('DTC US&amp;CA - P&amp;L'!G352,'DTC EU - P&amp;L'!G352)</f>
        <v>0</v>
      </c>
      <c r="H381" s="207">
        <f>sum('DTC US&amp;CA - P&amp;L'!H352,'DTC EU - P&amp;L'!H352)</f>
        <v>0</v>
      </c>
      <c r="I381" s="207">
        <f>sum('DTC US&amp;CA - P&amp;L'!I352,'DTC EU - P&amp;L'!I352)</f>
        <v>0</v>
      </c>
      <c r="J381" s="207">
        <f>sum('DTC US&amp;CA - P&amp;L'!J352,'DTC EU - P&amp;L'!J352)</f>
        <v>0</v>
      </c>
      <c r="K381" s="207">
        <f>sum('DTC US&amp;CA - P&amp;L'!K352,'DTC EU - P&amp;L'!K352)</f>
        <v>0</v>
      </c>
      <c r="L381" s="207">
        <f>sum('DTC US&amp;CA - P&amp;L'!L352,'DTC EU - P&amp;L'!L352)</f>
        <v>0</v>
      </c>
      <c r="M381" s="207">
        <f>sum('DTC US&amp;CA - P&amp;L'!M352,'DTC EU - P&amp;L'!M352)</f>
        <v>0</v>
      </c>
      <c r="N381" s="207">
        <f>sum('DTC US&amp;CA - P&amp;L'!N352,'DTC EU - P&amp;L'!N352)</f>
        <v>0</v>
      </c>
      <c r="O381" s="207">
        <f>sum('DTC US&amp;CA - P&amp;L'!O352,'DTC EU - P&amp;L'!O352)</f>
        <v>0</v>
      </c>
      <c r="P381" s="207">
        <f>sum('DTC US&amp;CA - P&amp;L'!P352,'DTC EU - P&amp;L'!P352)</f>
        <v>0</v>
      </c>
      <c r="Q381" s="207">
        <f>sum('DTC US&amp;CA - P&amp;L'!Q352,'DTC EU - P&amp;L'!Q352)</f>
        <v>0</v>
      </c>
      <c r="R381" s="207">
        <f>sum('DTC US&amp;CA - P&amp;L'!R352,'DTC EU - P&amp;L'!R352)</f>
        <v>0</v>
      </c>
      <c r="S381" s="207">
        <f>sum('DTC US&amp;CA - P&amp;L'!S352,'DTC EU - P&amp;L'!S352)</f>
        <v>0</v>
      </c>
      <c r="T381" s="207">
        <f>sum('DTC US&amp;CA - P&amp;L'!T352,'DTC EU - P&amp;L'!T352)</f>
        <v>0</v>
      </c>
      <c r="U381" s="207">
        <f>sum('DTC US&amp;CA - P&amp;L'!U352,'DTC EU - P&amp;L'!U352)</f>
        <v>0</v>
      </c>
      <c r="V381" s="207">
        <f>sum('DTC US&amp;CA - P&amp;L'!V352,'DTC EU - P&amp;L'!V352)</f>
        <v>0</v>
      </c>
      <c r="W381" s="207">
        <f>sum('DTC US&amp;CA - P&amp;L'!W352,'DTC EU - P&amp;L'!W352)</f>
        <v>0</v>
      </c>
      <c r="X381" s="207">
        <f>sum('DTC US&amp;CA - P&amp;L'!X352,'DTC EU - P&amp;L'!X352)</f>
        <v>0</v>
      </c>
      <c r="Y381" s="207">
        <f>sum('DTC US&amp;CA - P&amp;L'!Y352,'DTC EU - P&amp;L'!Y352)</f>
        <v>0</v>
      </c>
      <c r="Z381" s="207">
        <f>sum('DTC US&amp;CA - P&amp;L'!Z352,'DTC EU - P&amp;L'!Z352)</f>
        <v>0</v>
      </c>
      <c r="AA381" s="207">
        <f>sum('DTC US&amp;CA - P&amp;L'!AA352,'DTC EU - P&amp;L'!AA352)</f>
        <v>0</v>
      </c>
      <c r="AB381" s="207">
        <f>sum('DTC US&amp;CA - P&amp;L'!AB352,'DTC EU - P&amp;L'!AB352)</f>
        <v>0</v>
      </c>
      <c r="AC381" s="207">
        <f>sum('DTC US&amp;CA - P&amp;L'!AC352,'DTC EU - P&amp;L'!AC352)</f>
        <v>0</v>
      </c>
      <c r="AD381" s="207">
        <f>sum('DTC US&amp;CA - P&amp;L'!AD352,'DTC EU - P&amp;L'!AD352)</f>
        <v>0</v>
      </c>
      <c r="AE381" s="207">
        <f>sum('DTC US&amp;CA - P&amp;L'!AE352,'DTC EU - P&amp;L'!AE352)</f>
        <v>0</v>
      </c>
      <c r="AF381" s="207">
        <f>sum('DTC US&amp;CA - P&amp;L'!AF352,'DTC EU - P&amp;L'!AF352)</f>
        <v>0</v>
      </c>
      <c r="AG381" s="189">
        <f t="shared" si="118"/>
        <v>0</v>
      </c>
      <c r="AH381" s="201"/>
    </row>
    <row r="382">
      <c r="A382" s="288" t="s">
        <v>290</v>
      </c>
      <c r="B382" s="235">
        <f>sum('DTC US&amp;CA - P&amp;L'!B353,'DTC EU - P&amp;L'!B353)</f>
        <v>0</v>
      </c>
      <c r="C382" s="235">
        <f>sum('DTC US&amp;CA - P&amp;L'!C353,'DTC EU - P&amp;L'!C353)</f>
        <v>0</v>
      </c>
      <c r="D382" s="235">
        <f>sum('DTC US&amp;CA - P&amp;L'!D353,'DTC EU - P&amp;L'!D353)</f>
        <v>0</v>
      </c>
      <c r="E382" s="235">
        <f>sum('DTC US&amp;CA - P&amp;L'!E353,'DTC EU - P&amp;L'!E353)</f>
        <v>0</v>
      </c>
      <c r="F382" s="235">
        <f>sum('DTC US&amp;CA - P&amp;L'!F353,'DTC EU - P&amp;L'!F353)</f>
        <v>0</v>
      </c>
      <c r="G382" s="235">
        <f>sum('DTC US&amp;CA - P&amp;L'!G353,'DTC EU - P&amp;L'!G353)</f>
        <v>0</v>
      </c>
      <c r="H382" s="235">
        <f>sum('DTC US&amp;CA - P&amp;L'!H353,'DTC EU - P&amp;L'!H353)</f>
        <v>0</v>
      </c>
      <c r="I382" s="235">
        <f>sum('DTC US&amp;CA - P&amp;L'!I353,'DTC EU - P&amp;L'!I353)</f>
        <v>0</v>
      </c>
      <c r="J382" s="235">
        <f>sum('DTC US&amp;CA - P&amp;L'!J353,'DTC EU - P&amp;L'!J353)</f>
        <v>0</v>
      </c>
      <c r="K382" s="235">
        <f>sum('DTC US&amp;CA - P&amp;L'!K353,'DTC EU - P&amp;L'!K353)</f>
        <v>0</v>
      </c>
      <c r="L382" s="235">
        <f>sum('DTC US&amp;CA - P&amp;L'!L353,'DTC EU - P&amp;L'!L353)</f>
        <v>0</v>
      </c>
      <c r="M382" s="235">
        <f>sum('DTC US&amp;CA - P&amp;L'!M353,'DTC EU - P&amp;L'!M353)</f>
        <v>0</v>
      </c>
      <c r="N382" s="235">
        <f>sum('DTC US&amp;CA - P&amp;L'!N353,'DTC EU - P&amp;L'!N353)</f>
        <v>0</v>
      </c>
      <c r="O382" s="235">
        <f>sum('DTC US&amp;CA - P&amp;L'!O353,'DTC EU - P&amp;L'!O353)</f>
        <v>0</v>
      </c>
      <c r="P382" s="235">
        <f>sum('DTC US&amp;CA - P&amp;L'!P353,'DTC EU - P&amp;L'!P353)</f>
        <v>0</v>
      </c>
      <c r="Q382" s="235">
        <f>sum('DTC US&amp;CA - P&amp;L'!Q353,'DTC EU - P&amp;L'!Q353)</f>
        <v>0</v>
      </c>
      <c r="R382" s="235">
        <f>sum('DTC US&amp;CA - P&amp;L'!R353,'DTC EU - P&amp;L'!R353)</f>
        <v>0</v>
      </c>
      <c r="S382" s="235">
        <f>sum('DTC US&amp;CA - P&amp;L'!S353,'DTC EU - P&amp;L'!S353)</f>
        <v>0</v>
      </c>
      <c r="T382" s="235">
        <f>sum('DTC US&amp;CA - P&amp;L'!T353,'DTC EU - P&amp;L'!T353)</f>
        <v>0</v>
      </c>
      <c r="U382" s="235">
        <f>sum('DTC US&amp;CA - P&amp;L'!U353,'DTC EU - P&amp;L'!U353)</f>
        <v>0</v>
      </c>
      <c r="V382" s="235">
        <f>sum('DTC US&amp;CA - P&amp;L'!V353,'DTC EU - P&amp;L'!V353)</f>
        <v>0</v>
      </c>
      <c r="W382" s="235">
        <f>sum('DTC US&amp;CA - P&amp;L'!W353,'DTC EU - P&amp;L'!W353)</f>
        <v>0</v>
      </c>
      <c r="X382" s="235">
        <f>sum('DTC US&amp;CA - P&amp;L'!X353,'DTC EU - P&amp;L'!X353)</f>
        <v>0</v>
      </c>
      <c r="Y382" s="235">
        <f>sum('DTC US&amp;CA - P&amp;L'!Y353,'DTC EU - P&amp;L'!Y353)</f>
        <v>0</v>
      </c>
      <c r="Z382" s="235">
        <f>sum('DTC US&amp;CA - P&amp;L'!Z353,'DTC EU - P&amp;L'!Z353)</f>
        <v>0</v>
      </c>
      <c r="AA382" s="235">
        <f>sum('DTC US&amp;CA - P&amp;L'!AA353,'DTC EU - P&amp;L'!AA353)</f>
        <v>0</v>
      </c>
      <c r="AB382" s="235">
        <f>sum('DTC US&amp;CA - P&amp;L'!AB353,'DTC EU - P&amp;L'!AB353)</f>
        <v>1</v>
      </c>
      <c r="AC382" s="235">
        <f>sum('DTC US&amp;CA - P&amp;L'!AC353,'DTC EU - P&amp;L'!AC353)</f>
        <v>0</v>
      </c>
      <c r="AD382" s="235">
        <f>sum('DTC US&amp;CA - P&amp;L'!AD353,'DTC EU - P&amp;L'!AD353)</f>
        <v>0</v>
      </c>
      <c r="AE382" s="235">
        <f>sum('DTC US&amp;CA - P&amp;L'!AE353,'DTC EU - P&amp;L'!AE353)</f>
        <v>0</v>
      </c>
      <c r="AF382" s="235">
        <f>sum('DTC US&amp;CA - P&amp;L'!AF353,'DTC EU - P&amp;L'!AF353)</f>
        <v>0</v>
      </c>
      <c r="AG382" s="189">
        <f t="shared" si="118"/>
        <v>1</v>
      </c>
      <c r="AH382" s="201"/>
    </row>
    <row r="383">
      <c r="A383" s="287" t="s">
        <v>405</v>
      </c>
      <c r="B383" s="235">
        <f>sum('DTC US&amp;CA - P&amp;L'!B354,'DTC EU - P&amp;L'!B354)</f>
        <v>0</v>
      </c>
      <c r="C383" s="235">
        <f>sum('DTC US&amp;CA - P&amp;L'!C354,'DTC EU - P&amp;L'!C354)</f>
        <v>0</v>
      </c>
      <c r="D383" s="235">
        <f>sum('DTC US&amp;CA - P&amp;L'!D354,'DTC EU - P&amp;L'!D354)</f>
        <v>0</v>
      </c>
      <c r="E383" s="235">
        <f>sum('DTC US&amp;CA - P&amp;L'!E354,'DTC EU - P&amp;L'!E354)</f>
        <v>0</v>
      </c>
      <c r="F383" s="235">
        <f>sum('DTC US&amp;CA - P&amp;L'!F354,'DTC EU - P&amp;L'!F354)</f>
        <v>0</v>
      </c>
      <c r="G383" s="235">
        <f>sum('DTC US&amp;CA - P&amp;L'!G354,'DTC EU - P&amp;L'!G354)</f>
        <v>0</v>
      </c>
      <c r="H383" s="235">
        <f>sum('DTC US&amp;CA - P&amp;L'!H354,'DTC EU - P&amp;L'!H354)</f>
        <v>0</v>
      </c>
      <c r="I383" s="235">
        <f>sum('DTC US&amp;CA - P&amp;L'!I354,'DTC EU - P&amp;L'!I354)</f>
        <v>0</v>
      </c>
      <c r="J383" s="235">
        <f>sum('DTC US&amp;CA - P&amp;L'!J354,'DTC EU - P&amp;L'!J354)</f>
        <v>0</v>
      </c>
      <c r="K383" s="235">
        <f>sum('DTC US&amp;CA - P&amp;L'!K354,'DTC EU - P&amp;L'!K354)</f>
        <v>0</v>
      </c>
      <c r="L383" s="235">
        <f>sum('DTC US&amp;CA - P&amp;L'!L354,'DTC EU - P&amp;L'!L354)</f>
        <v>0</v>
      </c>
      <c r="M383" s="235">
        <f>sum('DTC US&amp;CA - P&amp;L'!M354,'DTC EU - P&amp;L'!M354)</f>
        <v>0</v>
      </c>
      <c r="N383" s="235">
        <f>sum('DTC US&amp;CA - P&amp;L'!N354,'DTC EU - P&amp;L'!N354)</f>
        <v>0</v>
      </c>
      <c r="O383" s="235">
        <f>sum('DTC US&amp;CA - P&amp;L'!O354,'DTC EU - P&amp;L'!O354)</f>
        <v>0</v>
      </c>
      <c r="P383" s="235">
        <f>sum('DTC US&amp;CA - P&amp;L'!P354,'DTC EU - P&amp;L'!P354)</f>
        <v>0</v>
      </c>
      <c r="Q383" s="235">
        <f>sum('DTC US&amp;CA - P&amp;L'!Q354,'DTC EU - P&amp;L'!Q354)</f>
        <v>0</v>
      </c>
      <c r="R383" s="235">
        <f>sum('DTC US&amp;CA - P&amp;L'!R354,'DTC EU - P&amp;L'!R354)</f>
        <v>0</v>
      </c>
      <c r="S383" s="235">
        <f>sum('DTC US&amp;CA - P&amp;L'!S354,'DTC EU - P&amp;L'!S354)</f>
        <v>0</v>
      </c>
      <c r="T383" s="235">
        <f>sum('DTC US&amp;CA - P&amp;L'!T354,'DTC EU - P&amp;L'!T354)</f>
        <v>0</v>
      </c>
      <c r="U383" s="235">
        <f>sum('DTC US&amp;CA - P&amp;L'!U354,'DTC EU - P&amp;L'!U354)</f>
        <v>0</v>
      </c>
      <c r="V383" s="235">
        <f>sum('DTC US&amp;CA - P&amp;L'!V354,'DTC EU - P&amp;L'!V354)</f>
        <v>0</v>
      </c>
      <c r="W383" s="235">
        <f>sum('DTC US&amp;CA - P&amp;L'!W354,'DTC EU - P&amp;L'!W354)</f>
        <v>0</v>
      </c>
      <c r="X383" s="235">
        <f>sum('DTC US&amp;CA - P&amp;L'!X354,'DTC EU - P&amp;L'!X354)</f>
        <v>0</v>
      </c>
      <c r="Y383" s="235">
        <f>sum('DTC US&amp;CA - P&amp;L'!Y354,'DTC EU - P&amp;L'!Y354)</f>
        <v>0</v>
      </c>
      <c r="Z383" s="235">
        <f>sum('DTC US&amp;CA - P&amp;L'!Z354,'DTC EU - P&amp;L'!Z354)</f>
        <v>0</v>
      </c>
      <c r="AA383" s="235">
        <f>sum('DTC US&amp;CA - P&amp;L'!AA354,'DTC EU - P&amp;L'!AA354)</f>
        <v>0</v>
      </c>
      <c r="AB383" s="235">
        <f>sum('DTC US&amp;CA - P&amp;L'!AB354,'DTC EU - P&amp;L'!AB354)</f>
        <v>0</v>
      </c>
      <c r="AC383" s="235">
        <f>sum('DTC US&amp;CA - P&amp;L'!AC354,'DTC EU - P&amp;L'!AC354)</f>
        <v>0</v>
      </c>
      <c r="AD383" s="235">
        <f>sum('DTC US&amp;CA - P&amp;L'!AD354,'DTC EU - P&amp;L'!AD354)</f>
        <v>0</v>
      </c>
      <c r="AE383" s="235">
        <f>sum('DTC US&amp;CA - P&amp;L'!AE354,'DTC EU - P&amp;L'!AE354)</f>
        <v>0</v>
      </c>
      <c r="AF383" s="235">
        <f>sum('DTC US&amp;CA - P&amp;L'!AF354,'DTC EU - P&amp;L'!AF354)</f>
        <v>0</v>
      </c>
      <c r="AG383" s="189">
        <f t="shared" si="118"/>
        <v>0</v>
      </c>
      <c r="AH383" s="201"/>
    </row>
    <row r="384">
      <c r="A384" s="296" t="s">
        <v>291</v>
      </c>
      <c r="B384" s="297">
        <f t="shared" ref="B384:AF384" si="119">sum(B370:B383)</f>
        <v>0</v>
      </c>
      <c r="C384" s="297">
        <f t="shared" si="119"/>
        <v>0</v>
      </c>
      <c r="D384" s="297">
        <f t="shared" si="119"/>
        <v>0</v>
      </c>
      <c r="E384" s="297">
        <f t="shared" si="119"/>
        <v>10</v>
      </c>
      <c r="F384" s="297">
        <f t="shared" si="119"/>
        <v>7</v>
      </c>
      <c r="G384" s="297">
        <f t="shared" si="119"/>
        <v>5</v>
      </c>
      <c r="H384" s="297">
        <f t="shared" si="119"/>
        <v>1</v>
      </c>
      <c r="I384" s="297">
        <f t="shared" si="119"/>
        <v>3</v>
      </c>
      <c r="J384" s="297">
        <f t="shared" si="119"/>
        <v>1</v>
      </c>
      <c r="K384" s="297">
        <f t="shared" si="119"/>
        <v>0</v>
      </c>
      <c r="L384" s="297">
        <f t="shared" si="119"/>
        <v>0</v>
      </c>
      <c r="M384" s="297">
        <f t="shared" si="119"/>
        <v>12</v>
      </c>
      <c r="N384" s="297">
        <f t="shared" si="119"/>
        <v>0</v>
      </c>
      <c r="O384" s="297">
        <f t="shared" si="119"/>
        <v>7</v>
      </c>
      <c r="P384" s="297">
        <f t="shared" si="119"/>
        <v>0</v>
      </c>
      <c r="Q384" s="297">
        <f t="shared" si="119"/>
        <v>0</v>
      </c>
      <c r="R384" s="297">
        <f t="shared" si="119"/>
        <v>0</v>
      </c>
      <c r="S384" s="297">
        <f t="shared" si="119"/>
        <v>0</v>
      </c>
      <c r="T384" s="297">
        <f t="shared" si="119"/>
        <v>1</v>
      </c>
      <c r="U384" s="297">
        <f t="shared" si="119"/>
        <v>31</v>
      </c>
      <c r="V384" s="297">
        <f t="shared" si="119"/>
        <v>41</v>
      </c>
      <c r="W384" s="297">
        <f t="shared" si="119"/>
        <v>2</v>
      </c>
      <c r="X384" s="297">
        <f t="shared" si="119"/>
        <v>2</v>
      </c>
      <c r="Y384" s="297">
        <f t="shared" si="119"/>
        <v>0</v>
      </c>
      <c r="Z384" s="297">
        <f t="shared" si="119"/>
        <v>3</v>
      </c>
      <c r="AA384" s="297">
        <f t="shared" si="119"/>
        <v>2</v>
      </c>
      <c r="AB384" s="297">
        <f t="shared" si="119"/>
        <v>23</v>
      </c>
      <c r="AC384" s="297">
        <f t="shared" si="119"/>
        <v>0</v>
      </c>
      <c r="AD384" s="297">
        <f t="shared" si="119"/>
        <v>1</v>
      </c>
      <c r="AE384" s="297">
        <f t="shared" si="119"/>
        <v>0</v>
      </c>
      <c r="AF384" s="297">
        <f t="shared" si="119"/>
        <v>1</v>
      </c>
      <c r="AG384" s="189">
        <f t="shared" si="118"/>
        <v>153</v>
      </c>
      <c r="AH384" s="298"/>
    </row>
    <row r="385" ht="16.5" customHeight="1">
      <c r="A385" s="301"/>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89"/>
      <c r="AH385" s="201"/>
    </row>
    <row r="386">
      <c r="A386" s="288" t="s">
        <v>406</v>
      </c>
      <c r="B386" s="235">
        <f>sum('DTC US&amp;CA - P&amp;L'!B357,'DTC EU - P&amp;L'!B357)</f>
        <v>0</v>
      </c>
      <c r="C386" s="235">
        <f>sum('DTC US&amp;CA - P&amp;L'!C357,'DTC EU - P&amp;L'!C357)</f>
        <v>0</v>
      </c>
      <c r="D386" s="235">
        <f>sum('DTC US&amp;CA - P&amp;L'!D357,'DTC EU - P&amp;L'!D357)</f>
        <v>0</v>
      </c>
      <c r="E386" s="235">
        <f>sum('DTC US&amp;CA - P&amp;L'!E357,'DTC EU - P&amp;L'!E357)</f>
        <v>12</v>
      </c>
      <c r="F386" s="235">
        <f>sum('DTC US&amp;CA - P&amp;L'!F357,'DTC EU - P&amp;L'!F357)</f>
        <v>6</v>
      </c>
      <c r="G386" s="235">
        <f>sum('DTC US&amp;CA - P&amp;L'!G357,'DTC EU - P&amp;L'!G357)</f>
        <v>6</v>
      </c>
      <c r="H386" s="235">
        <f>sum('DTC US&amp;CA - P&amp;L'!H357,'DTC EU - P&amp;L'!H357)</f>
        <v>1</v>
      </c>
      <c r="I386" s="235">
        <f>sum('DTC US&amp;CA - P&amp;L'!I357,'DTC EU - P&amp;L'!I357)</f>
        <v>3</v>
      </c>
      <c r="J386" s="235">
        <f>sum('DTC US&amp;CA - P&amp;L'!J357,'DTC EU - P&amp;L'!J357)</f>
        <v>1</v>
      </c>
      <c r="K386" s="235">
        <f>sum('DTC US&amp;CA - P&amp;L'!K357,'DTC EU - P&amp;L'!K357)</f>
        <v>1</v>
      </c>
      <c r="L386" s="235">
        <f>sum('DTC US&amp;CA - P&amp;L'!L357,'DTC EU - P&amp;L'!L357)</f>
        <v>1</v>
      </c>
      <c r="M386" s="235">
        <f>sum('DTC US&amp;CA - P&amp;L'!M357,'DTC EU - P&amp;L'!M357)</f>
        <v>15</v>
      </c>
      <c r="N386" s="235">
        <f>sum('DTC US&amp;CA - P&amp;L'!N357,'DTC EU - P&amp;L'!N357)</f>
        <v>1</v>
      </c>
      <c r="O386" s="235">
        <f>sum('DTC US&amp;CA - P&amp;L'!O357,'DTC EU - P&amp;L'!O357)</f>
        <v>4</v>
      </c>
      <c r="P386" s="235">
        <f>sum('DTC US&amp;CA - P&amp;L'!P357,'DTC EU - P&amp;L'!P357)</f>
        <v>2</v>
      </c>
      <c r="Q386" s="235">
        <f>sum('DTC US&amp;CA - P&amp;L'!Q357,'DTC EU - P&amp;L'!Q357)</f>
        <v>0</v>
      </c>
      <c r="R386" s="235">
        <f>sum('DTC US&amp;CA - P&amp;L'!R357,'DTC EU - P&amp;L'!R357)</f>
        <v>0</v>
      </c>
      <c r="S386" s="235">
        <f>sum('DTC US&amp;CA - P&amp;L'!S357,'DTC EU - P&amp;L'!S357)</f>
        <v>1</v>
      </c>
      <c r="T386" s="235">
        <f>sum('DTC US&amp;CA - P&amp;L'!T357,'DTC EU - P&amp;L'!T357)</f>
        <v>2</v>
      </c>
      <c r="U386" s="235">
        <f>sum('DTC US&amp;CA - P&amp;L'!U357,'DTC EU - P&amp;L'!U357)</f>
        <v>27</v>
      </c>
      <c r="V386" s="235">
        <f>sum('DTC US&amp;CA - P&amp;L'!V357,'DTC EU - P&amp;L'!V357)</f>
        <v>36</v>
      </c>
      <c r="W386" s="235">
        <f>sum('DTC US&amp;CA - P&amp;L'!W357,'DTC EU - P&amp;L'!W357)</f>
        <v>1</v>
      </c>
      <c r="X386" s="235">
        <f>sum('DTC US&amp;CA - P&amp;L'!X357,'DTC EU - P&amp;L'!X357)</f>
        <v>4</v>
      </c>
      <c r="Y386" s="235">
        <f>sum('DTC US&amp;CA - P&amp;L'!Y357,'DTC EU - P&amp;L'!Y357)</f>
        <v>0</v>
      </c>
      <c r="Z386" s="235">
        <f>sum('DTC US&amp;CA - P&amp;L'!Z357,'DTC EU - P&amp;L'!Z357)</f>
        <v>8</v>
      </c>
      <c r="AA386" s="235">
        <f>sum('DTC US&amp;CA - P&amp;L'!AA357,'DTC EU - P&amp;L'!AA357)</f>
        <v>1</v>
      </c>
      <c r="AB386" s="235">
        <f>sum('DTC US&amp;CA - P&amp;L'!AB357,'DTC EU - P&amp;L'!AB357)</f>
        <v>19</v>
      </c>
      <c r="AC386" s="235">
        <f>sum('DTC US&amp;CA - P&amp;L'!AC357,'DTC EU - P&amp;L'!AC357)</f>
        <v>1</v>
      </c>
      <c r="AD386" s="235">
        <f>sum('DTC US&amp;CA - P&amp;L'!AD357,'DTC EU - P&amp;L'!AD357)</f>
        <v>1</v>
      </c>
      <c r="AE386" s="235">
        <f>sum('DTC US&amp;CA - P&amp;L'!AE357,'DTC EU - P&amp;L'!AE357)</f>
        <v>0</v>
      </c>
      <c r="AF386" s="235">
        <f>sum('DTC US&amp;CA - P&amp;L'!AF357,'DTC EU - P&amp;L'!AF357)</f>
        <v>0</v>
      </c>
      <c r="AG386" s="189">
        <f t="shared" ref="AG386:AG387" si="121">SUM(B386:AF386)</f>
        <v>154</v>
      </c>
      <c r="AH386" s="150"/>
    </row>
    <row r="387">
      <c r="A387" s="289" t="s">
        <v>407</v>
      </c>
      <c r="B387" s="290">
        <f t="shared" ref="B387:AF387" si="120">sum(B386)</f>
        <v>0</v>
      </c>
      <c r="C387" s="290">
        <f t="shared" si="120"/>
        <v>0</v>
      </c>
      <c r="D387" s="290">
        <f t="shared" si="120"/>
        <v>0</v>
      </c>
      <c r="E387" s="290">
        <f t="shared" si="120"/>
        <v>12</v>
      </c>
      <c r="F387" s="290">
        <f t="shared" si="120"/>
        <v>6</v>
      </c>
      <c r="G387" s="290">
        <f t="shared" si="120"/>
        <v>6</v>
      </c>
      <c r="H387" s="290">
        <f t="shared" si="120"/>
        <v>1</v>
      </c>
      <c r="I387" s="290">
        <f t="shared" si="120"/>
        <v>3</v>
      </c>
      <c r="J387" s="290">
        <f t="shared" si="120"/>
        <v>1</v>
      </c>
      <c r="K387" s="290">
        <f t="shared" si="120"/>
        <v>1</v>
      </c>
      <c r="L387" s="290">
        <f t="shared" si="120"/>
        <v>1</v>
      </c>
      <c r="M387" s="290">
        <f t="shared" si="120"/>
        <v>15</v>
      </c>
      <c r="N387" s="290">
        <f t="shared" si="120"/>
        <v>1</v>
      </c>
      <c r="O387" s="290">
        <f t="shared" si="120"/>
        <v>4</v>
      </c>
      <c r="P387" s="290">
        <f t="shared" si="120"/>
        <v>2</v>
      </c>
      <c r="Q387" s="290">
        <f t="shared" si="120"/>
        <v>0</v>
      </c>
      <c r="R387" s="290">
        <f t="shared" si="120"/>
        <v>0</v>
      </c>
      <c r="S387" s="290">
        <f t="shared" si="120"/>
        <v>1</v>
      </c>
      <c r="T387" s="290">
        <f t="shared" si="120"/>
        <v>2</v>
      </c>
      <c r="U387" s="290">
        <f t="shared" si="120"/>
        <v>27</v>
      </c>
      <c r="V387" s="290">
        <f t="shared" si="120"/>
        <v>36</v>
      </c>
      <c r="W387" s="290">
        <f t="shared" si="120"/>
        <v>1</v>
      </c>
      <c r="X387" s="290">
        <f t="shared" si="120"/>
        <v>4</v>
      </c>
      <c r="Y387" s="290">
        <f t="shared" si="120"/>
        <v>0</v>
      </c>
      <c r="Z387" s="290">
        <f t="shared" si="120"/>
        <v>8</v>
      </c>
      <c r="AA387" s="290">
        <f t="shared" si="120"/>
        <v>1</v>
      </c>
      <c r="AB387" s="290">
        <f t="shared" si="120"/>
        <v>19</v>
      </c>
      <c r="AC387" s="290">
        <f t="shared" si="120"/>
        <v>1</v>
      </c>
      <c r="AD387" s="290">
        <f t="shared" si="120"/>
        <v>1</v>
      </c>
      <c r="AE387" s="290">
        <f t="shared" si="120"/>
        <v>0</v>
      </c>
      <c r="AF387" s="290">
        <f t="shared" si="120"/>
        <v>0</v>
      </c>
      <c r="AG387" s="189">
        <f t="shared" si="121"/>
        <v>154</v>
      </c>
      <c r="AH387" s="150"/>
    </row>
    <row r="388">
      <c r="A388" s="21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189"/>
      <c r="AH388" s="283"/>
    </row>
    <row r="389">
      <c r="A389" s="288" t="s">
        <v>431</v>
      </c>
      <c r="B389" s="235">
        <f>sum('DTC US&amp;CA - P&amp;L'!B360,'DTC EU - P&amp;L'!B360)</f>
        <v>0</v>
      </c>
      <c r="C389" s="235">
        <f>sum('DTC US&amp;CA - P&amp;L'!C360,'DTC EU - P&amp;L'!C360)</f>
        <v>0</v>
      </c>
      <c r="D389" s="235">
        <f>sum('DTC US&amp;CA - P&amp;L'!D360,'DTC EU - P&amp;L'!D360)</f>
        <v>0</v>
      </c>
      <c r="E389" s="235">
        <f>sum('DTC US&amp;CA - P&amp;L'!E360,'DTC EU - P&amp;L'!E360)</f>
        <v>16</v>
      </c>
      <c r="F389" s="235">
        <f>sum('DTC US&amp;CA - P&amp;L'!F360,'DTC EU - P&amp;L'!F360)</f>
        <v>7</v>
      </c>
      <c r="G389" s="235">
        <f>sum('DTC US&amp;CA - P&amp;L'!G360,'DTC EU - P&amp;L'!G360)</f>
        <v>8</v>
      </c>
      <c r="H389" s="235">
        <f>sum('DTC US&amp;CA - P&amp;L'!H360,'DTC EU - P&amp;L'!H360)</f>
        <v>1</v>
      </c>
      <c r="I389" s="235">
        <f>sum('DTC US&amp;CA - P&amp;L'!I360,'DTC EU - P&amp;L'!I360)</f>
        <v>3</v>
      </c>
      <c r="J389" s="235">
        <f>sum('DTC US&amp;CA - P&amp;L'!J360,'DTC EU - P&amp;L'!J360)</f>
        <v>1</v>
      </c>
      <c r="K389" s="235">
        <f>sum('DTC US&amp;CA - P&amp;L'!K360,'DTC EU - P&amp;L'!K360)</f>
        <v>1</v>
      </c>
      <c r="L389" s="235">
        <f>sum('DTC US&amp;CA - P&amp;L'!L360,'DTC EU - P&amp;L'!L360)</f>
        <v>1</v>
      </c>
      <c r="M389" s="235">
        <f>sum('DTC US&amp;CA - P&amp;L'!M360,'DTC EU - P&amp;L'!M360)</f>
        <v>19</v>
      </c>
      <c r="N389" s="235">
        <f>sum('DTC US&amp;CA - P&amp;L'!N360,'DTC EU - P&amp;L'!N360)</f>
        <v>1</v>
      </c>
      <c r="O389" s="235">
        <f>sum('DTC US&amp;CA - P&amp;L'!O360,'DTC EU - P&amp;L'!O360)</f>
        <v>5</v>
      </c>
      <c r="P389" s="235">
        <f>sum('DTC US&amp;CA - P&amp;L'!P360,'DTC EU - P&amp;L'!P360)</f>
        <v>2</v>
      </c>
      <c r="Q389" s="235">
        <f>sum('DTC US&amp;CA - P&amp;L'!Q360,'DTC EU - P&amp;L'!Q360)</f>
        <v>0</v>
      </c>
      <c r="R389" s="235">
        <f>sum('DTC US&amp;CA - P&amp;L'!R360,'DTC EU - P&amp;L'!R360)</f>
        <v>0</v>
      </c>
      <c r="S389" s="235">
        <f>sum('DTC US&amp;CA - P&amp;L'!S360,'DTC EU - P&amp;L'!S360)</f>
        <v>1</v>
      </c>
      <c r="T389" s="235">
        <f>sum('DTC US&amp;CA - P&amp;L'!T360,'DTC EU - P&amp;L'!T360)</f>
        <v>3</v>
      </c>
      <c r="U389" s="235">
        <f>sum('DTC US&amp;CA - P&amp;L'!U360,'DTC EU - P&amp;L'!U360)</f>
        <v>37</v>
      </c>
      <c r="V389" s="235">
        <f>sum('DTC US&amp;CA - P&amp;L'!V360,'DTC EU - P&amp;L'!V360)</f>
        <v>49</v>
      </c>
      <c r="W389" s="235">
        <f>sum('DTC US&amp;CA - P&amp;L'!W360,'DTC EU - P&amp;L'!W360)</f>
        <v>4</v>
      </c>
      <c r="X389" s="235">
        <f>sum('DTC US&amp;CA - P&amp;L'!X360,'DTC EU - P&amp;L'!X360)</f>
        <v>6</v>
      </c>
      <c r="Y389" s="235">
        <f>sum('DTC US&amp;CA - P&amp;L'!Y360,'DTC EU - P&amp;L'!Y360)</f>
        <v>0</v>
      </c>
      <c r="Z389" s="235">
        <f>sum('DTC US&amp;CA - P&amp;L'!Z360,'DTC EU - P&amp;L'!Z360)</f>
        <v>9</v>
      </c>
      <c r="AA389" s="235">
        <f>sum('DTC US&amp;CA - P&amp;L'!AA360,'DTC EU - P&amp;L'!AA360)</f>
        <v>1</v>
      </c>
      <c r="AB389" s="235">
        <f>sum('DTC US&amp;CA - P&amp;L'!AB360,'DTC EU - P&amp;L'!AB360)</f>
        <v>22</v>
      </c>
      <c r="AC389" s="235">
        <f>sum('DTC US&amp;CA - P&amp;L'!AC360,'DTC EU - P&amp;L'!AC360)</f>
        <v>1</v>
      </c>
      <c r="AD389" s="235">
        <f>sum('DTC US&amp;CA - P&amp;L'!AD360,'DTC EU - P&amp;L'!AD360)</f>
        <v>1</v>
      </c>
      <c r="AE389" s="235">
        <f>sum('DTC US&amp;CA - P&amp;L'!AE360,'DTC EU - P&amp;L'!AE360)</f>
        <v>0</v>
      </c>
      <c r="AF389" s="235">
        <f>sum('DTC US&amp;CA - P&amp;L'!AF360,'DTC EU - P&amp;L'!AF360)</f>
        <v>2</v>
      </c>
      <c r="AG389" s="189">
        <f>SUM(B389:AF389)</f>
        <v>201</v>
      </c>
      <c r="AH389" s="150"/>
    </row>
    <row r="390">
      <c r="A390" s="21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2"/>
      <c r="AH390" s="283"/>
    </row>
    <row r="391">
      <c r="A391" s="199" t="s">
        <v>432</v>
      </c>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2"/>
      <c r="AH391" s="283"/>
    </row>
    <row r="392">
      <c r="A392" s="288" t="s">
        <v>409</v>
      </c>
      <c r="B392" s="235">
        <f>sum('DTC US&amp;CA - P&amp;L'!B363,'DTC EU - P&amp;L'!B363)</f>
        <v>0</v>
      </c>
      <c r="C392" s="235">
        <f>sum('DTC US&amp;CA - P&amp;L'!C363,'DTC EU - P&amp;L'!C363)</f>
        <v>0</v>
      </c>
      <c r="D392" s="235">
        <f>sum('DTC US&amp;CA - P&amp;L'!D363,'DTC EU - P&amp;L'!D363)</f>
        <v>0</v>
      </c>
      <c r="E392" s="235">
        <f>sum('DTC US&amp;CA - P&amp;L'!E363,'DTC EU - P&amp;L'!E363)</f>
        <v>3216.28</v>
      </c>
      <c r="F392" s="235">
        <f>sum('DTC US&amp;CA - P&amp;L'!F363,'DTC EU - P&amp;L'!F363)</f>
        <v>1947.94</v>
      </c>
      <c r="G392" s="235">
        <f>sum('DTC US&amp;CA - P&amp;L'!G363,'DTC EU - P&amp;L'!G363)</f>
        <v>2064.21</v>
      </c>
      <c r="H392" s="235">
        <f>sum('DTC US&amp;CA - P&amp;L'!H363,'DTC EU - P&amp;L'!H363)</f>
        <v>208.58</v>
      </c>
      <c r="I392" s="235">
        <f>sum('DTC US&amp;CA - P&amp;L'!I363,'DTC EU - P&amp;L'!I363)</f>
        <v>572.71</v>
      </c>
      <c r="J392" s="235">
        <f>sum('DTC US&amp;CA - P&amp;L'!J363,'DTC EU - P&amp;L'!J363)</f>
        <v>249.03</v>
      </c>
      <c r="K392" s="235">
        <f>sum('DTC US&amp;CA - P&amp;L'!K363,'DTC EU - P&amp;L'!K363)</f>
        <v>98.99</v>
      </c>
      <c r="L392" s="235">
        <f>sum('DTC US&amp;CA - P&amp;L'!L363,'DTC EU - P&amp;L'!L363)</f>
        <v>106.91</v>
      </c>
      <c r="M392" s="235">
        <f>sum('DTC US&amp;CA - P&amp;L'!M363,'DTC EU - P&amp;L'!M363)</f>
        <v>3476</v>
      </c>
      <c r="N392" s="235">
        <f>sum('DTC US&amp;CA - P&amp;L'!N363,'DTC EU - P&amp;L'!N363)</f>
        <v>98.99</v>
      </c>
      <c r="O392" s="235">
        <f>sum('DTC US&amp;CA - P&amp;L'!O363,'DTC EU - P&amp;L'!O363)</f>
        <v>905.28</v>
      </c>
      <c r="P392" s="235">
        <f>sum('DTC US&amp;CA - P&amp;L'!P363,'DTC EU - P&amp;L'!P363)</f>
        <v>179.17</v>
      </c>
      <c r="Q392" s="235">
        <f>sum('DTC US&amp;CA - P&amp;L'!Q363,'DTC EU - P&amp;L'!Q363)</f>
        <v>0</v>
      </c>
      <c r="R392" s="235">
        <f>sum('DTC US&amp;CA - P&amp;L'!R363,'DTC EU - P&amp;L'!R363)</f>
        <v>0</v>
      </c>
      <c r="S392" s="235">
        <f>sum('DTC US&amp;CA - P&amp;L'!S363,'DTC EU - P&amp;L'!S363)</f>
        <v>106.17</v>
      </c>
      <c r="T392" s="235">
        <f>sum('DTC US&amp;CA - P&amp;L'!T363,'DTC EU - P&amp;L'!T363)</f>
        <v>1135.1</v>
      </c>
      <c r="U392" s="235">
        <f>sum('DTC US&amp;CA - P&amp;L'!U363,'DTC EU - P&amp;L'!U363)</f>
        <v>7844.62</v>
      </c>
      <c r="V392" s="235">
        <f>sum('DTC US&amp;CA - P&amp;L'!V363,'DTC EU - P&amp;L'!V363)</f>
        <v>10578.97</v>
      </c>
      <c r="W392" s="235">
        <f>sum('DTC US&amp;CA - P&amp;L'!W363,'DTC EU - P&amp;L'!W363)</f>
        <v>939.8</v>
      </c>
      <c r="X392" s="235">
        <f>sum('DTC US&amp;CA - P&amp;L'!X363,'DTC EU - P&amp;L'!X363)</f>
        <v>990.82</v>
      </c>
      <c r="Y392" s="235">
        <f>sum('DTC US&amp;CA - P&amp;L'!Y363,'DTC EU - P&amp;L'!Y363)</f>
        <v>0</v>
      </c>
      <c r="Z392" s="235">
        <f>sum('DTC US&amp;CA - P&amp;L'!Z363,'DTC EU - P&amp;L'!Z363)</f>
        <v>1615.48</v>
      </c>
      <c r="AA392" s="235">
        <f>sum('DTC US&amp;CA - P&amp;L'!AA363,'DTC EU - P&amp;L'!AA363)</f>
        <v>218.74</v>
      </c>
      <c r="AB392" s="235">
        <f>sum('DTC US&amp;CA - P&amp;L'!AB363,'DTC EU - P&amp;L'!AB363)</f>
        <v>4481.21</v>
      </c>
      <c r="AC392" s="235">
        <f>sum('DTC US&amp;CA - P&amp;L'!AC363,'DTC EU - P&amp;L'!AC363)</f>
        <v>260.74</v>
      </c>
      <c r="AD392" s="235">
        <f>sum('DTC US&amp;CA - P&amp;L'!AD363,'DTC EU - P&amp;L'!AD363)</f>
        <v>208.46</v>
      </c>
      <c r="AE392" s="235">
        <f>sum('DTC US&amp;CA - P&amp;L'!AE363,'DTC EU - P&amp;L'!AE363)</f>
        <v>0</v>
      </c>
      <c r="AF392" s="235">
        <f>sum('DTC US&amp;CA - P&amp;L'!AF363,'DTC EU - P&amp;L'!AF363)</f>
        <v>426.71</v>
      </c>
      <c r="AG392" s="149">
        <f t="shared" ref="AG392:AG393" si="123">SUM(B392:AF392)</f>
        <v>41930.91</v>
      </c>
      <c r="AH392" s="150"/>
    </row>
    <row r="393">
      <c r="A393" s="303" t="s">
        <v>267</v>
      </c>
      <c r="B393" s="308">
        <f t="shared" ref="B393:AF393" si="122">sum(B392)</f>
        <v>0</v>
      </c>
      <c r="C393" s="308">
        <f t="shared" si="122"/>
        <v>0</v>
      </c>
      <c r="D393" s="308">
        <f t="shared" si="122"/>
        <v>0</v>
      </c>
      <c r="E393" s="308">
        <f t="shared" si="122"/>
        <v>3216.28</v>
      </c>
      <c r="F393" s="308">
        <f t="shared" si="122"/>
        <v>1947.94</v>
      </c>
      <c r="G393" s="308">
        <f t="shared" si="122"/>
        <v>2064.21</v>
      </c>
      <c r="H393" s="308">
        <f t="shared" si="122"/>
        <v>208.58</v>
      </c>
      <c r="I393" s="308">
        <f t="shared" si="122"/>
        <v>572.71</v>
      </c>
      <c r="J393" s="308">
        <f t="shared" si="122"/>
        <v>249.03</v>
      </c>
      <c r="K393" s="308">
        <f t="shared" si="122"/>
        <v>98.99</v>
      </c>
      <c r="L393" s="308">
        <f t="shared" si="122"/>
        <v>106.91</v>
      </c>
      <c r="M393" s="308">
        <f t="shared" si="122"/>
        <v>3476</v>
      </c>
      <c r="N393" s="308">
        <f t="shared" si="122"/>
        <v>98.99</v>
      </c>
      <c r="O393" s="308">
        <f t="shared" si="122"/>
        <v>905.28</v>
      </c>
      <c r="P393" s="308">
        <f t="shared" si="122"/>
        <v>179.17</v>
      </c>
      <c r="Q393" s="308">
        <f t="shared" si="122"/>
        <v>0</v>
      </c>
      <c r="R393" s="308">
        <f t="shared" si="122"/>
        <v>0</v>
      </c>
      <c r="S393" s="308">
        <f t="shared" si="122"/>
        <v>106.17</v>
      </c>
      <c r="T393" s="308">
        <f t="shared" si="122"/>
        <v>1135.1</v>
      </c>
      <c r="U393" s="308">
        <f t="shared" si="122"/>
        <v>7844.62</v>
      </c>
      <c r="V393" s="308">
        <f t="shared" si="122"/>
        <v>10578.97</v>
      </c>
      <c r="W393" s="308">
        <f t="shared" si="122"/>
        <v>939.8</v>
      </c>
      <c r="X393" s="308">
        <f t="shared" si="122"/>
        <v>990.82</v>
      </c>
      <c r="Y393" s="308">
        <f t="shared" si="122"/>
        <v>0</v>
      </c>
      <c r="Z393" s="308">
        <f t="shared" si="122"/>
        <v>1615.48</v>
      </c>
      <c r="AA393" s="308">
        <f t="shared" si="122"/>
        <v>218.74</v>
      </c>
      <c r="AB393" s="308">
        <f t="shared" si="122"/>
        <v>4481.21</v>
      </c>
      <c r="AC393" s="308">
        <f t="shared" si="122"/>
        <v>260.74</v>
      </c>
      <c r="AD393" s="308">
        <f t="shared" si="122"/>
        <v>208.46</v>
      </c>
      <c r="AE393" s="308">
        <f t="shared" si="122"/>
        <v>0</v>
      </c>
      <c r="AF393" s="308">
        <f t="shared" si="122"/>
        <v>426.71</v>
      </c>
      <c r="AG393" s="149">
        <f t="shared" si="123"/>
        <v>41930.91</v>
      </c>
      <c r="AH393" s="150"/>
    </row>
    <row r="394">
      <c r="A394" s="305"/>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2"/>
      <c r="AH394" s="283"/>
    </row>
    <row r="395">
      <c r="A395" s="305"/>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2"/>
      <c r="AH395" s="283"/>
    </row>
    <row r="396">
      <c r="A396" s="305"/>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2"/>
      <c r="AH396" s="283"/>
    </row>
    <row r="397" collapsed="1">
      <c r="A397" s="199" t="s">
        <v>433</v>
      </c>
      <c r="B397" s="200">
        <f t="shared" ref="B397:AF397" si="124">sum(B398,B415)</f>
        <v>0</v>
      </c>
      <c r="C397" s="200">
        <f t="shared" si="124"/>
        <v>0</v>
      </c>
      <c r="D397" s="200">
        <f t="shared" si="124"/>
        <v>0</v>
      </c>
      <c r="E397" s="200">
        <f t="shared" si="124"/>
        <v>0</v>
      </c>
      <c r="F397" s="200">
        <f t="shared" si="124"/>
        <v>0</v>
      </c>
      <c r="G397" s="200">
        <f t="shared" si="124"/>
        <v>0</v>
      </c>
      <c r="H397" s="200">
        <f t="shared" si="124"/>
        <v>0</v>
      </c>
      <c r="I397" s="200">
        <f t="shared" si="124"/>
        <v>0</v>
      </c>
      <c r="J397" s="200">
        <f t="shared" si="124"/>
        <v>0</v>
      </c>
      <c r="K397" s="200">
        <f t="shared" si="124"/>
        <v>0</v>
      </c>
      <c r="L397" s="200">
        <f t="shared" si="124"/>
        <v>0</v>
      </c>
      <c r="M397" s="200">
        <f t="shared" si="124"/>
        <v>0</v>
      </c>
      <c r="N397" s="200">
        <f t="shared" si="124"/>
        <v>0</v>
      </c>
      <c r="O397" s="200">
        <f t="shared" si="124"/>
        <v>0</v>
      </c>
      <c r="P397" s="200">
        <f t="shared" si="124"/>
        <v>0</v>
      </c>
      <c r="Q397" s="200">
        <f t="shared" si="124"/>
        <v>0</v>
      </c>
      <c r="R397" s="200">
        <f t="shared" si="124"/>
        <v>0</v>
      </c>
      <c r="S397" s="200">
        <f t="shared" si="124"/>
        <v>0</v>
      </c>
      <c r="T397" s="200">
        <f t="shared" si="124"/>
        <v>0</v>
      </c>
      <c r="U397" s="200">
        <f t="shared" si="124"/>
        <v>0</v>
      </c>
      <c r="V397" s="200">
        <f t="shared" si="124"/>
        <v>0</v>
      </c>
      <c r="W397" s="200">
        <f t="shared" si="124"/>
        <v>0</v>
      </c>
      <c r="X397" s="200">
        <f t="shared" si="124"/>
        <v>0</v>
      </c>
      <c r="Y397" s="200">
        <f t="shared" si="124"/>
        <v>0</v>
      </c>
      <c r="Z397" s="200">
        <f t="shared" si="124"/>
        <v>0</v>
      </c>
      <c r="AA397" s="200">
        <f t="shared" si="124"/>
        <v>0</v>
      </c>
      <c r="AB397" s="200">
        <f t="shared" si="124"/>
        <v>0</v>
      </c>
      <c r="AC397" s="200">
        <f t="shared" si="124"/>
        <v>0</v>
      </c>
      <c r="AD397" s="200">
        <f t="shared" si="124"/>
        <v>0</v>
      </c>
      <c r="AE397" s="200">
        <f t="shared" si="124"/>
        <v>0</v>
      </c>
      <c r="AF397" s="200">
        <f t="shared" si="124"/>
        <v>0</v>
      </c>
      <c r="AG397" s="189">
        <f t="shared" ref="AG397:AG406" si="126">SUM(B397:AF397)</f>
        <v>0</v>
      </c>
      <c r="AH397" s="201"/>
    </row>
    <row r="398" hidden="1" outlineLevel="1">
      <c r="A398" s="202" t="s">
        <v>230</v>
      </c>
      <c r="B398" s="203">
        <f t="shared" ref="B398:AF398" si="125">sum(B406,B413)</f>
        <v>0</v>
      </c>
      <c r="C398" s="203">
        <f t="shared" si="125"/>
        <v>0</v>
      </c>
      <c r="D398" s="203">
        <f t="shared" si="125"/>
        <v>0</v>
      </c>
      <c r="E398" s="203">
        <f t="shared" si="125"/>
        <v>0</v>
      </c>
      <c r="F398" s="203">
        <f t="shared" si="125"/>
        <v>0</v>
      </c>
      <c r="G398" s="203">
        <f t="shared" si="125"/>
        <v>0</v>
      </c>
      <c r="H398" s="203">
        <f t="shared" si="125"/>
        <v>0</v>
      </c>
      <c r="I398" s="203">
        <f t="shared" si="125"/>
        <v>0</v>
      </c>
      <c r="J398" s="203">
        <f t="shared" si="125"/>
        <v>0</v>
      </c>
      <c r="K398" s="203">
        <f t="shared" si="125"/>
        <v>0</v>
      </c>
      <c r="L398" s="203">
        <f t="shared" si="125"/>
        <v>0</v>
      </c>
      <c r="M398" s="203">
        <f t="shared" si="125"/>
        <v>0</v>
      </c>
      <c r="N398" s="203">
        <f t="shared" si="125"/>
        <v>0</v>
      </c>
      <c r="O398" s="203">
        <f t="shared" si="125"/>
        <v>0</v>
      </c>
      <c r="P398" s="203">
        <f t="shared" si="125"/>
        <v>0</v>
      </c>
      <c r="Q398" s="203">
        <f t="shared" si="125"/>
        <v>0</v>
      </c>
      <c r="R398" s="203">
        <f t="shared" si="125"/>
        <v>0</v>
      </c>
      <c r="S398" s="203">
        <f t="shared" si="125"/>
        <v>0</v>
      </c>
      <c r="T398" s="203">
        <f t="shared" si="125"/>
        <v>0</v>
      </c>
      <c r="U398" s="203">
        <f t="shared" si="125"/>
        <v>0</v>
      </c>
      <c r="V398" s="203">
        <f t="shared" si="125"/>
        <v>0</v>
      </c>
      <c r="W398" s="203">
        <f t="shared" si="125"/>
        <v>0</v>
      </c>
      <c r="X398" s="203">
        <f t="shared" si="125"/>
        <v>0</v>
      </c>
      <c r="Y398" s="203">
        <f t="shared" si="125"/>
        <v>0</v>
      </c>
      <c r="Z398" s="203">
        <f t="shared" si="125"/>
        <v>0</v>
      </c>
      <c r="AA398" s="203">
        <f t="shared" si="125"/>
        <v>0</v>
      </c>
      <c r="AB398" s="203">
        <f t="shared" si="125"/>
        <v>0</v>
      </c>
      <c r="AC398" s="203">
        <f t="shared" si="125"/>
        <v>0</v>
      </c>
      <c r="AD398" s="203">
        <f t="shared" si="125"/>
        <v>0</v>
      </c>
      <c r="AE398" s="203">
        <f t="shared" si="125"/>
        <v>0</v>
      </c>
      <c r="AF398" s="203">
        <f t="shared" si="125"/>
        <v>0</v>
      </c>
      <c r="AG398" s="189">
        <f t="shared" si="126"/>
        <v>0</v>
      </c>
      <c r="AH398" s="205"/>
    </row>
    <row r="399" hidden="1" outlineLevel="1">
      <c r="A399" s="306" t="s">
        <v>379</v>
      </c>
      <c r="B399" s="307">
        <f>sum('DTC US&amp;CA - P&amp;L'!B370,'DTC EU - P&amp;L'!B372)</f>
        <v>0</v>
      </c>
      <c r="C399" s="307">
        <f>sum('DTC US&amp;CA - P&amp;L'!C370,'DTC EU - P&amp;L'!C372)</f>
        <v>0</v>
      </c>
      <c r="D399" s="307">
        <f>sum('DTC US&amp;CA - P&amp;L'!D370,'DTC EU - P&amp;L'!D372)</f>
        <v>0</v>
      </c>
      <c r="E399" s="307">
        <f>sum('DTC US&amp;CA - P&amp;L'!E370,'DTC EU - P&amp;L'!E372)</f>
        <v>0</v>
      </c>
      <c r="F399" s="307">
        <f>sum('DTC US&amp;CA - P&amp;L'!F370,'DTC EU - P&amp;L'!F372)</f>
        <v>0</v>
      </c>
      <c r="G399" s="307">
        <f>sum('DTC US&amp;CA - P&amp;L'!G370,'DTC EU - P&amp;L'!G372)</f>
        <v>0</v>
      </c>
      <c r="H399" s="307">
        <f>sum('DTC US&amp;CA - P&amp;L'!H370,'DTC EU - P&amp;L'!H372)</f>
        <v>0</v>
      </c>
      <c r="I399" s="307">
        <f>sum('DTC US&amp;CA - P&amp;L'!I370,'DTC EU - P&amp;L'!I372)</f>
        <v>0</v>
      </c>
      <c r="J399" s="307">
        <f>sum('DTC US&amp;CA - P&amp;L'!J370,'DTC EU - P&amp;L'!J372)</f>
        <v>0</v>
      </c>
      <c r="K399" s="307">
        <f>sum('DTC US&amp;CA - P&amp;L'!K370,'DTC EU - P&amp;L'!K372)</f>
        <v>0</v>
      </c>
      <c r="L399" s="307">
        <f>sum('DTC US&amp;CA - P&amp;L'!L370,'DTC EU - P&amp;L'!L372)</f>
        <v>0</v>
      </c>
      <c r="M399" s="307">
        <f>sum('DTC US&amp;CA - P&amp;L'!M370,'DTC EU - P&amp;L'!M372)</f>
        <v>0</v>
      </c>
      <c r="N399" s="307">
        <f>sum('DTC US&amp;CA - P&amp;L'!N370,'DTC EU - P&amp;L'!N372)</f>
        <v>0</v>
      </c>
      <c r="O399" s="307">
        <f>sum('DTC US&amp;CA - P&amp;L'!O370,'DTC EU - P&amp;L'!O372)</f>
        <v>0</v>
      </c>
      <c r="P399" s="307">
        <f>sum('DTC US&amp;CA - P&amp;L'!P370,'DTC EU - P&amp;L'!P372)</f>
        <v>0</v>
      </c>
      <c r="Q399" s="307">
        <f>sum('DTC US&amp;CA - P&amp;L'!Q370,'DTC EU - P&amp;L'!Q372)</f>
        <v>0</v>
      </c>
      <c r="R399" s="307">
        <f>sum('DTC US&amp;CA - P&amp;L'!R370,'DTC EU - P&amp;L'!R372)</f>
        <v>0</v>
      </c>
      <c r="S399" s="307">
        <f>sum('DTC US&amp;CA - P&amp;L'!S370,'DTC EU - P&amp;L'!S372)</f>
        <v>0</v>
      </c>
      <c r="T399" s="307">
        <f>sum('DTC US&amp;CA - P&amp;L'!T370,'DTC EU - P&amp;L'!T372)</f>
        <v>0</v>
      </c>
      <c r="U399" s="307">
        <f>sum('DTC US&amp;CA - P&amp;L'!U370,'DTC EU - P&amp;L'!U372)</f>
        <v>0</v>
      </c>
      <c r="V399" s="307">
        <f>sum('DTC US&amp;CA - P&amp;L'!V370,'DTC EU - P&amp;L'!V372)</f>
        <v>0</v>
      </c>
      <c r="W399" s="307">
        <f>sum('DTC US&amp;CA - P&amp;L'!W370,'DTC EU - P&amp;L'!W372)</f>
        <v>0</v>
      </c>
      <c r="X399" s="307">
        <f>sum('DTC US&amp;CA - P&amp;L'!X370,'DTC EU - P&amp;L'!X372)</f>
        <v>0</v>
      </c>
      <c r="Y399" s="307">
        <f>sum('DTC US&amp;CA - P&amp;L'!Y370,'DTC EU - P&amp;L'!Y372)</f>
        <v>0</v>
      </c>
      <c r="Z399" s="307">
        <f>sum('DTC US&amp;CA - P&amp;L'!Z370,'DTC EU - P&amp;L'!Z372)</f>
        <v>0</v>
      </c>
      <c r="AA399" s="307">
        <f>sum('DTC US&amp;CA - P&amp;L'!AA370,'DTC EU - P&amp;L'!AA372)</f>
        <v>0</v>
      </c>
      <c r="AB399" s="307">
        <f>sum('DTC US&amp;CA - P&amp;L'!AB370,'DTC EU - P&amp;L'!AB372)</f>
        <v>0</v>
      </c>
      <c r="AC399" s="307">
        <f>sum('DTC US&amp;CA - P&amp;L'!AC370,'DTC EU - P&amp;L'!AC372)</f>
        <v>0</v>
      </c>
      <c r="AD399" s="307">
        <f>sum('DTC US&amp;CA - P&amp;L'!AD370,'DTC EU - P&amp;L'!AD372)</f>
        <v>0</v>
      </c>
      <c r="AE399" s="307">
        <f>sum('DTC US&amp;CA - P&amp;L'!AE370,'DTC EU - P&amp;L'!AE372)</f>
        <v>0</v>
      </c>
      <c r="AF399" s="307">
        <f>sum('DTC US&amp;CA - P&amp;L'!AF370,'DTC EU - P&amp;L'!AF372)</f>
        <v>0</v>
      </c>
      <c r="AG399" s="189">
        <f t="shared" si="126"/>
        <v>0</v>
      </c>
      <c r="AH399" s="150"/>
    </row>
    <row r="400" hidden="1" outlineLevel="1">
      <c r="A400" s="306" t="s">
        <v>380</v>
      </c>
      <c r="B400" s="307">
        <f>sum('DTC US&amp;CA - P&amp;L'!B371,'DTC EU - P&amp;L'!B373)</f>
        <v>0</v>
      </c>
      <c r="C400" s="307">
        <f>sum('DTC US&amp;CA - P&amp;L'!C371,'DTC EU - P&amp;L'!C373)</f>
        <v>0</v>
      </c>
      <c r="D400" s="307">
        <f>sum('DTC US&amp;CA - P&amp;L'!D371,'DTC EU - P&amp;L'!D373)</f>
        <v>0</v>
      </c>
      <c r="E400" s="307">
        <f>sum('DTC US&amp;CA - P&amp;L'!E371,'DTC EU - P&amp;L'!E373)</f>
        <v>0</v>
      </c>
      <c r="F400" s="307">
        <f>sum('DTC US&amp;CA - P&amp;L'!F371,'DTC EU - P&amp;L'!F373)</f>
        <v>0</v>
      </c>
      <c r="G400" s="307">
        <f>sum('DTC US&amp;CA - P&amp;L'!G371,'DTC EU - P&amp;L'!G373)</f>
        <v>0</v>
      </c>
      <c r="H400" s="307">
        <f>sum('DTC US&amp;CA - P&amp;L'!H371,'DTC EU - P&amp;L'!H373)</f>
        <v>0</v>
      </c>
      <c r="I400" s="307">
        <f>sum('DTC US&amp;CA - P&amp;L'!I371,'DTC EU - P&amp;L'!I373)</f>
        <v>0</v>
      </c>
      <c r="J400" s="307">
        <f>sum('DTC US&amp;CA - P&amp;L'!J371,'DTC EU - P&amp;L'!J373)</f>
        <v>0</v>
      </c>
      <c r="K400" s="307">
        <f>sum('DTC US&amp;CA - P&amp;L'!K371,'DTC EU - P&amp;L'!K373)</f>
        <v>0</v>
      </c>
      <c r="L400" s="307">
        <f>sum('DTC US&amp;CA - P&amp;L'!L371,'DTC EU - P&amp;L'!L373)</f>
        <v>0</v>
      </c>
      <c r="M400" s="307">
        <f>sum('DTC US&amp;CA - P&amp;L'!M371,'DTC EU - P&amp;L'!M373)</f>
        <v>0</v>
      </c>
      <c r="N400" s="307">
        <f>sum('DTC US&amp;CA - P&amp;L'!N371,'DTC EU - P&amp;L'!N373)</f>
        <v>0</v>
      </c>
      <c r="O400" s="307">
        <f>sum('DTC US&amp;CA - P&amp;L'!O371,'DTC EU - P&amp;L'!O373)</f>
        <v>0</v>
      </c>
      <c r="P400" s="307">
        <f>sum('DTC US&amp;CA - P&amp;L'!P371,'DTC EU - P&amp;L'!P373)</f>
        <v>0</v>
      </c>
      <c r="Q400" s="307">
        <f>sum('DTC US&amp;CA - P&amp;L'!Q371,'DTC EU - P&amp;L'!Q373)</f>
        <v>0</v>
      </c>
      <c r="R400" s="307">
        <f>sum('DTC US&amp;CA - P&amp;L'!R371,'DTC EU - P&amp;L'!R373)</f>
        <v>0</v>
      </c>
      <c r="S400" s="307">
        <f>sum('DTC US&amp;CA - P&amp;L'!S371,'DTC EU - P&amp;L'!S373)</f>
        <v>0</v>
      </c>
      <c r="T400" s="307">
        <f>sum('DTC US&amp;CA - P&amp;L'!T371,'DTC EU - P&amp;L'!T373)</f>
        <v>0</v>
      </c>
      <c r="U400" s="307">
        <f>sum('DTC US&amp;CA - P&amp;L'!U371,'DTC EU - P&amp;L'!U373)</f>
        <v>0</v>
      </c>
      <c r="V400" s="307">
        <f>sum('DTC US&amp;CA - P&amp;L'!V371,'DTC EU - P&amp;L'!V373)</f>
        <v>0</v>
      </c>
      <c r="W400" s="307">
        <f>sum('DTC US&amp;CA - P&amp;L'!W371,'DTC EU - P&amp;L'!W373)</f>
        <v>0</v>
      </c>
      <c r="X400" s="307">
        <f>sum('DTC US&amp;CA - P&amp;L'!X371,'DTC EU - P&amp;L'!X373)</f>
        <v>0</v>
      </c>
      <c r="Y400" s="307">
        <f>sum('DTC US&amp;CA - P&amp;L'!Y371,'DTC EU - P&amp;L'!Y373)</f>
        <v>0</v>
      </c>
      <c r="Z400" s="307">
        <f>sum('DTC US&amp;CA - P&amp;L'!Z371,'DTC EU - P&amp;L'!Z373)</f>
        <v>0</v>
      </c>
      <c r="AA400" s="307">
        <f>sum('DTC US&amp;CA - P&amp;L'!AA371,'DTC EU - P&amp;L'!AA373)</f>
        <v>0</v>
      </c>
      <c r="AB400" s="307">
        <f>sum('DTC US&amp;CA - P&amp;L'!AB371,'DTC EU - P&amp;L'!AB373)</f>
        <v>0</v>
      </c>
      <c r="AC400" s="307">
        <f>sum('DTC US&amp;CA - P&amp;L'!AC371,'DTC EU - P&amp;L'!AC373)</f>
        <v>0</v>
      </c>
      <c r="AD400" s="307">
        <f>sum('DTC US&amp;CA - P&amp;L'!AD371,'DTC EU - P&amp;L'!AD373)</f>
        <v>0</v>
      </c>
      <c r="AE400" s="307">
        <f>sum('DTC US&amp;CA - P&amp;L'!AE371,'DTC EU - P&amp;L'!AE373)</f>
        <v>0</v>
      </c>
      <c r="AF400" s="307">
        <f>sum('DTC US&amp;CA - P&amp;L'!AF371,'DTC EU - P&amp;L'!AF373)</f>
        <v>0</v>
      </c>
      <c r="AG400" s="189">
        <f t="shared" si="126"/>
        <v>0</v>
      </c>
      <c r="AH400" s="150"/>
    </row>
    <row r="401" hidden="1" outlineLevel="1">
      <c r="A401" s="306" t="s">
        <v>381</v>
      </c>
      <c r="B401" s="307">
        <f>sum('DTC US&amp;CA - P&amp;L'!B372,'DTC EU - P&amp;L'!B374)</f>
        <v>0</v>
      </c>
      <c r="C401" s="307">
        <f>sum('DTC US&amp;CA - P&amp;L'!C372,'DTC EU - P&amp;L'!C374)</f>
        <v>0</v>
      </c>
      <c r="D401" s="307">
        <f>sum('DTC US&amp;CA - P&amp;L'!D372,'DTC EU - P&amp;L'!D374)</f>
        <v>0</v>
      </c>
      <c r="E401" s="307">
        <f>sum('DTC US&amp;CA - P&amp;L'!E372,'DTC EU - P&amp;L'!E374)</f>
        <v>0</v>
      </c>
      <c r="F401" s="307">
        <f>sum('DTC US&amp;CA - P&amp;L'!F372,'DTC EU - P&amp;L'!F374)</f>
        <v>0</v>
      </c>
      <c r="G401" s="307">
        <f>sum('DTC US&amp;CA - P&amp;L'!G372,'DTC EU - P&amp;L'!G374)</f>
        <v>0</v>
      </c>
      <c r="H401" s="307">
        <f>sum('DTC US&amp;CA - P&amp;L'!H372,'DTC EU - P&amp;L'!H374)</f>
        <v>0</v>
      </c>
      <c r="I401" s="307">
        <f>sum('DTC US&amp;CA - P&amp;L'!I372,'DTC EU - P&amp;L'!I374)</f>
        <v>0</v>
      </c>
      <c r="J401" s="307">
        <f>sum('DTC US&amp;CA - P&amp;L'!J372,'DTC EU - P&amp;L'!J374)</f>
        <v>0</v>
      </c>
      <c r="K401" s="307">
        <f>sum('DTC US&amp;CA - P&amp;L'!K372,'DTC EU - P&amp;L'!K374)</f>
        <v>0</v>
      </c>
      <c r="L401" s="307">
        <f>sum('DTC US&amp;CA - P&amp;L'!L372,'DTC EU - P&amp;L'!L374)</f>
        <v>0</v>
      </c>
      <c r="M401" s="307">
        <f>sum('DTC US&amp;CA - P&amp;L'!M372,'DTC EU - P&amp;L'!M374)</f>
        <v>0</v>
      </c>
      <c r="N401" s="307">
        <f>sum('DTC US&amp;CA - P&amp;L'!N372,'DTC EU - P&amp;L'!N374)</f>
        <v>0</v>
      </c>
      <c r="O401" s="307">
        <f>sum('DTC US&amp;CA - P&amp;L'!O372,'DTC EU - P&amp;L'!O374)</f>
        <v>0</v>
      </c>
      <c r="P401" s="307">
        <f>sum('DTC US&amp;CA - P&amp;L'!P372,'DTC EU - P&amp;L'!P374)</f>
        <v>0</v>
      </c>
      <c r="Q401" s="307">
        <f>sum('DTC US&amp;CA - P&amp;L'!Q372,'DTC EU - P&amp;L'!Q374)</f>
        <v>0</v>
      </c>
      <c r="R401" s="307">
        <f>sum('DTC US&amp;CA - P&amp;L'!R372,'DTC EU - P&amp;L'!R374)</f>
        <v>0</v>
      </c>
      <c r="S401" s="307">
        <f>sum('DTC US&amp;CA - P&amp;L'!S372,'DTC EU - P&amp;L'!S374)</f>
        <v>0</v>
      </c>
      <c r="T401" s="307">
        <f>sum('DTC US&amp;CA - P&amp;L'!T372,'DTC EU - P&amp;L'!T374)</f>
        <v>0</v>
      </c>
      <c r="U401" s="307">
        <f>sum('DTC US&amp;CA - P&amp;L'!U372,'DTC EU - P&amp;L'!U374)</f>
        <v>0</v>
      </c>
      <c r="V401" s="307">
        <f>sum('DTC US&amp;CA - P&amp;L'!V372,'DTC EU - P&amp;L'!V374)</f>
        <v>0</v>
      </c>
      <c r="W401" s="307">
        <f>sum('DTC US&amp;CA - P&amp;L'!W372,'DTC EU - P&amp;L'!W374)</f>
        <v>0</v>
      </c>
      <c r="X401" s="307">
        <f>sum('DTC US&amp;CA - P&amp;L'!X372,'DTC EU - P&amp;L'!X374)</f>
        <v>0</v>
      </c>
      <c r="Y401" s="307">
        <f>sum('DTC US&amp;CA - P&amp;L'!Y372,'DTC EU - P&amp;L'!Y374)</f>
        <v>0</v>
      </c>
      <c r="Z401" s="307">
        <f>sum('DTC US&amp;CA - P&amp;L'!Z372,'DTC EU - P&amp;L'!Z374)</f>
        <v>0</v>
      </c>
      <c r="AA401" s="307">
        <f>sum('DTC US&amp;CA - P&amp;L'!AA372,'DTC EU - P&amp;L'!AA374)</f>
        <v>0</v>
      </c>
      <c r="AB401" s="307">
        <f>sum('DTC US&amp;CA - P&amp;L'!AB372,'DTC EU - P&amp;L'!AB374)</f>
        <v>0</v>
      </c>
      <c r="AC401" s="307">
        <f>sum('DTC US&amp;CA - P&amp;L'!AC372,'DTC EU - P&amp;L'!AC374)</f>
        <v>0</v>
      </c>
      <c r="AD401" s="307">
        <f>sum('DTC US&amp;CA - P&amp;L'!AD372,'DTC EU - P&amp;L'!AD374)</f>
        <v>0</v>
      </c>
      <c r="AE401" s="307">
        <f>sum('DTC US&amp;CA - P&amp;L'!AE372,'DTC EU - P&amp;L'!AE374)</f>
        <v>0</v>
      </c>
      <c r="AF401" s="307">
        <f>sum('DTC US&amp;CA - P&amp;L'!AF372,'DTC EU - P&amp;L'!AF374)</f>
        <v>0</v>
      </c>
      <c r="AG401" s="189">
        <f t="shared" si="126"/>
        <v>0</v>
      </c>
      <c r="AH401" s="150"/>
    </row>
    <row r="402" hidden="1" outlineLevel="1">
      <c r="A402" s="306" t="s">
        <v>382</v>
      </c>
      <c r="B402" s="307">
        <f>sum('DTC US&amp;CA - P&amp;L'!B373,'DTC EU - P&amp;L'!B375)</f>
        <v>0</v>
      </c>
      <c r="C402" s="307">
        <f>sum('DTC US&amp;CA - P&amp;L'!C373,'DTC EU - P&amp;L'!C375)</f>
        <v>0</v>
      </c>
      <c r="D402" s="307">
        <f>sum('DTC US&amp;CA - P&amp;L'!D373,'DTC EU - P&amp;L'!D375)</f>
        <v>0</v>
      </c>
      <c r="E402" s="307">
        <f>sum('DTC US&amp;CA - P&amp;L'!E373,'DTC EU - P&amp;L'!E375)</f>
        <v>0</v>
      </c>
      <c r="F402" s="307">
        <f>sum('DTC US&amp;CA - P&amp;L'!F373,'DTC EU - P&amp;L'!F375)</f>
        <v>0</v>
      </c>
      <c r="G402" s="307">
        <f>sum('DTC US&amp;CA - P&amp;L'!G373,'DTC EU - P&amp;L'!G375)</f>
        <v>0</v>
      </c>
      <c r="H402" s="307">
        <f>sum('DTC US&amp;CA - P&amp;L'!H373,'DTC EU - P&amp;L'!H375)</f>
        <v>0</v>
      </c>
      <c r="I402" s="307">
        <f>sum('DTC US&amp;CA - P&amp;L'!I373,'DTC EU - P&amp;L'!I375)</f>
        <v>0</v>
      </c>
      <c r="J402" s="307">
        <f>sum('DTC US&amp;CA - P&amp;L'!J373,'DTC EU - P&amp;L'!J375)</f>
        <v>0</v>
      </c>
      <c r="K402" s="307">
        <f>sum('DTC US&amp;CA - P&amp;L'!K373,'DTC EU - P&amp;L'!K375)</f>
        <v>0</v>
      </c>
      <c r="L402" s="307">
        <f>sum('DTC US&amp;CA - P&amp;L'!L373,'DTC EU - P&amp;L'!L375)</f>
        <v>0</v>
      </c>
      <c r="M402" s="307">
        <f>sum('DTC US&amp;CA - P&amp;L'!M373,'DTC EU - P&amp;L'!M375)</f>
        <v>0</v>
      </c>
      <c r="N402" s="307">
        <f>sum('DTC US&amp;CA - P&amp;L'!N373,'DTC EU - P&amp;L'!N375)</f>
        <v>0</v>
      </c>
      <c r="O402" s="307">
        <f>sum('DTC US&amp;CA - P&amp;L'!O373,'DTC EU - P&amp;L'!O375)</f>
        <v>0</v>
      </c>
      <c r="P402" s="307">
        <f>sum('DTC US&amp;CA - P&amp;L'!P373,'DTC EU - P&amp;L'!P375)</f>
        <v>0</v>
      </c>
      <c r="Q402" s="307">
        <f>sum('DTC US&amp;CA - P&amp;L'!Q373,'DTC EU - P&amp;L'!Q375)</f>
        <v>0</v>
      </c>
      <c r="R402" s="307">
        <f>sum('DTC US&amp;CA - P&amp;L'!R373,'DTC EU - P&amp;L'!R375)</f>
        <v>0</v>
      </c>
      <c r="S402" s="307">
        <f>sum('DTC US&amp;CA - P&amp;L'!S373,'DTC EU - P&amp;L'!S375)</f>
        <v>0</v>
      </c>
      <c r="T402" s="307">
        <f>sum('DTC US&amp;CA - P&amp;L'!T373,'DTC EU - P&amp;L'!T375)</f>
        <v>0</v>
      </c>
      <c r="U402" s="307">
        <f>sum('DTC US&amp;CA - P&amp;L'!U373,'DTC EU - P&amp;L'!U375)</f>
        <v>0</v>
      </c>
      <c r="V402" s="307">
        <f>sum('DTC US&amp;CA - P&amp;L'!V373,'DTC EU - P&amp;L'!V375)</f>
        <v>0</v>
      </c>
      <c r="W402" s="307">
        <f>sum('DTC US&amp;CA - P&amp;L'!W373,'DTC EU - P&amp;L'!W375)</f>
        <v>0</v>
      </c>
      <c r="X402" s="307">
        <f>sum('DTC US&amp;CA - P&amp;L'!X373,'DTC EU - P&amp;L'!X375)</f>
        <v>0</v>
      </c>
      <c r="Y402" s="307">
        <f>sum('DTC US&amp;CA - P&amp;L'!Y373,'DTC EU - P&amp;L'!Y375)</f>
        <v>0</v>
      </c>
      <c r="Z402" s="307">
        <f>sum('DTC US&amp;CA - P&amp;L'!Z373,'DTC EU - P&amp;L'!Z375)</f>
        <v>0</v>
      </c>
      <c r="AA402" s="307">
        <f>sum('DTC US&amp;CA - P&amp;L'!AA373,'DTC EU - P&amp;L'!AA375)</f>
        <v>0</v>
      </c>
      <c r="AB402" s="307">
        <f>sum('DTC US&amp;CA - P&amp;L'!AB373,'DTC EU - P&amp;L'!AB375)</f>
        <v>0</v>
      </c>
      <c r="AC402" s="307">
        <f>sum('DTC US&amp;CA - P&amp;L'!AC373,'DTC EU - P&amp;L'!AC375)</f>
        <v>0</v>
      </c>
      <c r="AD402" s="307">
        <f>sum('DTC US&amp;CA - P&amp;L'!AD373,'DTC EU - P&amp;L'!AD375)</f>
        <v>0</v>
      </c>
      <c r="AE402" s="307">
        <f>sum('DTC US&amp;CA - P&amp;L'!AE373,'DTC EU - P&amp;L'!AE375)</f>
        <v>0</v>
      </c>
      <c r="AF402" s="307">
        <f>sum('DTC US&amp;CA - P&amp;L'!AF373,'DTC EU - P&amp;L'!AF375)</f>
        <v>0</v>
      </c>
      <c r="AG402" s="189">
        <f t="shared" si="126"/>
        <v>0</v>
      </c>
      <c r="AH402" s="150"/>
    </row>
    <row r="403" hidden="1" outlineLevel="1">
      <c r="A403" s="288" t="s">
        <v>231</v>
      </c>
      <c r="B403" s="307">
        <f>sum('DTC US&amp;CA - P&amp;L'!B374,'DTC EU - P&amp;L'!B376)</f>
        <v>0</v>
      </c>
      <c r="C403" s="307">
        <f>sum('DTC US&amp;CA - P&amp;L'!C374,'DTC EU - P&amp;L'!C376)</f>
        <v>0</v>
      </c>
      <c r="D403" s="307">
        <f>sum('DTC US&amp;CA - P&amp;L'!D374,'DTC EU - P&amp;L'!D376)</f>
        <v>0</v>
      </c>
      <c r="E403" s="307">
        <f>sum('DTC US&amp;CA - P&amp;L'!E374,'DTC EU - P&amp;L'!E376)</f>
        <v>0</v>
      </c>
      <c r="F403" s="307">
        <f>sum('DTC US&amp;CA - P&amp;L'!F374,'DTC EU - P&amp;L'!F376)</f>
        <v>0</v>
      </c>
      <c r="G403" s="307">
        <f>sum('DTC US&amp;CA - P&amp;L'!G374,'DTC EU - P&amp;L'!G376)</f>
        <v>0</v>
      </c>
      <c r="H403" s="307">
        <f>sum('DTC US&amp;CA - P&amp;L'!H374,'DTC EU - P&amp;L'!H376)</f>
        <v>0</v>
      </c>
      <c r="I403" s="307">
        <f>sum('DTC US&amp;CA - P&amp;L'!I374,'DTC EU - P&amp;L'!I376)</f>
        <v>0</v>
      </c>
      <c r="J403" s="307">
        <f>sum('DTC US&amp;CA - P&amp;L'!J374,'DTC EU - P&amp;L'!J376)</f>
        <v>0</v>
      </c>
      <c r="K403" s="307">
        <f>sum('DTC US&amp;CA - P&amp;L'!K374,'DTC EU - P&amp;L'!K376)</f>
        <v>0</v>
      </c>
      <c r="L403" s="307">
        <f>sum('DTC US&amp;CA - P&amp;L'!L374,'DTC EU - P&amp;L'!L376)</f>
        <v>0</v>
      </c>
      <c r="M403" s="307">
        <f>sum('DTC US&amp;CA - P&amp;L'!M374,'DTC EU - P&amp;L'!M376)</f>
        <v>0</v>
      </c>
      <c r="N403" s="307">
        <f>sum('DTC US&amp;CA - P&amp;L'!N374,'DTC EU - P&amp;L'!N376)</f>
        <v>0</v>
      </c>
      <c r="O403" s="307">
        <f>sum('DTC US&amp;CA - P&amp;L'!O374,'DTC EU - P&amp;L'!O376)</f>
        <v>0</v>
      </c>
      <c r="P403" s="307">
        <f>sum('DTC US&amp;CA - P&amp;L'!P374,'DTC EU - P&amp;L'!P376)</f>
        <v>0</v>
      </c>
      <c r="Q403" s="307">
        <f>sum('DTC US&amp;CA - P&amp;L'!Q374,'DTC EU - P&amp;L'!Q376)</f>
        <v>0</v>
      </c>
      <c r="R403" s="307">
        <f>sum('DTC US&amp;CA - P&amp;L'!R374,'DTC EU - P&amp;L'!R376)</f>
        <v>0</v>
      </c>
      <c r="S403" s="307">
        <f>sum('DTC US&amp;CA - P&amp;L'!S374,'DTC EU - P&amp;L'!S376)</f>
        <v>0</v>
      </c>
      <c r="T403" s="307">
        <f>sum('DTC US&amp;CA - P&amp;L'!T374,'DTC EU - P&amp;L'!T376)</f>
        <v>0</v>
      </c>
      <c r="U403" s="307">
        <f>sum('DTC US&amp;CA - P&amp;L'!U374,'DTC EU - P&amp;L'!U376)</f>
        <v>0</v>
      </c>
      <c r="V403" s="307">
        <f>sum('DTC US&amp;CA - P&amp;L'!V374,'DTC EU - P&amp;L'!V376)</f>
        <v>0</v>
      </c>
      <c r="W403" s="307">
        <f>sum('DTC US&amp;CA - P&amp;L'!W374,'DTC EU - P&amp;L'!W376)</f>
        <v>0</v>
      </c>
      <c r="X403" s="307">
        <f>sum('DTC US&amp;CA - P&amp;L'!X374,'DTC EU - P&amp;L'!X376)</f>
        <v>0</v>
      </c>
      <c r="Y403" s="307">
        <f>sum('DTC US&amp;CA - P&amp;L'!Y374,'DTC EU - P&amp;L'!Y376)</f>
        <v>0</v>
      </c>
      <c r="Z403" s="307">
        <f>sum('DTC US&amp;CA - P&amp;L'!Z374,'DTC EU - P&amp;L'!Z376)</f>
        <v>0</v>
      </c>
      <c r="AA403" s="307">
        <f>sum('DTC US&amp;CA - P&amp;L'!AA374,'DTC EU - P&amp;L'!AA376)</f>
        <v>0</v>
      </c>
      <c r="AB403" s="307">
        <f>sum('DTC US&amp;CA - P&amp;L'!AB374,'DTC EU - P&amp;L'!AB376)</f>
        <v>0</v>
      </c>
      <c r="AC403" s="307">
        <f>sum('DTC US&amp;CA - P&amp;L'!AC374,'DTC EU - P&amp;L'!AC376)</f>
        <v>0</v>
      </c>
      <c r="AD403" s="307">
        <f>sum('DTC US&amp;CA - P&amp;L'!AD374,'DTC EU - P&amp;L'!AD376)</f>
        <v>0</v>
      </c>
      <c r="AE403" s="307">
        <f>sum('DTC US&amp;CA - P&amp;L'!AE374,'DTC EU - P&amp;L'!AE376)</f>
        <v>0</v>
      </c>
      <c r="AF403" s="307">
        <f>sum('DTC US&amp;CA - P&amp;L'!AF374,'DTC EU - P&amp;L'!AF376)</f>
        <v>0</v>
      </c>
      <c r="AG403" s="189">
        <f t="shared" si="126"/>
        <v>0</v>
      </c>
      <c r="AH403" s="208"/>
    </row>
    <row r="404" hidden="1" outlineLevel="1">
      <c r="A404" s="288" t="s">
        <v>434</v>
      </c>
      <c r="B404" s="307">
        <f>sum('DTC US&amp;CA - P&amp;L'!B375,'DTC EU - P&amp;L'!B377)</f>
        <v>0</v>
      </c>
      <c r="C404" s="307">
        <f>sum('DTC US&amp;CA - P&amp;L'!C375,'DTC EU - P&amp;L'!C377)</f>
        <v>0</v>
      </c>
      <c r="D404" s="307">
        <f>sum('DTC US&amp;CA - P&amp;L'!D375,'DTC EU - P&amp;L'!D377)</f>
        <v>0</v>
      </c>
      <c r="E404" s="307">
        <f>sum('DTC US&amp;CA - P&amp;L'!E375,'DTC EU - P&amp;L'!E377)</f>
        <v>0</v>
      </c>
      <c r="F404" s="307">
        <f>sum('DTC US&amp;CA - P&amp;L'!F375,'DTC EU - P&amp;L'!F377)</f>
        <v>0</v>
      </c>
      <c r="G404" s="307">
        <f>sum('DTC US&amp;CA - P&amp;L'!G375,'DTC EU - P&amp;L'!G377)</f>
        <v>0</v>
      </c>
      <c r="H404" s="307">
        <f>sum('DTC US&amp;CA - P&amp;L'!H375,'DTC EU - P&amp;L'!H377)</f>
        <v>0</v>
      </c>
      <c r="I404" s="307">
        <f>sum('DTC US&amp;CA - P&amp;L'!I375,'DTC EU - P&amp;L'!I377)</f>
        <v>0</v>
      </c>
      <c r="J404" s="307">
        <f>sum('DTC US&amp;CA - P&amp;L'!J375,'DTC EU - P&amp;L'!J377)</f>
        <v>0</v>
      </c>
      <c r="K404" s="307">
        <f>sum('DTC US&amp;CA - P&amp;L'!K375,'DTC EU - P&amp;L'!K377)</f>
        <v>0</v>
      </c>
      <c r="L404" s="307">
        <f>sum('DTC US&amp;CA - P&amp;L'!L375,'DTC EU - P&amp;L'!L377)</f>
        <v>0</v>
      </c>
      <c r="M404" s="307">
        <f>sum('DTC US&amp;CA - P&amp;L'!M375,'DTC EU - P&amp;L'!M377)</f>
        <v>0</v>
      </c>
      <c r="N404" s="307">
        <f>sum('DTC US&amp;CA - P&amp;L'!N375,'DTC EU - P&amp;L'!N377)</f>
        <v>0</v>
      </c>
      <c r="O404" s="307">
        <f>sum('DTC US&amp;CA - P&amp;L'!O375,'DTC EU - P&amp;L'!O377)</f>
        <v>0</v>
      </c>
      <c r="P404" s="307">
        <f>sum('DTC US&amp;CA - P&amp;L'!P375,'DTC EU - P&amp;L'!P377)</f>
        <v>0</v>
      </c>
      <c r="Q404" s="307">
        <f>sum('DTC US&amp;CA - P&amp;L'!Q375,'DTC EU - P&amp;L'!Q377)</f>
        <v>0</v>
      </c>
      <c r="R404" s="307">
        <f>sum('DTC US&amp;CA - P&amp;L'!R375,'DTC EU - P&amp;L'!R377)</f>
        <v>0</v>
      </c>
      <c r="S404" s="307">
        <f>sum('DTC US&amp;CA - P&amp;L'!S375,'DTC EU - P&amp;L'!S377)</f>
        <v>0</v>
      </c>
      <c r="T404" s="307">
        <f>sum('DTC US&amp;CA - P&amp;L'!T375,'DTC EU - P&amp;L'!T377)</f>
        <v>0</v>
      </c>
      <c r="U404" s="307">
        <f>sum('DTC US&amp;CA - P&amp;L'!U375,'DTC EU - P&amp;L'!U377)</f>
        <v>0</v>
      </c>
      <c r="V404" s="307">
        <f>sum('DTC US&amp;CA - P&amp;L'!V375,'DTC EU - P&amp;L'!V377)</f>
        <v>0</v>
      </c>
      <c r="W404" s="307">
        <f>sum('DTC US&amp;CA - P&amp;L'!W375,'DTC EU - P&amp;L'!W377)</f>
        <v>0</v>
      </c>
      <c r="X404" s="307">
        <f>sum('DTC US&amp;CA - P&amp;L'!X375,'DTC EU - P&amp;L'!X377)</f>
        <v>0</v>
      </c>
      <c r="Y404" s="307">
        <f>sum('DTC US&amp;CA - P&amp;L'!Y375,'DTC EU - P&amp;L'!Y377)</f>
        <v>0</v>
      </c>
      <c r="Z404" s="307">
        <f>sum('DTC US&amp;CA - P&amp;L'!Z375,'DTC EU - P&amp;L'!Z377)</f>
        <v>0</v>
      </c>
      <c r="AA404" s="307">
        <f>sum('DTC US&amp;CA - P&amp;L'!AA375,'DTC EU - P&amp;L'!AA377)</f>
        <v>0</v>
      </c>
      <c r="AB404" s="307">
        <f>sum('DTC US&amp;CA - P&amp;L'!AB375,'DTC EU - P&amp;L'!AB377)</f>
        <v>0</v>
      </c>
      <c r="AC404" s="307">
        <f>sum('DTC US&amp;CA - P&amp;L'!AC375,'DTC EU - P&amp;L'!AC377)</f>
        <v>0</v>
      </c>
      <c r="AD404" s="307">
        <f>sum('DTC US&amp;CA - P&amp;L'!AD375,'DTC EU - P&amp;L'!AD377)</f>
        <v>0</v>
      </c>
      <c r="AE404" s="307">
        <f>sum('DTC US&amp;CA - P&amp;L'!AE375,'DTC EU - P&amp;L'!AE377)</f>
        <v>0</v>
      </c>
      <c r="AF404" s="307">
        <f>sum('DTC US&amp;CA - P&amp;L'!AF375,'DTC EU - P&amp;L'!AF377)</f>
        <v>0</v>
      </c>
      <c r="AG404" s="189">
        <f t="shared" si="126"/>
        <v>0</v>
      </c>
      <c r="AH404" s="201"/>
    </row>
    <row r="405" hidden="1" outlineLevel="1">
      <c r="A405" s="288" t="s">
        <v>435</v>
      </c>
      <c r="B405" s="307">
        <f>sum('DTC US&amp;CA - P&amp;L'!B376,'DTC EU - P&amp;L'!B378)</f>
        <v>0</v>
      </c>
      <c r="C405" s="307">
        <f>sum('DTC US&amp;CA - P&amp;L'!C376,'DTC EU - P&amp;L'!C378)</f>
        <v>0</v>
      </c>
      <c r="D405" s="307">
        <f>sum('DTC US&amp;CA - P&amp;L'!D376,'DTC EU - P&amp;L'!D378)</f>
        <v>0</v>
      </c>
      <c r="E405" s="307">
        <f>sum('DTC US&amp;CA - P&amp;L'!E376,'DTC EU - P&amp;L'!E378)</f>
        <v>0</v>
      </c>
      <c r="F405" s="307">
        <f>sum('DTC US&amp;CA - P&amp;L'!F376,'DTC EU - P&amp;L'!F378)</f>
        <v>0</v>
      </c>
      <c r="G405" s="307">
        <f>sum('DTC US&amp;CA - P&amp;L'!G376,'DTC EU - P&amp;L'!G378)</f>
        <v>0</v>
      </c>
      <c r="H405" s="307">
        <f>sum('DTC US&amp;CA - P&amp;L'!H376,'DTC EU - P&amp;L'!H378)</f>
        <v>0</v>
      </c>
      <c r="I405" s="307">
        <f>sum('DTC US&amp;CA - P&amp;L'!I376,'DTC EU - P&amp;L'!I378)</f>
        <v>0</v>
      </c>
      <c r="J405" s="307">
        <f>sum('DTC US&amp;CA - P&amp;L'!J376,'DTC EU - P&amp;L'!J378)</f>
        <v>0</v>
      </c>
      <c r="K405" s="307">
        <f>sum('DTC US&amp;CA - P&amp;L'!K376,'DTC EU - P&amp;L'!K378)</f>
        <v>0</v>
      </c>
      <c r="L405" s="307">
        <f>sum('DTC US&amp;CA - P&amp;L'!L376,'DTC EU - P&amp;L'!L378)</f>
        <v>0</v>
      </c>
      <c r="M405" s="307">
        <f>sum('DTC US&amp;CA - P&amp;L'!M376,'DTC EU - P&amp;L'!M378)</f>
        <v>0</v>
      </c>
      <c r="N405" s="307">
        <f>sum('DTC US&amp;CA - P&amp;L'!N376,'DTC EU - P&amp;L'!N378)</f>
        <v>0</v>
      </c>
      <c r="O405" s="307">
        <f>sum('DTC US&amp;CA - P&amp;L'!O376,'DTC EU - P&amp;L'!O378)</f>
        <v>0</v>
      </c>
      <c r="P405" s="307">
        <f>sum('DTC US&amp;CA - P&amp;L'!P376,'DTC EU - P&amp;L'!P378)</f>
        <v>0</v>
      </c>
      <c r="Q405" s="307">
        <f>sum('DTC US&amp;CA - P&amp;L'!Q376,'DTC EU - P&amp;L'!Q378)</f>
        <v>0</v>
      </c>
      <c r="R405" s="307">
        <f>sum('DTC US&amp;CA - P&amp;L'!R376,'DTC EU - P&amp;L'!R378)</f>
        <v>0</v>
      </c>
      <c r="S405" s="307">
        <f>sum('DTC US&amp;CA - P&amp;L'!S376,'DTC EU - P&amp;L'!S378)</f>
        <v>0</v>
      </c>
      <c r="T405" s="307">
        <f>sum('DTC US&amp;CA - P&amp;L'!T376,'DTC EU - P&amp;L'!T378)</f>
        <v>0</v>
      </c>
      <c r="U405" s="307">
        <f>sum('DTC US&amp;CA - P&amp;L'!U376,'DTC EU - P&amp;L'!U378)</f>
        <v>0</v>
      </c>
      <c r="V405" s="307">
        <f>sum('DTC US&amp;CA - P&amp;L'!V376,'DTC EU - P&amp;L'!V378)</f>
        <v>0</v>
      </c>
      <c r="W405" s="307">
        <f>sum('DTC US&amp;CA - P&amp;L'!W376,'DTC EU - P&amp;L'!W378)</f>
        <v>0</v>
      </c>
      <c r="X405" s="307">
        <f>sum('DTC US&amp;CA - P&amp;L'!X376,'DTC EU - P&amp;L'!X378)</f>
        <v>0</v>
      </c>
      <c r="Y405" s="307">
        <f>sum('DTC US&amp;CA - P&amp;L'!Y376,'DTC EU - P&amp;L'!Y378)</f>
        <v>0</v>
      </c>
      <c r="Z405" s="307">
        <f>sum('DTC US&amp;CA - P&amp;L'!Z376,'DTC EU - P&amp;L'!Z378)</f>
        <v>0</v>
      </c>
      <c r="AA405" s="307">
        <f>sum('DTC US&amp;CA - P&amp;L'!AA376,'DTC EU - P&amp;L'!AA378)</f>
        <v>0</v>
      </c>
      <c r="AB405" s="307">
        <f>sum('DTC US&amp;CA - P&amp;L'!AB376,'DTC EU - P&amp;L'!AB378)</f>
        <v>0</v>
      </c>
      <c r="AC405" s="307">
        <f>sum('DTC US&amp;CA - P&amp;L'!AC376,'DTC EU - P&amp;L'!AC378)</f>
        <v>0</v>
      </c>
      <c r="AD405" s="307">
        <f>sum('DTC US&amp;CA - P&amp;L'!AD376,'DTC EU - P&amp;L'!AD378)</f>
        <v>0</v>
      </c>
      <c r="AE405" s="307">
        <f>sum('DTC US&amp;CA - P&amp;L'!AE376,'DTC EU - P&amp;L'!AE378)</f>
        <v>0</v>
      </c>
      <c r="AF405" s="307">
        <f>sum('DTC US&amp;CA - P&amp;L'!AF376,'DTC EU - P&amp;L'!AF378)</f>
        <v>0</v>
      </c>
      <c r="AG405" s="189">
        <f t="shared" si="126"/>
        <v>0</v>
      </c>
      <c r="AH405" s="201"/>
    </row>
    <row r="406" hidden="1" outlineLevel="1">
      <c r="A406" s="289" t="s">
        <v>234</v>
      </c>
      <c r="B406" s="290">
        <f t="shared" ref="B406:AF406" si="127">sum(B399:B405)</f>
        <v>0</v>
      </c>
      <c r="C406" s="290">
        <f t="shared" si="127"/>
        <v>0</v>
      </c>
      <c r="D406" s="290">
        <f t="shared" si="127"/>
        <v>0</v>
      </c>
      <c r="E406" s="290">
        <f t="shared" si="127"/>
        <v>0</v>
      </c>
      <c r="F406" s="290">
        <f t="shared" si="127"/>
        <v>0</v>
      </c>
      <c r="G406" s="290">
        <f t="shared" si="127"/>
        <v>0</v>
      </c>
      <c r="H406" s="290">
        <f t="shared" si="127"/>
        <v>0</v>
      </c>
      <c r="I406" s="290">
        <f t="shared" si="127"/>
        <v>0</v>
      </c>
      <c r="J406" s="290">
        <f t="shared" si="127"/>
        <v>0</v>
      </c>
      <c r="K406" s="290">
        <f t="shared" si="127"/>
        <v>0</v>
      </c>
      <c r="L406" s="290">
        <f t="shared" si="127"/>
        <v>0</v>
      </c>
      <c r="M406" s="290">
        <f t="shared" si="127"/>
        <v>0</v>
      </c>
      <c r="N406" s="290">
        <f t="shared" si="127"/>
        <v>0</v>
      </c>
      <c r="O406" s="290">
        <f t="shared" si="127"/>
        <v>0</v>
      </c>
      <c r="P406" s="290">
        <f t="shared" si="127"/>
        <v>0</v>
      </c>
      <c r="Q406" s="290">
        <f t="shared" si="127"/>
        <v>0</v>
      </c>
      <c r="R406" s="290">
        <f t="shared" si="127"/>
        <v>0</v>
      </c>
      <c r="S406" s="290">
        <f t="shared" si="127"/>
        <v>0</v>
      </c>
      <c r="T406" s="290">
        <f t="shared" si="127"/>
        <v>0</v>
      </c>
      <c r="U406" s="290">
        <f t="shared" si="127"/>
        <v>0</v>
      </c>
      <c r="V406" s="290">
        <f t="shared" si="127"/>
        <v>0</v>
      </c>
      <c r="W406" s="290">
        <f t="shared" si="127"/>
        <v>0</v>
      </c>
      <c r="X406" s="290">
        <f t="shared" si="127"/>
        <v>0</v>
      </c>
      <c r="Y406" s="290">
        <f t="shared" si="127"/>
        <v>0</v>
      </c>
      <c r="Z406" s="290">
        <f t="shared" si="127"/>
        <v>0</v>
      </c>
      <c r="AA406" s="290">
        <f t="shared" si="127"/>
        <v>0</v>
      </c>
      <c r="AB406" s="290">
        <f t="shared" si="127"/>
        <v>0</v>
      </c>
      <c r="AC406" s="290">
        <f t="shared" si="127"/>
        <v>0</v>
      </c>
      <c r="AD406" s="290">
        <f t="shared" si="127"/>
        <v>0</v>
      </c>
      <c r="AE406" s="290">
        <f t="shared" si="127"/>
        <v>0</v>
      </c>
      <c r="AF406" s="290">
        <f t="shared" si="127"/>
        <v>0</v>
      </c>
      <c r="AG406" s="189">
        <f t="shared" si="126"/>
        <v>0</v>
      </c>
      <c r="AH406" s="292"/>
    </row>
    <row r="407" hidden="1" outlineLevel="1">
      <c r="A407" s="211"/>
      <c r="B407" s="293"/>
      <c r="C407" s="293"/>
      <c r="D407" s="293"/>
      <c r="E407" s="293"/>
      <c r="F407" s="293"/>
      <c r="G407" s="293"/>
      <c r="H407" s="293"/>
      <c r="I407" s="293"/>
      <c r="J407" s="293"/>
      <c r="K407" s="293"/>
      <c r="L407" s="293"/>
      <c r="M407" s="293"/>
      <c r="N407" s="293"/>
      <c r="O407" s="293"/>
      <c r="P407" s="293"/>
      <c r="Q407" s="293"/>
      <c r="R407" s="293"/>
      <c r="S407" s="293"/>
      <c r="T407" s="293"/>
      <c r="U407" s="293"/>
      <c r="V407" s="293"/>
      <c r="W407" s="293"/>
      <c r="X407" s="293"/>
      <c r="Y407" s="293"/>
      <c r="Z407" s="293"/>
      <c r="AA407" s="293"/>
      <c r="AB407" s="293"/>
      <c r="AC407" s="293"/>
      <c r="AD407" s="293"/>
      <c r="AE407" s="293"/>
      <c r="AF407" s="293"/>
      <c r="AG407" s="189"/>
      <c r="AH407" s="150"/>
    </row>
    <row r="408" hidden="1" outlineLevel="1">
      <c r="A408" s="306" t="s">
        <v>385</v>
      </c>
      <c r="B408" s="307">
        <f>sum('DTC US&amp;CA - P&amp;L'!B379,'DTC EU - P&amp;L'!B381)</f>
        <v>0</v>
      </c>
      <c r="C408" s="307">
        <f>sum('DTC US&amp;CA - P&amp;L'!C379,'DTC EU - P&amp;L'!C381)</f>
        <v>0</v>
      </c>
      <c r="D408" s="307">
        <f>sum('DTC US&amp;CA - P&amp;L'!D379,'DTC EU - P&amp;L'!D381)</f>
        <v>0</v>
      </c>
      <c r="E408" s="307">
        <f>sum('DTC US&amp;CA - P&amp;L'!E379,'DTC EU - P&amp;L'!E381)</f>
        <v>0</v>
      </c>
      <c r="F408" s="307">
        <f>sum('DTC US&amp;CA - P&amp;L'!F379,'DTC EU - P&amp;L'!F381)</f>
        <v>0</v>
      </c>
      <c r="G408" s="307">
        <f>sum('DTC US&amp;CA - P&amp;L'!G379,'DTC EU - P&amp;L'!G381)</f>
        <v>0</v>
      </c>
      <c r="H408" s="307">
        <f>sum('DTC US&amp;CA - P&amp;L'!H379,'DTC EU - P&amp;L'!H381)</f>
        <v>0</v>
      </c>
      <c r="I408" s="307">
        <f>sum('DTC US&amp;CA - P&amp;L'!I379,'DTC EU - P&amp;L'!I381)</f>
        <v>0</v>
      </c>
      <c r="J408" s="307">
        <f>sum('DTC US&amp;CA - P&amp;L'!J379,'DTC EU - P&amp;L'!J381)</f>
        <v>0</v>
      </c>
      <c r="K408" s="307">
        <f>sum('DTC US&amp;CA - P&amp;L'!K379,'DTC EU - P&amp;L'!K381)</f>
        <v>0</v>
      </c>
      <c r="L408" s="307">
        <f>sum('DTC US&amp;CA - P&amp;L'!L379,'DTC EU - P&amp;L'!L381)</f>
        <v>0</v>
      </c>
      <c r="M408" s="307">
        <f>sum('DTC US&amp;CA - P&amp;L'!M379,'DTC EU - P&amp;L'!M381)</f>
        <v>0</v>
      </c>
      <c r="N408" s="307">
        <f>sum('DTC US&amp;CA - P&amp;L'!N379,'DTC EU - P&amp;L'!N381)</f>
        <v>0</v>
      </c>
      <c r="O408" s="307">
        <f>sum('DTC US&amp;CA - P&amp;L'!O379,'DTC EU - P&amp;L'!O381)</f>
        <v>0</v>
      </c>
      <c r="P408" s="307">
        <f>sum('DTC US&amp;CA - P&amp;L'!P379,'DTC EU - P&amp;L'!P381)</f>
        <v>0</v>
      </c>
      <c r="Q408" s="307">
        <f>sum('DTC US&amp;CA - P&amp;L'!Q379,'DTC EU - P&amp;L'!Q381)</f>
        <v>0</v>
      </c>
      <c r="R408" s="307">
        <f>sum('DTC US&amp;CA - P&amp;L'!R379,'DTC EU - P&amp;L'!R381)</f>
        <v>0</v>
      </c>
      <c r="S408" s="307">
        <f>sum('DTC US&amp;CA - P&amp;L'!S379,'DTC EU - P&amp;L'!S381)</f>
        <v>0</v>
      </c>
      <c r="T408" s="307">
        <f>sum('DTC US&amp;CA - P&amp;L'!T379,'DTC EU - P&amp;L'!T381)</f>
        <v>0</v>
      </c>
      <c r="U408" s="307">
        <f>sum('DTC US&amp;CA - P&amp;L'!U379,'DTC EU - P&amp;L'!U381)</f>
        <v>0</v>
      </c>
      <c r="V408" s="307">
        <f>sum('DTC US&amp;CA - P&amp;L'!V379,'DTC EU - P&amp;L'!V381)</f>
        <v>0</v>
      </c>
      <c r="W408" s="307">
        <f>sum('DTC US&amp;CA - P&amp;L'!W379,'DTC EU - P&amp;L'!W381)</f>
        <v>0</v>
      </c>
      <c r="X408" s="307">
        <f>sum('DTC US&amp;CA - P&amp;L'!X379,'DTC EU - P&amp;L'!X381)</f>
        <v>0</v>
      </c>
      <c r="Y408" s="307">
        <f>sum('DTC US&amp;CA - P&amp;L'!Y379,'DTC EU - P&amp;L'!Y381)</f>
        <v>0</v>
      </c>
      <c r="Z408" s="307">
        <f>sum('DTC US&amp;CA - P&amp;L'!Z379,'DTC EU - P&amp;L'!Z381)</f>
        <v>0</v>
      </c>
      <c r="AA408" s="307">
        <f>sum('DTC US&amp;CA - P&amp;L'!AA379,'DTC EU - P&amp;L'!AA381)</f>
        <v>0</v>
      </c>
      <c r="AB408" s="307">
        <f>sum('DTC US&amp;CA - P&amp;L'!AB379,'DTC EU - P&amp;L'!AB381)</f>
        <v>0</v>
      </c>
      <c r="AC408" s="307">
        <f>sum('DTC US&amp;CA - P&amp;L'!AC379,'DTC EU - P&amp;L'!AC381)</f>
        <v>0</v>
      </c>
      <c r="AD408" s="307">
        <f>sum('DTC US&amp;CA - P&amp;L'!AD379,'DTC EU - P&amp;L'!AD381)</f>
        <v>0</v>
      </c>
      <c r="AE408" s="307">
        <f>sum('DTC US&amp;CA - P&amp;L'!AE379,'DTC EU - P&amp;L'!AE381)</f>
        <v>0</v>
      </c>
      <c r="AF408" s="307">
        <f>sum('DTC US&amp;CA - P&amp;L'!AF379,'DTC EU - P&amp;L'!AF381)</f>
        <v>0</v>
      </c>
      <c r="AG408" s="189">
        <f t="shared" ref="AG408:AG413" si="128">SUM(B408:AF408)</f>
        <v>0</v>
      </c>
      <c r="AH408" s="150"/>
    </row>
    <row r="409" hidden="1" outlineLevel="1">
      <c r="A409" s="306" t="s">
        <v>386</v>
      </c>
      <c r="B409" s="307">
        <f>sum('DTC US&amp;CA - P&amp;L'!B380,'DTC EU - P&amp;L'!B382)</f>
        <v>0</v>
      </c>
      <c r="C409" s="307">
        <f>sum('DTC US&amp;CA - P&amp;L'!C380,'DTC EU - P&amp;L'!C382)</f>
        <v>0</v>
      </c>
      <c r="D409" s="307">
        <f>sum('DTC US&amp;CA - P&amp;L'!D380,'DTC EU - P&amp;L'!D382)</f>
        <v>0</v>
      </c>
      <c r="E409" s="307">
        <f>sum('DTC US&amp;CA - P&amp;L'!E380,'DTC EU - P&amp;L'!E382)</f>
        <v>0</v>
      </c>
      <c r="F409" s="307">
        <f>sum('DTC US&amp;CA - P&amp;L'!F380,'DTC EU - P&amp;L'!F382)</f>
        <v>0</v>
      </c>
      <c r="G409" s="307">
        <f>sum('DTC US&amp;CA - P&amp;L'!G380,'DTC EU - P&amp;L'!G382)</f>
        <v>0</v>
      </c>
      <c r="H409" s="307">
        <f>sum('DTC US&amp;CA - P&amp;L'!H380,'DTC EU - P&amp;L'!H382)</f>
        <v>0</v>
      </c>
      <c r="I409" s="307">
        <f>sum('DTC US&amp;CA - P&amp;L'!I380,'DTC EU - P&amp;L'!I382)</f>
        <v>0</v>
      </c>
      <c r="J409" s="307">
        <f>sum('DTC US&amp;CA - P&amp;L'!J380,'DTC EU - P&amp;L'!J382)</f>
        <v>0</v>
      </c>
      <c r="K409" s="307">
        <f>sum('DTC US&amp;CA - P&amp;L'!K380,'DTC EU - P&amp;L'!K382)</f>
        <v>0</v>
      </c>
      <c r="L409" s="307">
        <f>sum('DTC US&amp;CA - P&amp;L'!L380,'DTC EU - P&amp;L'!L382)</f>
        <v>0</v>
      </c>
      <c r="M409" s="307">
        <f>sum('DTC US&amp;CA - P&amp;L'!M380,'DTC EU - P&amp;L'!M382)</f>
        <v>0</v>
      </c>
      <c r="N409" s="307">
        <f>sum('DTC US&amp;CA - P&amp;L'!N380,'DTC EU - P&amp;L'!N382)</f>
        <v>0</v>
      </c>
      <c r="O409" s="307">
        <f>sum('DTC US&amp;CA - P&amp;L'!O380,'DTC EU - P&amp;L'!O382)</f>
        <v>0</v>
      </c>
      <c r="P409" s="307">
        <f>sum('DTC US&amp;CA - P&amp;L'!P380,'DTC EU - P&amp;L'!P382)</f>
        <v>0</v>
      </c>
      <c r="Q409" s="307">
        <f>sum('DTC US&amp;CA - P&amp;L'!Q380,'DTC EU - P&amp;L'!Q382)</f>
        <v>0</v>
      </c>
      <c r="R409" s="307">
        <f>sum('DTC US&amp;CA - P&amp;L'!R380,'DTC EU - P&amp;L'!R382)</f>
        <v>0</v>
      </c>
      <c r="S409" s="307">
        <f>sum('DTC US&amp;CA - P&amp;L'!S380,'DTC EU - P&amp;L'!S382)</f>
        <v>0</v>
      </c>
      <c r="T409" s="307">
        <f>sum('DTC US&amp;CA - P&amp;L'!T380,'DTC EU - P&amp;L'!T382)</f>
        <v>0</v>
      </c>
      <c r="U409" s="307">
        <f>sum('DTC US&amp;CA - P&amp;L'!U380,'DTC EU - P&amp;L'!U382)</f>
        <v>0</v>
      </c>
      <c r="V409" s="307">
        <f>sum('DTC US&amp;CA - P&amp;L'!V380,'DTC EU - P&amp;L'!V382)</f>
        <v>0</v>
      </c>
      <c r="W409" s="307">
        <f>sum('DTC US&amp;CA - P&amp;L'!W380,'DTC EU - P&amp;L'!W382)</f>
        <v>0</v>
      </c>
      <c r="X409" s="307">
        <f>sum('DTC US&amp;CA - P&amp;L'!X380,'DTC EU - P&amp;L'!X382)</f>
        <v>0</v>
      </c>
      <c r="Y409" s="307">
        <f>sum('DTC US&amp;CA - P&amp;L'!Y380,'DTC EU - P&amp;L'!Y382)</f>
        <v>0</v>
      </c>
      <c r="Z409" s="307">
        <f>sum('DTC US&amp;CA - P&amp;L'!Z380,'DTC EU - P&amp;L'!Z382)</f>
        <v>0</v>
      </c>
      <c r="AA409" s="307">
        <f>sum('DTC US&amp;CA - P&amp;L'!AA380,'DTC EU - P&amp;L'!AA382)</f>
        <v>0</v>
      </c>
      <c r="AB409" s="307">
        <f>sum('DTC US&amp;CA - P&amp;L'!AB380,'DTC EU - P&amp;L'!AB382)</f>
        <v>0</v>
      </c>
      <c r="AC409" s="307">
        <f>sum('DTC US&amp;CA - P&amp;L'!AC380,'DTC EU - P&amp;L'!AC382)</f>
        <v>0</v>
      </c>
      <c r="AD409" s="307">
        <f>sum('DTC US&amp;CA - P&amp;L'!AD380,'DTC EU - P&amp;L'!AD382)</f>
        <v>0</v>
      </c>
      <c r="AE409" s="307">
        <f>sum('DTC US&amp;CA - P&amp;L'!AE380,'DTC EU - P&amp;L'!AE382)</f>
        <v>0</v>
      </c>
      <c r="AF409" s="307">
        <f>sum('DTC US&amp;CA - P&amp;L'!AF380,'DTC EU - P&amp;L'!AF382)</f>
        <v>0</v>
      </c>
      <c r="AG409" s="189">
        <f t="shared" si="128"/>
        <v>0</v>
      </c>
      <c r="AH409" s="150"/>
    </row>
    <row r="410" hidden="1" outlineLevel="1">
      <c r="A410" s="288" t="s">
        <v>235</v>
      </c>
      <c r="B410" s="307">
        <f>sum('DTC US&amp;CA - P&amp;L'!B381,'DTC EU - P&amp;L'!B383)</f>
        <v>0</v>
      </c>
      <c r="C410" s="307">
        <f>sum('DTC US&amp;CA - P&amp;L'!C381,'DTC EU - P&amp;L'!C383)</f>
        <v>0</v>
      </c>
      <c r="D410" s="307">
        <f>sum('DTC US&amp;CA - P&amp;L'!D381,'DTC EU - P&amp;L'!D383)</f>
        <v>0</v>
      </c>
      <c r="E410" s="307">
        <f>sum('DTC US&amp;CA - P&amp;L'!E381,'DTC EU - P&amp;L'!E383)</f>
        <v>0</v>
      </c>
      <c r="F410" s="307">
        <f>sum('DTC US&amp;CA - P&amp;L'!F381,'DTC EU - P&amp;L'!F383)</f>
        <v>0</v>
      </c>
      <c r="G410" s="307">
        <f>sum('DTC US&amp;CA - P&amp;L'!G381,'DTC EU - P&amp;L'!G383)</f>
        <v>0</v>
      </c>
      <c r="H410" s="307">
        <f>sum('DTC US&amp;CA - P&amp;L'!H381,'DTC EU - P&amp;L'!H383)</f>
        <v>0</v>
      </c>
      <c r="I410" s="307">
        <f>sum('DTC US&amp;CA - P&amp;L'!I381,'DTC EU - P&amp;L'!I383)</f>
        <v>0</v>
      </c>
      <c r="J410" s="307">
        <f>sum('DTC US&amp;CA - P&amp;L'!J381,'DTC EU - P&amp;L'!J383)</f>
        <v>0</v>
      </c>
      <c r="K410" s="307">
        <f>sum('DTC US&amp;CA - P&amp;L'!K381,'DTC EU - P&amp;L'!K383)</f>
        <v>0</v>
      </c>
      <c r="L410" s="307">
        <f>sum('DTC US&amp;CA - P&amp;L'!L381,'DTC EU - P&amp;L'!L383)</f>
        <v>0</v>
      </c>
      <c r="M410" s="307">
        <f>sum('DTC US&amp;CA - P&amp;L'!M381,'DTC EU - P&amp;L'!M383)</f>
        <v>0</v>
      </c>
      <c r="N410" s="307">
        <f>sum('DTC US&amp;CA - P&amp;L'!N381,'DTC EU - P&amp;L'!N383)</f>
        <v>0</v>
      </c>
      <c r="O410" s="307">
        <f>sum('DTC US&amp;CA - P&amp;L'!O381,'DTC EU - P&amp;L'!O383)</f>
        <v>0</v>
      </c>
      <c r="P410" s="307">
        <f>sum('DTC US&amp;CA - P&amp;L'!P381,'DTC EU - P&amp;L'!P383)</f>
        <v>0</v>
      </c>
      <c r="Q410" s="307">
        <f>sum('DTC US&amp;CA - P&amp;L'!Q381,'DTC EU - P&amp;L'!Q383)</f>
        <v>0</v>
      </c>
      <c r="R410" s="307">
        <f>sum('DTC US&amp;CA - P&amp;L'!R381,'DTC EU - P&amp;L'!R383)</f>
        <v>0</v>
      </c>
      <c r="S410" s="307">
        <f>sum('DTC US&amp;CA - P&amp;L'!S381,'DTC EU - P&amp;L'!S383)</f>
        <v>0</v>
      </c>
      <c r="T410" s="307">
        <f>sum('DTC US&amp;CA - P&amp;L'!T381,'DTC EU - P&amp;L'!T383)</f>
        <v>0</v>
      </c>
      <c r="U410" s="307">
        <f>sum('DTC US&amp;CA - P&amp;L'!U381,'DTC EU - P&amp;L'!U383)</f>
        <v>0</v>
      </c>
      <c r="V410" s="307">
        <f>sum('DTC US&amp;CA - P&amp;L'!V381,'DTC EU - P&amp;L'!V383)</f>
        <v>0</v>
      </c>
      <c r="W410" s="307">
        <f>sum('DTC US&amp;CA - P&amp;L'!W381,'DTC EU - P&amp;L'!W383)</f>
        <v>0</v>
      </c>
      <c r="X410" s="307">
        <f>sum('DTC US&amp;CA - P&amp;L'!X381,'DTC EU - P&amp;L'!X383)</f>
        <v>0</v>
      </c>
      <c r="Y410" s="307">
        <f>sum('DTC US&amp;CA - P&amp;L'!Y381,'DTC EU - P&amp;L'!Y383)</f>
        <v>0</v>
      </c>
      <c r="Z410" s="307">
        <f>sum('DTC US&amp;CA - P&amp;L'!Z381,'DTC EU - P&amp;L'!Z383)</f>
        <v>0</v>
      </c>
      <c r="AA410" s="307">
        <f>sum('DTC US&amp;CA - P&amp;L'!AA381,'DTC EU - P&amp;L'!AA383)</f>
        <v>0</v>
      </c>
      <c r="AB410" s="307">
        <f>sum('DTC US&amp;CA - P&amp;L'!AB381,'DTC EU - P&amp;L'!AB383)</f>
        <v>0</v>
      </c>
      <c r="AC410" s="307">
        <f>sum('DTC US&amp;CA - P&amp;L'!AC381,'DTC EU - P&amp;L'!AC383)</f>
        <v>0</v>
      </c>
      <c r="AD410" s="307">
        <f>sum('DTC US&amp;CA - P&amp;L'!AD381,'DTC EU - P&amp;L'!AD383)</f>
        <v>0</v>
      </c>
      <c r="AE410" s="307">
        <f>sum('DTC US&amp;CA - P&amp;L'!AE381,'DTC EU - P&amp;L'!AE383)</f>
        <v>0</v>
      </c>
      <c r="AF410" s="307">
        <f>sum('DTC US&amp;CA - P&amp;L'!AF381,'DTC EU - P&amp;L'!AF383)</f>
        <v>0</v>
      </c>
      <c r="AG410" s="189">
        <f t="shared" si="128"/>
        <v>0</v>
      </c>
      <c r="AH410" s="208"/>
    </row>
    <row r="411" hidden="1" outlineLevel="1">
      <c r="A411" s="288" t="s">
        <v>436</v>
      </c>
      <c r="B411" s="307">
        <f>sum('DTC US&amp;CA - P&amp;L'!B382,'DTC EU - P&amp;L'!B384)</f>
        <v>0</v>
      </c>
      <c r="C411" s="307">
        <f>sum('DTC US&amp;CA - P&amp;L'!C382,'DTC EU - P&amp;L'!C384)</f>
        <v>0</v>
      </c>
      <c r="D411" s="307">
        <f>sum('DTC US&amp;CA - P&amp;L'!D382,'DTC EU - P&amp;L'!D384)</f>
        <v>0</v>
      </c>
      <c r="E411" s="307">
        <f>sum('DTC US&amp;CA - P&amp;L'!E382,'DTC EU - P&amp;L'!E384)</f>
        <v>0</v>
      </c>
      <c r="F411" s="307">
        <f>sum('DTC US&amp;CA - P&amp;L'!F382,'DTC EU - P&amp;L'!F384)</f>
        <v>0</v>
      </c>
      <c r="G411" s="307">
        <f>sum('DTC US&amp;CA - P&amp;L'!G382,'DTC EU - P&amp;L'!G384)</f>
        <v>0</v>
      </c>
      <c r="H411" s="307">
        <f>sum('DTC US&amp;CA - P&amp;L'!H382,'DTC EU - P&amp;L'!H384)</f>
        <v>0</v>
      </c>
      <c r="I411" s="307">
        <f>sum('DTC US&amp;CA - P&amp;L'!I382,'DTC EU - P&amp;L'!I384)</f>
        <v>0</v>
      </c>
      <c r="J411" s="307">
        <f>sum('DTC US&amp;CA - P&amp;L'!J382,'DTC EU - P&amp;L'!J384)</f>
        <v>0</v>
      </c>
      <c r="K411" s="307">
        <f>sum('DTC US&amp;CA - P&amp;L'!K382,'DTC EU - P&amp;L'!K384)</f>
        <v>0</v>
      </c>
      <c r="L411" s="307">
        <f>sum('DTC US&amp;CA - P&amp;L'!L382,'DTC EU - P&amp;L'!L384)</f>
        <v>0</v>
      </c>
      <c r="M411" s="307">
        <f>sum('DTC US&amp;CA - P&amp;L'!M382,'DTC EU - P&amp;L'!M384)</f>
        <v>0</v>
      </c>
      <c r="N411" s="307">
        <f>sum('DTC US&amp;CA - P&amp;L'!N382,'DTC EU - P&amp;L'!N384)</f>
        <v>0</v>
      </c>
      <c r="O411" s="307">
        <f>sum('DTC US&amp;CA - P&amp;L'!O382,'DTC EU - P&amp;L'!O384)</f>
        <v>0</v>
      </c>
      <c r="P411" s="307">
        <f>sum('DTC US&amp;CA - P&amp;L'!P382,'DTC EU - P&amp;L'!P384)</f>
        <v>0</v>
      </c>
      <c r="Q411" s="307">
        <f>sum('DTC US&amp;CA - P&amp;L'!Q382,'DTC EU - P&amp;L'!Q384)</f>
        <v>0</v>
      </c>
      <c r="R411" s="307">
        <f>sum('DTC US&amp;CA - P&amp;L'!R382,'DTC EU - P&amp;L'!R384)</f>
        <v>0</v>
      </c>
      <c r="S411" s="307">
        <f>sum('DTC US&amp;CA - P&amp;L'!S382,'DTC EU - P&amp;L'!S384)</f>
        <v>0</v>
      </c>
      <c r="T411" s="307">
        <f>sum('DTC US&amp;CA - P&amp;L'!T382,'DTC EU - P&amp;L'!T384)</f>
        <v>0</v>
      </c>
      <c r="U411" s="307">
        <f>sum('DTC US&amp;CA - P&amp;L'!U382,'DTC EU - P&amp;L'!U384)</f>
        <v>0</v>
      </c>
      <c r="V411" s="307">
        <f>sum('DTC US&amp;CA - P&amp;L'!V382,'DTC EU - P&amp;L'!V384)</f>
        <v>0</v>
      </c>
      <c r="W411" s="307">
        <f>sum('DTC US&amp;CA - P&amp;L'!W382,'DTC EU - P&amp;L'!W384)</f>
        <v>0</v>
      </c>
      <c r="X411" s="307">
        <f>sum('DTC US&amp;CA - P&amp;L'!X382,'DTC EU - P&amp;L'!X384)</f>
        <v>0</v>
      </c>
      <c r="Y411" s="307">
        <f>sum('DTC US&amp;CA - P&amp;L'!Y382,'DTC EU - P&amp;L'!Y384)</f>
        <v>0</v>
      </c>
      <c r="Z411" s="307">
        <f>sum('DTC US&amp;CA - P&amp;L'!Z382,'DTC EU - P&amp;L'!Z384)</f>
        <v>0</v>
      </c>
      <c r="AA411" s="307">
        <f>sum('DTC US&amp;CA - P&amp;L'!AA382,'DTC EU - P&amp;L'!AA384)</f>
        <v>0</v>
      </c>
      <c r="AB411" s="307">
        <f>sum('DTC US&amp;CA - P&amp;L'!AB382,'DTC EU - P&amp;L'!AB384)</f>
        <v>0</v>
      </c>
      <c r="AC411" s="307">
        <f>sum('DTC US&amp;CA - P&amp;L'!AC382,'DTC EU - P&amp;L'!AC384)</f>
        <v>0</v>
      </c>
      <c r="AD411" s="307">
        <f>sum('DTC US&amp;CA - P&amp;L'!AD382,'DTC EU - P&amp;L'!AD384)</f>
        <v>0</v>
      </c>
      <c r="AE411" s="307">
        <f>sum('DTC US&amp;CA - P&amp;L'!AE382,'DTC EU - P&amp;L'!AE384)</f>
        <v>0</v>
      </c>
      <c r="AF411" s="307">
        <f>sum('DTC US&amp;CA - P&amp;L'!AF382,'DTC EU - P&amp;L'!AF384)</f>
        <v>0</v>
      </c>
      <c r="AG411" s="189">
        <f t="shared" si="128"/>
        <v>0</v>
      </c>
      <c r="AH411" s="201"/>
    </row>
    <row r="412" hidden="1" outlineLevel="1">
      <c r="A412" s="288" t="s">
        <v>437</v>
      </c>
      <c r="B412" s="295"/>
      <c r="C412" s="295"/>
      <c r="D412" s="295"/>
      <c r="E412" s="295"/>
      <c r="F412" s="295"/>
      <c r="G412" s="295"/>
      <c r="H412" s="295"/>
      <c r="I412" s="295"/>
      <c r="J412" s="295"/>
      <c r="K412" s="295"/>
      <c r="L412" s="295"/>
      <c r="M412" s="295"/>
      <c r="N412" s="295"/>
      <c r="O412" s="295"/>
      <c r="P412" s="295"/>
      <c r="Q412" s="295"/>
      <c r="R412" s="295"/>
      <c r="S412" s="295"/>
      <c r="T412" s="295"/>
      <c r="U412" s="295"/>
      <c r="V412" s="295"/>
      <c r="W412" s="295"/>
      <c r="X412" s="295"/>
      <c r="Y412" s="295"/>
      <c r="Z412" s="295"/>
      <c r="AA412" s="295"/>
      <c r="AB412" s="295"/>
      <c r="AC412" s="295"/>
      <c r="AD412" s="295"/>
      <c r="AE412" s="295"/>
      <c r="AF412" s="295"/>
      <c r="AG412" s="189">
        <f t="shared" si="128"/>
        <v>0</v>
      </c>
      <c r="AH412" s="201"/>
    </row>
    <row r="413" hidden="1" outlineLevel="1">
      <c r="A413" s="289" t="s">
        <v>238</v>
      </c>
      <c r="B413" s="290">
        <f t="shared" ref="B413:AF413" si="129">sum(B408:B412)</f>
        <v>0</v>
      </c>
      <c r="C413" s="290">
        <f t="shared" si="129"/>
        <v>0</v>
      </c>
      <c r="D413" s="290">
        <f t="shared" si="129"/>
        <v>0</v>
      </c>
      <c r="E413" s="290">
        <f t="shared" si="129"/>
        <v>0</v>
      </c>
      <c r="F413" s="290">
        <f t="shared" si="129"/>
        <v>0</v>
      </c>
      <c r="G413" s="290">
        <f t="shared" si="129"/>
        <v>0</v>
      </c>
      <c r="H413" s="290">
        <f t="shared" si="129"/>
        <v>0</v>
      </c>
      <c r="I413" s="290">
        <f t="shared" si="129"/>
        <v>0</v>
      </c>
      <c r="J413" s="290">
        <f t="shared" si="129"/>
        <v>0</v>
      </c>
      <c r="K413" s="290">
        <f t="shared" si="129"/>
        <v>0</v>
      </c>
      <c r="L413" s="290">
        <f t="shared" si="129"/>
        <v>0</v>
      </c>
      <c r="M413" s="290">
        <f t="shared" si="129"/>
        <v>0</v>
      </c>
      <c r="N413" s="290">
        <f t="shared" si="129"/>
        <v>0</v>
      </c>
      <c r="O413" s="290">
        <f t="shared" si="129"/>
        <v>0</v>
      </c>
      <c r="P413" s="290">
        <f t="shared" si="129"/>
        <v>0</v>
      </c>
      <c r="Q413" s="290">
        <f t="shared" si="129"/>
        <v>0</v>
      </c>
      <c r="R413" s="290">
        <f t="shared" si="129"/>
        <v>0</v>
      </c>
      <c r="S413" s="290">
        <f t="shared" si="129"/>
        <v>0</v>
      </c>
      <c r="T413" s="290">
        <f t="shared" si="129"/>
        <v>0</v>
      </c>
      <c r="U413" s="290">
        <f t="shared" si="129"/>
        <v>0</v>
      </c>
      <c r="V413" s="290">
        <f t="shared" si="129"/>
        <v>0</v>
      </c>
      <c r="W413" s="290">
        <f t="shared" si="129"/>
        <v>0</v>
      </c>
      <c r="X413" s="290">
        <f t="shared" si="129"/>
        <v>0</v>
      </c>
      <c r="Y413" s="290">
        <f t="shared" si="129"/>
        <v>0</v>
      </c>
      <c r="Z413" s="290">
        <f t="shared" si="129"/>
        <v>0</v>
      </c>
      <c r="AA413" s="290">
        <f t="shared" si="129"/>
        <v>0</v>
      </c>
      <c r="AB413" s="290">
        <f t="shared" si="129"/>
        <v>0</v>
      </c>
      <c r="AC413" s="290">
        <f t="shared" si="129"/>
        <v>0</v>
      </c>
      <c r="AD413" s="290">
        <f t="shared" si="129"/>
        <v>0</v>
      </c>
      <c r="AE413" s="290">
        <f t="shared" si="129"/>
        <v>0</v>
      </c>
      <c r="AF413" s="290">
        <f t="shared" si="129"/>
        <v>0</v>
      </c>
      <c r="AG413" s="189">
        <f t="shared" si="128"/>
        <v>0</v>
      </c>
      <c r="AH413" s="292"/>
    </row>
    <row r="414" hidden="1" outlineLevel="1">
      <c r="A414" s="211"/>
      <c r="B414" s="293"/>
      <c r="C414" s="293"/>
      <c r="D414" s="293"/>
      <c r="E414" s="293"/>
      <c r="F414" s="293"/>
      <c r="G414" s="293"/>
      <c r="H414" s="293"/>
      <c r="I414" s="293"/>
      <c r="J414" s="293"/>
      <c r="K414" s="293"/>
      <c r="L414" s="293"/>
      <c r="M414" s="293"/>
      <c r="N414" s="293"/>
      <c r="O414" s="293"/>
      <c r="P414" s="293"/>
      <c r="Q414" s="293"/>
      <c r="R414" s="293"/>
      <c r="S414" s="293"/>
      <c r="T414" s="293"/>
      <c r="U414" s="293"/>
      <c r="V414" s="293"/>
      <c r="W414" s="293"/>
      <c r="X414" s="293"/>
      <c r="Y414" s="293"/>
      <c r="Z414" s="293"/>
      <c r="AA414" s="293"/>
      <c r="AB414" s="293"/>
      <c r="AC414" s="293"/>
      <c r="AD414" s="293"/>
      <c r="AE414" s="293"/>
      <c r="AF414" s="293"/>
      <c r="AG414" s="189"/>
      <c r="AH414" s="150"/>
    </row>
    <row r="415" hidden="1" outlineLevel="1">
      <c r="A415" s="218" t="s">
        <v>239</v>
      </c>
      <c r="B415" s="219">
        <f t="shared" ref="B415:AF415" si="130">sum(B419,B423,B428)</f>
        <v>0</v>
      </c>
      <c r="C415" s="219">
        <f t="shared" si="130"/>
        <v>0</v>
      </c>
      <c r="D415" s="219">
        <f t="shared" si="130"/>
        <v>0</v>
      </c>
      <c r="E415" s="219">
        <f t="shared" si="130"/>
        <v>0</v>
      </c>
      <c r="F415" s="219">
        <f t="shared" si="130"/>
        <v>0</v>
      </c>
      <c r="G415" s="219">
        <f t="shared" si="130"/>
        <v>0</v>
      </c>
      <c r="H415" s="219">
        <f t="shared" si="130"/>
        <v>0</v>
      </c>
      <c r="I415" s="219">
        <f t="shared" si="130"/>
        <v>0</v>
      </c>
      <c r="J415" s="219">
        <f t="shared" si="130"/>
        <v>0</v>
      </c>
      <c r="K415" s="219">
        <f t="shared" si="130"/>
        <v>0</v>
      </c>
      <c r="L415" s="219">
        <f t="shared" si="130"/>
        <v>0</v>
      </c>
      <c r="M415" s="219">
        <f t="shared" si="130"/>
        <v>0</v>
      </c>
      <c r="N415" s="219">
        <f t="shared" si="130"/>
        <v>0</v>
      </c>
      <c r="O415" s="219">
        <f t="shared" si="130"/>
        <v>0</v>
      </c>
      <c r="P415" s="219">
        <f t="shared" si="130"/>
        <v>0</v>
      </c>
      <c r="Q415" s="219">
        <f t="shared" si="130"/>
        <v>0</v>
      </c>
      <c r="R415" s="219">
        <f t="shared" si="130"/>
        <v>0</v>
      </c>
      <c r="S415" s="219">
        <f t="shared" si="130"/>
        <v>0</v>
      </c>
      <c r="T415" s="219">
        <f t="shared" si="130"/>
        <v>0</v>
      </c>
      <c r="U415" s="219">
        <f t="shared" si="130"/>
        <v>0</v>
      </c>
      <c r="V415" s="219">
        <f t="shared" si="130"/>
        <v>0</v>
      </c>
      <c r="W415" s="219">
        <f t="shared" si="130"/>
        <v>0</v>
      </c>
      <c r="X415" s="219">
        <f t="shared" si="130"/>
        <v>0</v>
      </c>
      <c r="Y415" s="219">
        <f t="shared" si="130"/>
        <v>0</v>
      </c>
      <c r="Z415" s="219">
        <f t="shared" si="130"/>
        <v>0</v>
      </c>
      <c r="AA415" s="219">
        <f t="shared" si="130"/>
        <v>0</v>
      </c>
      <c r="AB415" s="219">
        <f t="shared" si="130"/>
        <v>0</v>
      </c>
      <c r="AC415" s="219">
        <f t="shared" si="130"/>
        <v>0</v>
      </c>
      <c r="AD415" s="219">
        <f t="shared" si="130"/>
        <v>0</v>
      </c>
      <c r="AE415" s="219">
        <f t="shared" si="130"/>
        <v>0</v>
      </c>
      <c r="AF415" s="219">
        <f t="shared" si="130"/>
        <v>0</v>
      </c>
      <c r="AG415" s="189">
        <f t="shared" ref="AG415:AG419" si="131">SUM(B415:AF415)</f>
        <v>0</v>
      </c>
      <c r="AH415" s="220"/>
    </row>
    <row r="416" hidden="1" outlineLevel="1">
      <c r="A416" s="288" t="s">
        <v>240</v>
      </c>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189">
        <f t="shared" si="131"/>
        <v>0</v>
      </c>
      <c r="AH416" s="208"/>
    </row>
    <row r="417" hidden="1" outlineLevel="1">
      <c r="A417" s="288" t="s">
        <v>438</v>
      </c>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c r="AA417" s="221"/>
      <c r="AB417" s="221"/>
      <c r="AC417" s="221"/>
      <c r="AD417" s="221"/>
      <c r="AE417" s="221"/>
      <c r="AF417" s="221"/>
      <c r="AG417" s="189">
        <f t="shared" si="131"/>
        <v>0</v>
      </c>
      <c r="AH417" s="208"/>
    </row>
    <row r="418" hidden="1" outlineLevel="1">
      <c r="A418" s="288" t="s">
        <v>439</v>
      </c>
      <c r="B418" s="295"/>
      <c r="C418" s="295"/>
      <c r="D418" s="295"/>
      <c r="E418" s="295"/>
      <c r="F418" s="295"/>
      <c r="G418" s="295"/>
      <c r="H418" s="295"/>
      <c r="I418" s="295"/>
      <c r="J418" s="295"/>
      <c r="K418" s="295"/>
      <c r="L418" s="295"/>
      <c r="M418" s="295"/>
      <c r="N418" s="295"/>
      <c r="O418" s="295"/>
      <c r="P418" s="295"/>
      <c r="Q418" s="295"/>
      <c r="R418" s="295"/>
      <c r="S418" s="295"/>
      <c r="T418" s="295"/>
      <c r="U418" s="295"/>
      <c r="V418" s="295"/>
      <c r="W418" s="295"/>
      <c r="X418" s="295"/>
      <c r="Y418" s="295"/>
      <c r="Z418" s="295"/>
      <c r="AA418" s="295"/>
      <c r="AB418" s="295"/>
      <c r="AC418" s="295"/>
      <c r="AD418" s="295"/>
      <c r="AE418" s="295"/>
      <c r="AF418" s="295"/>
      <c r="AG418" s="189">
        <f t="shared" si="131"/>
        <v>0</v>
      </c>
      <c r="AH418" s="150"/>
    </row>
    <row r="419" hidden="1" outlineLevel="1">
      <c r="A419" s="289" t="s">
        <v>243</v>
      </c>
      <c r="B419" s="290">
        <f t="shared" ref="B419:AF419" si="132">sum(B416:B418)</f>
        <v>0</v>
      </c>
      <c r="C419" s="290">
        <f t="shared" si="132"/>
        <v>0</v>
      </c>
      <c r="D419" s="290">
        <f t="shared" si="132"/>
        <v>0</v>
      </c>
      <c r="E419" s="290">
        <f t="shared" si="132"/>
        <v>0</v>
      </c>
      <c r="F419" s="290">
        <f t="shared" si="132"/>
        <v>0</v>
      </c>
      <c r="G419" s="290">
        <f t="shared" si="132"/>
        <v>0</v>
      </c>
      <c r="H419" s="290">
        <f t="shared" si="132"/>
        <v>0</v>
      </c>
      <c r="I419" s="290">
        <f t="shared" si="132"/>
        <v>0</v>
      </c>
      <c r="J419" s="290">
        <f t="shared" si="132"/>
        <v>0</v>
      </c>
      <c r="K419" s="290">
        <f t="shared" si="132"/>
        <v>0</v>
      </c>
      <c r="L419" s="290">
        <f t="shared" si="132"/>
        <v>0</v>
      </c>
      <c r="M419" s="290">
        <f t="shared" si="132"/>
        <v>0</v>
      </c>
      <c r="N419" s="290">
        <f t="shared" si="132"/>
        <v>0</v>
      </c>
      <c r="O419" s="290">
        <f t="shared" si="132"/>
        <v>0</v>
      </c>
      <c r="P419" s="290">
        <f t="shared" si="132"/>
        <v>0</v>
      </c>
      <c r="Q419" s="290">
        <f t="shared" si="132"/>
        <v>0</v>
      </c>
      <c r="R419" s="290">
        <f t="shared" si="132"/>
        <v>0</v>
      </c>
      <c r="S419" s="290">
        <f t="shared" si="132"/>
        <v>0</v>
      </c>
      <c r="T419" s="290">
        <f t="shared" si="132"/>
        <v>0</v>
      </c>
      <c r="U419" s="290">
        <f t="shared" si="132"/>
        <v>0</v>
      </c>
      <c r="V419" s="290">
        <f t="shared" si="132"/>
        <v>0</v>
      </c>
      <c r="W419" s="290">
        <f t="shared" si="132"/>
        <v>0</v>
      </c>
      <c r="X419" s="290">
        <f t="shared" si="132"/>
        <v>0</v>
      </c>
      <c r="Y419" s="290">
        <f t="shared" si="132"/>
        <v>0</v>
      </c>
      <c r="Z419" s="290">
        <f t="shared" si="132"/>
        <v>0</v>
      </c>
      <c r="AA419" s="290">
        <f t="shared" si="132"/>
        <v>0</v>
      </c>
      <c r="AB419" s="290">
        <f t="shared" si="132"/>
        <v>0</v>
      </c>
      <c r="AC419" s="290">
        <f t="shared" si="132"/>
        <v>0</v>
      </c>
      <c r="AD419" s="290">
        <f t="shared" si="132"/>
        <v>0</v>
      </c>
      <c r="AE419" s="290">
        <f t="shared" si="132"/>
        <v>0</v>
      </c>
      <c r="AF419" s="290">
        <f t="shared" si="132"/>
        <v>0</v>
      </c>
      <c r="AG419" s="189">
        <f t="shared" si="131"/>
        <v>0</v>
      </c>
      <c r="AH419" s="150"/>
    </row>
    <row r="420" hidden="1" outlineLevel="1">
      <c r="A420" s="211"/>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89"/>
      <c r="AH420" s="185"/>
    </row>
    <row r="421" hidden="1" outlineLevel="1">
      <c r="A421" s="288" t="s">
        <v>244</v>
      </c>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c r="AD421" s="222"/>
      <c r="AE421" s="222"/>
      <c r="AF421" s="222"/>
      <c r="AG421" s="189">
        <f t="shared" ref="AG421:AG423" si="133">SUM(B421:AF421)</f>
        <v>0</v>
      </c>
      <c r="AH421" s="208"/>
    </row>
    <row r="422" hidden="1" outlineLevel="1">
      <c r="A422" s="288" t="s">
        <v>440</v>
      </c>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c r="AD422" s="222"/>
      <c r="AE422" s="222"/>
      <c r="AF422" s="222"/>
      <c r="AG422" s="189">
        <f t="shared" si="133"/>
        <v>0</v>
      </c>
      <c r="AH422" s="208"/>
    </row>
    <row r="423" hidden="1" outlineLevel="1">
      <c r="A423" s="289" t="s">
        <v>246</v>
      </c>
      <c r="B423" s="290">
        <f t="shared" ref="B423:AF423" si="134">sum(B421:B422)</f>
        <v>0</v>
      </c>
      <c r="C423" s="290">
        <f t="shared" si="134"/>
        <v>0</v>
      </c>
      <c r="D423" s="290">
        <f t="shared" si="134"/>
        <v>0</v>
      </c>
      <c r="E423" s="290">
        <f t="shared" si="134"/>
        <v>0</v>
      </c>
      <c r="F423" s="290">
        <f t="shared" si="134"/>
        <v>0</v>
      </c>
      <c r="G423" s="290">
        <f t="shared" si="134"/>
        <v>0</v>
      </c>
      <c r="H423" s="290">
        <f t="shared" si="134"/>
        <v>0</v>
      </c>
      <c r="I423" s="290">
        <f t="shared" si="134"/>
        <v>0</v>
      </c>
      <c r="J423" s="290">
        <f t="shared" si="134"/>
        <v>0</v>
      </c>
      <c r="K423" s="290">
        <f t="shared" si="134"/>
        <v>0</v>
      </c>
      <c r="L423" s="290">
        <f t="shared" si="134"/>
        <v>0</v>
      </c>
      <c r="M423" s="290">
        <f t="shared" si="134"/>
        <v>0</v>
      </c>
      <c r="N423" s="290">
        <f t="shared" si="134"/>
        <v>0</v>
      </c>
      <c r="O423" s="290">
        <f t="shared" si="134"/>
        <v>0</v>
      </c>
      <c r="P423" s="290">
        <f t="shared" si="134"/>
        <v>0</v>
      </c>
      <c r="Q423" s="290">
        <f t="shared" si="134"/>
        <v>0</v>
      </c>
      <c r="R423" s="290">
        <f t="shared" si="134"/>
        <v>0</v>
      </c>
      <c r="S423" s="290">
        <f t="shared" si="134"/>
        <v>0</v>
      </c>
      <c r="T423" s="290">
        <f t="shared" si="134"/>
        <v>0</v>
      </c>
      <c r="U423" s="290">
        <f t="shared" si="134"/>
        <v>0</v>
      </c>
      <c r="V423" s="290">
        <f t="shared" si="134"/>
        <v>0</v>
      </c>
      <c r="W423" s="290">
        <f t="shared" si="134"/>
        <v>0</v>
      </c>
      <c r="X423" s="290">
        <f t="shared" si="134"/>
        <v>0</v>
      </c>
      <c r="Y423" s="290">
        <f t="shared" si="134"/>
        <v>0</v>
      </c>
      <c r="Z423" s="290">
        <f t="shared" si="134"/>
        <v>0</v>
      </c>
      <c r="AA423" s="290">
        <f t="shared" si="134"/>
        <v>0</v>
      </c>
      <c r="AB423" s="290">
        <f t="shared" si="134"/>
        <v>0</v>
      </c>
      <c r="AC423" s="290">
        <f t="shared" si="134"/>
        <v>0</v>
      </c>
      <c r="AD423" s="290">
        <f t="shared" si="134"/>
        <v>0</v>
      </c>
      <c r="AE423" s="290">
        <f t="shared" si="134"/>
        <v>0</v>
      </c>
      <c r="AF423" s="290">
        <f t="shared" si="134"/>
        <v>0</v>
      </c>
      <c r="AG423" s="189">
        <f t="shared" si="133"/>
        <v>0</v>
      </c>
      <c r="AH423" s="150"/>
    </row>
    <row r="424" hidden="1" outlineLevel="1">
      <c r="A424" s="211"/>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89"/>
      <c r="AH424" s="185"/>
    </row>
    <row r="425" hidden="1" outlineLevel="1">
      <c r="A425" s="288" t="s">
        <v>441</v>
      </c>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c r="AD425" s="222"/>
      <c r="AE425" s="222"/>
      <c r="AF425" s="222"/>
      <c r="AG425" s="189">
        <f t="shared" ref="AG425:AG428" si="135">SUM(B425:AF425)</f>
        <v>0</v>
      </c>
      <c r="AH425" s="208"/>
    </row>
    <row r="426" hidden="1" outlineLevel="1">
      <c r="A426" s="288" t="s">
        <v>442</v>
      </c>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c r="AA426" s="221"/>
      <c r="AB426" s="221"/>
      <c r="AC426" s="221"/>
      <c r="AD426" s="221"/>
      <c r="AE426" s="221"/>
      <c r="AF426" s="221"/>
      <c r="AG426" s="189">
        <f t="shared" si="135"/>
        <v>0</v>
      </c>
      <c r="AH426" s="208"/>
    </row>
    <row r="427" hidden="1" outlineLevel="1">
      <c r="A427" s="288" t="s">
        <v>443</v>
      </c>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c r="AA427" s="221"/>
      <c r="AB427" s="221"/>
      <c r="AC427" s="221"/>
      <c r="AD427" s="221"/>
      <c r="AE427" s="221"/>
      <c r="AF427" s="221"/>
      <c r="AG427" s="189">
        <f t="shared" si="135"/>
        <v>0</v>
      </c>
      <c r="AH427" s="208"/>
    </row>
    <row r="428" hidden="1" outlineLevel="1">
      <c r="A428" s="296" t="s">
        <v>250</v>
      </c>
      <c r="B428" s="297">
        <f t="shared" ref="B428:AF428" si="136">sum(B425:B427)</f>
        <v>0</v>
      </c>
      <c r="C428" s="297">
        <f t="shared" si="136"/>
        <v>0</v>
      </c>
      <c r="D428" s="297">
        <f t="shared" si="136"/>
        <v>0</v>
      </c>
      <c r="E428" s="297">
        <f t="shared" si="136"/>
        <v>0</v>
      </c>
      <c r="F428" s="297">
        <f t="shared" si="136"/>
        <v>0</v>
      </c>
      <c r="G428" s="297">
        <f t="shared" si="136"/>
        <v>0</v>
      </c>
      <c r="H428" s="297">
        <f t="shared" si="136"/>
        <v>0</v>
      </c>
      <c r="I428" s="297">
        <f t="shared" si="136"/>
        <v>0</v>
      </c>
      <c r="J428" s="297">
        <f t="shared" si="136"/>
        <v>0</v>
      </c>
      <c r="K428" s="297">
        <f t="shared" si="136"/>
        <v>0</v>
      </c>
      <c r="L428" s="297">
        <f t="shared" si="136"/>
        <v>0</v>
      </c>
      <c r="M428" s="297">
        <f t="shared" si="136"/>
        <v>0</v>
      </c>
      <c r="N428" s="297">
        <f t="shared" si="136"/>
        <v>0</v>
      </c>
      <c r="O428" s="297">
        <f t="shared" si="136"/>
        <v>0</v>
      </c>
      <c r="P428" s="297">
        <f t="shared" si="136"/>
        <v>0</v>
      </c>
      <c r="Q428" s="297">
        <f t="shared" si="136"/>
        <v>0</v>
      </c>
      <c r="R428" s="297">
        <f t="shared" si="136"/>
        <v>0</v>
      </c>
      <c r="S428" s="297">
        <f t="shared" si="136"/>
        <v>0</v>
      </c>
      <c r="T428" s="297">
        <f t="shared" si="136"/>
        <v>0</v>
      </c>
      <c r="U428" s="297">
        <f t="shared" si="136"/>
        <v>0</v>
      </c>
      <c r="V428" s="297">
        <f t="shared" si="136"/>
        <v>0</v>
      </c>
      <c r="W428" s="297">
        <f t="shared" si="136"/>
        <v>0</v>
      </c>
      <c r="X428" s="297">
        <f t="shared" si="136"/>
        <v>0</v>
      </c>
      <c r="Y428" s="297">
        <f t="shared" si="136"/>
        <v>0</v>
      </c>
      <c r="Z428" s="297">
        <f t="shared" si="136"/>
        <v>0</v>
      </c>
      <c r="AA428" s="297">
        <f t="shared" si="136"/>
        <v>0</v>
      </c>
      <c r="AB428" s="297">
        <f t="shared" si="136"/>
        <v>0</v>
      </c>
      <c r="AC428" s="297">
        <f t="shared" si="136"/>
        <v>0</v>
      </c>
      <c r="AD428" s="297">
        <f t="shared" si="136"/>
        <v>0</v>
      </c>
      <c r="AE428" s="297">
        <f t="shared" si="136"/>
        <v>0</v>
      </c>
      <c r="AF428" s="297">
        <f t="shared" si="136"/>
        <v>0</v>
      </c>
      <c r="AG428" s="189">
        <f t="shared" si="135"/>
        <v>0</v>
      </c>
      <c r="AH428" s="298"/>
    </row>
    <row r="429" hidden="1" outlineLevel="1">
      <c r="A429" s="211"/>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89"/>
      <c r="AH429" s="185"/>
    </row>
    <row r="430" hidden="1" outlineLevel="1">
      <c r="A430" s="299" t="s">
        <v>278</v>
      </c>
      <c r="B430" s="245">
        <f>sum('DTC US&amp;CA - P&amp;L'!B401,'DTC EU - P&amp;L'!B403)</f>
        <v>0</v>
      </c>
      <c r="C430" s="245">
        <f>sum('DTC US&amp;CA - P&amp;L'!C401,'DTC EU - P&amp;L'!C403)</f>
        <v>0</v>
      </c>
      <c r="D430" s="245">
        <f>sum('DTC US&amp;CA - P&amp;L'!D401,'DTC EU - P&amp;L'!D403)</f>
        <v>0</v>
      </c>
      <c r="E430" s="245">
        <f>sum('DTC US&amp;CA - P&amp;L'!E401,'DTC EU - P&amp;L'!E403)</f>
        <v>0</v>
      </c>
      <c r="F430" s="245">
        <f>sum('DTC US&amp;CA - P&amp;L'!F401,'DTC EU - P&amp;L'!F403)</f>
        <v>0</v>
      </c>
      <c r="G430" s="245">
        <f>sum('DTC US&amp;CA - P&amp;L'!G401,'DTC EU - P&amp;L'!G403)</f>
        <v>0</v>
      </c>
      <c r="H430" s="245">
        <f>sum('DTC US&amp;CA - P&amp;L'!H401,'DTC EU - P&amp;L'!H403)</f>
        <v>0</v>
      </c>
      <c r="I430" s="245">
        <f>sum('DTC US&amp;CA - P&amp;L'!I401,'DTC EU - P&amp;L'!I403)</f>
        <v>0</v>
      </c>
      <c r="J430" s="245">
        <f>sum('DTC US&amp;CA - P&amp;L'!J401,'DTC EU - P&amp;L'!J403)</f>
        <v>0</v>
      </c>
      <c r="K430" s="245">
        <f>sum('DTC US&amp;CA - P&amp;L'!K401,'DTC EU - P&amp;L'!K403)</f>
        <v>0</v>
      </c>
      <c r="L430" s="245">
        <f>sum('DTC US&amp;CA - P&amp;L'!L401,'DTC EU - P&amp;L'!L403)</f>
        <v>0</v>
      </c>
      <c r="M430" s="245">
        <f>sum('DTC US&amp;CA - P&amp;L'!M401,'DTC EU - P&amp;L'!M403)</f>
        <v>0</v>
      </c>
      <c r="N430" s="245">
        <f>sum('DTC US&amp;CA - P&amp;L'!N401,'DTC EU - P&amp;L'!N403)</f>
        <v>0</v>
      </c>
      <c r="O430" s="245">
        <f>sum('DTC US&amp;CA - P&amp;L'!O401,'DTC EU - P&amp;L'!O403)</f>
        <v>0</v>
      </c>
      <c r="P430" s="245">
        <f>sum('DTC US&amp;CA - P&amp;L'!P401,'DTC EU - P&amp;L'!P403)</f>
        <v>0</v>
      </c>
      <c r="Q430" s="245">
        <f>sum('DTC US&amp;CA - P&amp;L'!Q401,'DTC EU - P&amp;L'!Q403)</f>
        <v>0</v>
      </c>
      <c r="R430" s="245">
        <f>sum('DTC US&amp;CA - P&amp;L'!R401,'DTC EU - P&amp;L'!R403)</f>
        <v>0</v>
      </c>
      <c r="S430" s="245">
        <f>sum('DTC US&amp;CA - P&amp;L'!S401,'DTC EU - P&amp;L'!S403)</f>
        <v>0</v>
      </c>
      <c r="T430" s="245">
        <f>sum('DTC US&amp;CA - P&amp;L'!T401,'DTC EU - P&amp;L'!T403)</f>
        <v>0</v>
      </c>
      <c r="U430" s="245">
        <f>sum('DTC US&amp;CA - P&amp;L'!U401,'DTC EU - P&amp;L'!U403)</f>
        <v>0</v>
      </c>
      <c r="V430" s="245">
        <f>sum('DTC US&amp;CA - P&amp;L'!V401,'DTC EU - P&amp;L'!V403)</f>
        <v>0</v>
      </c>
      <c r="W430" s="245">
        <f>sum('DTC US&amp;CA - P&amp;L'!W401,'DTC EU - P&amp;L'!W403)</f>
        <v>0</v>
      </c>
      <c r="X430" s="245">
        <f>sum('DTC US&amp;CA - P&amp;L'!X401,'DTC EU - P&amp;L'!X403)</f>
        <v>0</v>
      </c>
      <c r="Y430" s="245">
        <f>sum('DTC US&amp;CA - P&amp;L'!Y401,'DTC EU - P&amp;L'!Y403)</f>
        <v>0</v>
      </c>
      <c r="Z430" s="245">
        <f>sum('DTC US&amp;CA - P&amp;L'!Z401,'DTC EU - P&amp;L'!Z403)</f>
        <v>0</v>
      </c>
      <c r="AA430" s="245">
        <f>sum('DTC US&amp;CA - P&amp;L'!AA401,'DTC EU - P&amp;L'!AA403)</f>
        <v>0</v>
      </c>
      <c r="AB430" s="245">
        <f>sum('DTC US&amp;CA - P&amp;L'!AB401,'DTC EU - P&amp;L'!AB403)</f>
        <v>0</v>
      </c>
      <c r="AC430" s="245">
        <f>sum('DTC US&amp;CA - P&amp;L'!AC401,'DTC EU - P&amp;L'!AC403)</f>
        <v>0</v>
      </c>
      <c r="AD430" s="245">
        <f>sum('DTC US&amp;CA - P&amp;L'!AD401,'DTC EU - P&amp;L'!AD403)</f>
        <v>0</v>
      </c>
      <c r="AE430" s="245">
        <f>sum('DTC US&amp;CA - P&amp;L'!AE401,'DTC EU - P&amp;L'!AE403)</f>
        <v>0</v>
      </c>
      <c r="AF430" s="245">
        <f>sum('DTC US&amp;CA - P&amp;L'!AF401,'DTC EU - P&amp;L'!AF403)</f>
        <v>0</v>
      </c>
      <c r="AG430" s="189">
        <f t="shared" ref="AG430:AG444" si="137">SUM(B430:AF430)</f>
        <v>0</v>
      </c>
      <c r="AH430" s="226"/>
    </row>
    <row r="431" hidden="1" outlineLevel="1">
      <c r="A431" s="300" t="s">
        <v>279</v>
      </c>
      <c r="B431" s="235">
        <f>sum('DTC US&amp;CA - P&amp;L'!B402,'DTC EU - P&amp;L'!B404)</f>
        <v>0</v>
      </c>
      <c r="C431" s="235">
        <f>sum('DTC US&amp;CA - P&amp;L'!C402,'DTC EU - P&amp;L'!C404)</f>
        <v>0</v>
      </c>
      <c r="D431" s="235">
        <f>sum('DTC US&amp;CA - P&amp;L'!D402,'DTC EU - P&amp;L'!D404)</f>
        <v>0</v>
      </c>
      <c r="E431" s="235">
        <f>sum('DTC US&amp;CA - P&amp;L'!E402,'DTC EU - P&amp;L'!E404)</f>
        <v>0</v>
      </c>
      <c r="F431" s="235">
        <f>sum('DTC US&amp;CA - P&amp;L'!F402,'DTC EU - P&amp;L'!F404)</f>
        <v>0</v>
      </c>
      <c r="G431" s="235">
        <f>sum('DTC US&amp;CA - P&amp;L'!G402,'DTC EU - P&amp;L'!G404)</f>
        <v>0</v>
      </c>
      <c r="H431" s="235">
        <f>sum('DTC US&amp;CA - P&amp;L'!H402,'DTC EU - P&amp;L'!H404)</f>
        <v>0</v>
      </c>
      <c r="I431" s="235">
        <f>sum('DTC US&amp;CA - P&amp;L'!I402,'DTC EU - P&amp;L'!I404)</f>
        <v>0</v>
      </c>
      <c r="J431" s="235">
        <f>sum('DTC US&amp;CA - P&amp;L'!J402,'DTC EU - P&amp;L'!J404)</f>
        <v>0</v>
      </c>
      <c r="K431" s="235">
        <f>sum('DTC US&amp;CA - P&amp;L'!K402,'DTC EU - P&amp;L'!K404)</f>
        <v>0</v>
      </c>
      <c r="L431" s="235">
        <f>sum('DTC US&amp;CA - P&amp;L'!L402,'DTC EU - P&amp;L'!L404)</f>
        <v>0</v>
      </c>
      <c r="M431" s="235">
        <f>sum('DTC US&amp;CA - P&amp;L'!M402,'DTC EU - P&amp;L'!M404)</f>
        <v>0</v>
      </c>
      <c r="N431" s="235">
        <f>sum('DTC US&amp;CA - P&amp;L'!N402,'DTC EU - P&amp;L'!N404)</f>
        <v>0</v>
      </c>
      <c r="O431" s="235">
        <f>sum('DTC US&amp;CA - P&amp;L'!O402,'DTC EU - P&amp;L'!O404)</f>
        <v>0</v>
      </c>
      <c r="P431" s="235">
        <f>sum('DTC US&amp;CA - P&amp;L'!P402,'DTC EU - P&amp;L'!P404)</f>
        <v>0</v>
      </c>
      <c r="Q431" s="235">
        <f>sum('DTC US&amp;CA - P&amp;L'!Q402,'DTC EU - P&amp;L'!Q404)</f>
        <v>0</v>
      </c>
      <c r="R431" s="235">
        <f>sum('DTC US&amp;CA - P&amp;L'!R402,'DTC EU - P&amp;L'!R404)</f>
        <v>0</v>
      </c>
      <c r="S431" s="235">
        <f>sum('DTC US&amp;CA - P&amp;L'!S402,'DTC EU - P&amp;L'!S404)</f>
        <v>0</v>
      </c>
      <c r="T431" s="235">
        <f>sum('DTC US&amp;CA - P&amp;L'!T402,'DTC EU - P&amp;L'!T404)</f>
        <v>0</v>
      </c>
      <c r="U431" s="235">
        <f>sum('DTC US&amp;CA - P&amp;L'!U402,'DTC EU - P&amp;L'!U404)</f>
        <v>0</v>
      </c>
      <c r="V431" s="235">
        <f>sum('DTC US&amp;CA - P&amp;L'!V402,'DTC EU - P&amp;L'!V404)</f>
        <v>0</v>
      </c>
      <c r="W431" s="235">
        <f>sum('DTC US&amp;CA - P&amp;L'!W402,'DTC EU - P&amp;L'!W404)</f>
        <v>0</v>
      </c>
      <c r="X431" s="235">
        <f>sum('DTC US&amp;CA - P&amp;L'!X402,'DTC EU - P&amp;L'!X404)</f>
        <v>0</v>
      </c>
      <c r="Y431" s="235">
        <f>sum('DTC US&amp;CA - P&amp;L'!Y402,'DTC EU - P&amp;L'!Y404)</f>
        <v>0</v>
      </c>
      <c r="Z431" s="235">
        <f>sum('DTC US&amp;CA - P&amp;L'!Z402,'DTC EU - P&amp;L'!Z404)</f>
        <v>0</v>
      </c>
      <c r="AA431" s="235">
        <f>sum('DTC US&amp;CA - P&amp;L'!AA402,'DTC EU - P&amp;L'!AA404)</f>
        <v>0</v>
      </c>
      <c r="AB431" s="235">
        <f>sum('DTC US&amp;CA - P&amp;L'!AB402,'DTC EU - P&amp;L'!AB404)</f>
        <v>0</v>
      </c>
      <c r="AC431" s="235">
        <f>sum('DTC US&amp;CA - P&amp;L'!AC402,'DTC EU - P&amp;L'!AC404)</f>
        <v>0</v>
      </c>
      <c r="AD431" s="235">
        <f>sum('DTC US&amp;CA - P&amp;L'!AD402,'DTC EU - P&amp;L'!AD404)</f>
        <v>0</v>
      </c>
      <c r="AE431" s="235">
        <f>sum('DTC US&amp;CA - P&amp;L'!AE402,'DTC EU - P&amp;L'!AE404)</f>
        <v>0</v>
      </c>
      <c r="AF431" s="235">
        <f>sum('DTC US&amp;CA - P&amp;L'!AF402,'DTC EU - P&amp;L'!AF404)</f>
        <v>0</v>
      </c>
      <c r="AG431" s="189">
        <f t="shared" si="137"/>
        <v>0</v>
      </c>
      <c r="AH431" s="201"/>
    </row>
    <row r="432" hidden="1" outlineLevel="1">
      <c r="A432" s="300" t="s">
        <v>444</v>
      </c>
      <c r="B432" s="235">
        <f>sum('DTC US&amp;CA - P&amp;L'!B403,'DTC EU - P&amp;L'!B405)</f>
        <v>0</v>
      </c>
      <c r="C432" s="235">
        <f>sum('DTC US&amp;CA - P&amp;L'!C403,'DTC EU - P&amp;L'!C405)</f>
        <v>0</v>
      </c>
      <c r="D432" s="235">
        <f>sum('DTC US&amp;CA - P&amp;L'!D403,'DTC EU - P&amp;L'!D405)</f>
        <v>0</v>
      </c>
      <c r="E432" s="235">
        <f>sum('DTC US&amp;CA - P&amp;L'!E403,'DTC EU - P&amp;L'!E405)</f>
        <v>0</v>
      </c>
      <c r="F432" s="235">
        <f>sum('DTC US&amp;CA - P&amp;L'!F403,'DTC EU - P&amp;L'!F405)</f>
        <v>0</v>
      </c>
      <c r="G432" s="235">
        <f>sum('DTC US&amp;CA - P&amp;L'!G403,'DTC EU - P&amp;L'!G405)</f>
        <v>0</v>
      </c>
      <c r="H432" s="235">
        <f>sum('DTC US&amp;CA - P&amp;L'!H403,'DTC EU - P&amp;L'!H405)</f>
        <v>0</v>
      </c>
      <c r="I432" s="235">
        <f>sum('DTC US&amp;CA - P&amp;L'!I403,'DTC EU - P&amp;L'!I405)</f>
        <v>0</v>
      </c>
      <c r="J432" s="235">
        <f>sum('DTC US&amp;CA - P&amp;L'!J403,'DTC EU - P&amp;L'!J405)</f>
        <v>0</v>
      </c>
      <c r="K432" s="235">
        <f>sum('DTC US&amp;CA - P&amp;L'!K403,'DTC EU - P&amp;L'!K405)</f>
        <v>0</v>
      </c>
      <c r="L432" s="235">
        <f>sum('DTC US&amp;CA - P&amp;L'!L403,'DTC EU - P&amp;L'!L405)</f>
        <v>0</v>
      </c>
      <c r="M432" s="235">
        <f>sum('DTC US&amp;CA - P&amp;L'!M403,'DTC EU - P&amp;L'!M405)</f>
        <v>0</v>
      </c>
      <c r="N432" s="235">
        <f>sum('DTC US&amp;CA - P&amp;L'!N403,'DTC EU - P&amp;L'!N405)</f>
        <v>0</v>
      </c>
      <c r="O432" s="235">
        <f>sum('DTC US&amp;CA - P&amp;L'!O403,'DTC EU - P&amp;L'!O405)</f>
        <v>0</v>
      </c>
      <c r="P432" s="235">
        <f>sum('DTC US&amp;CA - P&amp;L'!P403,'DTC EU - P&amp;L'!P405)</f>
        <v>0</v>
      </c>
      <c r="Q432" s="235">
        <f>sum('DTC US&amp;CA - P&amp;L'!Q403,'DTC EU - P&amp;L'!Q405)</f>
        <v>0</v>
      </c>
      <c r="R432" s="235">
        <f>sum('DTC US&amp;CA - P&amp;L'!R403,'DTC EU - P&amp;L'!R405)</f>
        <v>0</v>
      </c>
      <c r="S432" s="235">
        <f>sum('DTC US&amp;CA - P&amp;L'!S403,'DTC EU - P&amp;L'!S405)</f>
        <v>0</v>
      </c>
      <c r="T432" s="235">
        <f>sum('DTC US&amp;CA - P&amp;L'!T403,'DTC EU - P&amp;L'!T405)</f>
        <v>0</v>
      </c>
      <c r="U432" s="235">
        <f>sum('DTC US&amp;CA - P&amp;L'!U403,'DTC EU - P&amp;L'!U405)</f>
        <v>0</v>
      </c>
      <c r="V432" s="235">
        <f>sum('DTC US&amp;CA - P&amp;L'!V403,'DTC EU - P&amp;L'!V405)</f>
        <v>0</v>
      </c>
      <c r="W432" s="235">
        <f>sum('DTC US&amp;CA - P&amp;L'!W403,'DTC EU - P&amp;L'!W405)</f>
        <v>0</v>
      </c>
      <c r="X432" s="235">
        <f>sum('DTC US&amp;CA - P&amp;L'!X403,'DTC EU - P&amp;L'!X405)</f>
        <v>0</v>
      </c>
      <c r="Y432" s="235">
        <f>sum('DTC US&amp;CA - P&amp;L'!Y403,'DTC EU - P&amp;L'!Y405)</f>
        <v>0</v>
      </c>
      <c r="Z432" s="235">
        <f>sum('DTC US&amp;CA - P&amp;L'!Z403,'DTC EU - P&amp;L'!Z405)</f>
        <v>0</v>
      </c>
      <c r="AA432" s="235">
        <f>sum('DTC US&amp;CA - P&amp;L'!AA403,'DTC EU - P&amp;L'!AA405)</f>
        <v>0</v>
      </c>
      <c r="AB432" s="235">
        <f>sum('DTC US&amp;CA - P&amp;L'!AB403,'DTC EU - P&amp;L'!AB405)</f>
        <v>0</v>
      </c>
      <c r="AC432" s="235">
        <f>sum('DTC US&amp;CA - P&amp;L'!AC403,'DTC EU - P&amp;L'!AC405)</f>
        <v>0</v>
      </c>
      <c r="AD432" s="235">
        <f>sum('DTC US&amp;CA - P&amp;L'!AD403,'DTC EU - P&amp;L'!AD405)</f>
        <v>0</v>
      </c>
      <c r="AE432" s="235">
        <f>sum('DTC US&amp;CA - P&amp;L'!AE403,'DTC EU - P&amp;L'!AE405)</f>
        <v>0</v>
      </c>
      <c r="AF432" s="235">
        <f>sum('DTC US&amp;CA - P&amp;L'!AF403,'DTC EU - P&amp;L'!AF405)</f>
        <v>0</v>
      </c>
      <c r="AG432" s="189">
        <f t="shared" si="137"/>
        <v>0</v>
      </c>
      <c r="AH432" s="201"/>
    </row>
    <row r="433" hidden="1" outlineLevel="1">
      <c r="A433" s="300" t="s">
        <v>445</v>
      </c>
      <c r="B433" s="235">
        <f>sum('DTC US&amp;CA - P&amp;L'!B404,'DTC EU - P&amp;L'!B406)</f>
        <v>0</v>
      </c>
      <c r="C433" s="235">
        <f>sum('DTC US&amp;CA - P&amp;L'!C404,'DTC EU - P&amp;L'!C406)</f>
        <v>0</v>
      </c>
      <c r="D433" s="235">
        <f>sum('DTC US&amp;CA - P&amp;L'!D404,'DTC EU - P&amp;L'!D406)</f>
        <v>0</v>
      </c>
      <c r="E433" s="235">
        <f>sum('DTC US&amp;CA - P&amp;L'!E404,'DTC EU - P&amp;L'!E406)</f>
        <v>0</v>
      </c>
      <c r="F433" s="235">
        <f>sum('DTC US&amp;CA - P&amp;L'!F404,'DTC EU - P&amp;L'!F406)</f>
        <v>0</v>
      </c>
      <c r="G433" s="235">
        <f>sum('DTC US&amp;CA - P&amp;L'!G404,'DTC EU - P&amp;L'!G406)</f>
        <v>0</v>
      </c>
      <c r="H433" s="235">
        <f>sum('DTC US&amp;CA - P&amp;L'!H404,'DTC EU - P&amp;L'!H406)</f>
        <v>0</v>
      </c>
      <c r="I433" s="235">
        <f>sum('DTC US&amp;CA - P&amp;L'!I404,'DTC EU - P&amp;L'!I406)</f>
        <v>0</v>
      </c>
      <c r="J433" s="235">
        <f>sum('DTC US&amp;CA - P&amp;L'!J404,'DTC EU - P&amp;L'!J406)</f>
        <v>0</v>
      </c>
      <c r="K433" s="235">
        <f>sum('DTC US&amp;CA - P&amp;L'!K404,'DTC EU - P&amp;L'!K406)</f>
        <v>0</v>
      </c>
      <c r="L433" s="235">
        <f>sum('DTC US&amp;CA - P&amp;L'!L404,'DTC EU - P&amp;L'!L406)</f>
        <v>0</v>
      </c>
      <c r="M433" s="235">
        <f>sum('DTC US&amp;CA - P&amp;L'!M404,'DTC EU - P&amp;L'!M406)</f>
        <v>0</v>
      </c>
      <c r="N433" s="235">
        <f>sum('DTC US&amp;CA - P&amp;L'!N404,'DTC EU - P&amp;L'!N406)</f>
        <v>0</v>
      </c>
      <c r="O433" s="235">
        <f>sum('DTC US&amp;CA - P&amp;L'!O404,'DTC EU - P&amp;L'!O406)</f>
        <v>0</v>
      </c>
      <c r="P433" s="235">
        <f>sum('DTC US&amp;CA - P&amp;L'!P404,'DTC EU - P&amp;L'!P406)</f>
        <v>0</v>
      </c>
      <c r="Q433" s="235">
        <f>sum('DTC US&amp;CA - P&amp;L'!Q404,'DTC EU - P&amp;L'!Q406)</f>
        <v>0</v>
      </c>
      <c r="R433" s="235">
        <f>sum('DTC US&amp;CA - P&amp;L'!R404,'DTC EU - P&amp;L'!R406)</f>
        <v>0</v>
      </c>
      <c r="S433" s="235">
        <f>sum('DTC US&amp;CA - P&amp;L'!S404,'DTC EU - P&amp;L'!S406)</f>
        <v>0</v>
      </c>
      <c r="T433" s="235">
        <f>sum('DTC US&amp;CA - P&amp;L'!T404,'DTC EU - P&amp;L'!T406)</f>
        <v>0</v>
      </c>
      <c r="U433" s="235">
        <f>sum('DTC US&amp;CA - P&amp;L'!U404,'DTC EU - P&amp;L'!U406)</f>
        <v>0</v>
      </c>
      <c r="V433" s="235">
        <f>sum('DTC US&amp;CA - P&amp;L'!V404,'DTC EU - P&amp;L'!V406)</f>
        <v>0</v>
      </c>
      <c r="W433" s="235">
        <f>sum('DTC US&amp;CA - P&amp;L'!W404,'DTC EU - P&amp;L'!W406)</f>
        <v>0</v>
      </c>
      <c r="X433" s="235">
        <f>sum('DTC US&amp;CA - P&amp;L'!X404,'DTC EU - P&amp;L'!X406)</f>
        <v>0</v>
      </c>
      <c r="Y433" s="235">
        <f>sum('DTC US&amp;CA - P&amp;L'!Y404,'DTC EU - P&amp;L'!Y406)</f>
        <v>0</v>
      </c>
      <c r="Z433" s="235">
        <f>sum('DTC US&amp;CA - P&amp;L'!Z404,'DTC EU - P&amp;L'!Z406)</f>
        <v>0</v>
      </c>
      <c r="AA433" s="235">
        <f>sum('DTC US&amp;CA - P&amp;L'!AA404,'DTC EU - P&amp;L'!AA406)</f>
        <v>0</v>
      </c>
      <c r="AB433" s="235">
        <f>sum('DTC US&amp;CA - P&amp;L'!AB404,'DTC EU - P&amp;L'!AB406)</f>
        <v>0</v>
      </c>
      <c r="AC433" s="235">
        <f>sum('DTC US&amp;CA - P&amp;L'!AC404,'DTC EU - P&amp;L'!AC406)</f>
        <v>0</v>
      </c>
      <c r="AD433" s="235">
        <f>sum('DTC US&amp;CA - P&amp;L'!AD404,'DTC EU - P&amp;L'!AD406)</f>
        <v>0</v>
      </c>
      <c r="AE433" s="235">
        <f>sum('DTC US&amp;CA - P&amp;L'!AE404,'DTC EU - P&amp;L'!AE406)</f>
        <v>0</v>
      </c>
      <c r="AF433" s="235">
        <f>sum('DTC US&amp;CA - P&amp;L'!AF404,'DTC EU - P&amp;L'!AF406)</f>
        <v>0</v>
      </c>
      <c r="AG433" s="189">
        <f t="shared" si="137"/>
        <v>0</v>
      </c>
      <c r="AH433" s="201"/>
    </row>
    <row r="434" hidden="1" outlineLevel="1">
      <c r="A434" s="300" t="s">
        <v>446</v>
      </c>
      <c r="B434" s="235">
        <f>sum('DTC US&amp;CA - P&amp;L'!B405,'DTC EU - P&amp;L'!B407)</f>
        <v>0</v>
      </c>
      <c r="C434" s="235">
        <f>sum('DTC US&amp;CA - P&amp;L'!C405,'DTC EU - P&amp;L'!C407)</f>
        <v>0</v>
      </c>
      <c r="D434" s="235">
        <f>sum('DTC US&amp;CA - P&amp;L'!D405,'DTC EU - P&amp;L'!D407)</f>
        <v>0</v>
      </c>
      <c r="E434" s="235">
        <f>sum('DTC US&amp;CA - P&amp;L'!E405,'DTC EU - P&amp;L'!E407)</f>
        <v>0</v>
      </c>
      <c r="F434" s="235">
        <f>sum('DTC US&amp;CA - P&amp;L'!F405,'DTC EU - P&amp;L'!F407)</f>
        <v>0</v>
      </c>
      <c r="G434" s="235">
        <f>sum('DTC US&amp;CA - P&amp;L'!G405,'DTC EU - P&amp;L'!G407)</f>
        <v>0</v>
      </c>
      <c r="H434" s="235">
        <f>sum('DTC US&amp;CA - P&amp;L'!H405,'DTC EU - P&amp;L'!H407)</f>
        <v>0</v>
      </c>
      <c r="I434" s="235">
        <f>sum('DTC US&amp;CA - P&amp;L'!I405,'DTC EU - P&amp;L'!I407)</f>
        <v>0</v>
      </c>
      <c r="J434" s="235">
        <f>sum('DTC US&amp;CA - P&amp;L'!J405,'DTC EU - P&amp;L'!J407)</f>
        <v>0</v>
      </c>
      <c r="K434" s="235">
        <f>sum('DTC US&amp;CA - P&amp;L'!K405,'DTC EU - P&amp;L'!K407)</f>
        <v>0</v>
      </c>
      <c r="L434" s="235">
        <f>sum('DTC US&amp;CA - P&amp;L'!L405,'DTC EU - P&amp;L'!L407)</f>
        <v>0</v>
      </c>
      <c r="M434" s="235">
        <f>sum('DTC US&amp;CA - P&amp;L'!M405,'DTC EU - P&amp;L'!M407)</f>
        <v>0</v>
      </c>
      <c r="N434" s="235">
        <f>sum('DTC US&amp;CA - P&amp;L'!N405,'DTC EU - P&amp;L'!N407)</f>
        <v>0</v>
      </c>
      <c r="O434" s="235">
        <f>sum('DTC US&amp;CA - P&amp;L'!O405,'DTC EU - P&amp;L'!O407)</f>
        <v>0</v>
      </c>
      <c r="P434" s="235">
        <f>sum('DTC US&amp;CA - P&amp;L'!P405,'DTC EU - P&amp;L'!P407)</f>
        <v>0</v>
      </c>
      <c r="Q434" s="235">
        <f>sum('DTC US&amp;CA - P&amp;L'!Q405,'DTC EU - P&amp;L'!Q407)</f>
        <v>0</v>
      </c>
      <c r="R434" s="235">
        <f>sum('DTC US&amp;CA - P&amp;L'!R405,'DTC EU - P&amp;L'!R407)</f>
        <v>0</v>
      </c>
      <c r="S434" s="235">
        <f>sum('DTC US&amp;CA - P&amp;L'!S405,'DTC EU - P&amp;L'!S407)</f>
        <v>0</v>
      </c>
      <c r="T434" s="235">
        <f>sum('DTC US&amp;CA - P&amp;L'!T405,'DTC EU - P&amp;L'!T407)</f>
        <v>0</v>
      </c>
      <c r="U434" s="235">
        <f>sum('DTC US&amp;CA - P&amp;L'!U405,'DTC EU - P&amp;L'!U407)</f>
        <v>0</v>
      </c>
      <c r="V434" s="235">
        <f>sum('DTC US&amp;CA - P&amp;L'!V405,'DTC EU - P&amp;L'!V407)</f>
        <v>0</v>
      </c>
      <c r="W434" s="235">
        <f>sum('DTC US&amp;CA - P&amp;L'!W405,'DTC EU - P&amp;L'!W407)</f>
        <v>0</v>
      </c>
      <c r="X434" s="235">
        <f>sum('DTC US&amp;CA - P&amp;L'!X405,'DTC EU - P&amp;L'!X407)</f>
        <v>0</v>
      </c>
      <c r="Y434" s="235">
        <f>sum('DTC US&amp;CA - P&amp;L'!Y405,'DTC EU - P&amp;L'!Y407)</f>
        <v>0</v>
      </c>
      <c r="Z434" s="235">
        <f>sum('DTC US&amp;CA - P&amp;L'!Z405,'DTC EU - P&amp;L'!Z407)</f>
        <v>0</v>
      </c>
      <c r="AA434" s="235">
        <f>sum('DTC US&amp;CA - P&amp;L'!AA405,'DTC EU - P&amp;L'!AA407)</f>
        <v>0</v>
      </c>
      <c r="AB434" s="235">
        <f>sum('DTC US&amp;CA - P&amp;L'!AB405,'DTC EU - P&amp;L'!AB407)</f>
        <v>0</v>
      </c>
      <c r="AC434" s="235">
        <f>sum('DTC US&amp;CA - P&amp;L'!AC405,'DTC EU - P&amp;L'!AC407)</f>
        <v>0</v>
      </c>
      <c r="AD434" s="235">
        <f>sum('DTC US&amp;CA - P&amp;L'!AD405,'DTC EU - P&amp;L'!AD407)</f>
        <v>0</v>
      </c>
      <c r="AE434" s="235">
        <f>sum('DTC US&amp;CA - P&amp;L'!AE405,'DTC EU - P&amp;L'!AE407)</f>
        <v>0</v>
      </c>
      <c r="AF434" s="235">
        <f>sum('DTC US&amp;CA - P&amp;L'!AF405,'DTC EU - P&amp;L'!AF407)</f>
        <v>0</v>
      </c>
      <c r="AG434" s="189">
        <f t="shared" si="137"/>
        <v>0</v>
      </c>
      <c r="AH434" s="201"/>
    </row>
    <row r="435" hidden="1" outlineLevel="1">
      <c r="A435" s="300" t="s">
        <v>447</v>
      </c>
      <c r="B435" s="235">
        <f>sum('DTC US&amp;CA - P&amp;L'!B406,'DTC EU - P&amp;L'!B408)</f>
        <v>0</v>
      </c>
      <c r="C435" s="235">
        <f>sum('DTC US&amp;CA - P&amp;L'!C406,'DTC EU - P&amp;L'!C408)</f>
        <v>0</v>
      </c>
      <c r="D435" s="235">
        <f>sum('DTC US&amp;CA - P&amp;L'!D406,'DTC EU - P&amp;L'!D408)</f>
        <v>0</v>
      </c>
      <c r="E435" s="235">
        <f>sum('DTC US&amp;CA - P&amp;L'!E406,'DTC EU - P&amp;L'!E408)</f>
        <v>0</v>
      </c>
      <c r="F435" s="235">
        <f>sum('DTC US&amp;CA - P&amp;L'!F406,'DTC EU - P&amp;L'!F408)</f>
        <v>0</v>
      </c>
      <c r="G435" s="235">
        <f>sum('DTC US&amp;CA - P&amp;L'!G406,'DTC EU - P&amp;L'!G408)</f>
        <v>0</v>
      </c>
      <c r="H435" s="235">
        <f>sum('DTC US&amp;CA - P&amp;L'!H406,'DTC EU - P&amp;L'!H408)</f>
        <v>0</v>
      </c>
      <c r="I435" s="235">
        <f>sum('DTC US&amp;CA - P&amp;L'!I406,'DTC EU - P&amp;L'!I408)</f>
        <v>0</v>
      </c>
      <c r="J435" s="235">
        <f>sum('DTC US&amp;CA - P&amp;L'!J406,'DTC EU - P&amp;L'!J408)</f>
        <v>0</v>
      </c>
      <c r="K435" s="235">
        <f>sum('DTC US&amp;CA - P&amp;L'!K406,'DTC EU - P&amp;L'!K408)</f>
        <v>0</v>
      </c>
      <c r="L435" s="235">
        <f>sum('DTC US&amp;CA - P&amp;L'!L406,'DTC EU - P&amp;L'!L408)</f>
        <v>0</v>
      </c>
      <c r="M435" s="235">
        <f>sum('DTC US&amp;CA - P&amp;L'!M406,'DTC EU - P&amp;L'!M408)</f>
        <v>0</v>
      </c>
      <c r="N435" s="235">
        <f>sum('DTC US&amp;CA - P&amp;L'!N406,'DTC EU - P&amp;L'!N408)</f>
        <v>0</v>
      </c>
      <c r="O435" s="235">
        <f>sum('DTC US&amp;CA - P&amp;L'!O406,'DTC EU - P&amp;L'!O408)</f>
        <v>0</v>
      </c>
      <c r="P435" s="235">
        <f>sum('DTC US&amp;CA - P&amp;L'!P406,'DTC EU - P&amp;L'!P408)</f>
        <v>0</v>
      </c>
      <c r="Q435" s="235">
        <f>sum('DTC US&amp;CA - P&amp;L'!Q406,'DTC EU - P&amp;L'!Q408)</f>
        <v>0</v>
      </c>
      <c r="R435" s="235">
        <f>sum('DTC US&amp;CA - P&amp;L'!R406,'DTC EU - P&amp;L'!R408)</f>
        <v>0</v>
      </c>
      <c r="S435" s="235">
        <f>sum('DTC US&amp;CA - P&amp;L'!S406,'DTC EU - P&amp;L'!S408)</f>
        <v>0</v>
      </c>
      <c r="T435" s="235">
        <f>sum('DTC US&amp;CA - P&amp;L'!T406,'DTC EU - P&amp;L'!T408)</f>
        <v>0</v>
      </c>
      <c r="U435" s="235">
        <f>sum('DTC US&amp;CA - P&amp;L'!U406,'DTC EU - P&amp;L'!U408)</f>
        <v>0</v>
      </c>
      <c r="V435" s="235">
        <f>sum('DTC US&amp;CA - P&amp;L'!V406,'DTC EU - P&amp;L'!V408)</f>
        <v>0</v>
      </c>
      <c r="W435" s="235">
        <f>sum('DTC US&amp;CA - P&amp;L'!W406,'DTC EU - P&amp;L'!W408)</f>
        <v>0</v>
      </c>
      <c r="X435" s="235">
        <f>sum('DTC US&amp;CA - P&amp;L'!X406,'DTC EU - P&amp;L'!X408)</f>
        <v>0</v>
      </c>
      <c r="Y435" s="235">
        <f>sum('DTC US&amp;CA - P&amp;L'!Y406,'DTC EU - P&amp;L'!Y408)</f>
        <v>0</v>
      </c>
      <c r="Z435" s="235">
        <f>sum('DTC US&amp;CA - P&amp;L'!Z406,'DTC EU - P&amp;L'!Z408)</f>
        <v>0</v>
      </c>
      <c r="AA435" s="235">
        <f>sum('DTC US&amp;CA - P&amp;L'!AA406,'DTC EU - P&amp;L'!AA408)</f>
        <v>0</v>
      </c>
      <c r="AB435" s="235">
        <f>sum('DTC US&amp;CA - P&amp;L'!AB406,'DTC EU - P&amp;L'!AB408)</f>
        <v>0</v>
      </c>
      <c r="AC435" s="235">
        <f>sum('DTC US&amp;CA - P&amp;L'!AC406,'DTC EU - P&amp;L'!AC408)</f>
        <v>0</v>
      </c>
      <c r="AD435" s="235">
        <f>sum('DTC US&amp;CA - P&amp;L'!AD406,'DTC EU - P&amp;L'!AD408)</f>
        <v>0</v>
      </c>
      <c r="AE435" s="235">
        <f>sum('DTC US&amp;CA - P&amp;L'!AE406,'DTC EU - P&amp;L'!AE408)</f>
        <v>0</v>
      </c>
      <c r="AF435" s="235">
        <f>sum('DTC US&amp;CA - P&amp;L'!AF406,'DTC EU - P&amp;L'!AF408)</f>
        <v>0</v>
      </c>
      <c r="AG435" s="189">
        <f t="shared" si="137"/>
        <v>0</v>
      </c>
      <c r="AH435" s="201"/>
    </row>
    <row r="436" hidden="1" outlineLevel="1">
      <c r="A436" s="300" t="s">
        <v>448</v>
      </c>
      <c r="B436" s="235">
        <f>sum('DTC US&amp;CA - P&amp;L'!B407,'DTC EU - P&amp;L'!B409)</f>
        <v>0</v>
      </c>
      <c r="C436" s="235">
        <f>sum('DTC US&amp;CA - P&amp;L'!C407,'DTC EU - P&amp;L'!C409)</f>
        <v>0</v>
      </c>
      <c r="D436" s="235">
        <f>sum('DTC US&amp;CA - P&amp;L'!D407,'DTC EU - P&amp;L'!D409)</f>
        <v>0</v>
      </c>
      <c r="E436" s="235">
        <f>sum('DTC US&amp;CA - P&amp;L'!E407,'DTC EU - P&amp;L'!E409)</f>
        <v>0</v>
      </c>
      <c r="F436" s="235">
        <f>sum('DTC US&amp;CA - P&amp;L'!F407,'DTC EU - P&amp;L'!F409)</f>
        <v>0</v>
      </c>
      <c r="G436" s="235">
        <f>sum('DTC US&amp;CA - P&amp;L'!G407,'DTC EU - P&amp;L'!G409)</f>
        <v>0</v>
      </c>
      <c r="H436" s="235">
        <f>sum('DTC US&amp;CA - P&amp;L'!H407,'DTC EU - P&amp;L'!H409)</f>
        <v>0</v>
      </c>
      <c r="I436" s="235">
        <f>sum('DTC US&amp;CA - P&amp;L'!I407,'DTC EU - P&amp;L'!I409)</f>
        <v>0</v>
      </c>
      <c r="J436" s="235">
        <f>sum('DTC US&amp;CA - P&amp;L'!J407,'DTC EU - P&amp;L'!J409)</f>
        <v>0</v>
      </c>
      <c r="K436" s="235">
        <f>sum('DTC US&amp;CA - P&amp;L'!K407,'DTC EU - P&amp;L'!K409)</f>
        <v>0</v>
      </c>
      <c r="L436" s="235">
        <f>sum('DTC US&amp;CA - P&amp;L'!L407,'DTC EU - P&amp;L'!L409)</f>
        <v>0</v>
      </c>
      <c r="M436" s="235">
        <f>sum('DTC US&amp;CA - P&amp;L'!M407,'DTC EU - P&amp;L'!M409)</f>
        <v>0</v>
      </c>
      <c r="N436" s="235">
        <f>sum('DTC US&amp;CA - P&amp;L'!N407,'DTC EU - P&amp;L'!N409)</f>
        <v>0</v>
      </c>
      <c r="O436" s="235">
        <f>sum('DTC US&amp;CA - P&amp;L'!O407,'DTC EU - P&amp;L'!O409)</f>
        <v>0</v>
      </c>
      <c r="P436" s="235">
        <f>sum('DTC US&amp;CA - P&amp;L'!P407,'DTC EU - P&amp;L'!P409)</f>
        <v>0</v>
      </c>
      <c r="Q436" s="235">
        <f>sum('DTC US&amp;CA - P&amp;L'!Q407,'DTC EU - P&amp;L'!Q409)</f>
        <v>0</v>
      </c>
      <c r="R436" s="235">
        <f>sum('DTC US&amp;CA - P&amp;L'!R407,'DTC EU - P&amp;L'!R409)</f>
        <v>0</v>
      </c>
      <c r="S436" s="235">
        <f>sum('DTC US&amp;CA - P&amp;L'!S407,'DTC EU - P&amp;L'!S409)</f>
        <v>0</v>
      </c>
      <c r="T436" s="235">
        <f>sum('DTC US&amp;CA - P&amp;L'!T407,'DTC EU - P&amp;L'!T409)</f>
        <v>0</v>
      </c>
      <c r="U436" s="235">
        <f>sum('DTC US&amp;CA - P&amp;L'!U407,'DTC EU - P&amp;L'!U409)</f>
        <v>0</v>
      </c>
      <c r="V436" s="235">
        <f>sum('DTC US&amp;CA - P&amp;L'!V407,'DTC EU - P&amp;L'!V409)</f>
        <v>0</v>
      </c>
      <c r="W436" s="235">
        <f>sum('DTC US&amp;CA - P&amp;L'!W407,'DTC EU - P&amp;L'!W409)</f>
        <v>0</v>
      </c>
      <c r="X436" s="235">
        <f>sum('DTC US&amp;CA - P&amp;L'!X407,'DTC EU - P&amp;L'!X409)</f>
        <v>0</v>
      </c>
      <c r="Y436" s="235">
        <f>sum('DTC US&amp;CA - P&amp;L'!Y407,'DTC EU - P&amp;L'!Y409)</f>
        <v>0</v>
      </c>
      <c r="Z436" s="235">
        <f>sum('DTC US&amp;CA - P&amp;L'!Z407,'DTC EU - P&amp;L'!Z409)</f>
        <v>0</v>
      </c>
      <c r="AA436" s="235">
        <f>sum('DTC US&amp;CA - P&amp;L'!AA407,'DTC EU - P&amp;L'!AA409)</f>
        <v>0</v>
      </c>
      <c r="AB436" s="235">
        <f>sum('DTC US&amp;CA - P&amp;L'!AB407,'DTC EU - P&amp;L'!AB409)</f>
        <v>0</v>
      </c>
      <c r="AC436" s="235">
        <f>sum('DTC US&amp;CA - P&amp;L'!AC407,'DTC EU - P&amp;L'!AC409)</f>
        <v>0</v>
      </c>
      <c r="AD436" s="235">
        <f>sum('DTC US&amp;CA - P&amp;L'!AD407,'DTC EU - P&amp;L'!AD409)</f>
        <v>0</v>
      </c>
      <c r="AE436" s="235">
        <f>sum('DTC US&amp;CA - P&amp;L'!AE407,'DTC EU - P&amp;L'!AE409)</f>
        <v>0</v>
      </c>
      <c r="AF436" s="235">
        <f>sum('DTC US&amp;CA - P&amp;L'!AF407,'DTC EU - P&amp;L'!AF409)</f>
        <v>0</v>
      </c>
      <c r="AG436" s="189">
        <f t="shared" si="137"/>
        <v>0</v>
      </c>
      <c r="AH436" s="201"/>
    </row>
    <row r="437" hidden="1" outlineLevel="1">
      <c r="A437" s="300" t="s">
        <v>449</v>
      </c>
      <c r="B437" s="235">
        <f>sum('DTC US&amp;CA - P&amp;L'!B408,'DTC EU - P&amp;L'!B410)</f>
        <v>0</v>
      </c>
      <c r="C437" s="235">
        <f>sum('DTC US&amp;CA - P&amp;L'!C408,'DTC EU - P&amp;L'!C410)</f>
        <v>0</v>
      </c>
      <c r="D437" s="235">
        <f>sum('DTC US&amp;CA - P&amp;L'!D408,'DTC EU - P&amp;L'!D410)</f>
        <v>0</v>
      </c>
      <c r="E437" s="235">
        <f>sum('DTC US&amp;CA - P&amp;L'!E408,'DTC EU - P&amp;L'!E410)</f>
        <v>0</v>
      </c>
      <c r="F437" s="235">
        <f>sum('DTC US&amp;CA - P&amp;L'!F408,'DTC EU - P&amp;L'!F410)</f>
        <v>0</v>
      </c>
      <c r="G437" s="235">
        <f>sum('DTC US&amp;CA - P&amp;L'!G408,'DTC EU - P&amp;L'!G410)</f>
        <v>0</v>
      </c>
      <c r="H437" s="235">
        <f>sum('DTC US&amp;CA - P&amp;L'!H408,'DTC EU - P&amp;L'!H410)</f>
        <v>0</v>
      </c>
      <c r="I437" s="235">
        <f>sum('DTC US&amp;CA - P&amp;L'!I408,'DTC EU - P&amp;L'!I410)</f>
        <v>0</v>
      </c>
      <c r="J437" s="235">
        <f>sum('DTC US&amp;CA - P&amp;L'!J408,'DTC EU - P&amp;L'!J410)</f>
        <v>0</v>
      </c>
      <c r="K437" s="235">
        <f>sum('DTC US&amp;CA - P&amp;L'!K408,'DTC EU - P&amp;L'!K410)</f>
        <v>0</v>
      </c>
      <c r="L437" s="235">
        <f>sum('DTC US&amp;CA - P&amp;L'!L408,'DTC EU - P&amp;L'!L410)</f>
        <v>0</v>
      </c>
      <c r="M437" s="235">
        <f>sum('DTC US&amp;CA - P&amp;L'!M408,'DTC EU - P&amp;L'!M410)</f>
        <v>0</v>
      </c>
      <c r="N437" s="235">
        <f>sum('DTC US&amp;CA - P&amp;L'!N408,'DTC EU - P&amp;L'!N410)</f>
        <v>0</v>
      </c>
      <c r="O437" s="235">
        <f>sum('DTC US&amp;CA - P&amp;L'!O408,'DTC EU - P&amp;L'!O410)</f>
        <v>0</v>
      </c>
      <c r="P437" s="235">
        <f>sum('DTC US&amp;CA - P&amp;L'!P408,'DTC EU - P&amp;L'!P410)</f>
        <v>0</v>
      </c>
      <c r="Q437" s="235">
        <f>sum('DTC US&amp;CA - P&amp;L'!Q408,'DTC EU - P&amp;L'!Q410)</f>
        <v>0</v>
      </c>
      <c r="R437" s="235">
        <f>sum('DTC US&amp;CA - P&amp;L'!R408,'DTC EU - P&amp;L'!R410)</f>
        <v>0</v>
      </c>
      <c r="S437" s="235">
        <f>sum('DTC US&amp;CA - P&amp;L'!S408,'DTC EU - P&amp;L'!S410)</f>
        <v>0</v>
      </c>
      <c r="T437" s="235">
        <f>sum('DTC US&amp;CA - P&amp;L'!T408,'DTC EU - P&amp;L'!T410)</f>
        <v>0</v>
      </c>
      <c r="U437" s="235">
        <f>sum('DTC US&amp;CA - P&amp;L'!U408,'DTC EU - P&amp;L'!U410)</f>
        <v>0</v>
      </c>
      <c r="V437" s="235">
        <f>sum('DTC US&amp;CA - P&amp;L'!V408,'DTC EU - P&amp;L'!V410)</f>
        <v>0</v>
      </c>
      <c r="W437" s="235">
        <f>sum('DTC US&amp;CA - P&amp;L'!W408,'DTC EU - P&amp;L'!W410)</f>
        <v>0</v>
      </c>
      <c r="X437" s="235">
        <f>sum('DTC US&amp;CA - P&amp;L'!X408,'DTC EU - P&amp;L'!X410)</f>
        <v>0</v>
      </c>
      <c r="Y437" s="235">
        <f>sum('DTC US&amp;CA - P&amp;L'!Y408,'DTC EU - P&amp;L'!Y410)</f>
        <v>0</v>
      </c>
      <c r="Z437" s="235">
        <f>sum('DTC US&amp;CA - P&amp;L'!Z408,'DTC EU - P&amp;L'!Z410)</f>
        <v>0</v>
      </c>
      <c r="AA437" s="235">
        <f>sum('DTC US&amp;CA - P&amp;L'!AA408,'DTC EU - P&amp;L'!AA410)</f>
        <v>0</v>
      </c>
      <c r="AB437" s="235">
        <f>sum('DTC US&amp;CA - P&amp;L'!AB408,'DTC EU - P&amp;L'!AB410)</f>
        <v>0</v>
      </c>
      <c r="AC437" s="235">
        <f>sum('DTC US&amp;CA - P&amp;L'!AC408,'DTC EU - P&amp;L'!AC410)</f>
        <v>0</v>
      </c>
      <c r="AD437" s="235">
        <f>sum('DTC US&amp;CA - P&amp;L'!AD408,'DTC EU - P&amp;L'!AD410)</f>
        <v>0</v>
      </c>
      <c r="AE437" s="235">
        <f>sum('DTC US&amp;CA - P&amp;L'!AE408,'DTC EU - P&amp;L'!AE410)</f>
        <v>0</v>
      </c>
      <c r="AF437" s="235">
        <f>sum('DTC US&amp;CA - P&amp;L'!AF408,'DTC EU - P&amp;L'!AF410)</f>
        <v>0</v>
      </c>
      <c r="AG437" s="189">
        <f t="shared" si="137"/>
        <v>0</v>
      </c>
      <c r="AH437" s="201"/>
    </row>
    <row r="438" hidden="1" outlineLevel="1">
      <c r="A438" s="300" t="s">
        <v>450</v>
      </c>
      <c r="B438" s="235">
        <f>sum('DTC US&amp;CA - P&amp;L'!B409,'DTC EU - P&amp;L'!B411)</f>
        <v>0</v>
      </c>
      <c r="C438" s="235">
        <f>sum('DTC US&amp;CA - P&amp;L'!C409,'DTC EU - P&amp;L'!C411)</f>
        <v>0</v>
      </c>
      <c r="D438" s="235">
        <f>sum('DTC US&amp;CA - P&amp;L'!D409,'DTC EU - P&amp;L'!D411)</f>
        <v>0</v>
      </c>
      <c r="E438" s="235">
        <f>sum('DTC US&amp;CA - P&amp;L'!E409,'DTC EU - P&amp;L'!E411)</f>
        <v>0</v>
      </c>
      <c r="F438" s="235">
        <f>sum('DTC US&amp;CA - P&amp;L'!F409,'DTC EU - P&amp;L'!F411)</f>
        <v>0</v>
      </c>
      <c r="G438" s="235">
        <f>sum('DTC US&amp;CA - P&amp;L'!G409,'DTC EU - P&amp;L'!G411)</f>
        <v>0</v>
      </c>
      <c r="H438" s="235">
        <f>sum('DTC US&amp;CA - P&amp;L'!H409,'DTC EU - P&amp;L'!H411)</f>
        <v>0</v>
      </c>
      <c r="I438" s="235">
        <f>sum('DTC US&amp;CA - P&amp;L'!I409,'DTC EU - P&amp;L'!I411)</f>
        <v>0</v>
      </c>
      <c r="J438" s="235">
        <f>sum('DTC US&amp;CA - P&amp;L'!J409,'DTC EU - P&amp;L'!J411)</f>
        <v>0</v>
      </c>
      <c r="K438" s="235">
        <f>sum('DTC US&amp;CA - P&amp;L'!K409,'DTC EU - P&amp;L'!K411)</f>
        <v>0</v>
      </c>
      <c r="L438" s="235">
        <f>sum('DTC US&amp;CA - P&amp;L'!L409,'DTC EU - P&amp;L'!L411)</f>
        <v>0</v>
      </c>
      <c r="M438" s="235">
        <f>sum('DTC US&amp;CA - P&amp;L'!M409,'DTC EU - P&amp;L'!M411)</f>
        <v>0</v>
      </c>
      <c r="N438" s="235">
        <f>sum('DTC US&amp;CA - P&amp;L'!N409,'DTC EU - P&amp;L'!N411)</f>
        <v>0</v>
      </c>
      <c r="O438" s="235">
        <f>sum('DTC US&amp;CA - P&amp;L'!O409,'DTC EU - P&amp;L'!O411)</f>
        <v>0</v>
      </c>
      <c r="P438" s="235">
        <f>sum('DTC US&amp;CA - P&amp;L'!P409,'DTC EU - P&amp;L'!P411)</f>
        <v>0</v>
      </c>
      <c r="Q438" s="235">
        <f>sum('DTC US&amp;CA - P&amp;L'!Q409,'DTC EU - P&amp;L'!Q411)</f>
        <v>0</v>
      </c>
      <c r="R438" s="235">
        <f>sum('DTC US&amp;CA - P&amp;L'!R409,'DTC EU - P&amp;L'!R411)</f>
        <v>0</v>
      </c>
      <c r="S438" s="235">
        <f>sum('DTC US&amp;CA - P&amp;L'!S409,'DTC EU - P&amp;L'!S411)</f>
        <v>0</v>
      </c>
      <c r="T438" s="235">
        <f>sum('DTC US&amp;CA - P&amp;L'!T409,'DTC EU - P&amp;L'!T411)</f>
        <v>0</v>
      </c>
      <c r="U438" s="235">
        <f>sum('DTC US&amp;CA - P&amp;L'!U409,'DTC EU - P&amp;L'!U411)</f>
        <v>0</v>
      </c>
      <c r="V438" s="235">
        <f>sum('DTC US&amp;CA - P&amp;L'!V409,'DTC EU - P&amp;L'!V411)</f>
        <v>0</v>
      </c>
      <c r="W438" s="235">
        <f>sum('DTC US&amp;CA - P&amp;L'!W409,'DTC EU - P&amp;L'!W411)</f>
        <v>0</v>
      </c>
      <c r="X438" s="235">
        <f>sum('DTC US&amp;CA - P&amp;L'!X409,'DTC EU - P&amp;L'!X411)</f>
        <v>0</v>
      </c>
      <c r="Y438" s="235">
        <f>sum('DTC US&amp;CA - P&amp;L'!Y409,'DTC EU - P&amp;L'!Y411)</f>
        <v>0</v>
      </c>
      <c r="Z438" s="235">
        <f>sum('DTC US&amp;CA - P&amp;L'!Z409,'DTC EU - P&amp;L'!Z411)</f>
        <v>0</v>
      </c>
      <c r="AA438" s="235">
        <f>sum('DTC US&amp;CA - P&amp;L'!AA409,'DTC EU - P&amp;L'!AA411)</f>
        <v>0</v>
      </c>
      <c r="AB438" s="235">
        <f>sum('DTC US&amp;CA - P&amp;L'!AB409,'DTC EU - P&amp;L'!AB411)</f>
        <v>0</v>
      </c>
      <c r="AC438" s="235">
        <f>sum('DTC US&amp;CA - P&amp;L'!AC409,'DTC EU - P&amp;L'!AC411)</f>
        <v>0</v>
      </c>
      <c r="AD438" s="235">
        <f>sum('DTC US&amp;CA - P&amp;L'!AD409,'DTC EU - P&amp;L'!AD411)</f>
        <v>0</v>
      </c>
      <c r="AE438" s="235">
        <f>sum('DTC US&amp;CA - P&amp;L'!AE409,'DTC EU - P&amp;L'!AE411)</f>
        <v>0</v>
      </c>
      <c r="AF438" s="235">
        <f>sum('DTC US&amp;CA - P&amp;L'!AF409,'DTC EU - P&amp;L'!AF411)</f>
        <v>0</v>
      </c>
      <c r="AG438" s="189">
        <f t="shared" si="137"/>
        <v>0</v>
      </c>
      <c r="AH438" s="201"/>
    </row>
    <row r="439" hidden="1" outlineLevel="1">
      <c r="A439" s="300" t="s">
        <v>451</v>
      </c>
      <c r="B439" s="235">
        <f>sum('DTC US&amp;CA - P&amp;L'!B410,'DTC EU - P&amp;L'!B412)</f>
        <v>0</v>
      </c>
      <c r="C439" s="235">
        <f>sum('DTC US&amp;CA - P&amp;L'!C410,'DTC EU - P&amp;L'!C412)</f>
        <v>0</v>
      </c>
      <c r="D439" s="235">
        <f>sum('DTC US&amp;CA - P&amp;L'!D410,'DTC EU - P&amp;L'!D412)</f>
        <v>0</v>
      </c>
      <c r="E439" s="235">
        <f>sum('DTC US&amp;CA - P&amp;L'!E410,'DTC EU - P&amp;L'!E412)</f>
        <v>0</v>
      </c>
      <c r="F439" s="235">
        <f>sum('DTC US&amp;CA - P&amp;L'!F410,'DTC EU - P&amp;L'!F412)</f>
        <v>0</v>
      </c>
      <c r="G439" s="235">
        <f>sum('DTC US&amp;CA - P&amp;L'!G410,'DTC EU - P&amp;L'!G412)</f>
        <v>0</v>
      </c>
      <c r="H439" s="235">
        <f>sum('DTC US&amp;CA - P&amp;L'!H410,'DTC EU - P&amp;L'!H412)</f>
        <v>0</v>
      </c>
      <c r="I439" s="235">
        <f>sum('DTC US&amp;CA - P&amp;L'!I410,'DTC EU - P&amp;L'!I412)</f>
        <v>0</v>
      </c>
      <c r="J439" s="235">
        <f>sum('DTC US&amp;CA - P&amp;L'!J410,'DTC EU - P&amp;L'!J412)</f>
        <v>0</v>
      </c>
      <c r="K439" s="235">
        <f>sum('DTC US&amp;CA - P&amp;L'!K410,'DTC EU - P&amp;L'!K412)</f>
        <v>0</v>
      </c>
      <c r="L439" s="235">
        <f>sum('DTC US&amp;CA - P&amp;L'!L410,'DTC EU - P&amp;L'!L412)</f>
        <v>0</v>
      </c>
      <c r="M439" s="235">
        <f>sum('DTC US&amp;CA - P&amp;L'!M410,'DTC EU - P&amp;L'!M412)</f>
        <v>0</v>
      </c>
      <c r="N439" s="235">
        <f>sum('DTC US&amp;CA - P&amp;L'!N410,'DTC EU - P&amp;L'!N412)</f>
        <v>0</v>
      </c>
      <c r="O439" s="235">
        <f>sum('DTC US&amp;CA - P&amp;L'!O410,'DTC EU - P&amp;L'!O412)</f>
        <v>0</v>
      </c>
      <c r="P439" s="235">
        <f>sum('DTC US&amp;CA - P&amp;L'!P410,'DTC EU - P&amp;L'!P412)</f>
        <v>0</v>
      </c>
      <c r="Q439" s="235">
        <f>sum('DTC US&amp;CA - P&amp;L'!Q410,'DTC EU - P&amp;L'!Q412)</f>
        <v>0</v>
      </c>
      <c r="R439" s="235">
        <f>sum('DTC US&amp;CA - P&amp;L'!R410,'DTC EU - P&amp;L'!R412)</f>
        <v>0</v>
      </c>
      <c r="S439" s="235">
        <f>sum('DTC US&amp;CA - P&amp;L'!S410,'DTC EU - P&amp;L'!S412)</f>
        <v>0</v>
      </c>
      <c r="T439" s="235">
        <f>sum('DTC US&amp;CA - P&amp;L'!T410,'DTC EU - P&amp;L'!T412)</f>
        <v>0</v>
      </c>
      <c r="U439" s="235">
        <f>sum('DTC US&amp;CA - P&amp;L'!U410,'DTC EU - P&amp;L'!U412)</f>
        <v>0</v>
      </c>
      <c r="V439" s="235">
        <f>sum('DTC US&amp;CA - P&amp;L'!V410,'DTC EU - P&amp;L'!V412)</f>
        <v>0</v>
      </c>
      <c r="W439" s="235">
        <f>sum('DTC US&amp;CA - P&amp;L'!W410,'DTC EU - P&amp;L'!W412)</f>
        <v>0</v>
      </c>
      <c r="X439" s="235">
        <f>sum('DTC US&amp;CA - P&amp;L'!X410,'DTC EU - P&amp;L'!X412)</f>
        <v>0</v>
      </c>
      <c r="Y439" s="235">
        <f>sum('DTC US&amp;CA - P&amp;L'!Y410,'DTC EU - P&amp;L'!Y412)</f>
        <v>0</v>
      </c>
      <c r="Z439" s="235">
        <f>sum('DTC US&amp;CA - P&amp;L'!Z410,'DTC EU - P&amp;L'!Z412)</f>
        <v>0</v>
      </c>
      <c r="AA439" s="235">
        <f>sum('DTC US&amp;CA - P&amp;L'!AA410,'DTC EU - P&amp;L'!AA412)</f>
        <v>0</v>
      </c>
      <c r="AB439" s="235">
        <f>sum('DTC US&amp;CA - P&amp;L'!AB410,'DTC EU - P&amp;L'!AB412)</f>
        <v>0</v>
      </c>
      <c r="AC439" s="235">
        <f>sum('DTC US&amp;CA - P&amp;L'!AC410,'DTC EU - P&amp;L'!AC412)</f>
        <v>0</v>
      </c>
      <c r="AD439" s="235">
        <f>sum('DTC US&amp;CA - P&amp;L'!AD410,'DTC EU - P&amp;L'!AD412)</f>
        <v>0</v>
      </c>
      <c r="AE439" s="235">
        <f>sum('DTC US&amp;CA - P&amp;L'!AE410,'DTC EU - P&amp;L'!AE412)</f>
        <v>0</v>
      </c>
      <c r="AF439" s="235">
        <f>sum('DTC US&amp;CA - P&amp;L'!AF410,'DTC EU - P&amp;L'!AF412)</f>
        <v>0</v>
      </c>
      <c r="AG439" s="189">
        <f t="shared" si="137"/>
        <v>0</v>
      </c>
      <c r="AH439" s="201"/>
    </row>
    <row r="440" hidden="1" outlineLevel="1">
      <c r="A440" s="288" t="s">
        <v>452</v>
      </c>
      <c r="B440" s="235">
        <f>sum('DTC US&amp;CA - P&amp;L'!B411,'DTC EU - P&amp;L'!B413)</f>
        <v>0</v>
      </c>
      <c r="C440" s="235">
        <f>sum('DTC US&amp;CA - P&amp;L'!C411,'DTC EU - P&amp;L'!C413)</f>
        <v>0</v>
      </c>
      <c r="D440" s="235">
        <f>sum('DTC US&amp;CA - P&amp;L'!D411,'DTC EU - P&amp;L'!D413)</f>
        <v>0</v>
      </c>
      <c r="E440" s="235">
        <f>sum('DTC US&amp;CA - P&amp;L'!E411,'DTC EU - P&amp;L'!E413)</f>
        <v>0</v>
      </c>
      <c r="F440" s="235">
        <f>sum('DTC US&amp;CA - P&amp;L'!F411,'DTC EU - P&amp;L'!F413)</f>
        <v>0</v>
      </c>
      <c r="G440" s="235">
        <f>sum('DTC US&amp;CA - P&amp;L'!G411,'DTC EU - P&amp;L'!G413)</f>
        <v>0</v>
      </c>
      <c r="H440" s="235">
        <f>sum('DTC US&amp;CA - P&amp;L'!H411,'DTC EU - P&amp;L'!H413)</f>
        <v>0</v>
      </c>
      <c r="I440" s="235">
        <f>sum('DTC US&amp;CA - P&amp;L'!I411,'DTC EU - P&amp;L'!I413)</f>
        <v>0</v>
      </c>
      <c r="J440" s="235">
        <f>sum('DTC US&amp;CA - P&amp;L'!J411,'DTC EU - P&amp;L'!J413)</f>
        <v>0</v>
      </c>
      <c r="K440" s="235">
        <f>sum('DTC US&amp;CA - P&amp;L'!K411,'DTC EU - P&amp;L'!K413)</f>
        <v>0</v>
      </c>
      <c r="L440" s="235">
        <f>sum('DTC US&amp;CA - P&amp;L'!L411,'DTC EU - P&amp;L'!L413)</f>
        <v>0</v>
      </c>
      <c r="M440" s="235">
        <f>sum('DTC US&amp;CA - P&amp;L'!M411,'DTC EU - P&amp;L'!M413)</f>
        <v>0</v>
      </c>
      <c r="N440" s="235">
        <f>sum('DTC US&amp;CA - P&amp;L'!N411,'DTC EU - P&amp;L'!N413)</f>
        <v>0</v>
      </c>
      <c r="O440" s="235">
        <f>sum('DTC US&amp;CA - P&amp;L'!O411,'DTC EU - P&amp;L'!O413)</f>
        <v>0</v>
      </c>
      <c r="P440" s="235">
        <f>sum('DTC US&amp;CA - P&amp;L'!P411,'DTC EU - P&amp;L'!P413)</f>
        <v>0</v>
      </c>
      <c r="Q440" s="235">
        <f>sum('DTC US&amp;CA - P&amp;L'!Q411,'DTC EU - P&amp;L'!Q413)</f>
        <v>0</v>
      </c>
      <c r="R440" s="235">
        <f>sum('DTC US&amp;CA - P&amp;L'!R411,'DTC EU - P&amp;L'!R413)</f>
        <v>0</v>
      </c>
      <c r="S440" s="235">
        <f>sum('DTC US&amp;CA - P&amp;L'!S411,'DTC EU - P&amp;L'!S413)</f>
        <v>0</v>
      </c>
      <c r="T440" s="235">
        <f>sum('DTC US&amp;CA - P&amp;L'!T411,'DTC EU - P&amp;L'!T413)</f>
        <v>0</v>
      </c>
      <c r="U440" s="235">
        <f>sum('DTC US&amp;CA - P&amp;L'!U411,'DTC EU - P&amp;L'!U413)</f>
        <v>0</v>
      </c>
      <c r="V440" s="235">
        <f>sum('DTC US&amp;CA - P&amp;L'!V411,'DTC EU - P&amp;L'!V413)</f>
        <v>0</v>
      </c>
      <c r="W440" s="235">
        <f>sum('DTC US&amp;CA - P&amp;L'!W411,'DTC EU - P&amp;L'!W413)</f>
        <v>0</v>
      </c>
      <c r="X440" s="235">
        <f>sum('DTC US&amp;CA - P&amp;L'!X411,'DTC EU - P&amp;L'!X413)</f>
        <v>0</v>
      </c>
      <c r="Y440" s="235">
        <f>sum('DTC US&amp;CA - P&amp;L'!Y411,'DTC EU - P&amp;L'!Y413)</f>
        <v>0</v>
      </c>
      <c r="Z440" s="235">
        <f>sum('DTC US&amp;CA - P&amp;L'!Z411,'DTC EU - P&amp;L'!Z413)</f>
        <v>0</v>
      </c>
      <c r="AA440" s="235">
        <f>sum('DTC US&amp;CA - P&amp;L'!AA411,'DTC EU - P&amp;L'!AA413)</f>
        <v>0</v>
      </c>
      <c r="AB440" s="235">
        <f>sum('DTC US&amp;CA - P&amp;L'!AB411,'DTC EU - P&amp;L'!AB413)</f>
        <v>0</v>
      </c>
      <c r="AC440" s="235">
        <f>sum('DTC US&amp;CA - P&amp;L'!AC411,'DTC EU - P&amp;L'!AC413)</f>
        <v>0</v>
      </c>
      <c r="AD440" s="235">
        <f>sum('DTC US&amp;CA - P&amp;L'!AD411,'DTC EU - P&amp;L'!AD413)</f>
        <v>0</v>
      </c>
      <c r="AE440" s="235">
        <f>sum('DTC US&amp;CA - P&amp;L'!AE411,'DTC EU - P&amp;L'!AE413)</f>
        <v>0</v>
      </c>
      <c r="AF440" s="235">
        <f>sum('DTC US&amp;CA - P&amp;L'!AF411,'DTC EU - P&amp;L'!AF413)</f>
        <v>0</v>
      </c>
      <c r="AG440" s="189">
        <f t="shared" si="137"/>
        <v>0</v>
      </c>
      <c r="AH440" s="201"/>
    </row>
    <row r="441" hidden="1" outlineLevel="1">
      <c r="A441" s="288" t="s">
        <v>453</v>
      </c>
      <c r="B441" s="207">
        <f>sum('DTC US&amp;CA - P&amp;L'!B412,'DTC EU - P&amp;L'!B414)</f>
        <v>0</v>
      </c>
      <c r="C441" s="207">
        <f>sum('DTC US&amp;CA - P&amp;L'!C412,'DTC EU - P&amp;L'!C414)</f>
        <v>0</v>
      </c>
      <c r="D441" s="207">
        <f>sum('DTC US&amp;CA - P&amp;L'!D412,'DTC EU - P&amp;L'!D414)</f>
        <v>0</v>
      </c>
      <c r="E441" s="207">
        <f>sum('DTC US&amp;CA - P&amp;L'!E412,'DTC EU - P&amp;L'!E414)</f>
        <v>0</v>
      </c>
      <c r="F441" s="207">
        <f>sum('DTC US&amp;CA - P&amp;L'!F412,'DTC EU - P&amp;L'!F414)</f>
        <v>0</v>
      </c>
      <c r="G441" s="207">
        <f>sum('DTC US&amp;CA - P&amp;L'!G412,'DTC EU - P&amp;L'!G414)</f>
        <v>0</v>
      </c>
      <c r="H441" s="207">
        <f>sum('DTC US&amp;CA - P&amp;L'!H412,'DTC EU - P&amp;L'!H414)</f>
        <v>0</v>
      </c>
      <c r="I441" s="207">
        <f>sum('DTC US&amp;CA - P&amp;L'!I412,'DTC EU - P&amp;L'!I414)</f>
        <v>0</v>
      </c>
      <c r="J441" s="207">
        <f>sum('DTC US&amp;CA - P&amp;L'!J412,'DTC EU - P&amp;L'!J414)</f>
        <v>0</v>
      </c>
      <c r="K441" s="207">
        <f>sum('DTC US&amp;CA - P&amp;L'!K412,'DTC EU - P&amp;L'!K414)</f>
        <v>0</v>
      </c>
      <c r="L441" s="207">
        <f>sum('DTC US&amp;CA - P&amp;L'!L412,'DTC EU - P&amp;L'!L414)</f>
        <v>0</v>
      </c>
      <c r="M441" s="207">
        <f>sum('DTC US&amp;CA - P&amp;L'!M412,'DTC EU - P&amp;L'!M414)</f>
        <v>0</v>
      </c>
      <c r="N441" s="207">
        <f>sum('DTC US&amp;CA - P&amp;L'!N412,'DTC EU - P&amp;L'!N414)</f>
        <v>0</v>
      </c>
      <c r="O441" s="207">
        <f>sum('DTC US&amp;CA - P&amp;L'!O412,'DTC EU - P&amp;L'!O414)</f>
        <v>0</v>
      </c>
      <c r="P441" s="207">
        <f>sum('DTC US&amp;CA - P&amp;L'!P412,'DTC EU - P&amp;L'!P414)</f>
        <v>0</v>
      </c>
      <c r="Q441" s="207">
        <f>sum('DTC US&amp;CA - P&amp;L'!Q412,'DTC EU - P&amp;L'!Q414)</f>
        <v>0</v>
      </c>
      <c r="R441" s="207">
        <f>sum('DTC US&amp;CA - P&amp;L'!R412,'DTC EU - P&amp;L'!R414)</f>
        <v>0</v>
      </c>
      <c r="S441" s="207">
        <f>sum('DTC US&amp;CA - P&amp;L'!S412,'DTC EU - P&amp;L'!S414)</f>
        <v>0</v>
      </c>
      <c r="T441" s="207">
        <f>sum('DTC US&amp;CA - P&amp;L'!T412,'DTC EU - P&amp;L'!T414)</f>
        <v>0</v>
      </c>
      <c r="U441" s="207">
        <f>sum('DTC US&amp;CA - P&amp;L'!U412,'DTC EU - P&amp;L'!U414)</f>
        <v>0</v>
      </c>
      <c r="V441" s="207">
        <f>sum('DTC US&amp;CA - P&amp;L'!V412,'DTC EU - P&amp;L'!V414)</f>
        <v>0</v>
      </c>
      <c r="W441" s="207">
        <f>sum('DTC US&amp;CA - P&amp;L'!W412,'DTC EU - P&amp;L'!W414)</f>
        <v>0</v>
      </c>
      <c r="X441" s="207">
        <f>sum('DTC US&amp;CA - P&amp;L'!X412,'DTC EU - P&amp;L'!X414)</f>
        <v>0</v>
      </c>
      <c r="Y441" s="207">
        <f>sum('DTC US&amp;CA - P&amp;L'!Y412,'DTC EU - P&amp;L'!Y414)</f>
        <v>0</v>
      </c>
      <c r="Z441" s="207">
        <f>sum('DTC US&amp;CA - P&amp;L'!Z412,'DTC EU - P&amp;L'!Z414)</f>
        <v>0</v>
      </c>
      <c r="AA441" s="207">
        <f>sum('DTC US&amp;CA - P&amp;L'!AA412,'DTC EU - P&amp;L'!AA414)</f>
        <v>0</v>
      </c>
      <c r="AB441" s="207">
        <f>sum('DTC US&amp;CA - P&amp;L'!AB412,'DTC EU - P&amp;L'!AB414)</f>
        <v>0</v>
      </c>
      <c r="AC441" s="207">
        <f>sum('DTC US&amp;CA - P&amp;L'!AC412,'DTC EU - P&amp;L'!AC414)</f>
        <v>0</v>
      </c>
      <c r="AD441" s="207">
        <f>sum('DTC US&amp;CA - P&amp;L'!AD412,'DTC EU - P&amp;L'!AD414)</f>
        <v>0</v>
      </c>
      <c r="AE441" s="207">
        <f>sum('DTC US&amp;CA - P&amp;L'!AE412,'DTC EU - P&amp;L'!AE414)</f>
        <v>0</v>
      </c>
      <c r="AF441" s="207">
        <f>sum('DTC US&amp;CA - P&amp;L'!AF412,'DTC EU - P&amp;L'!AF414)</f>
        <v>0</v>
      </c>
      <c r="AG441" s="189">
        <f t="shared" si="137"/>
        <v>0</v>
      </c>
      <c r="AH441" s="201"/>
    </row>
    <row r="442" hidden="1" outlineLevel="1">
      <c r="A442" s="288" t="s">
        <v>290</v>
      </c>
      <c r="B442" s="235">
        <f>sum('DTC US&amp;CA - P&amp;L'!B413,'DTC EU - P&amp;L'!B415)</f>
        <v>0</v>
      </c>
      <c r="C442" s="235">
        <f>sum('DTC US&amp;CA - P&amp;L'!C413,'DTC EU - P&amp;L'!C415)</f>
        <v>0</v>
      </c>
      <c r="D442" s="235">
        <f>sum('DTC US&amp;CA - P&amp;L'!D413,'DTC EU - P&amp;L'!D415)</f>
        <v>0</v>
      </c>
      <c r="E442" s="235">
        <f>sum('DTC US&amp;CA - P&amp;L'!E413,'DTC EU - P&amp;L'!E415)</f>
        <v>0</v>
      </c>
      <c r="F442" s="235">
        <f>sum('DTC US&amp;CA - P&amp;L'!F413,'DTC EU - P&amp;L'!F415)</f>
        <v>0</v>
      </c>
      <c r="G442" s="235">
        <f>sum('DTC US&amp;CA - P&amp;L'!G413,'DTC EU - P&amp;L'!G415)</f>
        <v>0</v>
      </c>
      <c r="H442" s="235">
        <f>sum('DTC US&amp;CA - P&amp;L'!H413,'DTC EU - P&amp;L'!H415)</f>
        <v>0</v>
      </c>
      <c r="I442" s="235">
        <f>sum('DTC US&amp;CA - P&amp;L'!I413,'DTC EU - P&amp;L'!I415)</f>
        <v>0</v>
      </c>
      <c r="J442" s="235">
        <f>sum('DTC US&amp;CA - P&amp;L'!J413,'DTC EU - P&amp;L'!J415)</f>
        <v>0</v>
      </c>
      <c r="K442" s="235">
        <f>sum('DTC US&amp;CA - P&amp;L'!K413,'DTC EU - P&amp;L'!K415)</f>
        <v>0</v>
      </c>
      <c r="L442" s="235">
        <f>sum('DTC US&amp;CA - P&amp;L'!L413,'DTC EU - P&amp;L'!L415)</f>
        <v>0</v>
      </c>
      <c r="M442" s="235">
        <f>sum('DTC US&amp;CA - P&amp;L'!M413,'DTC EU - P&amp;L'!M415)</f>
        <v>0</v>
      </c>
      <c r="N442" s="235">
        <f>sum('DTC US&amp;CA - P&amp;L'!N413,'DTC EU - P&amp;L'!N415)</f>
        <v>0</v>
      </c>
      <c r="O442" s="235">
        <f>sum('DTC US&amp;CA - P&amp;L'!O413,'DTC EU - P&amp;L'!O415)</f>
        <v>0</v>
      </c>
      <c r="P442" s="235">
        <f>sum('DTC US&amp;CA - P&amp;L'!P413,'DTC EU - P&amp;L'!P415)</f>
        <v>0</v>
      </c>
      <c r="Q442" s="235">
        <f>sum('DTC US&amp;CA - P&amp;L'!Q413,'DTC EU - P&amp;L'!Q415)</f>
        <v>0</v>
      </c>
      <c r="R442" s="235">
        <f>sum('DTC US&amp;CA - P&amp;L'!R413,'DTC EU - P&amp;L'!R415)</f>
        <v>0</v>
      </c>
      <c r="S442" s="235">
        <f>sum('DTC US&amp;CA - P&amp;L'!S413,'DTC EU - P&amp;L'!S415)</f>
        <v>0</v>
      </c>
      <c r="T442" s="235">
        <f>sum('DTC US&amp;CA - P&amp;L'!T413,'DTC EU - P&amp;L'!T415)</f>
        <v>0</v>
      </c>
      <c r="U442" s="235">
        <f>sum('DTC US&amp;CA - P&amp;L'!U413,'DTC EU - P&amp;L'!U415)</f>
        <v>0</v>
      </c>
      <c r="V442" s="235">
        <f>sum('DTC US&amp;CA - P&amp;L'!V413,'DTC EU - P&amp;L'!V415)</f>
        <v>0</v>
      </c>
      <c r="W442" s="235">
        <f>sum('DTC US&amp;CA - P&amp;L'!W413,'DTC EU - P&amp;L'!W415)</f>
        <v>0</v>
      </c>
      <c r="X442" s="235">
        <f>sum('DTC US&amp;CA - P&amp;L'!X413,'DTC EU - P&amp;L'!X415)</f>
        <v>0</v>
      </c>
      <c r="Y442" s="235">
        <f>sum('DTC US&amp;CA - P&amp;L'!Y413,'DTC EU - P&amp;L'!Y415)</f>
        <v>0</v>
      </c>
      <c r="Z442" s="235">
        <f>sum('DTC US&amp;CA - P&amp;L'!Z413,'DTC EU - P&amp;L'!Z415)</f>
        <v>0</v>
      </c>
      <c r="AA442" s="235">
        <f>sum('DTC US&amp;CA - P&amp;L'!AA413,'DTC EU - P&amp;L'!AA415)</f>
        <v>0</v>
      </c>
      <c r="AB442" s="235">
        <f>sum('DTC US&amp;CA - P&amp;L'!AB413,'DTC EU - P&amp;L'!AB415)</f>
        <v>0</v>
      </c>
      <c r="AC442" s="235">
        <f>sum('DTC US&amp;CA - P&amp;L'!AC413,'DTC EU - P&amp;L'!AC415)</f>
        <v>0</v>
      </c>
      <c r="AD442" s="235">
        <f>sum('DTC US&amp;CA - P&amp;L'!AD413,'DTC EU - P&amp;L'!AD415)</f>
        <v>0</v>
      </c>
      <c r="AE442" s="235">
        <f>sum('DTC US&amp;CA - P&amp;L'!AE413,'DTC EU - P&amp;L'!AE415)</f>
        <v>0</v>
      </c>
      <c r="AF442" s="235">
        <f>sum('DTC US&amp;CA - P&amp;L'!AF413,'DTC EU - P&amp;L'!AF415)</f>
        <v>0</v>
      </c>
      <c r="AG442" s="189">
        <f t="shared" si="137"/>
        <v>0</v>
      </c>
      <c r="AH442" s="201"/>
    </row>
    <row r="443" hidden="1" outlineLevel="1">
      <c r="A443" s="287" t="s">
        <v>405</v>
      </c>
      <c r="B443" s="235">
        <f>sum('DTC US&amp;CA - P&amp;L'!B414,'DTC EU - P&amp;L'!B416)</f>
        <v>0</v>
      </c>
      <c r="C443" s="235">
        <f>sum('DTC US&amp;CA - P&amp;L'!C414,'DTC EU - P&amp;L'!C416)</f>
        <v>0</v>
      </c>
      <c r="D443" s="235">
        <f>sum('DTC US&amp;CA - P&amp;L'!D414,'DTC EU - P&amp;L'!D416)</f>
        <v>0</v>
      </c>
      <c r="E443" s="235">
        <f>sum('DTC US&amp;CA - P&amp;L'!E414,'DTC EU - P&amp;L'!E416)</f>
        <v>0</v>
      </c>
      <c r="F443" s="235">
        <f>sum('DTC US&amp;CA - P&amp;L'!F414,'DTC EU - P&amp;L'!F416)</f>
        <v>0</v>
      </c>
      <c r="G443" s="235">
        <f>sum('DTC US&amp;CA - P&amp;L'!G414,'DTC EU - P&amp;L'!G416)</f>
        <v>0</v>
      </c>
      <c r="H443" s="235">
        <f>sum('DTC US&amp;CA - P&amp;L'!H414,'DTC EU - P&amp;L'!H416)</f>
        <v>0</v>
      </c>
      <c r="I443" s="235">
        <f>sum('DTC US&amp;CA - P&amp;L'!I414,'DTC EU - P&amp;L'!I416)</f>
        <v>0</v>
      </c>
      <c r="J443" s="235">
        <f>sum('DTC US&amp;CA - P&amp;L'!J414,'DTC EU - P&amp;L'!J416)</f>
        <v>0</v>
      </c>
      <c r="K443" s="235">
        <f>sum('DTC US&amp;CA - P&amp;L'!K414,'DTC EU - P&amp;L'!K416)</f>
        <v>0</v>
      </c>
      <c r="L443" s="235">
        <f>sum('DTC US&amp;CA - P&amp;L'!L414,'DTC EU - P&amp;L'!L416)</f>
        <v>0</v>
      </c>
      <c r="M443" s="235">
        <f>sum('DTC US&amp;CA - P&amp;L'!M414,'DTC EU - P&amp;L'!M416)</f>
        <v>0</v>
      </c>
      <c r="N443" s="235">
        <f>sum('DTC US&amp;CA - P&amp;L'!N414,'DTC EU - P&amp;L'!N416)</f>
        <v>0</v>
      </c>
      <c r="O443" s="235">
        <f>sum('DTC US&amp;CA - P&amp;L'!O414,'DTC EU - P&amp;L'!O416)</f>
        <v>0</v>
      </c>
      <c r="P443" s="235">
        <f>sum('DTC US&amp;CA - P&amp;L'!P414,'DTC EU - P&amp;L'!P416)</f>
        <v>0</v>
      </c>
      <c r="Q443" s="235">
        <f>sum('DTC US&amp;CA - P&amp;L'!Q414,'DTC EU - P&amp;L'!Q416)</f>
        <v>0</v>
      </c>
      <c r="R443" s="235">
        <f>sum('DTC US&amp;CA - P&amp;L'!R414,'DTC EU - P&amp;L'!R416)</f>
        <v>0</v>
      </c>
      <c r="S443" s="235">
        <f>sum('DTC US&amp;CA - P&amp;L'!S414,'DTC EU - P&amp;L'!S416)</f>
        <v>0</v>
      </c>
      <c r="T443" s="235">
        <f>sum('DTC US&amp;CA - P&amp;L'!T414,'DTC EU - P&amp;L'!T416)</f>
        <v>0</v>
      </c>
      <c r="U443" s="235">
        <f>sum('DTC US&amp;CA - P&amp;L'!U414,'DTC EU - P&amp;L'!U416)</f>
        <v>0</v>
      </c>
      <c r="V443" s="235">
        <f>sum('DTC US&amp;CA - P&amp;L'!V414,'DTC EU - P&amp;L'!V416)</f>
        <v>0</v>
      </c>
      <c r="W443" s="235">
        <f>sum('DTC US&amp;CA - P&amp;L'!W414,'DTC EU - P&amp;L'!W416)</f>
        <v>0</v>
      </c>
      <c r="X443" s="235">
        <f>sum('DTC US&amp;CA - P&amp;L'!X414,'DTC EU - P&amp;L'!X416)</f>
        <v>0</v>
      </c>
      <c r="Y443" s="235">
        <f>sum('DTC US&amp;CA - P&amp;L'!Y414,'DTC EU - P&amp;L'!Y416)</f>
        <v>0</v>
      </c>
      <c r="Z443" s="235">
        <f>sum('DTC US&amp;CA - P&amp;L'!Z414,'DTC EU - P&amp;L'!Z416)</f>
        <v>0</v>
      </c>
      <c r="AA443" s="235">
        <f>sum('DTC US&amp;CA - P&amp;L'!AA414,'DTC EU - P&amp;L'!AA416)</f>
        <v>0</v>
      </c>
      <c r="AB443" s="235">
        <f>sum('DTC US&amp;CA - P&amp;L'!AB414,'DTC EU - P&amp;L'!AB416)</f>
        <v>0</v>
      </c>
      <c r="AC443" s="235">
        <f>sum('DTC US&amp;CA - P&amp;L'!AC414,'DTC EU - P&amp;L'!AC416)</f>
        <v>0</v>
      </c>
      <c r="AD443" s="235">
        <f>sum('DTC US&amp;CA - P&amp;L'!AD414,'DTC EU - P&amp;L'!AD416)</f>
        <v>0</v>
      </c>
      <c r="AE443" s="235">
        <f>sum('DTC US&amp;CA - P&amp;L'!AE414,'DTC EU - P&amp;L'!AE416)</f>
        <v>0</v>
      </c>
      <c r="AF443" s="235">
        <f>sum('DTC US&amp;CA - P&amp;L'!AF414,'DTC EU - P&amp;L'!AF416)</f>
        <v>0</v>
      </c>
      <c r="AG443" s="189">
        <f t="shared" si="137"/>
        <v>0</v>
      </c>
      <c r="AH443" s="201"/>
    </row>
    <row r="444" hidden="1" outlineLevel="1">
      <c r="A444" s="296" t="s">
        <v>291</v>
      </c>
      <c r="B444" s="297">
        <f t="shared" ref="B444:AF444" si="138">sum(B430:B443)</f>
        <v>0</v>
      </c>
      <c r="C444" s="297">
        <f t="shared" si="138"/>
        <v>0</v>
      </c>
      <c r="D444" s="297">
        <f t="shared" si="138"/>
        <v>0</v>
      </c>
      <c r="E444" s="297">
        <f t="shared" si="138"/>
        <v>0</v>
      </c>
      <c r="F444" s="297">
        <f t="shared" si="138"/>
        <v>0</v>
      </c>
      <c r="G444" s="297">
        <f t="shared" si="138"/>
        <v>0</v>
      </c>
      <c r="H444" s="297">
        <f t="shared" si="138"/>
        <v>0</v>
      </c>
      <c r="I444" s="297">
        <f t="shared" si="138"/>
        <v>0</v>
      </c>
      <c r="J444" s="297">
        <f t="shared" si="138"/>
        <v>0</v>
      </c>
      <c r="K444" s="297">
        <f t="shared" si="138"/>
        <v>0</v>
      </c>
      <c r="L444" s="297">
        <f t="shared" si="138"/>
        <v>0</v>
      </c>
      <c r="M444" s="297">
        <f t="shared" si="138"/>
        <v>0</v>
      </c>
      <c r="N444" s="297">
        <f t="shared" si="138"/>
        <v>0</v>
      </c>
      <c r="O444" s="297">
        <f t="shared" si="138"/>
        <v>0</v>
      </c>
      <c r="P444" s="297">
        <f t="shared" si="138"/>
        <v>0</v>
      </c>
      <c r="Q444" s="297">
        <f t="shared" si="138"/>
        <v>0</v>
      </c>
      <c r="R444" s="297">
        <f t="shared" si="138"/>
        <v>0</v>
      </c>
      <c r="S444" s="297">
        <f t="shared" si="138"/>
        <v>0</v>
      </c>
      <c r="T444" s="297">
        <f t="shared" si="138"/>
        <v>0</v>
      </c>
      <c r="U444" s="297">
        <f t="shared" si="138"/>
        <v>0</v>
      </c>
      <c r="V444" s="297">
        <f t="shared" si="138"/>
        <v>0</v>
      </c>
      <c r="W444" s="297">
        <f t="shared" si="138"/>
        <v>0</v>
      </c>
      <c r="X444" s="297">
        <f t="shared" si="138"/>
        <v>0</v>
      </c>
      <c r="Y444" s="297">
        <f t="shared" si="138"/>
        <v>0</v>
      </c>
      <c r="Z444" s="297">
        <f t="shared" si="138"/>
        <v>0</v>
      </c>
      <c r="AA444" s="297">
        <f t="shared" si="138"/>
        <v>0</v>
      </c>
      <c r="AB444" s="297">
        <f t="shared" si="138"/>
        <v>0</v>
      </c>
      <c r="AC444" s="297">
        <f t="shared" si="138"/>
        <v>0</v>
      </c>
      <c r="AD444" s="297">
        <f t="shared" si="138"/>
        <v>0</v>
      </c>
      <c r="AE444" s="297">
        <f t="shared" si="138"/>
        <v>0</v>
      </c>
      <c r="AF444" s="297">
        <f t="shared" si="138"/>
        <v>0</v>
      </c>
      <c r="AG444" s="189">
        <f t="shared" si="137"/>
        <v>0</v>
      </c>
      <c r="AH444" s="298"/>
    </row>
    <row r="445" hidden="1" outlineLevel="1">
      <c r="A445" s="309"/>
      <c r="B445" s="307"/>
      <c r="C445" s="307"/>
      <c r="D445" s="307"/>
      <c r="E445" s="307"/>
      <c r="F445" s="307"/>
      <c r="G445" s="307"/>
      <c r="H445" s="307"/>
      <c r="I445" s="307"/>
      <c r="J445" s="307"/>
      <c r="K445" s="307"/>
      <c r="L445" s="307"/>
      <c r="M445" s="307"/>
      <c r="N445" s="307"/>
      <c r="O445" s="307"/>
      <c r="P445" s="307"/>
      <c r="Q445" s="307"/>
      <c r="R445" s="307"/>
      <c r="S445" s="307"/>
      <c r="T445" s="307"/>
      <c r="U445" s="307"/>
      <c r="V445" s="307"/>
      <c r="W445" s="307"/>
      <c r="X445" s="307"/>
      <c r="Y445" s="307"/>
      <c r="Z445" s="307"/>
      <c r="AA445" s="307"/>
      <c r="AB445" s="307"/>
      <c r="AC445" s="307"/>
      <c r="AD445" s="307"/>
      <c r="AE445" s="307"/>
      <c r="AF445" s="307"/>
      <c r="AG445" s="189"/>
      <c r="AH445" s="201"/>
    </row>
    <row r="446" hidden="1" outlineLevel="1">
      <c r="A446" s="310" t="s">
        <v>454</v>
      </c>
      <c r="B446" s="311">
        <f>sum('DTC US&amp;CA - P&amp;L'!B417,'DTC EU - P&amp;L'!B419)</f>
        <v>0</v>
      </c>
      <c r="C446" s="311">
        <f>sum('DTC US&amp;CA - P&amp;L'!C417,'DTC EU - P&amp;L'!C419)</f>
        <v>0</v>
      </c>
      <c r="D446" s="311">
        <f>sum('DTC US&amp;CA - P&amp;L'!D417,'DTC EU - P&amp;L'!D419)</f>
        <v>0</v>
      </c>
      <c r="E446" s="311">
        <f>sum('DTC US&amp;CA - P&amp;L'!E417,'DTC EU - P&amp;L'!E419)</f>
        <v>0</v>
      </c>
      <c r="F446" s="311">
        <f>sum('DTC US&amp;CA - P&amp;L'!F417,'DTC EU - P&amp;L'!F419)</f>
        <v>0</v>
      </c>
      <c r="G446" s="311">
        <f>sum('DTC US&amp;CA - P&amp;L'!G417,'DTC EU - P&amp;L'!G419)</f>
        <v>0</v>
      </c>
      <c r="H446" s="311">
        <f>sum('DTC US&amp;CA - P&amp;L'!H417,'DTC EU - P&amp;L'!H419)</f>
        <v>0</v>
      </c>
      <c r="I446" s="311">
        <f>sum('DTC US&amp;CA - P&amp;L'!I417,'DTC EU - P&amp;L'!I419)</f>
        <v>0</v>
      </c>
      <c r="J446" s="311">
        <f>sum('DTC US&amp;CA - P&amp;L'!J417,'DTC EU - P&amp;L'!J419)</f>
        <v>0</v>
      </c>
      <c r="K446" s="311">
        <f>sum('DTC US&amp;CA - P&amp;L'!K417,'DTC EU - P&amp;L'!K419)</f>
        <v>0</v>
      </c>
      <c r="L446" s="311">
        <f>sum('DTC US&amp;CA - P&amp;L'!L417,'DTC EU - P&amp;L'!L419)</f>
        <v>0</v>
      </c>
      <c r="M446" s="311">
        <f>sum('DTC US&amp;CA - P&amp;L'!M417,'DTC EU - P&amp;L'!M419)</f>
        <v>0</v>
      </c>
      <c r="N446" s="311">
        <f>sum('DTC US&amp;CA - P&amp;L'!N417,'DTC EU - P&amp;L'!N419)</f>
        <v>0</v>
      </c>
      <c r="O446" s="311">
        <f>sum('DTC US&amp;CA - P&amp;L'!O417,'DTC EU - P&amp;L'!O419)</f>
        <v>0</v>
      </c>
      <c r="P446" s="311">
        <f>sum('DTC US&amp;CA - P&amp;L'!P417,'DTC EU - P&amp;L'!P419)</f>
        <v>0</v>
      </c>
      <c r="Q446" s="311">
        <f>sum('DTC US&amp;CA - P&amp;L'!Q417,'DTC EU - P&amp;L'!Q419)</f>
        <v>0</v>
      </c>
      <c r="R446" s="311">
        <f>sum('DTC US&amp;CA - P&amp;L'!R417,'DTC EU - P&amp;L'!R419)</f>
        <v>0</v>
      </c>
      <c r="S446" s="311">
        <f>sum('DTC US&amp;CA - P&amp;L'!S417,'DTC EU - P&amp;L'!S419)</f>
        <v>0</v>
      </c>
      <c r="T446" s="311">
        <f>sum('DTC US&amp;CA - P&amp;L'!T417,'DTC EU - P&amp;L'!T419)</f>
        <v>0</v>
      </c>
      <c r="U446" s="311">
        <f>sum('DTC US&amp;CA - P&amp;L'!U417,'DTC EU - P&amp;L'!U419)</f>
        <v>0</v>
      </c>
      <c r="V446" s="311">
        <f>sum('DTC US&amp;CA - P&amp;L'!V417,'DTC EU - P&amp;L'!V419)</f>
        <v>0</v>
      </c>
      <c r="W446" s="311">
        <f>sum('DTC US&amp;CA - P&amp;L'!W417,'DTC EU - P&amp;L'!W419)</f>
        <v>0</v>
      </c>
      <c r="X446" s="311">
        <f>sum('DTC US&amp;CA - P&amp;L'!X417,'DTC EU - P&amp;L'!X419)</f>
        <v>0</v>
      </c>
      <c r="Y446" s="311">
        <f>sum('DTC US&amp;CA - P&amp;L'!Y417,'DTC EU - P&amp;L'!Y419)</f>
        <v>0</v>
      </c>
      <c r="Z446" s="311">
        <f>sum('DTC US&amp;CA - P&amp;L'!Z417,'DTC EU - P&amp;L'!Z419)</f>
        <v>0</v>
      </c>
      <c r="AA446" s="311">
        <f>sum('DTC US&amp;CA - P&amp;L'!AA417,'DTC EU - P&amp;L'!AA419)</f>
        <v>0</v>
      </c>
      <c r="AB446" s="311">
        <f>sum('DTC US&amp;CA - P&amp;L'!AB417,'DTC EU - P&amp;L'!AB419)</f>
        <v>0</v>
      </c>
      <c r="AC446" s="311">
        <f>sum('DTC US&amp;CA - P&amp;L'!AC417,'DTC EU - P&amp;L'!AC419)</f>
        <v>0</v>
      </c>
      <c r="AD446" s="311">
        <f>sum('DTC US&amp;CA - P&amp;L'!AD417,'DTC EU - P&amp;L'!AD419)</f>
        <v>0</v>
      </c>
      <c r="AE446" s="311">
        <f>sum('DTC US&amp;CA - P&amp;L'!AE417,'DTC EU - P&amp;L'!AE419)</f>
        <v>0</v>
      </c>
      <c r="AF446" s="311">
        <f>sum('DTC US&amp;CA - P&amp;L'!AF417,'DTC EU - P&amp;L'!AF419)</f>
        <v>0</v>
      </c>
      <c r="AG446" s="189">
        <f>SUM(B446:AF446)</f>
        <v>0</v>
      </c>
      <c r="AH446" s="150"/>
    </row>
    <row r="447" hidden="1" outlineLevel="1">
      <c r="A447" s="211"/>
      <c r="B447" s="281"/>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189"/>
      <c r="AH447" s="283"/>
    </row>
    <row r="448" hidden="1" outlineLevel="1">
      <c r="A448" s="312" t="s">
        <v>455</v>
      </c>
      <c r="AG448" s="189"/>
      <c r="AH448" s="283"/>
    </row>
    <row r="449" hidden="1" outlineLevel="1">
      <c r="A449" s="303" t="s">
        <v>456</v>
      </c>
      <c r="B449" s="311">
        <f>sum('DTC US&amp;CA - P&amp;L'!B420,'DTC EU - P&amp;L'!B422)</f>
        <v>0</v>
      </c>
      <c r="C449" s="311">
        <f>sum('DTC US&amp;CA - P&amp;L'!C420,'DTC EU - P&amp;L'!C422)</f>
        <v>0</v>
      </c>
      <c r="D449" s="311">
        <f>sum('DTC US&amp;CA - P&amp;L'!D420,'DTC EU - P&amp;L'!D422)</f>
        <v>0</v>
      </c>
      <c r="E449" s="311">
        <f>sum('DTC US&amp;CA - P&amp;L'!E420,'DTC EU - P&amp;L'!E422)</f>
        <v>0</v>
      </c>
      <c r="F449" s="311">
        <f>sum('DTC US&amp;CA - P&amp;L'!F420,'DTC EU - P&amp;L'!F422)</f>
        <v>0</v>
      </c>
      <c r="G449" s="311">
        <f>sum('DTC US&amp;CA - P&amp;L'!G420,'DTC EU - P&amp;L'!G422)</f>
        <v>0</v>
      </c>
      <c r="H449" s="311">
        <f>sum('DTC US&amp;CA - P&amp;L'!H420,'DTC EU - P&amp;L'!H422)</f>
        <v>0</v>
      </c>
      <c r="I449" s="311">
        <f>sum('DTC US&amp;CA - P&amp;L'!I420,'DTC EU - P&amp;L'!I422)</f>
        <v>0</v>
      </c>
      <c r="J449" s="311">
        <f>sum('DTC US&amp;CA - P&amp;L'!J420,'DTC EU - P&amp;L'!J422)</f>
        <v>0</v>
      </c>
      <c r="K449" s="311">
        <f>sum('DTC US&amp;CA - P&amp;L'!K420,'DTC EU - P&amp;L'!K422)</f>
        <v>0</v>
      </c>
      <c r="L449" s="311">
        <f>sum('DTC US&amp;CA - P&amp;L'!L420,'DTC EU - P&amp;L'!L422)</f>
        <v>0</v>
      </c>
      <c r="M449" s="311">
        <f>sum('DTC US&amp;CA - P&amp;L'!M420,'DTC EU - P&amp;L'!M422)</f>
        <v>0</v>
      </c>
      <c r="N449" s="311">
        <f>sum('DTC US&amp;CA - P&amp;L'!N420,'DTC EU - P&amp;L'!N422)</f>
        <v>0</v>
      </c>
      <c r="O449" s="311">
        <f>sum('DTC US&amp;CA - P&amp;L'!O420,'DTC EU - P&amp;L'!O422)</f>
        <v>0</v>
      </c>
      <c r="P449" s="311">
        <f>sum('DTC US&amp;CA - P&amp;L'!P420,'DTC EU - P&amp;L'!P422)</f>
        <v>0</v>
      </c>
      <c r="Q449" s="311">
        <f>sum('DTC US&amp;CA - P&amp;L'!Q420,'DTC EU - P&amp;L'!Q422)</f>
        <v>0</v>
      </c>
      <c r="R449" s="311">
        <f>sum('DTC US&amp;CA - P&amp;L'!R420,'DTC EU - P&amp;L'!R422)</f>
        <v>0</v>
      </c>
      <c r="S449" s="311">
        <f>sum('DTC US&amp;CA - P&amp;L'!S420,'DTC EU - P&amp;L'!S422)</f>
        <v>0</v>
      </c>
      <c r="T449" s="311">
        <f>sum('DTC US&amp;CA - P&amp;L'!T420,'DTC EU - P&amp;L'!T422)</f>
        <v>0</v>
      </c>
      <c r="U449" s="311">
        <f>sum('DTC US&amp;CA - P&amp;L'!U420,'DTC EU - P&amp;L'!U422)</f>
        <v>0</v>
      </c>
      <c r="V449" s="311">
        <f>sum('DTC US&amp;CA - P&amp;L'!V420,'DTC EU - P&amp;L'!V422)</f>
        <v>0</v>
      </c>
      <c r="W449" s="311">
        <f>sum('DTC US&amp;CA - P&amp;L'!W420,'DTC EU - P&amp;L'!W422)</f>
        <v>0</v>
      </c>
      <c r="X449" s="311">
        <f>sum('DTC US&amp;CA - P&amp;L'!X420,'DTC EU - P&amp;L'!X422)</f>
        <v>0</v>
      </c>
      <c r="Y449" s="311">
        <f>sum('DTC US&amp;CA - P&amp;L'!Y420,'DTC EU - P&amp;L'!Y422)</f>
        <v>0</v>
      </c>
      <c r="Z449" s="311">
        <f>sum('DTC US&amp;CA - P&amp;L'!Z420,'DTC EU - P&amp;L'!Z422)</f>
        <v>0</v>
      </c>
      <c r="AA449" s="311">
        <f>sum('DTC US&amp;CA - P&amp;L'!AA420,'DTC EU - P&amp;L'!AA422)</f>
        <v>0</v>
      </c>
      <c r="AB449" s="311">
        <f>sum('DTC US&amp;CA - P&amp;L'!AB420,'DTC EU - P&amp;L'!AB422)</f>
        <v>0</v>
      </c>
      <c r="AC449" s="311">
        <f>sum('DTC US&amp;CA - P&amp;L'!AC420,'DTC EU - P&amp;L'!AC422)</f>
        <v>0</v>
      </c>
      <c r="AD449" s="311">
        <f>sum('DTC US&amp;CA - P&amp;L'!AD420,'DTC EU - P&amp;L'!AD422)</f>
        <v>0</v>
      </c>
      <c r="AE449" s="311">
        <f>sum('DTC US&amp;CA - P&amp;L'!AE420,'DTC EU - P&amp;L'!AE422)</f>
        <v>0</v>
      </c>
      <c r="AF449" s="311">
        <f>sum('DTC US&amp;CA - P&amp;L'!AF420,'DTC EU - P&amp;L'!AF422)</f>
        <v>0</v>
      </c>
      <c r="AG449" s="189">
        <f>SUM(B449:AF449)</f>
        <v>0</v>
      </c>
      <c r="AH449" s="150"/>
    </row>
    <row r="450">
      <c r="A450" s="211"/>
      <c r="AG450" s="189"/>
      <c r="AH450" s="283"/>
    </row>
    <row r="451">
      <c r="A451" s="312" t="s">
        <v>457</v>
      </c>
      <c r="AG451" s="189"/>
      <c r="AH451" s="283"/>
    </row>
    <row r="452">
      <c r="A452" s="313" t="s">
        <v>458</v>
      </c>
      <c r="B452" s="311">
        <f>sum('DTC US&amp;CA - P&amp;L'!B423,'DTC EU - P&amp;L'!B425)</f>
        <v>0</v>
      </c>
      <c r="C452" s="311">
        <f>sum('DTC US&amp;CA - P&amp;L'!C423,'DTC EU - P&amp;L'!C425)</f>
        <v>0</v>
      </c>
      <c r="D452" s="311">
        <f>sum('DTC US&amp;CA - P&amp;L'!D423,'DTC EU - P&amp;L'!D425)</f>
        <v>0</v>
      </c>
      <c r="E452" s="311">
        <f>sum('DTC US&amp;CA - P&amp;L'!E423,'DTC EU - P&amp;L'!E425)</f>
        <v>0</v>
      </c>
      <c r="F452" s="311">
        <f>sum('DTC US&amp;CA - P&amp;L'!F423,'DTC EU - P&amp;L'!F425)</f>
        <v>0</v>
      </c>
      <c r="G452" s="311">
        <f>sum('DTC US&amp;CA - P&amp;L'!G423,'DTC EU - P&amp;L'!G425)</f>
        <v>0</v>
      </c>
      <c r="H452" s="311">
        <f>sum('DTC US&amp;CA - P&amp;L'!H423,'DTC EU - P&amp;L'!H425)</f>
        <v>0</v>
      </c>
      <c r="I452" s="311">
        <f>sum('DTC US&amp;CA - P&amp;L'!I423,'DTC EU - P&amp;L'!I425)</f>
        <v>0</v>
      </c>
      <c r="J452" s="311">
        <f>sum('DTC US&amp;CA - P&amp;L'!J423,'DTC EU - P&amp;L'!J425)</f>
        <v>0</v>
      </c>
      <c r="K452" s="311">
        <f>sum('DTC US&amp;CA - P&amp;L'!K423,'DTC EU - P&amp;L'!K425)</f>
        <v>0</v>
      </c>
      <c r="L452" s="311">
        <f>sum('DTC US&amp;CA - P&amp;L'!L423,'DTC EU - P&amp;L'!L425)</f>
        <v>0</v>
      </c>
      <c r="M452" s="311">
        <f>sum('DTC US&amp;CA - P&amp;L'!M423,'DTC EU - P&amp;L'!M425)</f>
        <v>0</v>
      </c>
      <c r="N452" s="311">
        <f>sum('DTC US&amp;CA - P&amp;L'!N423,'DTC EU - P&amp;L'!N425)</f>
        <v>0</v>
      </c>
      <c r="O452" s="311">
        <f>sum('DTC US&amp;CA - P&amp;L'!O423,'DTC EU - P&amp;L'!O425)</f>
        <v>0</v>
      </c>
      <c r="P452" s="311">
        <f>sum('DTC US&amp;CA - P&amp;L'!P423,'DTC EU - P&amp;L'!P425)</f>
        <v>0</v>
      </c>
      <c r="Q452" s="311">
        <f>sum('DTC US&amp;CA - P&amp;L'!Q423,'DTC EU - P&amp;L'!Q425)</f>
        <v>0</v>
      </c>
      <c r="R452" s="311">
        <f>sum('DTC US&amp;CA - P&amp;L'!R423,'DTC EU - P&amp;L'!R425)</f>
        <v>0</v>
      </c>
      <c r="S452" s="311">
        <f>sum('DTC US&amp;CA - P&amp;L'!S423,'DTC EU - P&amp;L'!S425)</f>
        <v>0</v>
      </c>
      <c r="T452" s="311">
        <f>sum('DTC US&amp;CA - P&amp;L'!T423,'DTC EU - P&amp;L'!T425)</f>
        <v>0</v>
      </c>
      <c r="U452" s="311">
        <f>sum('DTC US&amp;CA - P&amp;L'!U423,'DTC EU - P&amp;L'!U425)</f>
        <v>0</v>
      </c>
      <c r="V452" s="311">
        <f>sum('DTC US&amp;CA - P&amp;L'!V423,'DTC EU - P&amp;L'!V425)</f>
        <v>0</v>
      </c>
      <c r="W452" s="311">
        <f>sum('DTC US&amp;CA - P&amp;L'!W423,'DTC EU - P&amp;L'!W425)</f>
        <v>0</v>
      </c>
      <c r="X452" s="311">
        <f>sum('DTC US&amp;CA - P&amp;L'!X423,'DTC EU - P&amp;L'!X425)</f>
        <v>0</v>
      </c>
      <c r="Y452" s="311">
        <f>sum('DTC US&amp;CA - P&amp;L'!Y423,'DTC EU - P&amp;L'!Y425)</f>
        <v>0</v>
      </c>
      <c r="Z452" s="311">
        <f>sum('DTC US&amp;CA - P&amp;L'!Z423,'DTC EU - P&amp;L'!Z425)</f>
        <v>0</v>
      </c>
      <c r="AA452" s="311">
        <f>sum('DTC US&amp;CA - P&amp;L'!AA423,'DTC EU - P&amp;L'!AA425)</f>
        <v>0</v>
      </c>
      <c r="AB452" s="311">
        <f>sum('DTC US&amp;CA - P&amp;L'!AB423,'DTC EU - P&amp;L'!AB425)</f>
        <v>0</v>
      </c>
      <c r="AC452" s="311">
        <f>sum('DTC US&amp;CA - P&amp;L'!AC423,'DTC EU - P&amp;L'!AC425)</f>
        <v>0</v>
      </c>
      <c r="AD452" s="311">
        <f>sum('DTC US&amp;CA - P&amp;L'!AD423,'DTC EU - P&amp;L'!AD425)</f>
        <v>0</v>
      </c>
      <c r="AE452" s="311">
        <f>sum('DTC US&amp;CA - P&amp;L'!AE423,'DTC EU - P&amp;L'!AE425)</f>
        <v>0</v>
      </c>
      <c r="AF452" s="311">
        <f>sum('DTC US&amp;CA - P&amp;L'!AF423,'DTC EU - P&amp;L'!AF425)</f>
        <v>0</v>
      </c>
      <c r="AG452" s="189">
        <f>SUM(B452:AF452)</f>
        <v>0</v>
      </c>
      <c r="AH452" s="150"/>
    </row>
    <row r="453">
      <c r="A453" s="211"/>
      <c r="AG453" s="189"/>
      <c r="AH453" s="283"/>
    </row>
    <row r="454">
      <c r="A454" s="236" t="s">
        <v>459</v>
      </c>
      <c r="B454" s="314">
        <f>sum('DTC US&amp;CA - P&amp;L'!B425,'DTC EU - P&amp;L'!B429)</f>
        <v>40</v>
      </c>
      <c r="C454" s="314">
        <f>sum('DTC US&amp;CA - P&amp;L'!C425,'DTC EU - P&amp;L'!C429)</f>
        <v>52</v>
      </c>
      <c r="D454" s="314">
        <f>sum('DTC US&amp;CA - P&amp;L'!D425,'DTC EU - P&amp;L'!D429)</f>
        <v>63</v>
      </c>
      <c r="E454" s="314">
        <f>sum('DTC US&amp;CA - P&amp;L'!E425,'DTC EU - P&amp;L'!E429)</f>
        <v>51</v>
      </c>
      <c r="F454" s="314">
        <f>sum('DTC US&amp;CA - P&amp;L'!F425,'DTC EU - P&amp;L'!F429)</f>
        <v>43</v>
      </c>
      <c r="G454" s="314">
        <f>sum('DTC US&amp;CA - P&amp;L'!G425,'DTC EU - P&amp;L'!G429)</f>
        <v>30</v>
      </c>
      <c r="H454" s="314">
        <f>sum('DTC US&amp;CA - P&amp;L'!H425,'DTC EU - P&amp;L'!H429)</f>
        <v>44</v>
      </c>
      <c r="I454" s="314">
        <f>sum('DTC US&amp;CA - P&amp;L'!I425,'DTC EU - P&amp;L'!I429)</f>
        <v>45</v>
      </c>
      <c r="J454" s="314">
        <f>sum('DTC US&amp;CA - P&amp;L'!J425,'DTC EU - P&amp;L'!J429)</f>
        <v>42</v>
      </c>
      <c r="K454" s="314">
        <f>sum('DTC US&amp;CA - P&amp;L'!K425,'DTC EU - P&amp;L'!K429)</f>
        <v>50</v>
      </c>
      <c r="L454" s="314">
        <f>sum('DTC US&amp;CA - P&amp;L'!L425,'DTC EU - P&amp;L'!L429)</f>
        <v>21</v>
      </c>
      <c r="M454" s="314">
        <f>sum('DTC US&amp;CA - P&amp;L'!M425,'DTC EU - P&amp;L'!M429)</f>
        <v>38</v>
      </c>
      <c r="N454" s="314">
        <f>sum('DTC US&amp;CA - P&amp;L'!N425,'DTC EU - P&amp;L'!N429)</f>
        <v>24</v>
      </c>
      <c r="O454" s="314">
        <f>sum('DTC US&amp;CA - P&amp;L'!O425,'DTC EU - P&amp;L'!O429)</f>
        <v>752</v>
      </c>
      <c r="P454" s="314">
        <f>sum('DTC US&amp;CA - P&amp;L'!P425,'DTC EU - P&amp;L'!P429)</f>
        <v>118</v>
      </c>
      <c r="Q454" s="314">
        <f>sum('DTC US&amp;CA - P&amp;L'!Q425,'DTC EU - P&amp;L'!Q429)</f>
        <v>63</v>
      </c>
      <c r="R454" s="314">
        <f>sum('DTC US&amp;CA - P&amp;L'!R425,'DTC EU - P&amp;L'!R429)</f>
        <v>212</v>
      </c>
      <c r="S454" s="314">
        <f>sum('DTC US&amp;CA - P&amp;L'!S425,'DTC EU - P&amp;L'!S429)</f>
        <v>55</v>
      </c>
      <c r="T454" s="314">
        <f>sum('DTC US&amp;CA - P&amp;L'!T425,'DTC EU - P&amp;L'!T429)</f>
        <v>174</v>
      </c>
      <c r="U454" s="314">
        <f>sum('DTC US&amp;CA - P&amp;L'!U425,'DTC EU - P&amp;L'!U429)</f>
        <v>25</v>
      </c>
      <c r="V454" s="314">
        <f>sum('DTC US&amp;CA - P&amp;L'!V425,'DTC EU - P&amp;L'!V429)</f>
        <v>24</v>
      </c>
      <c r="W454" s="314">
        <f>sum('DTC US&amp;CA - P&amp;L'!W425,'DTC EU - P&amp;L'!W429)</f>
        <v>30</v>
      </c>
      <c r="X454" s="314">
        <f>sum('DTC US&amp;CA - P&amp;L'!X425,'DTC EU - P&amp;L'!X429)</f>
        <v>35</v>
      </c>
      <c r="Y454" s="314">
        <f>sum('DTC US&amp;CA - P&amp;L'!Y425,'DTC EU - P&amp;L'!Y429)</f>
        <v>47</v>
      </c>
      <c r="Z454" s="314">
        <f>sum('DTC US&amp;CA - P&amp;L'!Z425,'DTC EU - P&amp;L'!Z429)</f>
        <v>37</v>
      </c>
      <c r="AA454" s="314">
        <f>sum('DTC US&amp;CA - P&amp;L'!AA425,'DTC EU - P&amp;L'!AA429)</f>
        <v>16</v>
      </c>
      <c r="AB454" s="314">
        <f>sum('DTC US&amp;CA - P&amp;L'!AB425,'DTC EU - P&amp;L'!AB429)</f>
        <v>21</v>
      </c>
      <c r="AC454" s="314">
        <f>sum('DTC US&amp;CA - P&amp;L'!AC425,'DTC EU - P&amp;L'!AC429)</f>
        <v>12</v>
      </c>
      <c r="AD454" s="314">
        <f>sum('DTC US&amp;CA - P&amp;L'!AD425,'DTC EU - P&amp;L'!AD429)</f>
        <v>11</v>
      </c>
      <c r="AE454" s="314">
        <f>sum('DTC US&amp;CA - P&amp;L'!AE425,'DTC EU - P&amp;L'!AE429)</f>
        <v>21</v>
      </c>
      <c r="AF454" s="314">
        <f>sum('DTC US&amp;CA - P&amp;L'!AF425,'DTC EU - P&amp;L'!AF429)</f>
        <v>24</v>
      </c>
      <c r="AG454" s="189">
        <f>SUM(B454:AF454)</f>
        <v>2220</v>
      </c>
      <c r="AH454" s="243"/>
    </row>
    <row r="455">
      <c r="A455" s="305"/>
      <c r="B455" s="315"/>
      <c r="C455" s="315"/>
      <c r="D455" s="315"/>
      <c r="E455" s="315"/>
      <c r="F455" s="315"/>
      <c r="G455" s="315"/>
      <c r="H455" s="315"/>
      <c r="I455" s="315"/>
      <c r="J455" s="315"/>
      <c r="K455" s="315"/>
      <c r="L455" s="315"/>
      <c r="M455" s="315"/>
      <c r="N455" s="315"/>
      <c r="O455" s="315"/>
      <c r="P455" s="315"/>
      <c r="Q455" s="315"/>
      <c r="R455" s="315"/>
      <c r="S455" s="315"/>
      <c r="T455" s="315"/>
      <c r="U455" s="315"/>
      <c r="V455" s="315"/>
      <c r="W455" s="315"/>
      <c r="X455" s="315"/>
      <c r="Y455" s="315"/>
      <c r="Z455" s="315"/>
      <c r="AA455" s="315"/>
      <c r="AB455" s="315"/>
      <c r="AC455" s="315"/>
      <c r="AD455" s="315"/>
      <c r="AE455" s="315"/>
      <c r="AF455" s="315"/>
      <c r="AG455" s="189"/>
      <c r="AH455" s="143"/>
    </row>
    <row r="456">
      <c r="A456" s="316" t="s">
        <v>460</v>
      </c>
      <c r="B456" s="317">
        <f>sum('DTC US&amp;CA - P&amp;L'!B427,'DTC EU - P&amp;L'!B432)</f>
        <v>21597.24596</v>
      </c>
      <c r="C456" s="317">
        <f>sum('DTC US&amp;CA - P&amp;L'!C427,'DTC EU - P&amp;L'!C432)</f>
        <v>73756.59261</v>
      </c>
      <c r="D456" s="317">
        <f>sum('DTC US&amp;CA - P&amp;L'!D427,'DTC EU - P&amp;L'!D432)</f>
        <v>42514.3828</v>
      </c>
      <c r="E456" s="317">
        <f>sum('DTC US&amp;CA - P&amp;L'!E427,'DTC EU - P&amp;L'!E432)</f>
        <v>39851.21842</v>
      </c>
      <c r="F456" s="317">
        <f>sum('DTC US&amp;CA - P&amp;L'!F427,'DTC EU - P&amp;L'!F432)</f>
        <v>51752.51048</v>
      </c>
      <c r="G456" s="317">
        <f>sum('DTC US&amp;CA - P&amp;L'!G427,'DTC EU - P&amp;L'!G432)</f>
        <v>30524.36626</v>
      </c>
      <c r="H456" s="317">
        <f>sum('DTC US&amp;CA - P&amp;L'!H427,'DTC EU - P&amp;L'!H432)</f>
        <v>27291.80567</v>
      </c>
      <c r="I456" s="317">
        <f>sum('DTC US&amp;CA - P&amp;L'!I427,'DTC EU - P&amp;L'!I432)</f>
        <v>26798.01051</v>
      </c>
      <c r="J456" s="317">
        <f>sum('DTC US&amp;CA - P&amp;L'!J427,'DTC EU - P&amp;L'!J432)</f>
        <v>26931.65921</v>
      </c>
      <c r="K456" s="317">
        <f>sum('DTC US&amp;CA - P&amp;L'!K427,'DTC EU - P&amp;L'!K432)</f>
        <v>28008.40778</v>
      </c>
      <c r="L456" s="317">
        <f>sum('DTC US&amp;CA - P&amp;L'!L427,'DTC EU - P&amp;L'!L432)</f>
        <v>25744.76923</v>
      </c>
      <c r="M456" s="317">
        <f>sum('DTC US&amp;CA - P&amp;L'!M427,'DTC EU - P&amp;L'!M432)</f>
        <v>28444.78095</v>
      </c>
      <c r="N456" s="317">
        <f>sum('DTC US&amp;CA - P&amp;L'!N427,'DTC EU - P&amp;L'!N432)</f>
        <v>25087.20056</v>
      </c>
      <c r="O456" s="317">
        <f>sum('DTC US&amp;CA - P&amp;L'!O427,'DTC EU - P&amp;L'!O432)</f>
        <v>197135.575</v>
      </c>
      <c r="P456" s="317">
        <f>sum('DTC US&amp;CA - P&amp;L'!P427,'DTC EU - P&amp;L'!P432)</f>
        <v>46370.53205</v>
      </c>
      <c r="Q456" s="317">
        <f>sum('DTC US&amp;CA - P&amp;L'!Q427,'DTC EU - P&amp;L'!Q432)</f>
        <v>30652.26275</v>
      </c>
      <c r="R456" s="317">
        <f>sum('DTC US&amp;CA - P&amp;L'!R427,'DTC EU - P&amp;L'!R432)</f>
        <v>73081.95608</v>
      </c>
      <c r="S456" s="317">
        <f>sum('DTC US&amp;CA - P&amp;L'!S427,'DTC EU - P&amp;L'!S432)</f>
        <v>33484.94475</v>
      </c>
      <c r="T456" s="317">
        <f>sum('DTC US&amp;CA - P&amp;L'!T427,'DTC EU - P&amp;L'!T432)</f>
        <v>64641.47909</v>
      </c>
      <c r="U456" s="317">
        <f>sum('DTC US&amp;CA - P&amp;L'!U427,'DTC EU - P&amp;L'!U432)</f>
        <v>29563.62</v>
      </c>
      <c r="V456" s="317">
        <f>sum('DTC US&amp;CA - P&amp;L'!V427,'DTC EU - P&amp;L'!V432)</f>
        <v>21211.34</v>
      </c>
      <c r="W456" s="317">
        <f>sum('DTC US&amp;CA - P&amp;L'!W427,'DTC EU - P&amp;L'!W432)</f>
        <v>29636.83039</v>
      </c>
      <c r="X456" s="317">
        <f>sum('DTC US&amp;CA - P&amp;L'!X427,'DTC EU - P&amp;L'!X432)</f>
        <v>25252.16975</v>
      </c>
      <c r="Y456" s="317">
        <f>sum('DTC US&amp;CA - P&amp;L'!Y427,'DTC EU - P&amp;L'!Y432)</f>
        <v>35151.69272</v>
      </c>
      <c r="Z456" s="317">
        <f>sum('DTC US&amp;CA - P&amp;L'!Z427,'DTC EU - P&amp;L'!Z432)</f>
        <v>36012.30472</v>
      </c>
      <c r="AA456" s="317">
        <f>sum('DTC US&amp;CA - P&amp;L'!AA427,'DTC EU - P&amp;L'!AA432)</f>
        <v>24546.6491</v>
      </c>
      <c r="AB456" s="317">
        <f>sum('DTC US&amp;CA - P&amp;L'!AB427,'DTC EU - P&amp;L'!AB432)</f>
        <v>28060.84815</v>
      </c>
      <c r="AC456" s="317">
        <f>sum('DTC US&amp;CA - P&amp;L'!AC427,'DTC EU - P&amp;L'!AC432)</f>
        <v>23303.5417</v>
      </c>
      <c r="AD456" s="317">
        <f>sum('DTC US&amp;CA - P&amp;L'!AD427,'DTC EU - P&amp;L'!AD432)</f>
        <v>25290.02634</v>
      </c>
      <c r="AE456" s="317">
        <f>sum('DTC US&amp;CA - P&amp;L'!AE427,'DTC EU - P&amp;L'!AE432)</f>
        <v>13358.76</v>
      </c>
      <c r="AF456" s="317">
        <f>sum('DTC US&amp;CA - P&amp;L'!AF427,'DTC EU - P&amp;L'!AF432)</f>
        <v>31918.15288</v>
      </c>
      <c r="AG456" s="189">
        <f>SUM(B456:AF456)</f>
        <v>1216975.636</v>
      </c>
      <c r="AH456" s="318"/>
    </row>
    <row r="457">
      <c r="A457" s="211"/>
      <c r="AG457" s="189"/>
      <c r="AH457" s="319"/>
    </row>
    <row r="458">
      <c r="A458" s="158"/>
      <c r="AG458" s="320"/>
      <c r="AH458" s="31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2" width="16.13"/>
    <col customWidth="1" min="33" max="34" width="16.25"/>
  </cols>
  <sheetData>
    <row r="1">
      <c r="A1" s="321"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142"/>
      <c r="AH1" s="143"/>
    </row>
    <row r="2">
      <c r="A2" s="322"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c r="AH2" s="143"/>
    </row>
    <row r="3">
      <c r="A3" s="211"/>
      <c r="B3" s="178"/>
      <c r="C3" s="178"/>
      <c r="D3" s="178"/>
      <c r="E3" s="178"/>
      <c r="F3" s="178"/>
      <c r="G3" s="178"/>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42"/>
      <c r="AH3" s="143"/>
    </row>
    <row r="4">
      <c r="A4" s="323" t="s">
        <v>208</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2"/>
      <c r="AH4" s="143"/>
    </row>
    <row r="5">
      <c r="A5" s="324" t="s">
        <v>261</v>
      </c>
      <c r="B5" s="181">
        <f>Summary!B13+Summary!B26</f>
        <v>87138.46</v>
      </c>
      <c r="C5" s="181">
        <f>Summary!C13+Summary!C26</f>
        <v>179999.37</v>
      </c>
      <c r="D5" s="181">
        <f>Summary!D13+Summary!D26</f>
        <v>180711.69</v>
      </c>
      <c r="E5" s="181">
        <f>Summary!E13+Summary!E26</f>
        <v>165405.78</v>
      </c>
      <c r="F5" s="181">
        <f>Summary!F13+Summary!F26</f>
        <v>138653</v>
      </c>
      <c r="G5" s="181">
        <f>Summary!G13+Summary!G26</f>
        <v>113836.49</v>
      </c>
      <c r="H5" s="181">
        <f>Summary!H13+Summary!H26</f>
        <v>82498.71</v>
      </c>
      <c r="I5" s="181">
        <f>Summary!I13+Summary!I26</f>
        <v>76938.49</v>
      </c>
      <c r="J5" s="181">
        <f>Summary!J13+Summary!J26</f>
        <v>76244.28</v>
      </c>
      <c r="K5" s="181">
        <f>Summary!K13+Summary!K26</f>
        <v>77617.42</v>
      </c>
      <c r="L5" s="181">
        <f>Summary!L13+Summary!L26</f>
        <v>56074.46</v>
      </c>
      <c r="M5" s="181">
        <f>Summary!M13+Summary!M26</f>
        <v>56988.05</v>
      </c>
      <c r="N5" s="181">
        <f>Summary!N13+Summary!N26</f>
        <v>55693.01</v>
      </c>
      <c r="O5" s="181">
        <f>Summary!O13+Summary!O26</f>
        <v>479621.82</v>
      </c>
      <c r="P5" s="181">
        <f>Summary!P13+Summary!P26</f>
        <v>94116.9</v>
      </c>
      <c r="Q5" s="181">
        <f>Summary!Q13+Summary!Q26</f>
        <v>70070.95</v>
      </c>
      <c r="R5" s="181">
        <f>Summary!R13+Summary!R26</f>
        <v>183007.6</v>
      </c>
      <c r="S5" s="181">
        <f>Summary!S13+Summary!S26</f>
        <v>79230.14</v>
      </c>
      <c r="T5" s="181">
        <f>Summary!T13+Summary!T26</f>
        <v>140189.07</v>
      </c>
      <c r="U5" s="181">
        <f>Summary!U13+Summary!U26</f>
        <v>52840.04</v>
      </c>
      <c r="V5" s="181">
        <f>Summary!V13+Summary!V26</f>
        <v>50283.63</v>
      </c>
      <c r="W5" s="181">
        <f>Summary!W13+Summary!W26</f>
        <v>66904.23</v>
      </c>
      <c r="X5" s="181">
        <f>Summary!X13+Summary!X26</f>
        <v>75298.66</v>
      </c>
      <c r="Y5" s="181">
        <f>Summary!Y13+Summary!Y26</f>
        <v>94537.71</v>
      </c>
      <c r="Z5" s="181">
        <f>Summary!Z13+Summary!Z26</f>
        <v>93385.57</v>
      </c>
      <c r="AA5" s="181">
        <f>Summary!AA13+Summary!AA26</f>
        <v>58148.71</v>
      </c>
      <c r="AB5" s="181">
        <f>Summary!AB13+Summary!AB26</f>
        <v>51945.18</v>
      </c>
      <c r="AC5" s="181">
        <f>Summary!AC13+Summary!AC26</f>
        <v>40257.38</v>
      </c>
      <c r="AD5" s="181">
        <f>Summary!AD13+Summary!AD26</f>
        <v>49509.26</v>
      </c>
      <c r="AE5" s="181">
        <f>Summary!AE13+Summary!AE26</f>
        <v>35744.16</v>
      </c>
      <c r="AF5" s="181">
        <f>Summary!AF13+Summary!AF26</f>
        <v>54985.15</v>
      </c>
      <c r="AG5" s="149">
        <f t="shared" ref="AG5:AG6" si="1">SUM(B5:AF5)</f>
        <v>3117875.37</v>
      </c>
      <c r="AH5" s="150"/>
    </row>
    <row r="6">
      <c r="A6" s="325" t="s">
        <v>262</v>
      </c>
      <c r="B6" s="326">
        <v>74054.0</v>
      </c>
      <c r="C6" s="326">
        <v>117402.36</v>
      </c>
      <c r="D6" s="326">
        <v>152053.25</v>
      </c>
      <c r="E6" s="326">
        <v>140016.94</v>
      </c>
      <c r="F6" s="326">
        <v>97484.31</v>
      </c>
      <c r="G6" s="326">
        <v>91354.2</v>
      </c>
      <c r="H6" s="326">
        <v>66688.27</v>
      </c>
      <c r="I6" s="326">
        <v>60184.7</v>
      </c>
      <c r="J6" s="326">
        <v>59298.95</v>
      </c>
      <c r="K6" s="326">
        <v>60469.14</v>
      </c>
      <c r="L6" s="326">
        <v>35633.63</v>
      </c>
      <c r="M6" s="326">
        <v>37525.27</v>
      </c>
      <c r="N6" s="326">
        <v>35988.93</v>
      </c>
      <c r="O6" s="326">
        <v>461723.92</v>
      </c>
      <c r="P6" s="326">
        <v>76439.37</v>
      </c>
      <c r="Q6" s="326">
        <v>54116.66</v>
      </c>
      <c r="R6" s="326">
        <v>162182.71</v>
      </c>
      <c r="S6" s="326">
        <v>60935.9</v>
      </c>
      <c r="T6" s="326">
        <v>118941.4</v>
      </c>
      <c r="U6" s="326">
        <v>28718.59</v>
      </c>
      <c r="V6" s="326">
        <v>33672.19</v>
      </c>
      <c r="W6" s="326">
        <v>44170.98</v>
      </c>
      <c r="X6" s="326">
        <v>57682.97</v>
      </c>
      <c r="Y6" s="326">
        <v>68993.91</v>
      </c>
      <c r="Z6" s="326">
        <v>64718.72</v>
      </c>
      <c r="AA6" s="326">
        <v>37953.21</v>
      </c>
      <c r="AB6" s="326">
        <v>29677.42</v>
      </c>
      <c r="AC6" s="326">
        <v>19403.16</v>
      </c>
      <c r="AD6" s="326">
        <v>26986.47</v>
      </c>
      <c r="AE6" s="326">
        <v>26879.91</v>
      </c>
      <c r="AF6" s="326">
        <v>28968.45</v>
      </c>
      <c r="AG6" s="327">
        <f t="shared" si="1"/>
        <v>2430319.89</v>
      </c>
      <c r="AH6" s="328"/>
    </row>
    <row r="7">
      <c r="A7" s="211"/>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9"/>
      <c r="AH7" s="185"/>
    </row>
    <row r="8">
      <c r="A8" s="312" t="s">
        <v>220</v>
      </c>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149"/>
      <c r="AH8" s="185"/>
    </row>
    <row r="9">
      <c r="A9" s="329" t="s">
        <v>263</v>
      </c>
      <c r="B9" s="188">
        <f>Summary!B90</f>
        <v>448</v>
      </c>
      <c r="C9" s="188">
        <f>Summary!C90</f>
        <v>1096</v>
      </c>
      <c r="D9" s="188">
        <f>Summary!D90</f>
        <v>921</v>
      </c>
      <c r="E9" s="188">
        <f>Summary!E90</f>
        <v>816</v>
      </c>
      <c r="F9" s="188">
        <f>Summary!F90</f>
        <v>806</v>
      </c>
      <c r="G9" s="188">
        <f>Summary!G90</f>
        <v>572</v>
      </c>
      <c r="H9" s="188">
        <f>Summary!H90</f>
        <v>417</v>
      </c>
      <c r="I9" s="188">
        <f>Summary!I90</f>
        <v>411</v>
      </c>
      <c r="J9" s="188">
        <f>Summary!J90</f>
        <v>402</v>
      </c>
      <c r="K9" s="188">
        <f>Summary!K90</f>
        <v>421</v>
      </c>
      <c r="L9" s="188">
        <f>Summary!L90</f>
        <v>347</v>
      </c>
      <c r="M9" s="188">
        <f>Summary!M90</f>
        <v>353</v>
      </c>
      <c r="N9" s="188">
        <f>Summary!N90</f>
        <v>352</v>
      </c>
      <c r="O9" s="188">
        <f>Summary!O90</f>
        <v>2091</v>
      </c>
      <c r="P9" s="188">
        <f>Summary!P90</f>
        <v>496</v>
      </c>
      <c r="Q9" s="188">
        <f>Summary!Q90</f>
        <v>386</v>
      </c>
      <c r="R9" s="188">
        <f>Summary!R90</f>
        <v>842</v>
      </c>
      <c r="S9" s="188">
        <f>Summary!S90</f>
        <v>427</v>
      </c>
      <c r="T9" s="188">
        <f>Summary!T90</f>
        <v>700</v>
      </c>
      <c r="U9" s="188">
        <f>Summary!U90</f>
        <v>369</v>
      </c>
      <c r="V9" s="188">
        <f>Summary!V90</f>
        <v>310</v>
      </c>
      <c r="W9" s="188">
        <f>Summary!W90</f>
        <v>419</v>
      </c>
      <c r="X9" s="188">
        <f>Summary!X90</f>
        <v>420</v>
      </c>
      <c r="Y9" s="188">
        <f>Summary!Y90</f>
        <v>553</v>
      </c>
      <c r="Z9" s="188">
        <f>Summary!Z90</f>
        <v>567</v>
      </c>
      <c r="AA9" s="188">
        <f>Summary!AA90</f>
        <v>334</v>
      </c>
      <c r="AB9" s="188">
        <f>Summary!AB90</f>
        <v>332</v>
      </c>
      <c r="AC9" s="188">
        <f>Summary!AC90</f>
        <v>292</v>
      </c>
      <c r="AD9" s="188">
        <f>Summary!AD90</f>
        <v>335</v>
      </c>
      <c r="AE9" s="188">
        <f>Summary!AE90</f>
        <v>204</v>
      </c>
      <c r="AF9" s="188">
        <f>Summary!AF90</f>
        <v>386</v>
      </c>
      <c r="AG9" s="149">
        <f t="shared" ref="AG9:AG10" si="2">SUM(B9:AF9)</f>
        <v>16825</v>
      </c>
      <c r="AH9" s="150"/>
    </row>
    <row r="10">
      <c r="A10" s="325" t="s">
        <v>264</v>
      </c>
      <c r="B10" s="330">
        <v>311.0</v>
      </c>
      <c r="C10" s="330">
        <v>478.0</v>
      </c>
      <c r="D10" s="330">
        <v>629.0</v>
      </c>
      <c r="E10" s="330">
        <v>562.0</v>
      </c>
      <c r="F10" s="330">
        <v>396.0</v>
      </c>
      <c r="G10" s="330">
        <v>342.0</v>
      </c>
      <c r="H10" s="330">
        <v>254.0</v>
      </c>
      <c r="I10" s="330">
        <v>239.0</v>
      </c>
      <c r="J10" s="330">
        <v>230.0</v>
      </c>
      <c r="K10" s="330">
        <v>245.0</v>
      </c>
      <c r="L10" s="330">
        <v>138.0</v>
      </c>
      <c r="M10" s="330">
        <v>154.0</v>
      </c>
      <c r="N10" s="330">
        <v>150.0</v>
      </c>
      <c r="O10" s="330">
        <v>1910.0</v>
      </c>
      <c r="P10" s="330">
        <v>318.0</v>
      </c>
      <c r="Q10" s="330">
        <v>224.0</v>
      </c>
      <c r="R10" s="330">
        <v>632.0</v>
      </c>
      <c r="S10" s="330">
        <v>239.0</v>
      </c>
      <c r="T10" s="330">
        <v>485.0</v>
      </c>
      <c r="U10" s="330">
        <v>123.0</v>
      </c>
      <c r="V10" s="330">
        <v>142.0</v>
      </c>
      <c r="W10" s="330">
        <v>190.0</v>
      </c>
      <c r="X10" s="330">
        <v>244.0</v>
      </c>
      <c r="Y10" s="330">
        <v>302.0</v>
      </c>
      <c r="Z10" s="330">
        <v>284.0</v>
      </c>
      <c r="AA10" s="330">
        <v>132.0</v>
      </c>
      <c r="AB10" s="330">
        <v>112.0</v>
      </c>
      <c r="AC10" s="330">
        <v>82.0</v>
      </c>
      <c r="AD10" s="330">
        <v>104.0</v>
      </c>
      <c r="AE10" s="330">
        <v>111.0</v>
      </c>
      <c r="AF10" s="330">
        <v>120.0</v>
      </c>
      <c r="AG10" s="327">
        <f t="shared" si="2"/>
        <v>9882</v>
      </c>
      <c r="AH10" s="328"/>
    </row>
    <row r="11">
      <c r="A11" s="211"/>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9"/>
      <c r="AH11" s="185"/>
    </row>
    <row r="12">
      <c r="A12" s="211"/>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9"/>
      <c r="AH12" s="185"/>
    </row>
    <row r="13">
      <c r="A13" s="211"/>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9"/>
      <c r="AH13" s="185"/>
    </row>
    <row r="14">
      <c r="A14" s="199" t="s">
        <v>265</v>
      </c>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49"/>
      <c r="AH14" s="185"/>
    </row>
    <row r="15">
      <c r="A15" s="331" t="s">
        <v>51</v>
      </c>
      <c r="B15" s="195">
        <f>Summary!B14</f>
        <v>55904.1</v>
      </c>
      <c r="C15" s="195">
        <f>Summary!C14</f>
        <v>89119.9</v>
      </c>
      <c r="D15" s="195">
        <f>Summary!D14</f>
        <v>113979.5</v>
      </c>
      <c r="E15" s="195">
        <f>Summary!E14</f>
        <v>105630.4</v>
      </c>
      <c r="F15" s="195">
        <f>Summary!F14</f>
        <v>72773.79</v>
      </c>
      <c r="G15" s="195">
        <f>Summary!G14</f>
        <v>70375.4</v>
      </c>
      <c r="H15" s="195">
        <f>Summary!H14</f>
        <v>50044.4</v>
      </c>
      <c r="I15" s="195">
        <f>Summary!I14</f>
        <v>45304.8</v>
      </c>
      <c r="J15" s="195">
        <f>Summary!J14</f>
        <v>45158.8</v>
      </c>
      <c r="K15" s="195">
        <f>Summary!K14</f>
        <v>38508</v>
      </c>
      <c r="L15" s="195">
        <f>Summary!L14</f>
        <v>23348</v>
      </c>
      <c r="M15" s="195">
        <f>Summary!M14</f>
        <v>26934</v>
      </c>
      <c r="N15" s="195">
        <f>Summary!N14</f>
        <v>26574.6</v>
      </c>
      <c r="O15" s="195">
        <f>Summary!O14</f>
        <v>361001.2</v>
      </c>
      <c r="P15" s="195">
        <f>Summary!P14</f>
        <v>58509.2</v>
      </c>
      <c r="Q15" s="195">
        <f>Summary!Q14</f>
        <v>41130.1</v>
      </c>
      <c r="R15" s="195">
        <f>Summary!R14</f>
        <v>126157.2</v>
      </c>
      <c r="S15" s="195">
        <f>Summary!S14</f>
        <v>46624.4</v>
      </c>
      <c r="T15" s="195">
        <f>Summary!T14</f>
        <v>92972.7</v>
      </c>
      <c r="U15" s="195">
        <f>Summary!U14</f>
        <v>21372.7</v>
      </c>
      <c r="V15" s="195">
        <f>Summary!V14</f>
        <v>25308.2</v>
      </c>
      <c r="W15" s="195">
        <f>Summary!W14</f>
        <v>32844</v>
      </c>
      <c r="X15" s="195">
        <f>Summary!X14</f>
        <v>43204.36</v>
      </c>
      <c r="Y15" s="195">
        <f>Summary!Y14</f>
        <v>51631.7</v>
      </c>
      <c r="Z15" s="195">
        <f>Summary!Z14</f>
        <v>49357.9</v>
      </c>
      <c r="AA15" s="195">
        <f>Summary!AA14</f>
        <v>30211.5</v>
      </c>
      <c r="AB15" s="195">
        <f>Summary!AB14</f>
        <v>23368.2</v>
      </c>
      <c r="AC15" s="195">
        <f>Summary!AC14</f>
        <v>15067.2</v>
      </c>
      <c r="AD15" s="195">
        <f>Summary!AD14</f>
        <v>21131.4</v>
      </c>
      <c r="AE15" s="195">
        <f>Summary!AE14</f>
        <v>20901</v>
      </c>
      <c r="AF15" s="195">
        <f>Summary!AF14</f>
        <v>21928.4</v>
      </c>
      <c r="AG15" s="149">
        <f t="shared" ref="AG15:AG22" si="3">SUM(B15:AF15)</f>
        <v>1846377.05</v>
      </c>
      <c r="AH15" s="150"/>
    </row>
    <row r="16">
      <c r="A16" s="331" t="s">
        <v>52</v>
      </c>
      <c r="B16" s="195">
        <f>Summary!B15</f>
        <v>3219.4</v>
      </c>
      <c r="C16" s="195">
        <f>Summary!C15</f>
        <v>5231.8</v>
      </c>
      <c r="D16" s="195">
        <f>Summary!D15</f>
        <v>7477.6</v>
      </c>
      <c r="E16" s="195">
        <f>Summary!E15</f>
        <v>6096</v>
      </c>
      <c r="F16" s="195">
        <f>Summary!F15</f>
        <v>4921.9</v>
      </c>
      <c r="G16" s="195">
        <f>Summary!G15</f>
        <v>3488.2</v>
      </c>
      <c r="H16" s="195">
        <f>Summary!H15</f>
        <v>3861.2</v>
      </c>
      <c r="I16" s="195">
        <f>Summary!I15</f>
        <v>3548.8</v>
      </c>
      <c r="J16" s="195">
        <f>Summary!J15</f>
        <v>3149.4</v>
      </c>
      <c r="K16" s="195">
        <f>Summary!K15</f>
        <v>9975.4</v>
      </c>
      <c r="L16" s="195">
        <f>Summary!L15</f>
        <v>5589</v>
      </c>
      <c r="M16" s="195">
        <f>Summary!M15</f>
        <v>3239.4</v>
      </c>
      <c r="N16" s="195">
        <f>Summary!N15</f>
        <v>2368.3</v>
      </c>
      <c r="O16" s="195">
        <f>Summary!O15</f>
        <v>19475.4</v>
      </c>
      <c r="P16" s="195">
        <f>Summary!P15</f>
        <v>3937.2</v>
      </c>
      <c r="Q16" s="195">
        <f>Summary!Q15</f>
        <v>3081.4</v>
      </c>
      <c r="R16" s="195">
        <f>Summary!R15</f>
        <v>6862.2</v>
      </c>
      <c r="S16" s="195">
        <f>Summary!S15</f>
        <v>2986.8</v>
      </c>
      <c r="T16" s="195">
        <f>Summary!T15</f>
        <v>4486.6</v>
      </c>
      <c r="U16" s="195">
        <f>Summary!U15</f>
        <v>1703.4</v>
      </c>
      <c r="V16" s="195">
        <f>Summary!V15</f>
        <v>1571.8</v>
      </c>
      <c r="W16" s="195">
        <f>Summary!W15</f>
        <v>2682</v>
      </c>
      <c r="X16" s="195">
        <f>Summary!X15</f>
        <v>3171.87</v>
      </c>
      <c r="Y16" s="195">
        <f>Summary!Y15</f>
        <v>3812.6</v>
      </c>
      <c r="Z16" s="195">
        <f>Summary!Z15</f>
        <v>3965.4</v>
      </c>
      <c r="AA16" s="195">
        <f>Summary!AA15</f>
        <v>1475.3</v>
      </c>
      <c r="AB16" s="195">
        <f>Summary!AB15</f>
        <v>1512.6</v>
      </c>
      <c r="AC16" s="195">
        <f>Summary!AC15</f>
        <v>1074.2</v>
      </c>
      <c r="AD16" s="195">
        <f>Summary!AD15</f>
        <v>1286.2</v>
      </c>
      <c r="AE16" s="195">
        <f>Summary!AE15</f>
        <v>1196.4</v>
      </c>
      <c r="AF16" s="195">
        <f>Summary!AF15</f>
        <v>1990</v>
      </c>
      <c r="AG16" s="149">
        <f t="shared" si="3"/>
        <v>128437.77</v>
      </c>
      <c r="AH16" s="150"/>
    </row>
    <row r="17">
      <c r="A17" s="331" t="s">
        <v>53</v>
      </c>
      <c r="B17" s="195">
        <f>Summary!B16</f>
        <v>0</v>
      </c>
      <c r="C17" s="195">
        <f>Summary!C16</f>
        <v>0</v>
      </c>
      <c r="D17" s="195">
        <f>Summary!D16</f>
        <v>0</v>
      </c>
      <c r="E17" s="195">
        <f>Summary!E16</f>
        <v>0</v>
      </c>
      <c r="F17" s="195">
        <f>Summary!F16</f>
        <v>0</v>
      </c>
      <c r="G17" s="195">
        <f>Summary!G16</f>
        <v>0</v>
      </c>
      <c r="H17" s="195">
        <f>Summary!H16</f>
        <v>0</v>
      </c>
      <c r="I17" s="195">
        <f>Summary!I16</f>
        <v>0</v>
      </c>
      <c r="J17" s="195">
        <f>Summary!J16</f>
        <v>0</v>
      </c>
      <c r="K17" s="195">
        <f>Summary!K16</f>
        <v>0</v>
      </c>
      <c r="L17" s="195">
        <f>Summary!L16</f>
        <v>0</v>
      </c>
      <c r="M17" s="195">
        <f>Summary!M16</f>
        <v>0</v>
      </c>
      <c r="N17" s="195">
        <f>Summary!N16</f>
        <v>0</v>
      </c>
      <c r="O17" s="195">
        <f>Summary!O16</f>
        <v>0</v>
      </c>
      <c r="P17" s="195">
        <f>Summary!P16</f>
        <v>0</v>
      </c>
      <c r="Q17" s="195">
        <f>Summary!Q16</f>
        <v>0</v>
      </c>
      <c r="R17" s="195">
        <f>Summary!R16</f>
        <v>0</v>
      </c>
      <c r="S17" s="195">
        <f>Summary!S16</f>
        <v>0</v>
      </c>
      <c r="T17" s="195">
        <f>Summary!T16</f>
        <v>0</v>
      </c>
      <c r="U17" s="195">
        <f>Summary!U16</f>
        <v>0</v>
      </c>
      <c r="V17" s="195">
        <f>Summary!V16</f>
        <v>0</v>
      </c>
      <c r="W17" s="195">
        <f>Summary!W16</f>
        <v>0</v>
      </c>
      <c r="X17" s="195">
        <f>Summary!X16</f>
        <v>0</v>
      </c>
      <c r="Y17" s="195">
        <f>Summary!Y16</f>
        <v>0</v>
      </c>
      <c r="Z17" s="195">
        <f>Summary!Z16</f>
        <v>0</v>
      </c>
      <c r="AA17" s="195">
        <f>Summary!AA16</f>
        <v>0</v>
      </c>
      <c r="AB17" s="195">
        <f>Summary!AB16</f>
        <v>0</v>
      </c>
      <c r="AC17" s="195">
        <f>Summary!AC16</f>
        <v>0</v>
      </c>
      <c r="AD17" s="195">
        <f>Summary!AD16</f>
        <v>0</v>
      </c>
      <c r="AE17" s="195">
        <f>Summary!AE16</f>
        <v>0</v>
      </c>
      <c r="AF17" s="195">
        <f>Summary!AF16</f>
        <v>0</v>
      </c>
      <c r="AG17" s="149">
        <f t="shared" si="3"/>
        <v>0</v>
      </c>
      <c r="AH17" s="150"/>
    </row>
    <row r="18">
      <c r="A18" s="331" t="s">
        <v>266</v>
      </c>
      <c r="B18" s="195">
        <f>Summary!B27</f>
        <v>13169.43</v>
      </c>
      <c r="C18" s="195">
        <f>Summary!C27</f>
        <v>61028.86</v>
      </c>
      <c r="D18" s="195">
        <f>Summary!D27</f>
        <v>28269.92</v>
      </c>
      <c r="E18" s="195">
        <f>Summary!E27</f>
        <v>24752.74</v>
      </c>
      <c r="F18" s="195">
        <f>Summary!F27</f>
        <v>39839.71</v>
      </c>
      <c r="G18" s="195">
        <f>Summary!G27</f>
        <v>22011.27</v>
      </c>
      <c r="H18" s="195">
        <f>Summary!H27</f>
        <v>15844.42</v>
      </c>
      <c r="I18" s="195">
        <f>Summary!I27</f>
        <v>16479.35</v>
      </c>
      <c r="J18" s="195">
        <f>Summary!J27</f>
        <v>16506.05</v>
      </c>
      <c r="K18" s="195">
        <f>Summary!K27</f>
        <v>17164.54</v>
      </c>
      <c r="L18" s="195">
        <f>Summary!L27</f>
        <v>19961.72</v>
      </c>
      <c r="M18" s="195">
        <f>Summary!M27</f>
        <v>19177.04</v>
      </c>
      <c r="N18" s="195">
        <f>Summary!N27</f>
        <v>19247.53</v>
      </c>
      <c r="O18" s="195">
        <f>Summary!O27</f>
        <v>17306.7</v>
      </c>
      <c r="P18" s="195">
        <f>Summary!P27</f>
        <v>17093.98</v>
      </c>
      <c r="Q18" s="195">
        <f>Summary!Q27</f>
        <v>15427.65</v>
      </c>
      <c r="R18" s="195">
        <f>Summary!R27</f>
        <v>20185.9</v>
      </c>
      <c r="S18" s="195">
        <f>Summary!S27</f>
        <v>17683.18</v>
      </c>
      <c r="T18" s="195">
        <f>Summary!T27</f>
        <v>20549.37</v>
      </c>
      <c r="U18" s="195">
        <f>Summary!U27</f>
        <v>23478.8</v>
      </c>
      <c r="V18" s="195">
        <f>Summary!V27</f>
        <v>16247.86</v>
      </c>
      <c r="W18" s="195">
        <f>Summary!W27</f>
        <v>22016.25</v>
      </c>
      <c r="X18" s="195">
        <f>Summary!X27</f>
        <v>17056.03</v>
      </c>
      <c r="Y18" s="195">
        <f>Summary!Y27</f>
        <v>24716.25</v>
      </c>
      <c r="Z18" s="195">
        <f>Summary!Z27</f>
        <v>27800.7</v>
      </c>
      <c r="AA18" s="195">
        <f>Summary!AA27</f>
        <v>19684.77</v>
      </c>
      <c r="AB18" s="195">
        <f>Summary!AB27</f>
        <v>21654.07</v>
      </c>
      <c r="AC18" s="195">
        <f>Summary!AC27</f>
        <v>20334.41</v>
      </c>
      <c r="AD18" s="195">
        <f>Summary!AD27</f>
        <v>21997.88</v>
      </c>
      <c r="AE18" s="195">
        <f>Summary!AE27</f>
        <v>8967.01</v>
      </c>
      <c r="AF18" s="195">
        <f>Summary!AF27</f>
        <v>25596.83</v>
      </c>
      <c r="AG18" s="149">
        <f t="shared" si="3"/>
        <v>671250.22</v>
      </c>
      <c r="AH18" s="150"/>
    </row>
    <row r="19">
      <c r="A19" s="331" t="s">
        <v>54</v>
      </c>
      <c r="B19" s="195">
        <f>Summary!B17+Summary!B28</f>
        <v>4947.91</v>
      </c>
      <c r="C19" s="195">
        <f>Summary!C17+Summary!C28</f>
        <v>9347.28</v>
      </c>
      <c r="D19" s="195">
        <f>Summary!D17+Summary!D28</f>
        <v>10643.13</v>
      </c>
      <c r="E19" s="195">
        <f>Summary!E17+Summary!E28</f>
        <v>9796.14</v>
      </c>
      <c r="F19" s="195">
        <f>Summary!F17+Summary!F28</f>
        <v>7660.85</v>
      </c>
      <c r="G19" s="195">
        <f>Summary!G17+Summary!G28</f>
        <v>6567.9</v>
      </c>
      <c r="H19" s="195">
        <f>Summary!H17+Summary!H28</f>
        <v>4588.66</v>
      </c>
      <c r="I19" s="195">
        <f>Summary!I17+Summary!I28</f>
        <v>4342.19</v>
      </c>
      <c r="J19" s="195">
        <f>Summary!J17+Summary!J28</f>
        <v>4279.6</v>
      </c>
      <c r="K19" s="195">
        <f>Summary!K17+Summary!K28</f>
        <v>4445.61</v>
      </c>
      <c r="L19" s="195">
        <f>Summary!L17+Summary!L28</f>
        <v>2867.23</v>
      </c>
      <c r="M19" s="195">
        <f>Summary!M17+Summary!M28</f>
        <v>2974.27</v>
      </c>
      <c r="N19" s="195">
        <f>Summary!N17+Summary!N28</f>
        <v>2923.91</v>
      </c>
      <c r="O19" s="195">
        <f>Summary!O17+Summary!O28</f>
        <v>30437.25</v>
      </c>
      <c r="P19" s="195">
        <f>Summary!P17+Summary!P28</f>
        <v>5622.82</v>
      </c>
      <c r="Q19" s="195">
        <f>Summary!Q17+Summary!Q28</f>
        <v>4062.37</v>
      </c>
      <c r="R19" s="195">
        <f>Summary!R17+Summary!R28</f>
        <v>11241.03</v>
      </c>
      <c r="S19" s="195">
        <f>Summary!S17+Summary!S28</f>
        <v>4430.15</v>
      </c>
      <c r="T19" s="195">
        <f>Summary!T17+Summary!T28</f>
        <v>8411.3</v>
      </c>
      <c r="U19" s="195">
        <f>Summary!U17+Summary!U28</f>
        <v>2585.37</v>
      </c>
      <c r="V19" s="195">
        <f>Summary!V17+Summary!V28</f>
        <v>2559.51</v>
      </c>
      <c r="W19" s="195">
        <f>Summary!W17+Summary!W28</f>
        <v>3462.71</v>
      </c>
      <c r="X19" s="195">
        <f>Summary!X17+Summary!X28</f>
        <v>4261.5</v>
      </c>
      <c r="Y19" s="195">
        <f>Summary!Y17+Summary!Y28</f>
        <v>5164.44</v>
      </c>
      <c r="Z19" s="195">
        <f>Summary!Z17+Summary!Z28</f>
        <v>5032.37</v>
      </c>
      <c r="AA19" s="195">
        <f>Summary!AA17+Summary!AA28</f>
        <v>3001.15</v>
      </c>
      <c r="AB19" s="195">
        <f>Summary!AB17+Summary!AB28</f>
        <v>2550.67</v>
      </c>
      <c r="AC19" s="195">
        <f>Summary!AC17+Summary!AC28</f>
        <v>1891.71</v>
      </c>
      <c r="AD19" s="195">
        <f>Summary!AD17+Summary!AD28</f>
        <v>2384.69</v>
      </c>
      <c r="AE19" s="195">
        <f>Summary!AE17+Summary!AE28</f>
        <v>1981.69</v>
      </c>
      <c r="AF19" s="195">
        <f>Summary!AF17+Summary!AF28</f>
        <v>2524.44</v>
      </c>
      <c r="AG19" s="149">
        <f t="shared" si="3"/>
        <v>176989.85</v>
      </c>
      <c r="AH19" s="150"/>
    </row>
    <row r="20">
      <c r="A20" s="331" t="s">
        <v>55</v>
      </c>
      <c r="B20" s="195">
        <f>Summary!B18</f>
        <v>8038.55</v>
      </c>
      <c r="C20" s="195">
        <f>Summary!C18</f>
        <v>12692.82</v>
      </c>
      <c r="D20" s="195">
        <f>Summary!D18</f>
        <v>16363.53</v>
      </c>
      <c r="E20" s="195">
        <f>Summary!E18</f>
        <v>14992.57</v>
      </c>
      <c r="F20" s="195">
        <f>Summary!F18</f>
        <v>10382.28</v>
      </c>
      <c r="G20" s="195">
        <f>Summary!G18</f>
        <v>8914.96</v>
      </c>
      <c r="H20" s="195">
        <f>Summary!H18</f>
        <v>6540.84</v>
      </c>
      <c r="I20" s="195">
        <f>Summary!I18</f>
        <v>5924.02</v>
      </c>
      <c r="J20" s="195">
        <f>Summary!J18</f>
        <v>5831.09</v>
      </c>
      <c r="K20" s="195">
        <f>Summary!K18</f>
        <v>6104.58</v>
      </c>
      <c r="L20" s="195">
        <f>Summary!L18</f>
        <v>3468.93</v>
      </c>
      <c r="M20" s="195">
        <f>Summary!M18</f>
        <v>3783.78</v>
      </c>
      <c r="N20" s="195">
        <f>Summary!N18</f>
        <v>3759.08</v>
      </c>
      <c r="O20" s="195">
        <f>Summary!O18</f>
        <v>50201.87</v>
      </c>
      <c r="P20" s="195">
        <f>Summary!P18</f>
        <v>8074.14</v>
      </c>
      <c r="Q20" s="195">
        <f>Summary!Q18</f>
        <v>5689.77</v>
      </c>
      <c r="R20" s="195">
        <f>Summary!R18</f>
        <v>17561.77</v>
      </c>
      <c r="S20" s="195">
        <f>Summary!S18</f>
        <v>6506.11</v>
      </c>
      <c r="T20" s="195">
        <f>Summary!T18</f>
        <v>12969.5</v>
      </c>
      <c r="U20" s="195">
        <f>Summary!U18</f>
        <v>3100.07</v>
      </c>
      <c r="V20" s="195">
        <f>Summary!V18</f>
        <v>3696.71</v>
      </c>
      <c r="W20" s="195">
        <f>Summary!W18</f>
        <v>4739.85</v>
      </c>
      <c r="X20" s="195">
        <f>Summary!X18</f>
        <v>6268.9</v>
      </c>
      <c r="Y20" s="195">
        <f>Summary!Y18</f>
        <v>7553.55</v>
      </c>
      <c r="Z20" s="195">
        <f>Summary!Z18</f>
        <v>7229.2</v>
      </c>
      <c r="AA20" s="195">
        <f>Summary!AA18</f>
        <v>3775.99</v>
      </c>
      <c r="AB20" s="195">
        <f>Summary!AB18</f>
        <v>2859.64</v>
      </c>
      <c r="AC20" s="195">
        <f>Summary!AC18</f>
        <v>1889.86</v>
      </c>
      <c r="AD20" s="195">
        <f>Summary!AD18</f>
        <v>2709.09</v>
      </c>
      <c r="AE20" s="195">
        <f>Summary!AE18</f>
        <v>2698.06</v>
      </c>
      <c r="AF20" s="195">
        <f>Summary!AF18</f>
        <v>2945.48</v>
      </c>
      <c r="AG20" s="149">
        <f t="shared" si="3"/>
        <v>257266.59</v>
      </c>
      <c r="AH20" s="150"/>
    </row>
    <row r="21">
      <c r="A21" s="332" t="s">
        <v>56</v>
      </c>
      <c r="B21" s="195">
        <f>Summary!B19</f>
        <v>1859.07</v>
      </c>
      <c r="C21" s="195">
        <f>Summary!C19</f>
        <v>2578.71</v>
      </c>
      <c r="D21" s="195">
        <f>Summary!D19</f>
        <v>3978.01</v>
      </c>
      <c r="E21" s="195">
        <f>Summary!E19</f>
        <v>4137.93</v>
      </c>
      <c r="F21" s="195">
        <f>Summary!F19</f>
        <v>3074.47</v>
      </c>
      <c r="G21" s="195">
        <f>Summary!G19</f>
        <v>2478.76</v>
      </c>
      <c r="H21" s="195">
        <f>Summary!H19</f>
        <v>1619.19</v>
      </c>
      <c r="I21" s="195">
        <f>Summary!I19</f>
        <v>1339.33</v>
      </c>
      <c r="J21" s="195">
        <f>Summary!J19</f>
        <v>1319.34</v>
      </c>
      <c r="K21" s="195">
        <f>Summary!K19</f>
        <v>1419.29</v>
      </c>
      <c r="L21" s="195">
        <f>Summary!L19</f>
        <v>839.58</v>
      </c>
      <c r="M21" s="195">
        <f>Summary!M19</f>
        <v>879.56</v>
      </c>
      <c r="N21" s="195">
        <f>Summary!N19</f>
        <v>819.59</v>
      </c>
      <c r="O21" s="195">
        <f>Summary!O19</f>
        <v>1199.4</v>
      </c>
      <c r="P21" s="195">
        <f>Summary!P19</f>
        <v>879.56</v>
      </c>
      <c r="Q21" s="195">
        <f>Summary!Q19</f>
        <v>679.66</v>
      </c>
      <c r="R21" s="195">
        <f>Summary!R19</f>
        <v>999.5</v>
      </c>
      <c r="S21" s="195">
        <f>Summary!S19</f>
        <v>999.5</v>
      </c>
      <c r="T21" s="195">
        <f>Summary!T19</f>
        <v>799.6</v>
      </c>
      <c r="U21" s="195">
        <f>Summary!U19</f>
        <v>599.7</v>
      </c>
      <c r="V21" s="195">
        <f>Summary!V19</f>
        <v>899.55</v>
      </c>
      <c r="W21" s="195">
        <f>Summary!W19</f>
        <v>1159.42</v>
      </c>
      <c r="X21" s="195">
        <f>Summary!X19</f>
        <v>1336</v>
      </c>
      <c r="Y21" s="195">
        <f>Summary!Y19</f>
        <v>1659.17</v>
      </c>
      <c r="Z21" s="195">
        <f>Summary!Z19</f>
        <v>0</v>
      </c>
      <c r="AA21" s="195">
        <f>Summary!AA19</f>
        <v>0</v>
      </c>
      <c r="AB21" s="195">
        <f>Summary!AB19</f>
        <v>0</v>
      </c>
      <c r="AC21" s="195">
        <f>Summary!AC19</f>
        <v>0</v>
      </c>
      <c r="AD21" s="195">
        <f>Summary!AD19</f>
        <v>0</v>
      </c>
      <c r="AE21" s="195">
        <f>Summary!AE19</f>
        <v>0</v>
      </c>
      <c r="AF21" s="195">
        <f>Summary!AF19</f>
        <v>0</v>
      </c>
      <c r="AG21" s="149">
        <f t="shared" si="3"/>
        <v>37553.89</v>
      </c>
      <c r="AH21" s="150"/>
    </row>
    <row r="22">
      <c r="A22" s="333" t="s">
        <v>267</v>
      </c>
      <c r="B22" s="198">
        <f t="shared" ref="B22:AF22" si="4">SUM(B15:B21)</f>
        <v>87138.46</v>
      </c>
      <c r="C22" s="198">
        <f t="shared" si="4"/>
        <v>179999.37</v>
      </c>
      <c r="D22" s="198">
        <f t="shared" si="4"/>
        <v>180711.69</v>
      </c>
      <c r="E22" s="198">
        <f t="shared" si="4"/>
        <v>165405.78</v>
      </c>
      <c r="F22" s="198">
        <f t="shared" si="4"/>
        <v>138653</v>
      </c>
      <c r="G22" s="198">
        <f t="shared" si="4"/>
        <v>113836.49</v>
      </c>
      <c r="H22" s="198">
        <f t="shared" si="4"/>
        <v>82498.71</v>
      </c>
      <c r="I22" s="198">
        <f t="shared" si="4"/>
        <v>76938.49</v>
      </c>
      <c r="J22" s="198">
        <f t="shared" si="4"/>
        <v>76244.28</v>
      </c>
      <c r="K22" s="198">
        <f t="shared" si="4"/>
        <v>77617.42</v>
      </c>
      <c r="L22" s="198">
        <f t="shared" si="4"/>
        <v>56074.46</v>
      </c>
      <c r="M22" s="198">
        <f t="shared" si="4"/>
        <v>56988.05</v>
      </c>
      <c r="N22" s="198">
        <f t="shared" si="4"/>
        <v>55693.01</v>
      </c>
      <c r="O22" s="198">
        <f t="shared" si="4"/>
        <v>479621.82</v>
      </c>
      <c r="P22" s="198">
        <f t="shared" si="4"/>
        <v>94116.9</v>
      </c>
      <c r="Q22" s="198">
        <f t="shared" si="4"/>
        <v>70070.95</v>
      </c>
      <c r="R22" s="198">
        <f t="shared" si="4"/>
        <v>183007.6</v>
      </c>
      <c r="S22" s="198">
        <f t="shared" si="4"/>
        <v>79230.14</v>
      </c>
      <c r="T22" s="198">
        <f t="shared" si="4"/>
        <v>140189.07</v>
      </c>
      <c r="U22" s="198">
        <f t="shared" si="4"/>
        <v>52840.04</v>
      </c>
      <c r="V22" s="198">
        <f t="shared" si="4"/>
        <v>50283.63</v>
      </c>
      <c r="W22" s="198">
        <f t="shared" si="4"/>
        <v>66904.23</v>
      </c>
      <c r="X22" s="198">
        <f t="shared" si="4"/>
        <v>75298.66</v>
      </c>
      <c r="Y22" s="198">
        <f t="shared" si="4"/>
        <v>94537.71</v>
      </c>
      <c r="Z22" s="198">
        <f t="shared" si="4"/>
        <v>93385.57</v>
      </c>
      <c r="AA22" s="198">
        <f t="shared" si="4"/>
        <v>58148.71</v>
      </c>
      <c r="AB22" s="198">
        <f t="shared" si="4"/>
        <v>51945.18</v>
      </c>
      <c r="AC22" s="198">
        <f t="shared" si="4"/>
        <v>40257.38</v>
      </c>
      <c r="AD22" s="198">
        <f t="shared" si="4"/>
        <v>49509.26</v>
      </c>
      <c r="AE22" s="198">
        <f t="shared" si="4"/>
        <v>35744.16</v>
      </c>
      <c r="AF22" s="198">
        <f t="shared" si="4"/>
        <v>54985.15</v>
      </c>
      <c r="AG22" s="149">
        <f t="shared" si="3"/>
        <v>3117875.37</v>
      </c>
      <c r="AH22" s="150"/>
    </row>
    <row r="23">
      <c r="A23" s="211"/>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84"/>
      <c r="AH23" s="185"/>
    </row>
    <row r="24">
      <c r="A24" s="211"/>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85"/>
      <c r="AH24" s="185"/>
    </row>
    <row r="25">
      <c r="A25" s="211"/>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85"/>
      <c r="AH25" s="185"/>
    </row>
    <row r="26">
      <c r="A26" s="199" t="s">
        <v>229</v>
      </c>
      <c r="B26" s="200">
        <f t="shared" ref="B26:AF26" si="5">sum(B27,B38)</f>
        <v>300</v>
      </c>
      <c r="C26" s="200">
        <f t="shared" si="5"/>
        <v>478</v>
      </c>
      <c r="D26" s="200">
        <f t="shared" si="5"/>
        <v>616</v>
      </c>
      <c r="E26" s="200">
        <f t="shared" si="5"/>
        <v>562</v>
      </c>
      <c r="F26" s="200">
        <f t="shared" si="5"/>
        <v>389</v>
      </c>
      <c r="G26" s="200">
        <f t="shared" si="5"/>
        <v>336</v>
      </c>
      <c r="H26" s="200">
        <f t="shared" si="5"/>
        <v>240</v>
      </c>
      <c r="I26" s="200">
        <f t="shared" si="5"/>
        <v>217</v>
      </c>
      <c r="J26" s="200">
        <f t="shared" si="5"/>
        <v>217</v>
      </c>
      <c r="K26" s="200">
        <f t="shared" si="5"/>
        <v>214</v>
      </c>
      <c r="L26" s="200">
        <f t="shared" si="5"/>
        <v>125</v>
      </c>
      <c r="M26" s="200">
        <f t="shared" si="5"/>
        <v>137</v>
      </c>
      <c r="N26" s="200">
        <f t="shared" si="5"/>
        <v>135</v>
      </c>
      <c r="O26" s="200">
        <f t="shared" si="5"/>
        <v>1898</v>
      </c>
      <c r="P26" s="200">
        <f t="shared" si="5"/>
        <v>301</v>
      </c>
      <c r="Q26" s="200">
        <f t="shared" si="5"/>
        <v>209</v>
      </c>
      <c r="R26" s="200">
        <f t="shared" si="5"/>
        <v>656</v>
      </c>
      <c r="S26" s="200">
        <f t="shared" si="5"/>
        <v>241</v>
      </c>
      <c r="T26" s="200">
        <f t="shared" si="5"/>
        <v>489</v>
      </c>
      <c r="U26" s="200">
        <f t="shared" si="5"/>
        <v>111</v>
      </c>
      <c r="V26" s="200">
        <f t="shared" si="5"/>
        <v>136</v>
      </c>
      <c r="W26" s="200">
        <f t="shared" si="5"/>
        <v>176</v>
      </c>
      <c r="X26" s="200">
        <f t="shared" si="5"/>
        <v>234</v>
      </c>
      <c r="Y26" s="200">
        <f t="shared" si="5"/>
        <v>281</v>
      </c>
      <c r="Z26" s="200">
        <f t="shared" si="5"/>
        <v>270</v>
      </c>
      <c r="AA26" s="200">
        <f t="shared" si="5"/>
        <v>138</v>
      </c>
      <c r="AB26" s="200">
        <f t="shared" si="5"/>
        <v>106</v>
      </c>
      <c r="AC26" s="200">
        <f t="shared" si="5"/>
        <v>69</v>
      </c>
      <c r="AD26" s="200">
        <f t="shared" si="5"/>
        <v>101</v>
      </c>
      <c r="AE26" s="200">
        <f t="shared" si="5"/>
        <v>99</v>
      </c>
      <c r="AF26" s="200">
        <f t="shared" si="5"/>
        <v>104</v>
      </c>
      <c r="AG26" s="200">
        <f t="shared" ref="AG26:AG31" si="7">SUM(B26:AF26)</f>
        <v>9585</v>
      </c>
      <c r="AH26" s="201"/>
    </row>
    <row r="27">
      <c r="A27" s="202" t="s">
        <v>230</v>
      </c>
      <c r="B27" s="203">
        <f t="shared" ref="B27:AF27" si="6">sum(B31,B36)</f>
        <v>300</v>
      </c>
      <c r="C27" s="203">
        <f t="shared" si="6"/>
        <v>478</v>
      </c>
      <c r="D27" s="203">
        <f t="shared" si="6"/>
        <v>616</v>
      </c>
      <c r="E27" s="203">
        <f t="shared" si="6"/>
        <v>562</v>
      </c>
      <c r="F27" s="203">
        <f t="shared" si="6"/>
        <v>389</v>
      </c>
      <c r="G27" s="203">
        <f t="shared" si="6"/>
        <v>336</v>
      </c>
      <c r="H27" s="203">
        <f t="shared" si="6"/>
        <v>240</v>
      </c>
      <c r="I27" s="203">
        <f t="shared" si="6"/>
        <v>217</v>
      </c>
      <c r="J27" s="203">
        <f t="shared" si="6"/>
        <v>217</v>
      </c>
      <c r="K27" s="203">
        <f t="shared" si="6"/>
        <v>214</v>
      </c>
      <c r="L27" s="203">
        <f t="shared" si="6"/>
        <v>125</v>
      </c>
      <c r="M27" s="203">
        <f t="shared" si="6"/>
        <v>137</v>
      </c>
      <c r="N27" s="203">
        <f t="shared" si="6"/>
        <v>113</v>
      </c>
      <c r="O27" s="203">
        <f t="shared" si="6"/>
        <v>170</v>
      </c>
      <c r="P27" s="203">
        <f t="shared" si="6"/>
        <v>122</v>
      </c>
      <c r="Q27" s="203">
        <f t="shared" si="6"/>
        <v>113</v>
      </c>
      <c r="R27" s="203">
        <f t="shared" si="6"/>
        <v>181</v>
      </c>
      <c r="S27" s="203">
        <f t="shared" si="6"/>
        <v>139</v>
      </c>
      <c r="T27" s="203">
        <f t="shared" si="6"/>
        <v>142</v>
      </c>
      <c r="U27" s="203">
        <f t="shared" si="6"/>
        <v>110</v>
      </c>
      <c r="V27" s="203">
        <f t="shared" si="6"/>
        <v>136</v>
      </c>
      <c r="W27" s="203">
        <f t="shared" si="6"/>
        <v>176</v>
      </c>
      <c r="X27" s="203">
        <f t="shared" si="6"/>
        <v>234</v>
      </c>
      <c r="Y27" s="203">
        <f t="shared" si="6"/>
        <v>281</v>
      </c>
      <c r="Z27" s="203">
        <f t="shared" si="6"/>
        <v>270</v>
      </c>
      <c r="AA27" s="203">
        <f t="shared" si="6"/>
        <v>138</v>
      </c>
      <c r="AB27" s="203">
        <f t="shared" si="6"/>
        <v>106</v>
      </c>
      <c r="AC27" s="203">
        <f t="shared" si="6"/>
        <v>69</v>
      </c>
      <c r="AD27" s="203">
        <f t="shared" si="6"/>
        <v>101</v>
      </c>
      <c r="AE27" s="203">
        <f t="shared" si="6"/>
        <v>99</v>
      </c>
      <c r="AF27" s="203">
        <f t="shared" si="6"/>
        <v>104</v>
      </c>
      <c r="AG27" s="204">
        <f t="shared" si="7"/>
        <v>6635</v>
      </c>
      <c r="AH27" s="205"/>
    </row>
    <row r="28">
      <c r="A28" s="206" t="s">
        <v>231</v>
      </c>
      <c r="B28" s="207">
        <v>0.0</v>
      </c>
      <c r="C28" s="207">
        <v>0.0</v>
      </c>
      <c r="D28" s="207">
        <v>0.0</v>
      </c>
      <c r="E28" s="207">
        <v>0.0</v>
      </c>
      <c r="F28" s="207">
        <v>0.0</v>
      </c>
      <c r="G28" s="207">
        <v>0.0</v>
      </c>
      <c r="H28" s="207">
        <v>0.0</v>
      </c>
      <c r="I28" s="207">
        <v>0.0</v>
      </c>
      <c r="J28" s="207">
        <v>0.0</v>
      </c>
      <c r="K28" s="207">
        <v>0.0</v>
      </c>
      <c r="L28" s="207">
        <v>0.0</v>
      </c>
      <c r="M28" s="207">
        <v>0.0</v>
      </c>
      <c r="N28" s="207">
        <v>0.0</v>
      </c>
      <c r="O28" s="207">
        <v>0.0</v>
      </c>
      <c r="P28" s="207">
        <v>0.0</v>
      </c>
      <c r="Q28" s="207">
        <v>0.0</v>
      </c>
      <c r="R28" s="207">
        <v>0.0</v>
      </c>
      <c r="S28" s="207">
        <v>0.0</v>
      </c>
      <c r="T28" s="207">
        <v>0.0</v>
      </c>
      <c r="U28" s="207">
        <v>0.0</v>
      </c>
      <c r="V28" s="207">
        <v>0.0</v>
      </c>
      <c r="W28" s="207">
        <v>0.0</v>
      </c>
      <c r="X28" s="207">
        <v>0.0</v>
      </c>
      <c r="Y28" s="207">
        <v>0.0</v>
      </c>
      <c r="Z28" s="207">
        <v>0.0</v>
      </c>
      <c r="AA28" s="207">
        <v>0.0</v>
      </c>
      <c r="AB28" s="207">
        <v>0.0</v>
      </c>
      <c r="AC28" s="207">
        <v>0.0</v>
      </c>
      <c r="AD28" s="207">
        <v>0.0</v>
      </c>
      <c r="AE28" s="207">
        <v>0.0</v>
      </c>
      <c r="AF28" s="207">
        <v>0.0</v>
      </c>
      <c r="AG28" s="189">
        <f t="shared" si="7"/>
        <v>0</v>
      </c>
      <c r="AH28" s="208"/>
    </row>
    <row r="29">
      <c r="A29" s="206" t="s">
        <v>461</v>
      </c>
      <c r="B29" s="207">
        <v>223.0</v>
      </c>
      <c r="C29" s="207">
        <v>354.0</v>
      </c>
      <c r="D29" s="207">
        <v>471.0</v>
      </c>
      <c r="E29" s="207">
        <v>442.0</v>
      </c>
      <c r="F29" s="207">
        <v>307.0</v>
      </c>
      <c r="G29" s="207">
        <v>235.0</v>
      </c>
      <c r="H29" s="207">
        <v>172.0</v>
      </c>
      <c r="I29" s="207">
        <v>151.0</v>
      </c>
      <c r="J29" s="207">
        <v>155.0</v>
      </c>
      <c r="K29" s="207">
        <v>152.0</v>
      </c>
      <c r="L29" s="207">
        <v>79.0</v>
      </c>
      <c r="M29" s="207">
        <v>101.0</v>
      </c>
      <c r="N29" s="207">
        <v>88.0</v>
      </c>
      <c r="O29" s="207">
        <v>117.0</v>
      </c>
      <c r="P29" s="207">
        <v>91.0</v>
      </c>
      <c r="Q29" s="207">
        <v>79.0</v>
      </c>
      <c r="R29" s="207">
        <v>132.0</v>
      </c>
      <c r="S29" s="207">
        <v>111.0</v>
      </c>
      <c r="T29" s="207">
        <v>97.0</v>
      </c>
      <c r="U29" s="207">
        <v>73.0</v>
      </c>
      <c r="V29" s="207">
        <v>107.0</v>
      </c>
      <c r="W29" s="207">
        <v>123.0</v>
      </c>
      <c r="X29" s="207">
        <v>169.0</v>
      </c>
      <c r="Y29" s="207">
        <v>203.0</v>
      </c>
      <c r="Z29" s="207">
        <v>203.0</v>
      </c>
      <c r="AA29" s="207">
        <v>89.0</v>
      </c>
      <c r="AB29" s="207">
        <v>63.0</v>
      </c>
      <c r="AC29" s="207">
        <v>45.0</v>
      </c>
      <c r="AD29" s="207">
        <v>55.0</v>
      </c>
      <c r="AE29" s="207">
        <v>60.0</v>
      </c>
      <c r="AF29" s="207">
        <v>66.0</v>
      </c>
      <c r="AG29" s="189">
        <f t="shared" si="7"/>
        <v>4813</v>
      </c>
      <c r="AH29" s="201"/>
    </row>
    <row r="30">
      <c r="A30" s="206" t="s">
        <v>462</v>
      </c>
      <c r="B30" s="207">
        <v>0.0</v>
      </c>
      <c r="C30" s="207">
        <v>0.0</v>
      </c>
      <c r="D30" s="207">
        <v>0.0</v>
      </c>
      <c r="E30" s="207">
        <v>0.0</v>
      </c>
      <c r="F30" s="207">
        <v>0.0</v>
      </c>
      <c r="G30" s="207">
        <v>0.0</v>
      </c>
      <c r="H30" s="207">
        <v>0.0</v>
      </c>
      <c r="I30" s="207">
        <v>0.0</v>
      </c>
      <c r="J30" s="207">
        <v>0.0</v>
      </c>
      <c r="K30" s="207">
        <v>0.0</v>
      </c>
      <c r="L30" s="207">
        <v>0.0</v>
      </c>
      <c r="M30" s="207">
        <v>0.0</v>
      </c>
      <c r="N30" s="207">
        <v>0.0</v>
      </c>
      <c r="O30" s="207">
        <v>0.0</v>
      </c>
      <c r="P30" s="207">
        <v>0.0</v>
      </c>
      <c r="Q30" s="207">
        <v>0.0</v>
      </c>
      <c r="R30" s="207">
        <v>0.0</v>
      </c>
      <c r="S30" s="207">
        <v>0.0</v>
      </c>
      <c r="T30" s="207">
        <v>0.0</v>
      </c>
      <c r="U30" s="207">
        <v>0.0</v>
      </c>
      <c r="V30" s="207">
        <v>0.0</v>
      </c>
      <c r="W30" s="207">
        <v>0.0</v>
      </c>
      <c r="X30" s="207">
        <v>0.0</v>
      </c>
      <c r="Y30" s="207">
        <v>0.0</v>
      </c>
      <c r="Z30" s="207">
        <v>0.0</v>
      </c>
      <c r="AA30" s="207">
        <v>0.0</v>
      </c>
      <c r="AB30" s="207">
        <v>0.0</v>
      </c>
      <c r="AC30" s="207">
        <v>0.0</v>
      </c>
      <c r="AD30" s="207">
        <v>0.0</v>
      </c>
      <c r="AE30" s="207">
        <v>0.0</v>
      </c>
      <c r="AF30" s="207">
        <v>0.0</v>
      </c>
      <c r="AG30" s="189">
        <f t="shared" si="7"/>
        <v>0</v>
      </c>
      <c r="AH30" s="201"/>
    </row>
    <row r="31">
      <c r="A31" s="209" t="s">
        <v>234</v>
      </c>
      <c r="B31" s="210">
        <f t="shared" ref="B31:AF31" si="8">SUM(B28:B30)</f>
        <v>223</v>
      </c>
      <c r="C31" s="210">
        <f t="shared" si="8"/>
        <v>354</v>
      </c>
      <c r="D31" s="210">
        <f t="shared" si="8"/>
        <v>471</v>
      </c>
      <c r="E31" s="210">
        <f t="shared" si="8"/>
        <v>442</v>
      </c>
      <c r="F31" s="210">
        <f t="shared" si="8"/>
        <v>307</v>
      </c>
      <c r="G31" s="210">
        <f t="shared" si="8"/>
        <v>235</v>
      </c>
      <c r="H31" s="210">
        <f t="shared" si="8"/>
        <v>172</v>
      </c>
      <c r="I31" s="210">
        <f t="shared" si="8"/>
        <v>151</v>
      </c>
      <c r="J31" s="210">
        <f t="shared" si="8"/>
        <v>155</v>
      </c>
      <c r="K31" s="210">
        <f t="shared" si="8"/>
        <v>152</v>
      </c>
      <c r="L31" s="210">
        <f t="shared" si="8"/>
        <v>79</v>
      </c>
      <c r="M31" s="210">
        <f t="shared" si="8"/>
        <v>101</v>
      </c>
      <c r="N31" s="210">
        <f t="shared" si="8"/>
        <v>88</v>
      </c>
      <c r="O31" s="210">
        <f t="shared" si="8"/>
        <v>117</v>
      </c>
      <c r="P31" s="210">
        <f t="shared" si="8"/>
        <v>91</v>
      </c>
      <c r="Q31" s="210">
        <f t="shared" si="8"/>
        <v>79</v>
      </c>
      <c r="R31" s="210">
        <f t="shared" si="8"/>
        <v>132</v>
      </c>
      <c r="S31" s="210">
        <f t="shared" si="8"/>
        <v>111</v>
      </c>
      <c r="T31" s="210">
        <f t="shared" si="8"/>
        <v>97</v>
      </c>
      <c r="U31" s="210">
        <f t="shared" si="8"/>
        <v>73</v>
      </c>
      <c r="V31" s="210">
        <f t="shared" si="8"/>
        <v>107</v>
      </c>
      <c r="W31" s="210">
        <f t="shared" si="8"/>
        <v>123</v>
      </c>
      <c r="X31" s="210">
        <f t="shared" si="8"/>
        <v>169</v>
      </c>
      <c r="Y31" s="210">
        <f t="shared" si="8"/>
        <v>203</v>
      </c>
      <c r="Z31" s="210">
        <f t="shared" si="8"/>
        <v>203</v>
      </c>
      <c r="AA31" s="210">
        <f t="shared" si="8"/>
        <v>89</v>
      </c>
      <c r="AB31" s="210">
        <f t="shared" si="8"/>
        <v>63</v>
      </c>
      <c r="AC31" s="210">
        <f t="shared" si="8"/>
        <v>45</v>
      </c>
      <c r="AD31" s="210">
        <f t="shared" si="8"/>
        <v>55</v>
      </c>
      <c r="AE31" s="210">
        <f t="shared" si="8"/>
        <v>60</v>
      </c>
      <c r="AF31" s="210">
        <f t="shared" si="8"/>
        <v>66</v>
      </c>
      <c r="AG31" s="189">
        <f t="shared" si="7"/>
        <v>4813</v>
      </c>
      <c r="AH31" s="208"/>
    </row>
    <row r="32">
      <c r="A32" s="211"/>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84"/>
      <c r="AH32" s="185"/>
    </row>
    <row r="33">
      <c r="A33" s="206" t="s">
        <v>235</v>
      </c>
      <c r="B33" s="293">
        <v>0.0</v>
      </c>
      <c r="C33" s="293">
        <v>0.0</v>
      </c>
      <c r="D33" s="293">
        <v>0.0</v>
      </c>
      <c r="E33" s="293">
        <v>0.0</v>
      </c>
      <c r="F33" s="293">
        <v>0.0</v>
      </c>
      <c r="G33" s="293">
        <v>0.0</v>
      </c>
      <c r="H33" s="293">
        <v>0.0</v>
      </c>
      <c r="I33" s="293">
        <v>1.0</v>
      </c>
      <c r="J33" s="293">
        <v>0.0</v>
      </c>
      <c r="K33" s="293">
        <v>0.0</v>
      </c>
      <c r="L33" s="293">
        <v>1.0</v>
      </c>
      <c r="M33" s="293">
        <v>0.0</v>
      </c>
      <c r="N33" s="293">
        <v>0.0</v>
      </c>
      <c r="O33" s="293">
        <v>0.0</v>
      </c>
      <c r="P33" s="293">
        <v>0.0</v>
      </c>
      <c r="Q33" s="293">
        <v>0.0</v>
      </c>
      <c r="R33" s="293">
        <v>0.0</v>
      </c>
      <c r="S33" s="293">
        <v>0.0</v>
      </c>
      <c r="T33" s="293">
        <v>0.0</v>
      </c>
      <c r="U33" s="293">
        <v>0.0</v>
      </c>
      <c r="V33" s="293">
        <v>0.0</v>
      </c>
      <c r="W33" s="293">
        <v>0.0</v>
      </c>
      <c r="X33" s="293">
        <v>0.0</v>
      </c>
      <c r="Y33" s="293">
        <v>0.0</v>
      </c>
      <c r="Z33" s="293">
        <v>0.0</v>
      </c>
      <c r="AA33" s="293">
        <v>0.0</v>
      </c>
      <c r="AB33" s="293">
        <v>0.0</v>
      </c>
      <c r="AC33" s="293">
        <v>0.0</v>
      </c>
      <c r="AD33" s="293">
        <v>0.0</v>
      </c>
      <c r="AE33" s="293">
        <v>0.0</v>
      </c>
      <c r="AF33" s="293">
        <v>0.0</v>
      </c>
      <c r="AG33" s="189">
        <f t="shared" ref="AG33:AG36" si="9">SUM(B33:AF33)</f>
        <v>2</v>
      </c>
      <c r="AH33" s="201"/>
    </row>
    <row r="34">
      <c r="A34" s="206" t="s">
        <v>463</v>
      </c>
      <c r="B34" s="293">
        <v>5.0</v>
      </c>
      <c r="C34" s="293">
        <v>0.0</v>
      </c>
      <c r="D34" s="293">
        <v>0.0</v>
      </c>
      <c r="E34" s="293">
        <v>4.0</v>
      </c>
      <c r="F34" s="293">
        <v>1.0</v>
      </c>
      <c r="G34" s="293">
        <v>4.0</v>
      </c>
      <c r="H34" s="293">
        <v>0.0</v>
      </c>
      <c r="I34" s="293">
        <v>1.0</v>
      </c>
      <c r="J34" s="293">
        <v>0.0</v>
      </c>
      <c r="K34" s="293">
        <v>0.0</v>
      </c>
      <c r="L34" s="293">
        <v>0.0</v>
      </c>
      <c r="M34" s="293">
        <v>2.0</v>
      </c>
      <c r="N34" s="293">
        <v>0.0</v>
      </c>
      <c r="O34" s="293">
        <v>0.0</v>
      </c>
      <c r="P34" s="293">
        <v>0.0</v>
      </c>
      <c r="Q34" s="293">
        <v>0.0</v>
      </c>
      <c r="R34" s="293">
        <v>0.0</v>
      </c>
      <c r="S34" s="293">
        <v>0.0</v>
      </c>
      <c r="T34" s="293">
        <v>0.0</v>
      </c>
      <c r="U34" s="293">
        <v>0.0</v>
      </c>
      <c r="V34" s="293">
        <v>0.0</v>
      </c>
      <c r="W34" s="293">
        <v>0.0</v>
      </c>
      <c r="X34" s="293">
        <v>0.0</v>
      </c>
      <c r="Y34" s="293">
        <v>0.0</v>
      </c>
      <c r="Z34" s="293">
        <v>0.0</v>
      </c>
      <c r="AA34" s="293">
        <v>0.0</v>
      </c>
      <c r="AB34" s="293">
        <v>0.0</v>
      </c>
      <c r="AC34" s="293">
        <v>0.0</v>
      </c>
      <c r="AD34" s="293">
        <v>0.0</v>
      </c>
      <c r="AE34" s="293">
        <v>0.0</v>
      </c>
      <c r="AF34" s="293">
        <v>0.0</v>
      </c>
      <c r="AG34" s="189">
        <f t="shared" si="9"/>
        <v>17</v>
      </c>
      <c r="AH34" s="208"/>
    </row>
    <row r="35">
      <c r="A35" s="206" t="s">
        <v>464</v>
      </c>
      <c r="B35" s="293">
        <v>72.0</v>
      </c>
      <c r="C35" s="293">
        <v>124.0</v>
      </c>
      <c r="D35" s="293">
        <v>145.0</v>
      </c>
      <c r="E35" s="293">
        <v>116.0</v>
      </c>
      <c r="F35" s="293">
        <v>81.0</v>
      </c>
      <c r="G35" s="293">
        <v>97.0</v>
      </c>
      <c r="H35" s="293">
        <v>68.0</v>
      </c>
      <c r="I35" s="293">
        <v>64.0</v>
      </c>
      <c r="J35" s="293">
        <v>62.0</v>
      </c>
      <c r="K35" s="293">
        <v>62.0</v>
      </c>
      <c r="L35" s="293">
        <v>45.0</v>
      </c>
      <c r="M35" s="293">
        <v>34.0</v>
      </c>
      <c r="N35" s="293">
        <v>25.0</v>
      </c>
      <c r="O35" s="293">
        <v>53.0</v>
      </c>
      <c r="P35" s="293">
        <v>31.0</v>
      </c>
      <c r="Q35" s="293">
        <v>34.0</v>
      </c>
      <c r="R35" s="293">
        <v>49.0</v>
      </c>
      <c r="S35" s="293">
        <v>28.0</v>
      </c>
      <c r="T35" s="293">
        <v>45.0</v>
      </c>
      <c r="U35" s="293">
        <v>37.0</v>
      </c>
      <c r="V35" s="293">
        <v>29.0</v>
      </c>
      <c r="W35" s="293">
        <v>53.0</v>
      </c>
      <c r="X35" s="293">
        <v>65.0</v>
      </c>
      <c r="Y35" s="293">
        <v>78.0</v>
      </c>
      <c r="Z35" s="293">
        <v>67.0</v>
      </c>
      <c r="AA35" s="293">
        <v>49.0</v>
      </c>
      <c r="AB35" s="293">
        <v>43.0</v>
      </c>
      <c r="AC35" s="293">
        <v>24.0</v>
      </c>
      <c r="AD35" s="293">
        <v>46.0</v>
      </c>
      <c r="AE35" s="293">
        <v>39.0</v>
      </c>
      <c r="AF35" s="293">
        <v>38.0</v>
      </c>
      <c r="AG35" s="189">
        <f t="shared" si="9"/>
        <v>1803</v>
      </c>
      <c r="AH35" s="208"/>
    </row>
    <row r="36">
      <c r="A36" s="212" t="s">
        <v>238</v>
      </c>
      <c r="B36" s="213">
        <f t="shared" ref="B36:AF36" si="10">SUM(B33:B35)</f>
        <v>77</v>
      </c>
      <c r="C36" s="213">
        <f t="shared" si="10"/>
        <v>124</v>
      </c>
      <c r="D36" s="213">
        <f t="shared" si="10"/>
        <v>145</v>
      </c>
      <c r="E36" s="213">
        <f t="shared" si="10"/>
        <v>120</v>
      </c>
      <c r="F36" s="213">
        <f t="shared" si="10"/>
        <v>82</v>
      </c>
      <c r="G36" s="213">
        <f t="shared" si="10"/>
        <v>101</v>
      </c>
      <c r="H36" s="213">
        <f t="shared" si="10"/>
        <v>68</v>
      </c>
      <c r="I36" s="213">
        <f t="shared" si="10"/>
        <v>66</v>
      </c>
      <c r="J36" s="213">
        <f t="shared" si="10"/>
        <v>62</v>
      </c>
      <c r="K36" s="213">
        <f t="shared" si="10"/>
        <v>62</v>
      </c>
      <c r="L36" s="213">
        <f t="shared" si="10"/>
        <v>46</v>
      </c>
      <c r="M36" s="213">
        <f t="shared" si="10"/>
        <v>36</v>
      </c>
      <c r="N36" s="213">
        <f t="shared" si="10"/>
        <v>25</v>
      </c>
      <c r="O36" s="213">
        <f t="shared" si="10"/>
        <v>53</v>
      </c>
      <c r="P36" s="213">
        <f t="shared" si="10"/>
        <v>31</v>
      </c>
      <c r="Q36" s="213">
        <f t="shared" si="10"/>
        <v>34</v>
      </c>
      <c r="R36" s="213">
        <f t="shared" si="10"/>
        <v>49</v>
      </c>
      <c r="S36" s="213">
        <f t="shared" si="10"/>
        <v>28</v>
      </c>
      <c r="T36" s="213">
        <f t="shared" si="10"/>
        <v>45</v>
      </c>
      <c r="U36" s="213">
        <f t="shared" si="10"/>
        <v>37</v>
      </c>
      <c r="V36" s="213">
        <f t="shared" si="10"/>
        <v>29</v>
      </c>
      <c r="W36" s="213">
        <f t="shared" si="10"/>
        <v>53</v>
      </c>
      <c r="X36" s="213">
        <f t="shared" si="10"/>
        <v>65</v>
      </c>
      <c r="Y36" s="213">
        <f t="shared" si="10"/>
        <v>78</v>
      </c>
      <c r="Z36" s="213">
        <f t="shared" si="10"/>
        <v>67</v>
      </c>
      <c r="AA36" s="213">
        <f t="shared" si="10"/>
        <v>49</v>
      </c>
      <c r="AB36" s="213">
        <f t="shared" si="10"/>
        <v>43</v>
      </c>
      <c r="AC36" s="213">
        <f t="shared" si="10"/>
        <v>24</v>
      </c>
      <c r="AD36" s="213">
        <f t="shared" si="10"/>
        <v>46</v>
      </c>
      <c r="AE36" s="213">
        <f t="shared" si="10"/>
        <v>39</v>
      </c>
      <c r="AF36" s="213">
        <f t="shared" si="10"/>
        <v>38</v>
      </c>
      <c r="AG36" s="214">
        <f t="shared" si="9"/>
        <v>1822</v>
      </c>
      <c r="AH36" s="215"/>
    </row>
    <row r="37">
      <c r="A37" s="211"/>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216"/>
      <c r="AH37" s="217"/>
    </row>
    <row r="38">
      <c r="A38" s="218" t="s">
        <v>239</v>
      </c>
      <c r="B38" s="219">
        <f t="shared" ref="B38:AF38" si="11">sum(B42,B46,B51)</f>
        <v>0</v>
      </c>
      <c r="C38" s="219">
        <f t="shared" si="11"/>
        <v>0</v>
      </c>
      <c r="D38" s="219">
        <f t="shared" si="11"/>
        <v>0</v>
      </c>
      <c r="E38" s="219">
        <f t="shared" si="11"/>
        <v>0</v>
      </c>
      <c r="F38" s="219">
        <f t="shared" si="11"/>
        <v>0</v>
      </c>
      <c r="G38" s="219">
        <f t="shared" si="11"/>
        <v>0</v>
      </c>
      <c r="H38" s="219">
        <f t="shared" si="11"/>
        <v>0</v>
      </c>
      <c r="I38" s="219">
        <f t="shared" si="11"/>
        <v>0</v>
      </c>
      <c r="J38" s="219">
        <f t="shared" si="11"/>
        <v>0</v>
      </c>
      <c r="K38" s="219">
        <f t="shared" si="11"/>
        <v>0</v>
      </c>
      <c r="L38" s="219">
        <f t="shared" si="11"/>
        <v>0</v>
      </c>
      <c r="M38" s="219">
        <f t="shared" si="11"/>
        <v>0</v>
      </c>
      <c r="N38" s="219">
        <f t="shared" si="11"/>
        <v>22</v>
      </c>
      <c r="O38" s="219">
        <f t="shared" si="11"/>
        <v>1728</v>
      </c>
      <c r="P38" s="219">
        <f t="shared" si="11"/>
        <v>179</v>
      </c>
      <c r="Q38" s="219">
        <f t="shared" si="11"/>
        <v>96</v>
      </c>
      <c r="R38" s="219">
        <f t="shared" si="11"/>
        <v>475</v>
      </c>
      <c r="S38" s="219">
        <f t="shared" si="11"/>
        <v>102</v>
      </c>
      <c r="T38" s="219">
        <f t="shared" si="11"/>
        <v>347</v>
      </c>
      <c r="U38" s="219">
        <f t="shared" si="11"/>
        <v>1</v>
      </c>
      <c r="V38" s="219">
        <f t="shared" si="11"/>
        <v>0</v>
      </c>
      <c r="W38" s="219">
        <f t="shared" si="11"/>
        <v>0</v>
      </c>
      <c r="X38" s="219">
        <f t="shared" si="11"/>
        <v>0</v>
      </c>
      <c r="Y38" s="219">
        <f t="shared" si="11"/>
        <v>0</v>
      </c>
      <c r="Z38" s="219">
        <f t="shared" si="11"/>
        <v>0</v>
      </c>
      <c r="AA38" s="219">
        <f t="shared" si="11"/>
        <v>0</v>
      </c>
      <c r="AB38" s="219">
        <f t="shared" si="11"/>
        <v>0</v>
      </c>
      <c r="AC38" s="219">
        <f t="shared" si="11"/>
        <v>0</v>
      </c>
      <c r="AD38" s="219">
        <f t="shared" si="11"/>
        <v>0</v>
      </c>
      <c r="AE38" s="219">
        <f t="shared" si="11"/>
        <v>0</v>
      </c>
      <c r="AF38" s="219">
        <f t="shared" si="11"/>
        <v>0</v>
      </c>
      <c r="AG38" s="219">
        <f t="shared" ref="AG38:AG42" si="12">SUM(B38:AF38)</f>
        <v>2950</v>
      </c>
      <c r="AH38" s="220"/>
    </row>
    <row r="39" collapsed="1">
      <c r="A39" s="206" t="s">
        <v>240</v>
      </c>
      <c r="B39" s="221">
        <v>0.0</v>
      </c>
      <c r="C39" s="221">
        <v>0.0</v>
      </c>
      <c r="D39" s="221">
        <v>0.0</v>
      </c>
      <c r="E39" s="221">
        <v>0.0</v>
      </c>
      <c r="F39" s="221">
        <v>0.0</v>
      </c>
      <c r="G39" s="221">
        <v>0.0</v>
      </c>
      <c r="H39" s="221">
        <v>0.0</v>
      </c>
      <c r="I39" s="221">
        <v>0.0</v>
      </c>
      <c r="J39" s="221">
        <v>0.0</v>
      </c>
      <c r="K39" s="221">
        <v>0.0</v>
      </c>
      <c r="L39" s="221">
        <v>0.0</v>
      </c>
      <c r="M39" s="221">
        <v>0.0</v>
      </c>
      <c r="N39" s="334">
        <v>22.0</v>
      </c>
      <c r="O39" s="334">
        <v>1728.0</v>
      </c>
      <c r="P39" s="334">
        <v>179.0</v>
      </c>
      <c r="Q39" s="334">
        <v>96.0</v>
      </c>
      <c r="R39" s="334">
        <v>475.0</v>
      </c>
      <c r="S39" s="334">
        <v>102.0</v>
      </c>
      <c r="T39" s="334">
        <v>347.0</v>
      </c>
      <c r="U39" s="334">
        <v>1.0</v>
      </c>
      <c r="V39" s="334">
        <v>0.0</v>
      </c>
      <c r="W39" s="334">
        <v>0.0</v>
      </c>
      <c r="X39" s="334">
        <v>0.0</v>
      </c>
      <c r="Y39" s="334">
        <v>0.0</v>
      </c>
      <c r="Z39" s="334">
        <v>0.0</v>
      </c>
      <c r="AA39" s="334">
        <v>0.0</v>
      </c>
      <c r="AB39" s="334">
        <v>0.0</v>
      </c>
      <c r="AC39" s="334">
        <v>0.0</v>
      </c>
      <c r="AD39" s="334">
        <v>0.0</v>
      </c>
      <c r="AE39" s="334">
        <v>0.0</v>
      </c>
      <c r="AF39" s="334">
        <v>0.0</v>
      </c>
      <c r="AG39" s="189">
        <f t="shared" si="12"/>
        <v>2950</v>
      </c>
      <c r="AH39" s="208"/>
    </row>
    <row r="40" hidden="1" outlineLevel="1">
      <c r="A40" s="206" t="s">
        <v>465</v>
      </c>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21"/>
      <c r="AE40" s="221"/>
      <c r="AF40" s="221"/>
      <c r="AG40" s="189">
        <f t="shared" si="12"/>
        <v>0</v>
      </c>
      <c r="AH40" s="208"/>
    </row>
    <row r="41" hidden="1" outlineLevel="1">
      <c r="A41" s="206" t="s">
        <v>466</v>
      </c>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c r="AD41" s="221"/>
      <c r="AE41" s="221"/>
      <c r="AF41" s="221"/>
      <c r="AG41" s="189">
        <f t="shared" si="12"/>
        <v>0</v>
      </c>
      <c r="AH41" s="208"/>
    </row>
    <row r="42">
      <c r="A42" s="209" t="s">
        <v>243</v>
      </c>
      <c r="B42" s="210">
        <f t="shared" ref="B42:AF42" si="13">SUM(B39:B41)</f>
        <v>0</v>
      </c>
      <c r="C42" s="210">
        <f t="shared" si="13"/>
        <v>0</v>
      </c>
      <c r="D42" s="210">
        <f t="shared" si="13"/>
        <v>0</v>
      </c>
      <c r="E42" s="210">
        <f t="shared" si="13"/>
        <v>0</v>
      </c>
      <c r="F42" s="210">
        <f t="shared" si="13"/>
        <v>0</v>
      </c>
      <c r="G42" s="210">
        <f t="shared" si="13"/>
        <v>0</v>
      </c>
      <c r="H42" s="210">
        <f t="shared" si="13"/>
        <v>0</v>
      </c>
      <c r="I42" s="210">
        <f t="shared" si="13"/>
        <v>0</v>
      </c>
      <c r="J42" s="210">
        <f t="shared" si="13"/>
        <v>0</v>
      </c>
      <c r="K42" s="210">
        <f t="shared" si="13"/>
        <v>0</v>
      </c>
      <c r="L42" s="210">
        <f t="shared" si="13"/>
        <v>0</v>
      </c>
      <c r="M42" s="210">
        <f t="shared" si="13"/>
        <v>0</v>
      </c>
      <c r="N42" s="210">
        <f t="shared" si="13"/>
        <v>22</v>
      </c>
      <c r="O42" s="210">
        <f t="shared" si="13"/>
        <v>1728</v>
      </c>
      <c r="P42" s="210">
        <f t="shared" si="13"/>
        <v>179</v>
      </c>
      <c r="Q42" s="210">
        <f t="shared" si="13"/>
        <v>96</v>
      </c>
      <c r="R42" s="210">
        <f t="shared" si="13"/>
        <v>475</v>
      </c>
      <c r="S42" s="210">
        <f t="shared" si="13"/>
        <v>102</v>
      </c>
      <c r="T42" s="210">
        <f t="shared" si="13"/>
        <v>347</v>
      </c>
      <c r="U42" s="210">
        <f t="shared" si="13"/>
        <v>1</v>
      </c>
      <c r="V42" s="210">
        <f t="shared" si="13"/>
        <v>0</v>
      </c>
      <c r="W42" s="210">
        <f t="shared" si="13"/>
        <v>0</v>
      </c>
      <c r="X42" s="210">
        <f t="shared" si="13"/>
        <v>0</v>
      </c>
      <c r="Y42" s="210">
        <f t="shared" si="13"/>
        <v>0</v>
      </c>
      <c r="Z42" s="210">
        <f t="shared" si="13"/>
        <v>0</v>
      </c>
      <c r="AA42" s="210">
        <f t="shared" si="13"/>
        <v>0</v>
      </c>
      <c r="AB42" s="210">
        <f t="shared" si="13"/>
        <v>0</v>
      </c>
      <c r="AC42" s="210">
        <f t="shared" si="13"/>
        <v>0</v>
      </c>
      <c r="AD42" s="210">
        <f t="shared" si="13"/>
        <v>0</v>
      </c>
      <c r="AE42" s="210">
        <f t="shared" si="13"/>
        <v>0</v>
      </c>
      <c r="AF42" s="210">
        <f t="shared" si="13"/>
        <v>0</v>
      </c>
      <c r="AG42" s="189">
        <f t="shared" si="12"/>
        <v>2950</v>
      </c>
      <c r="AH42" s="201"/>
    </row>
    <row r="43" collapsed="1">
      <c r="A43" s="211"/>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89"/>
      <c r="AH43" s="185"/>
    </row>
    <row r="44" hidden="1" outlineLevel="1">
      <c r="A44" s="206" t="s">
        <v>244</v>
      </c>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189">
        <f t="shared" ref="AG44:AG46" si="14">SUM(B44:AF44)</f>
        <v>0</v>
      </c>
      <c r="AH44" s="208"/>
    </row>
    <row r="45" hidden="1" outlineLevel="1">
      <c r="A45" s="206" t="s">
        <v>467</v>
      </c>
      <c r="B45" s="221"/>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21"/>
      <c r="AA45" s="221"/>
      <c r="AB45" s="221"/>
      <c r="AC45" s="221"/>
      <c r="AD45" s="221"/>
      <c r="AE45" s="221"/>
      <c r="AF45" s="221"/>
      <c r="AG45" s="189">
        <f t="shared" si="14"/>
        <v>0</v>
      </c>
      <c r="AH45" s="208"/>
    </row>
    <row r="46" hidden="1" outlineLevel="1">
      <c r="A46" s="209" t="s">
        <v>246</v>
      </c>
      <c r="B46" s="210">
        <f t="shared" ref="B46:AF46" si="15">sum(B44:B45)</f>
        <v>0</v>
      </c>
      <c r="C46" s="210">
        <f t="shared" si="15"/>
        <v>0</v>
      </c>
      <c r="D46" s="210">
        <f t="shared" si="15"/>
        <v>0</v>
      </c>
      <c r="E46" s="210">
        <f t="shared" si="15"/>
        <v>0</v>
      </c>
      <c r="F46" s="210">
        <f t="shared" si="15"/>
        <v>0</v>
      </c>
      <c r="G46" s="210">
        <f t="shared" si="15"/>
        <v>0</v>
      </c>
      <c r="H46" s="210">
        <f t="shared" si="15"/>
        <v>0</v>
      </c>
      <c r="I46" s="210">
        <f t="shared" si="15"/>
        <v>0</v>
      </c>
      <c r="J46" s="210">
        <f t="shared" si="15"/>
        <v>0</v>
      </c>
      <c r="K46" s="210">
        <f t="shared" si="15"/>
        <v>0</v>
      </c>
      <c r="L46" s="210">
        <f t="shared" si="15"/>
        <v>0</v>
      </c>
      <c r="M46" s="210">
        <f t="shared" si="15"/>
        <v>0</v>
      </c>
      <c r="N46" s="210">
        <f t="shared" si="15"/>
        <v>0</v>
      </c>
      <c r="O46" s="210">
        <f t="shared" si="15"/>
        <v>0</v>
      </c>
      <c r="P46" s="210">
        <f t="shared" si="15"/>
        <v>0</v>
      </c>
      <c r="Q46" s="210">
        <f t="shared" si="15"/>
        <v>0</v>
      </c>
      <c r="R46" s="210">
        <f t="shared" si="15"/>
        <v>0</v>
      </c>
      <c r="S46" s="210">
        <f t="shared" si="15"/>
        <v>0</v>
      </c>
      <c r="T46" s="210">
        <f t="shared" si="15"/>
        <v>0</v>
      </c>
      <c r="U46" s="210">
        <f t="shared" si="15"/>
        <v>0</v>
      </c>
      <c r="V46" s="210">
        <f t="shared" si="15"/>
        <v>0</v>
      </c>
      <c r="W46" s="210">
        <f t="shared" si="15"/>
        <v>0</v>
      </c>
      <c r="X46" s="210">
        <f t="shared" si="15"/>
        <v>0</v>
      </c>
      <c r="Y46" s="210">
        <f t="shared" si="15"/>
        <v>0</v>
      </c>
      <c r="Z46" s="210">
        <f t="shared" si="15"/>
        <v>0</v>
      </c>
      <c r="AA46" s="210">
        <f t="shared" si="15"/>
        <v>0</v>
      </c>
      <c r="AB46" s="210">
        <f t="shared" si="15"/>
        <v>0</v>
      </c>
      <c r="AC46" s="210">
        <f t="shared" si="15"/>
        <v>0</v>
      </c>
      <c r="AD46" s="210">
        <f t="shared" si="15"/>
        <v>0</v>
      </c>
      <c r="AE46" s="210">
        <f t="shared" si="15"/>
        <v>0</v>
      </c>
      <c r="AF46" s="210">
        <f t="shared" si="15"/>
        <v>0</v>
      </c>
      <c r="AG46" s="189">
        <f t="shared" si="14"/>
        <v>0</v>
      </c>
      <c r="AH46" s="201"/>
    </row>
    <row r="47" hidden="1" outlineLevel="1">
      <c r="A47" s="211"/>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89"/>
      <c r="AH47" s="185"/>
    </row>
    <row r="48" hidden="1" outlineLevel="1">
      <c r="A48" s="206" t="s">
        <v>468</v>
      </c>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189">
        <f t="shared" ref="AG48:AG51" si="16">SUM(B48:AF48)</f>
        <v>0</v>
      </c>
      <c r="AH48" s="208"/>
    </row>
    <row r="49" hidden="1" outlineLevel="1">
      <c r="A49" s="206" t="s">
        <v>469</v>
      </c>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21"/>
      <c r="AF49" s="221"/>
      <c r="AG49" s="189">
        <f t="shared" si="16"/>
        <v>0</v>
      </c>
      <c r="AH49" s="208"/>
    </row>
    <row r="50" hidden="1" outlineLevel="1">
      <c r="A50" s="206" t="s">
        <v>470</v>
      </c>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21"/>
      <c r="AF50" s="221"/>
      <c r="AG50" s="189">
        <f t="shared" si="16"/>
        <v>0</v>
      </c>
      <c r="AH50" s="208"/>
    </row>
    <row r="51" hidden="1" outlineLevel="1">
      <c r="A51" s="212" t="s">
        <v>250</v>
      </c>
      <c r="B51" s="213">
        <f t="shared" ref="B51:AF51" si="17">sum(B48:B50)</f>
        <v>0</v>
      </c>
      <c r="C51" s="213">
        <f t="shared" si="17"/>
        <v>0</v>
      </c>
      <c r="D51" s="213">
        <f t="shared" si="17"/>
        <v>0</v>
      </c>
      <c r="E51" s="213">
        <f t="shared" si="17"/>
        <v>0</v>
      </c>
      <c r="F51" s="213">
        <f t="shared" si="17"/>
        <v>0</v>
      </c>
      <c r="G51" s="213">
        <f t="shared" si="17"/>
        <v>0</v>
      </c>
      <c r="H51" s="213">
        <f t="shared" si="17"/>
        <v>0</v>
      </c>
      <c r="I51" s="213">
        <f t="shared" si="17"/>
        <v>0</v>
      </c>
      <c r="J51" s="213">
        <f t="shared" si="17"/>
        <v>0</v>
      </c>
      <c r="K51" s="213">
        <f t="shared" si="17"/>
        <v>0</v>
      </c>
      <c r="L51" s="213">
        <f t="shared" si="17"/>
        <v>0</v>
      </c>
      <c r="M51" s="213">
        <f t="shared" si="17"/>
        <v>0</v>
      </c>
      <c r="N51" s="213">
        <f t="shared" si="17"/>
        <v>0</v>
      </c>
      <c r="O51" s="213">
        <f t="shared" si="17"/>
        <v>0</v>
      </c>
      <c r="P51" s="213">
        <f t="shared" si="17"/>
        <v>0</v>
      </c>
      <c r="Q51" s="213">
        <f t="shared" si="17"/>
        <v>0</v>
      </c>
      <c r="R51" s="213">
        <f t="shared" si="17"/>
        <v>0</v>
      </c>
      <c r="S51" s="213">
        <f t="shared" si="17"/>
        <v>0</v>
      </c>
      <c r="T51" s="213">
        <f t="shared" si="17"/>
        <v>0</v>
      </c>
      <c r="U51" s="213">
        <f t="shared" si="17"/>
        <v>0</v>
      </c>
      <c r="V51" s="213">
        <f t="shared" si="17"/>
        <v>0</v>
      </c>
      <c r="W51" s="213">
        <f t="shared" si="17"/>
        <v>0</v>
      </c>
      <c r="X51" s="213">
        <f t="shared" si="17"/>
        <v>0</v>
      </c>
      <c r="Y51" s="213">
        <f t="shared" si="17"/>
        <v>0</v>
      </c>
      <c r="Z51" s="213">
        <f t="shared" si="17"/>
        <v>0</v>
      </c>
      <c r="AA51" s="213">
        <f t="shared" si="17"/>
        <v>0</v>
      </c>
      <c r="AB51" s="213">
        <f t="shared" si="17"/>
        <v>0</v>
      </c>
      <c r="AC51" s="213">
        <f t="shared" si="17"/>
        <v>0</v>
      </c>
      <c r="AD51" s="213">
        <f t="shared" si="17"/>
        <v>0</v>
      </c>
      <c r="AE51" s="213">
        <f t="shared" si="17"/>
        <v>0</v>
      </c>
      <c r="AF51" s="213">
        <f t="shared" si="17"/>
        <v>0</v>
      </c>
      <c r="AG51" s="189">
        <f t="shared" si="16"/>
        <v>0</v>
      </c>
      <c r="AH51" s="215"/>
    </row>
    <row r="52" hidden="1" outlineLevel="1">
      <c r="A52" s="211"/>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84"/>
      <c r="AH52" s="185"/>
    </row>
    <row r="53">
      <c r="A53" s="223" t="s">
        <v>278</v>
      </c>
      <c r="B53" s="224">
        <v>0.0</v>
      </c>
      <c r="C53" s="224">
        <v>0.0</v>
      </c>
      <c r="D53" s="224">
        <v>0.0</v>
      </c>
      <c r="E53" s="224">
        <v>0.0</v>
      </c>
      <c r="F53" s="224">
        <v>0.0</v>
      </c>
      <c r="G53" s="224">
        <v>0.0</v>
      </c>
      <c r="H53" s="224">
        <v>0.0</v>
      </c>
      <c r="I53" s="224">
        <v>0.0</v>
      </c>
      <c r="J53" s="224">
        <v>0.0</v>
      </c>
      <c r="K53" s="224">
        <v>0.0</v>
      </c>
      <c r="L53" s="224">
        <v>0.0</v>
      </c>
      <c r="M53" s="224">
        <v>0.0</v>
      </c>
      <c r="N53" s="224">
        <v>0.0</v>
      </c>
      <c r="O53" s="224">
        <v>0.0</v>
      </c>
      <c r="P53" s="224">
        <v>0.0</v>
      </c>
      <c r="Q53" s="224">
        <v>0.0</v>
      </c>
      <c r="R53" s="224">
        <v>0.0</v>
      </c>
      <c r="S53" s="224">
        <v>0.0</v>
      </c>
      <c r="T53" s="224">
        <v>0.0</v>
      </c>
      <c r="U53" s="224">
        <v>0.0</v>
      </c>
      <c r="V53" s="224">
        <v>0.0</v>
      </c>
      <c r="W53" s="224">
        <v>0.0</v>
      </c>
      <c r="X53" s="224">
        <v>0.0</v>
      </c>
      <c r="Y53" s="224">
        <v>0.0</v>
      </c>
      <c r="Z53" s="224">
        <v>0.0</v>
      </c>
      <c r="AA53" s="224">
        <v>0.0</v>
      </c>
      <c r="AB53" s="224">
        <v>0.0</v>
      </c>
      <c r="AC53" s="224">
        <v>0.0</v>
      </c>
      <c r="AD53" s="224">
        <v>0.0</v>
      </c>
      <c r="AE53" s="224">
        <v>0.0</v>
      </c>
      <c r="AF53" s="224">
        <v>0.0</v>
      </c>
      <c r="AG53" s="225">
        <f t="shared" ref="AG53:AG66" si="18">SUM(B53:AF53)</f>
        <v>0</v>
      </c>
      <c r="AH53" s="226"/>
    </row>
    <row r="54">
      <c r="A54" s="227" t="s">
        <v>279</v>
      </c>
      <c r="B54" s="207">
        <v>154.0</v>
      </c>
      <c r="C54" s="207">
        <v>242.0</v>
      </c>
      <c r="D54" s="207">
        <v>358.0</v>
      </c>
      <c r="E54" s="207">
        <v>338.0</v>
      </c>
      <c r="F54" s="207">
        <v>218.0</v>
      </c>
      <c r="G54" s="207">
        <v>179.0</v>
      </c>
      <c r="H54" s="207">
        <v>133.0</v>
      </c>
      <c r="I54" s="207">
        <v>119.0</v>
      </c>
      <c r="J54" s="207">
        <v>119.0</v>
      </c>
      <c r="K54" s="207">
        <v>165.0</v>
      </c>
      <c r="L54" s="207">
        <v>89.0</v>
      </c>
      <c r="M54" s="207">
        <v>84.0</v>
      </c>
      <c r="N54" s="207">
        <v>61.0</v>
      </c>
      <c r="O54" s="207">
        <v>284.0</v>
      </c>
      <c r="P54" s="207">
        <v>99.0</v>
      </c>
      <c r="Q54" s="207">
        <v>71.0</v>
      </c>
      <c r="R54" s="207">
        <v>143.0</v>
      </c>
      <c r="S54" s="207">
        <v>87.0</v>
      </c>
      <c r="T54" s="207">
        <v>106.0</v>
      </c>
      <c r="U54" s="207">
        <v>48.0</v>
      </c>
      <c r="V54" s="207">
        <v>75.0</v>
      </c>
      <c r="W54" s="207">
        <v>82.0</v>
      </c>
      <c r="X54" s="207">
        <v>95.0</v>
      </c>
      <c r="Y54" s="207">
        <v>133.0</v>
      </c>
      <c r="Z54" s="207">
        <v>142.0</v>
      </c>
      <c r="AA54" s="207">
        <v>54.0</v>
      </c>
      <c r="AB54" s="207">
        <v>42.0</v>
      </c>
      <c r="AC54" s="207">
        <v>30.0</v>
      </c>
      <c r="AD54" s="207">
        <v>37.0</v>
      </c>
      <c r="AE54" s="207">
        <v>45.0</v>
      </c>
      <c r="AF54" s="207">
        <v>52.0</v>
      </c>
      <c r="AG54" s="189">
        <f t="shared" si="18"/>
        <v>3884</v>
      </c>
      <c r="AH54" s="201"/>
    </row>
    <row r="55">
      <c r="A55" s="227" t="s">
        <v>471</v>
      </c>
      <c r="B55" s="207">
        <v>5.0</v>
      </c>
      <c r="C55" s="207">
        <v>22.0</v>
      </c>
      <c r="D55" s="207">
        <v>23.0</v>
      </c>
      <c r="E55" s="207">
        <v>28.0</v>
      </c>
      <c r="F55" s="207">
        <v>12.0</v>
      </c>
      <c r="G55" s="207">
        <v>6.0</v>
      </c>
      <c r="H55" s="207">
        <v>21.0</v>
      </c>
      <c r="I55" s="207">
        <v>16.0</v>
      </c>
      <c r="J55" s="207">
        <v>10.0</v>
      </c>
      <c r="K55" s="207">
        <v>25.0</v>
      </c>
      <c r="L55" s="207">
        <v>10.0</v>
      </c>
      <c r="M55" s="207">
        <v>9.0</v>
      </c>
      <c r="N55" s="207">
        <v>9.0</v>
      </c>
      <c r="O55" s="207">
        <v>204.0</v>
      </c>
      <c r="P55" s="207">
        <v>31.0</v>
      </c>
      <c r="Q55" s="207">
        <v>15.0</v>
      </c>
      <c r="R55" s="207">
        <v>50.0</v>
      </c>
      <c r="S55" s="207">
        <v>16.0</v>
      </c>
      <c r="T55" s="207">
        <v>34.0</v>
      </c>
      <c r="U55" s="207">
        <v>10.0</v>
      </c>
      <c r="V55" s="207">
        <v>5.0</v>
      </c>
      <c r="W55" s="207">
        <v>6.0</v>
      </c>
      <c r="X55" s="207">
        <v>19.0</v>
      </c>
      <c r="Y55" s="207">
        <v>15.0</v>
      </c>
      <c r="Z55" s="207">
        <v>12.0</v>
      </c>
      <c r="AA55" s="207">
        <v>4.0</v>
      </c>
      <c r="AB55" s="207">
        <v>3.0</v>
      </c>
      <c r="AC55" s="207">
        <v>2.0</v>
      </c>
      <c r="AD55" s="207">
        <v>6.0</v>
      </c>
      <c r="AE55" s="207">
        <v>4.0</v>
      </c>
      <c r="AF55" s="207">
        <v>7.0</v>
      </c>
      <c r="AG55" s="189">
        <f t="shared" si="18"/>
        <v>639</v>
      </c>
      <c r="AH55" s="201"/>
    </row>
    <row r="56">
      <c r="A56" s="227" t="s">
        <v>472</v>
      </c>
      <c r="B56" s="207">
        <v>0.0</v>
      </c>
      <c r="C56" s="207">
        <v>1.0</v>
      </c>
      <c r="D56" s="207">
        <v>1.0</v>
      </c>
      <c r="E56" s="207">
        <v>0.0</v>
      </c>
      <c r="F56" s="207">
        <v>0.0</v>
      </c>
      <c r="G56" s="207">
        <v>0.0</v>
      </c>
      <c r="H56" s="207">
        <v>1.0</v>
      </c>
      <c r="I56" s="207">
        <v>0.0</v>
      </c>
      <c r="J56" s="207">
        <v>1.0</v>
      </c>
      <c r="K56" s="207">
        <v>0.0</v>
      </c>
      <c r="L56" s="207">
        <v>1.0</v>
      </c>
      <c r="M56" s="207">
        <v>0.0</v>
      </c>
      <c r="N56" s="207">
        <v>0.0</v>
      </c>
      <c r="O56" s="207">
        <v>3.0</v>
      </c>
      <c r="P56" s="207">
        <v>1.0</v>
      </c>
      <c r="Q56" s="207">
        <v>1.0</v>
      </c>
      <c r="R56" s="207">
        <v>4.0</v>
      </c>
      <c r="S56" s="207">
        <v>0.0</v>
      </c>
      <c r="T56" s="207">
        <v>0.0</v>
      </c>
      <c r="U56" s="207">
        <v>0.0</v>
      </c>
      <c r="V56" s="207">
        <v>2.0</v>
      </c>
      <c r="W56" s="207">
        <v>0.0</v>
      </c>
      <c r="X56" s="207">
        <v>3.0</v>
      </c>
      <c r="Y56" s="207">
        <v>1.0</v>
      </c>
      <c r="Z56" s="207">
        <v>2.0</v>
      </c>
      <c r="AA56" s="207">
        <v>0.0</v>
      </c>
      <c r="AB56" s="207">
        <v>1.0</v>
      </c>
      <c r="AC56" s="207">
        <v>0.0</v>
      </c>
      <c r="AD56" s="207">
        <v>0.0</v>
      </c>
      <c r="AE56" s="207">
        <v>0.0</v>
      </c>
      <c r="AF56" s="207">
        <v>0.0</v>
      </c>
      <c r="AG56" s="189">
        <f t="shared" si="18"/>
        <v>23</v>
      </c>
      <c r="AH56" s="201"/>
    </row>
    <row r="57">
      <c r="A57" s="227" t="s">
        <v>473</v>
      </c>
      <c r="B57" s="207">
        <v>0.0</v>
      </c>
      <c r="C57" s="207">
        <v>0.0</v>
      </c>
      <c r="D57" s="207">
        <v>0.0</v>
      </c>
      <c r="E57" s="207">
        <v>0.0</v>
      </c>
      <c r="F57" s="207">
        <v>0.0</v>
      </c>
      <c r="G57" s="207">
        <v>0.0</v>
      </c>
      <c r="H57" s="207">
        <v>0.0</v>
      </c>
      <c r="I57" s="207">
        <v>0.0</v>
      </c>
      <c r="J57" s="207">
        <v>0.0</v>
      </c>
      <c r="K57" s="207">
        <v>0.0</v>
      </c>
      <c r="L57" s="207">
        <v>0.0</v>
      </c>
      <c r="M57" s="207">
        <v>0.0</v>
      </c>
      <c r="N57" s="207">
        <v>0.0</v>
      </c>
      <c r="O57" s="207">
        <v>0.0</v>
      </c>
      <c r="P57" s="207">
        <v>0.0</v>
      </c>
      <c r="Q57" s="207">
        <v>0.0</v>
      </c>
      <c r="R57" s="207">
        <v>0.0</v>
      </c>
      <c r="S57" s="207">
        <v>0.0</v>
      </c>
      <c r="T57" s="207">
        <v>0.0</v>
      </c>
      <c r="U57" s="207">
        <v>0.0</v>
      </c>
      <c r="V57" s="207">
        <v>0.0</v>
      </c>
      <c r="W57" s="207">
        <v>0.0</v>
      </c>
      <c r="X57" s="207">
        <v>0.0</v>
      </c>
      <c r="Y57" s="207">
        <v>0.0</v>
      </c>
      <c r="Z57" s="207">
        <v>0.0</v>
      </c>
      <c r="AA57" s="207">
        <v>0.0</v>
      </c>
      <c r="AB57" s="207">
        <v>0.0</v>
      </c>
      <c r="AC57" s="207">
        <v>0.0</v>
      </c>
      <c r="AD57" s="207">
        <v>0.0</v>
      </c>
      <c r="AE57" s="207">
        <v>0.0</v>
      </c>
      <c r="AF57" s="207">
        <v>0.0</v>
      </c>
      <c r="AG57" s="189">
        <f t="shared" si="18"/>
        <v>0</v>
      </c>
      <c r="AH57" s="201"/>
    </row>
    <row r="58">
      <c r="A58" s="227" t="s">
        <v>474</v>
      </c>
      <c r="B58" s="207">
        <v>0.0</v>
      </c>
      <c r="C58" s="207">
        <v>0.0</v>
      </c>
      <c r="D58" s="207">
        <v>0.0</v>
      </c>
      <c r="E58" s="207">
        <v>0.0</v>
      </c>
      <c r="F58" s="207">
        <v>0.0</v>
      </c>
      <c r="G58" s="207">
        <v>0.0</v>
      </c>
      <c r="H58" s="207">
        <v>0.0</v>
      </c>
      <c r="I58" s="207">
        <v>0.0</v>
      </c>
      <c r="J58" s="207">
        <v>0.0</v>
      </c>
      <c r="K58" s="207">
        <v>0.0</v>
      </c>
      <c r="L58" s="207">
        <v>0.0</v>
      </c>
      <c r="M58" s="207">
        <v>0.0</v>
      </c>
      <c r="N58" s="207">
        <v>0.0</v>
      </c>
      <c r="O58" s="207">
        <v>0.0</v>
      </c>
      <c r="P58" s="207">
        <v>0.0</v>
      </c>
      <c r="Q58" s="207">
        <v>0.0</v>
      </c>
      <c r="R58" s="207">
        <v>0.0</v>
      </c>
      <c r="S58" s="207">
        <v>0.0</v>
      </c>
      <c r="T58" s="207">
        <v>0.0</v>
      </c>
      <c r="U58" s="207">
        <v>0.0</v>
      </c>
      <c r="V58" s="207">
        <v>0.0</v>
      </c>
      <c r="W58" s="207">
        <v>0.0</v>
      </c>
      <c r="X58" s="207">
        <v>0.0</v>
      </c>
      <c r="Y58" s="207">
        <v>0.0</v>
      </c>
      <c r="Z58" s="207">
        <v>0.0</v>
      </c>
      <c r="AA58" s="207">
        <v>0.0</v>
      </c>
      <c r="AB58" s="207">
        <v>0.0</v>
      </c>
      <c r="AC58" s="207">
        <v>0.0</v>
      </c>
      <c r="AD58" s="207">
        <v>0.0</v>
      </c>
      <c r="AE58" s="207">
        <v>0.0</v>
      </c>
      <c r="AF58" s="207">
        <v>0.0</v>
      </c>
      <c r="AG58" s="189">
        <f t="shared" si="18"/>
        <v>0</v>
      </c>
      <c r="AH58" s="201"/>
    </row>
    <row r="59">
      <c r="A59" s="227" t="s">
        <v>475</v>
      </c>
      <c r="B59" s="207">
        <v>56.0</v>
      </c>
      <c r="C59" s="207">
        <v>90.0</v>
      </c>
      <c r="D59" s="207">
        <v>139.0</v>
      </c>
      <c r="E59" s="207">
        <v>120.0</v>
      </c>
      <c r="F59" s="207">
        <v>92.0</v>
      </c>
      <c r="G59" s="207">
        <v>70.0</v>
      </c>
      <c r="H59" s="207">
        <v>59.0</v>
      </c>
      <c r="I59" s="207">
        <v>50.0</v>
      </c>
      <c r="J59" s="207">
        <v>56.0</v>
      </c>
      <c r="K59" s="207">
        <v>161.0</v>
      </c>
      <c r="L59" s="207">
        <v>92.0</v>
      </c>
      <c r="M59" s="207">
        <v>52.0</v>
      </c>
      <c r="N59" s="207">
        <v>32.0</v>
      </c>
      <c r="O59" s="207">
        <v>208.0</v>
      </c>
      <c r="P59" s="207">
        <v>48.0</v>
      </c>
      <c r="Q59" s="207">
        <v>43.0</v>
      </c>
      <c r="R59" s="207">
        <v>94.0</v>
      </c>
      <c r="S59" s="207">
        <v>50.0</v>
      </c>
      <c r="T59" s="207">
        <v>55.0</v>
      </c>
      <c r="U59" s="207">
        <v>32.0</v>
      </c>
      <c r="V59" s="207">
        <v>29.0</v>
      </c>
      <c r="W59" s="207">
        <v>63.0</v>
      </c>
      <c r="X59" s="207">
        <v>58.0</v>
      </c>
      <c r="Y59" s="207">
        <v>65.0</v>
      </c>
      <c r="Z59" s="207">
        <v>74.0</v>
      </c>
      <c r="AA59" s="207">
        <v>21.0</v>
      </c>
      <c r="AB59" s="207">
        <v>28.0</v>
      </c>
      <c r="AC59" s="207">
        <v>17.0</v>
      </c>
      <c r="AD59" s="207">
        <v>26.0</v>
      </c>
      <c r="AE59" s="207">
        <v>28.0</v>
      </c>
      <c r="AF59" s="207">
        <v>30.0</v>
      </c>
      <c r="AG59" s="189">
        <f t="shared" si="18"/>
        <v>2038</v>
      </c>
      <c r="AH59" s="201"/>
    </row>
    <row r="60">
      <c r="A60" s="227" t="s">
        <v>476</v>
      </c>
      <c r="B60" s="207">
        <v>3.0</v>
      </c>
      <c r="C60" s="207">
        <v>3.0</v>
      </c>
      <c r="D60" s="207">
        <v>1.0</v>
      </c>
      <c r="E60" s="207">
        <v>1.0</v>
      </c>
      <c r="F60" s="207">
        <v>3.0</v>
      </c>
      <c r="G60" s="207">
        <v>0.0</v>
      </c>
      <c r="H60" s="207">
        <v>0.0</v>
      </c>
      <c r="I60" s="207">
        <v>3.0</v>
      </c>
      <c r="J60" s="207">
        <v>1.0</v>
      </c>
      <c r="K60" s="207">
        <v>0.0</v>
      </c>
      <c r="L60" s="207">
        <v>0.0</v>
      </c>
      <c r="M60" s="207">
        <v>0.0</v>
      </c>
      <c r="N60" s="207">
        <v>0.0</v>
      </c>
      <c r="O60" s="207">
        <v>12.0</v>
      </c>
      <c r="P60" s="207">
        <v>2.0</v>
      </c>
      <c r="Q60" s="207">
        <v>3.0</v>
      </c>
      <c r="R60" s="207">
        <v>8.0</v>
      </c>
      <c r="S60" s="207">
        <v>5.0</v>
      </c>
      <c r="T60" s="207">
        <v>2.0</v>
      </c>
      <c r="U60" s="207">
        <v>1.0</v>
      </c>
      <c r="V60" s="207">
        <v>2.0</v>
      </c>
      <c r="W60" s="207">
        <v>0.0</v>
      </c>
      <c r="X60" s="207">
        <v>1.0</v>
      </c>
      <c r="Y60" s="207">
        <v>2.0</v>
      </c>
      <c r="Z60" s="207">
        <v>7.0</v>
      </c>
      <c r="AA60" s="207">
        <v>0.0</v>
      </c>
      <c r="AB60" s="207">
        <v>2.0</v>
      </c>
      <c r="AC60" s="207">
        <v>0.0</v>
      </c>
      <c r="AD60" s="207">
        <v>1.0</v>
      </c>
      <c r="AE60" s="207">
        <v>0.0</v>
      </c>
      <c r="AF60" s="207">
        <v>1.0</v>
      </c>
      <c r="AG60" s="189">
        <f t="shared" si="18"/>
        <v>64</v>
      </c>
      <c r="AH60" s="201"/>
    </row>
    <row r="61">
      <c r="A61" s="227" t="s">
        <v>477</v>
      </c>
      <c r="B61" s="207">
        <v>0.0</v>
      </c>
      <c r="C61" s="207">
        <v>0.0</v>
      </c>
      <c r="D61" s="207">
        <v>0.0</v>
      </c>
      <c r="E61" s="207">
        <v>0.0</v>
      </c>
      <c r="F61" s="207">
        <v>0.0</v>
      </c>
      <c r="G61" s="207">
        <v>0.0</v>
      </c>
      <c r="H61" s="207">
        <v>0.0</v>
      </c>
      <c r="I61" s="207">
        <v>0.0</v>
      </c>
      <c r="J61" s="207">
        <v>0.0</v>
      </c>
      <c r="K61" s="207">
        <v>0.0</v>
      </c>
      <c r="L61" s="207">
        <v>0.0</v>
      </c>
      <c r="M61" s="207">
        <v>0.0</v>
      </c>
      <c r="N61" s="207">
        <v>0.0</v>
      </c>
      <c r="O61" s="207">
        <v>0.0</v>
      </c>
      <c r="P61" s="207">
        <v>0.0</v>
      </c>
      <c r="Q61" s="207">
        <v>0.0</v>
      </c>
      <c r="R61" s="207">
        <v>0.0</v>
      </c>
      <c r="S61" s="207">
        <v>0.0</v>
      </c>
      <c r="T61" s="207">
        <v>0.0</v>
      </c>
      <c r="U61" s="207">
        <v>0.0</v>
      </c>
      <c r="V61" s="207">
        <v>0.0</v>
      </c>
      <c r="W61" s="207">
        <v>0.0</v>
      </c>
      <c r="X61" s="207">
        <v>0.0</v>
      </c>
      <c r="Y61" s="207">
        <v>0.0</v>
      </c>
      <c r="Z61" s="207">
        <v>0.0</v>
      </c>
      <c r="AA61" s="207">
        <v>0.0</v>
      </c>
      <c r="AB61" s="207">
        <v>0.0</v>
      </c>
      <c r="AC61" s="207">
        <v>0.0</v>
      </c>
      <c r="AD61" s="207">
        <v>0.0</v>
      </c>
      <c r="AE61" s="207">
        <v>0.0</v>
      </c>
      <c r="AF61" s="207">
        <v>0.0</v>
      </c>
      <c r="AG61" s="189">
        <f t="shared" si="18"/>
        <v>0</v>
      </c>
      <c r="AH61" s="201"/>
    </row>
    <row r="62">
      <c r="A62" s="227" t="s">
        <v>478</v>
      </c>
      <c r="B62" s="207">
        <v>9.0</v>
      </c>
      <c r="C62" s="207">
        <v>10.0</v>
      </c>
      <c r="D62" s="207">
        <v>16.0</v>
      </c>
      <c r="E62" s="207">
        <v>8.0</v>
      </c>
      <c r="F62" s="207">
        <v>12.0</v>
      </c>
      <c r="G62" s="207">
        <v>8.0</v>
      </c>
      <c r="H62" s="207">
        <v>9.0</v>
      </c>
      <c r="I62" s="207">
        <v>10.0</v>
      </c>
      <c r="J62" s="207">
        <v>7.0</v>
      </c>
      <c r="K62" s="207">
        <v>6.0</v>
      </c>
      <c r="L62" s="207">
        <v>4.0</v>
      </c>
      <c r="M62" s="207">
        <v>8.0</v>
      </c>
      <c r="N62" s="207">
        <v>8.0</v>
      </c>
      <c r="O62" s="207">
        <v>16.0</v>
      </c>
      <c r="P62" s="207">
        <v>6.0</v>
      </c>
      <c r="Q62" s="207">
        <v>5.0</v>
      </c>
      <c r="R62" s="207">
        <v>5.0</v>
      </c>
      <c r="S62" s="207">
        <v>3.0</v>
      </c>
      <c r="T62" s="207">
        <v>6.0</v>
      </c>
      <c r="U62" s="207">
        <v>1.0</v>
      </c>
      <c r="V62" s="207">
        <v>2.0</v>
      </c>
      <c r="W62" s="207">
        <v>3.0</v>
      </c>
      <c r="X62" s="207">
        <v>2.0</v>
      </c>
      <c r="Y62" s="207">
        <v>8.0</v>
      </c>
      <c r="Z62" s="207">
        <v>5.0</v>
      </c>
      <c r="AA62" s="207">
        <v>5.0</v>
      </c>
      <c r="AB62" s="207">
        <v>3.0</v>
      </c>
      <c r="AC62" s="207">
        <v>4.0</v>
      </c>
      <c r="AD62" s="207">
        <v>1.0</v>
      </c>
      <c r="AE62" s="207">
        <v>0.0</v>
      </c>
      <c r="AF62" s="207">
        <v>5.0</v>
      </c>
      <c r="AG62" s="189">
        <f t="shared" si="18"/>
        <v>195</v>
      </c>
      <c r="AH62" s="201"/>
    </row>
    <row r="63">
      <c r="A63" s="206" t="s">
        <v>479</v>
      </c>
      <c r="B63" s="207">
        <v>0.0</v>
      </c>
      <c r="C63" s="207">
        <v>0.0</v>
      </c>
      <c r="D63" s="207">
        <v>0.0</v>
      </c>
      <c r="E63" s="207">
        <v>0.0</v>
      </c>
      <c r="F63" s="207">
        <v>0.0</v>
      </c>
      <c r="G63" s="207">
        <v>0.0</v>
      </c>
      <c r="H63" s="207">
        <v>0.0</v>
      </c>
      <c r="I63" s="207">
        <v>0.0</v>
      </c>
      <c r="J63" s="207">
        <v>0.0</v>
      </c>
      <c r="K63" s="207">
        <v>0.0</v>
      </c>
      <c r="L63" s="207">
        <v>0.0</v>
      </c>
      <c r="M63" s="207">
        <v>0.0</v>
      </c>
      <c r="N63" s="207">
        <v>0.0</v>
      </c>
      <c r="O63" s="207">
        <v>0.0</v>
      </c>
      <c r="P63" s="207">
        <v>0.0</v>
      </c>
      <c r="Q63" s="207">
        <v>0.0</v>
      </c>
      <c r="R63" s="207">
        <v>0.0</v>
      </c>
      <c r="S63" s="207">
        <v>0.0</v>
      </c>
      <c r="T63" s="207">
        <v>0.0</v>
      </c>
      <c r="U63" s="207">
        <v>0.0</v>
      </c>
      <c r="V63" s="207">
        <v>0.0</v>
      </c>
      <c r="W63" s="207">
        <v>0.0</v>
      </c>
      <c r="X63" s="207">
        <v>0.0</v>
      </c>
      <c r="Y63" s="207">
        <v>0.0</v>
      </c>
      <c r="Z63" s="207">
        <v>0.0</v>
      </c>
      <c r="AA63" s="207">
        <v>0.0</v>
      </c>
      <c r="AB63" s="207">
        <v>0.0</v>
      </c>
      <c r="AC63" s="207">
        <v>0.0</v>
      </c>
      <c r="AD63" s="207">
        <v>0.0</v>
      </c>
      <c r="AE63" s="207">
        <v>0.0</v>
      </c>
      <c r="AF63" s="207">
        <v>0.0</v>
      </c>
      <c r="AG63" s="189">
        <f t="shared" si="18"/>
        <v>0</v>
      </c>
      <c r="AH63" s="201"/>
    </row>
    <row r="64">
      <c r="A64" s="206" t="s">
        <v>480</v>
      </c>
      <c r="B64" s="207">
        <v>0.0</v>
      </c>
      <c r="C64" s="207">
        <v>0.0</v>
      </c>
      <c r="D64" s="207">
        <v>0.0</v>
      </c>
      <c r="E64" s="207">
        <v>0.0</v>
      </c>
      <c r="F64" s="207">
        <v>0.0</v>
      </c>
      <c r="G64" s="207">
        <v>0.0</v>
      </c>
      <c r="H64" s="207">
        <v>0.0</v>
      </c>
      <c r="I64" s="207">
        <v>0.0</v>
      </c>
      <c r="J64" s="207">
        <v>0.0</v>
      </c>
      <c r="K64" s="207">
        <v>0.0</v>
      </c>
      <c r="L64" s="207">
        <v>0.0</v>
      </c>
      <c r="M64" s="207">
        <v>0.0</v>
      </c>
      <c r="N64" s="207">
        <v>0.0</v>
      </c>
      <c r="O64" s="207">
        <v>0.0</v>
      </c>
      <c r="P64" s="207">
        <v>0.0</v>
      </c>
      <c r="Q64" s="207">
        <v>0.0</v>
      </c>
      <c r="R64" s="207">
        <v>0.0</v>
      </c>
      <c r="S64" s="207">
        <v>0.0</v>
      </c>
      <c r="T64" s="207">
        <v>0.0</v>
      </c>
      <c r="U64" s="207">
        <v>0.0</v>
      </c>
      <c r="V64" s="207">
        <v>0.0</v>
      </c>
      <c r="W64" s="207">
        <v>0.0</v>
      </c>
      <c r="X64" s="207">
        <v>0.0</v>
      </c>
      <c r="Y64" s="207">
        <v>0.0</v>
      </c>
      <c r="Z64" s="207">
        <v>0.0</v>
      </c>
      <c r="AA64" s="207">
        <v>0.0</v>
      </c>
      <c r="AB64" s="207">
        <v>0.0</v>
      </c>
      <c r="AC64" s="207">
        <v>0.0</v>
      </c>
      <c r="AD64" s="207">
        <v>0.0</v>
      </c>
      <c r="AE64" s="207">
        <v>0.0</v>
      </c>
      <c r="AF64" s="207">
        <v>0.0</v>
      </c>
      <c r="AG64" s="189">
        <f t="shared" si="18"/>
        <v>0</v>
      </c>
      <c r="AH64" s="201"/>
    </row>
    <row r="65">
      <c r="A65" s="206" t="s">
        <v>290</v>
      </c>
      <c r="B65" s="207">
        <v>0.0</v>
      </c>
      <c r="C65" s="207">
        <v>1.0</v>
      </c>
      <c r="D65" s="207">
        <v>0.0</v>
      </c>
      <c r="E65" s="207">
        <v>0.0</v>
      </c>
      <c r="F65" s="207">
        <v>0.0</v>
      </c>
      <c r="G65" s="207">
        <v>0.0</v>
      </c>
      <c r="H65" s="207">
        <v>0.0</v>
      </c>
      <c r="I65" s="207">
        <v>1.0</v>
      </c>
      <c r="J65" s="207">
        <v>0.0</v>
      </c>
      <c r="K65" s="207">
        <v>0.0</v>
      </c>
      <c r="L65" s="207">
        <v>0.0</v>
      </c>
      <c r="M65" s="207">
        <v>0.0</v>
      </c>
      <c r="N65" s="207">
        <v>0.0</v>
      </c>
      <c r="O65" s="207">
        <v>1.0</v>
      </c>
      <c r="P65" s="207">
        <v>0.0</v>
      </c>
      <c r="Q65" s="207">
        <v>1.0</v>
      </c>
      <c r="R65" s="207">
        <v>2.0</v>
      </c>
      <c r="S65" s="207">
        <v>0.0</v>
      </c>
      <c r="T65" s="207">
        <v>1.0</v>
      </c>
      <c r="U65" s="207">
        <v>0.0</v>
      </c>
      <c r="V65" s="207">
        <v>0.0</v>
      </c>
      <c r="W65" s="207">
        <v>0.0</v>
      </c>
      <c r="X65" s="207">
        <v>0.0</v>
      </c>
      <c r="Y65" s="207">
        <v>0.0</v>
      </c>
      <c r="Z65" s="207">
        <v>0.0</v>
      </c>
      <c r="AA65" s="207">
        <v>0.0</v>
      </c>
      <c r="AB65" s="207">
        <v>0.0</v>
      </c>
      <c r="AC65" s="207">
        <v>0.0</v>
      </c>
      <c r="AD65" s="207">
        <v>0.0</v>
      </c>
      <c r="AE65" s="207">
        <v>0.0</v>
      </c>
      <c r="AF65" s="207">
        <v>0.0</v>
      </c>
      <c r="AG65" s="189">
        <f t="shared" si="18"/>
        <v>7</v>
      </c>
      <c r="AH65" s="201"/>
    </row>
    <row r="66">
      <c r="A66" s="228" t="s">
        <v>291</v>
      </c>
      <c r="B66" s="229">
        <f t="shared" ref="B66:AF66" si="19">SUM(B53:B65)</f>
        <v>227</v>
      </c>
      <c r="C66" s="229">
        <f t="shared" si="19"/>
        <v>369</v>
      </c>
      <c r="D66" s="229">
        <f t="shared" si="19"/>
        <v>538</v>
      </c>
      <c r="E66" s="229">
        <f t="shared" si="19"/>
        <v>495</v>
      </c>
      <c r="F66" s="229">
        <f t="shared" si="19"/>
        <v>337</v>
      </c>
      <c r="G66" s="229">
        <f t="shared" si="19"/>
        <v>263</v>
      </c>
      <c r="H66" s="229">
        <f t="shared" si="19"/>
        <v>223</v>
      </c>
      <c r="I66" s="229">
        <f t="shared" si="19"/>
        <v>199</v>
      </c>
      <c r="J66" s="229">
        <f t="shared" si="19"/>
        <v>194</v>
      </c>
      <c r="K66" s="229">
        <f t="shared" si="19"/>
        <v>357</v>
      </c>
      <c r="L66" s="229">
        <f t="shared" si="19"/>
        <v>196</v>
      </c>
      <c r="M66" s="229">
        <f t="shared" si="19"/>
        <v>153</v>
      </c>
      <c r="N66" s="229">
        <f t="shared" si="19"/>
        <v>110</v>
      </c>
      <c r="O66" s="229">
        <f t="shared" si="19"/>
        <v>728</v>
      </c>
      <c r="P66" s="229">
        <f t="shared" si="19"/>
        <v>187</v>
      </c>
      <c r="Q66" s="229">
        <f t="shared" si="19"/>
        <v>139</v>
      </c>
      <c r="R66" s="229">
        <f t="shared" si="19"/>
        <v>306</v>
      </c>
      <c r="S66" s="229">
        <f t="shared" si="19"/>
        <v>161</v>
      </c>
      <c r="T66" s="229">
        <f t="shared" si="19"/>
        <v>204</v>
      </c>
      <c r="U66" s="229">
        <f t="shared" si="19"/>
        <v>92</v>
      </c>
      <c r="V66" s="229">
        <f t="shared" si="19"/>
        <v>115</v>
      </c>
      <c r="W66" s="229">
        <f t="shared" si="19"/>
        <v>154</v>
      </c>
      <c r="X66" s="229">
        <f t="shared" si="19"/>
        <v>178</v>
      </c>
      <c r="Y66" s="229">
        <f t="shared" si="19"/>
        <v>224</v>
      </c>
      <c r="Z66" s="229">
        <f t="shared" si="19"/>
        <v>242</v>
      </c>
      <c r="AA66" s="229">
        <f t="shared" si="19"/>
        <v>84</v>
      </c>
      <c r="AB66" s="229">
        <f t="shared" si="19"/>
        <v>79</v>
      </c>
      <c r="AC66" s="229">
        <f t="shared" si="19"/>
        <v>53</v>
      </c>
      <c r="AD66" s="229">
        <f t="shared" si="19"/>
        <v>71</v>
      </c>
      <c r="AE66" s="229">
        <f t="shared" si="19"/>
        <v>77</v>
      </c>
      <c r="AF66" s="229">
        <f t="shared" si="19"/>
        <v>95</v>
      </c>
      <c r="AG66" s="230">
        <f t="shared" si="18"/>
        <v>6850</v>
      </c>
      <c r="AH66" s="231"/>
    </row>
    <row r="67">
      <c r="A67" s="211"/>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216"/>
      <c r="AH67" s="217"/>
    </row>
    <row r="68">
      <c r="A68" s="232" t="s">
        <v>292</v>
      </c>
      <c r="B68" s="233">
        <v>0.0</v>
      </c>
      <c r="C68" s="233">
        <v>0.0</v>
      </c>
      <c r="D68" s="233">
        <v>0.0</v>
      </c>
      <c r="E68" s="233">
        <v>0.0</v>
      </c>
      <c r="F68" s="233">
        <v>0.0</v>
      </c>
      <c r="G68" s="233">
        <v>0.0</v>
      </c>
      <c r="H68" s="233">
        <v>0.0</v>
      </c>
      <c r="I68" s="233">
        <v>0.0</v>
      </c>
      <c r="J68" s="233">
        <v>0.0</v>
      </c>
      <c r="K68" s="233">
        <v>0.0</v>
      </c>
      <c r="L68" s="233">
        <v>0.0</v>
      </c>
      <c r="M68" s="233">
        <v>0.0</v>
      </c>
      <c r="N68" s="233">
        <v>0.0</v>
      </c>
      <c r="O68" s="233">
        <v>0.0</v>
      </c>
      <c r="P68" s="233">
        <v>0.0</v>
      </c>
      <c r="Q68" s="233">
        <v>0.0</v>
      </c>
      <c r="R68" s="233">
        <v>0.0</v>
      </c>
      <c r="S68" s="233">
        <v>0.0</v>
      </c>
      <c r="T68" s="233">
        <v>0.0</v>
      </c>
      <c r="U68" s="233">
        <v>0.0</v>
      </c>
      <c r="V68" s="233">
        <v>0.0</v>
      </c>
      <c r="W68" s="233">
        <v>0.0</v>
      </c>
      <c r="X68" s="233">
        <v>0.0</v>
      </c>
      <c r="Y68" s="233">
        <v>0.0</v>
      </c>
      <c r="Z68" s="233">
        <v>0.0</v>
      </c>
      <c r="AA68" s="233">
        <v>0.0</v>
      </c>
      <c r="AB68" s="233">
        <v>0.0</v>
      </c>
      <c r="AC68" s="233">
        <v>0.0</v>
      </c>
      <c r="AD68" s="233">
        <v>0.0</v>
      </c>
      <c r="AE68" s="233">
        <v>0.0</v>
      </c>
      <c r="AF68" s="233">
        <v>0.0</v>
      </c>
      <c r="AG68" s="189">
        <f>SUM(B68:AF68)</f>
        <v>0</v>
      </c>
      <c r="AH68" s="201"/>
    </row>
    <row r="69">
      <c r="A69" s="211"/>
      <c r="AG69" s="189"/>
      <c r="AH69" s="201"/>
    </row>
    <row r="70">
      <c r="A70" s="211"/>
      <c r="AG70" s="189"/>
      <c r="AH70" s="201"/>
    </row>
    <row r="71">
      <c r="A71" s="211"/>
      <c r="AG71" s="189"/>
      <c r="AH71" s="201"/>
    </row>
    <row r="72">
      <c r="A72" s="199" t="s">
        <v>293</v>
      </c>
      <c r="B72" s="200">
        <f t="shared" ref="B72:AF72" si="20">sum(B73,B84)</f>
        <v>269</v>
      </c>
      <c r="C72" s="200">
        <f t="shared" si="20"/>
        <v>420</v>
      </c>
      <c r="D72" s="200">
        <f t="shared" si="20"/>
        <v>554</v>
      </c>
      <c r="E72" s="200">
        <f t="shared" si="20"/>
        <v>508</v>
      </c>
      <c r="F72" s="200">
        <f t="shared" si="20"/>
        <v>340</v>
      </c>
      <c r="G72" s="200">
        <f t="shared" si="20"/>
        <v>298</v>
      </c>
      <c r="H72" s="200">
        <f t="shared" si="20"/>
        <v>203</v>
      </c>
      <c r="I72" s="200">
        <f t="shared" si="20"/>
        <v>180</v>
      </c>
      <c r="J72" s="200">
        <f t="shared" si="20"/>
        <v>181</v>
      </c>
      <c r="K72" s="200">
        <f t="shared" si="20"/>
        <v>177</v>
      </c>
      <c r="L72" s="200">
        <f t="shared" si="20"/>
        <v>105</v>
      </c>
      <c r="M72" s="200">
        <f t="shared" si="20"/>
        <v>102</v>
      </c>
      <c r="N72" s="200">
        <f t="shared" si="20"/>
        <v>113</v>
      </c>
      <c r="O72" s="200">
        <f t="shared" si="20"/>
        <v>1128</v>
      </c>
      <c r="P72" s="200">
        <f t="shared" si="20"/>
        <v>189</v>
      </c>
      <c r="Q72" s="200">
        <f t="shared" si="20"/>
        <v>152</v>
      </c>
      <c r="R72" s="200">
        <f t="shared" si="20"/>
        <v>437</v>
      </c>
      <c r="S72" s="200">
        <f t="shared" si="20"/>
        <v>177</v>
      </c>
      <c r="T72" s="200">
        <f t="shared" si="20"/>
        <v>305</v>
      </c>
      <c r="U72" s="200">
        <f t="shared" si="20"/>
        <v>87</v>
      </c>
      <c r="V72" s="200">
        <f t="shared" si="20"/>
        <v>115</v>
      </c>
      <c r="W72" s="200">
        <f t="shared" si="20"/>
        <v>143</v>
      </c>
      <c r="X72" s="200">
        <f t="shared" si="20"/>
        <v>200</v>
      </c>
      <c r="Y72" s="200">
        <f t="shared" si="20"/>
        <v>238</v>
      </c>
      <c r="Z72" s="200">
        <f t="shared" si="20"/>
        <v>232</v>
      </c>
      <c r="AA72" s="200">
        <f t="shared" si="20"/>
        <v>99</v>
      </c>
      <c r="AB72" s="200">
        <f t="shared" si="20"/>
        <v>86</v>
      </c>
      <c r="AC72" s="200">
        <f t="shared" si="20"/>
        <v>62</v>
      </c>
      <c r="AD72" s="200">
        <f t="shared" si="20"/>
        <v>89</v>
      </c>
      <c r="AE72" s="200">
        <f t="shared" si="20"/>
        <v>80</v>
      </c>
      <c r="AF72" s="200">
        <f t="shared" si="20"/>
        <v>84</v>
      </c>
      <c r="AG72" s="189">
        <f t="shared" ref="AG72:AG77" si="22">SUM(B72:AF72)</f>
        <v>7353</v>
      </c>
      <c r="AH72" s="201"/>
    </row>
    <row r="73">
      <c r="A73" s="202" t="s">
        <v>230</v>
      </c>
      <c r="B73" s="203">
        <f t="shared" ref="B73:AF73" si="21">sum(B77,B82)</f>
        <v>269</v>
      </c>
      <c r="C73" s="203">
        <f t="shared" si="21"/>
        <v>420</v>
      </c>
      <c r="D73" s="203">
        <f t="shared" si="21"/>
        <v>554</v>
      </c>
      <c r="E73" s="203">
        <f t="shared" si="21"/>
        <v>508</v>
      </c>
      <c r="F73" s="203">
        <f t="shared" si="21"/>
        <v>340</v>
      </c>
      <c r="G73" s="203">
        <f t="shared" si="21"/>
        <v>298</v>
      </c>
      <c r="H73" s="203">
        <f t="shared" si="21"/>
        <v>203</v>
      </c>
      <c r="I73" s="203">
        <f t="shared" si="21"/>
        <v>180</v>
      </c>
      <c r="J73" s="203">
        <f t="shared" si="21"/>
        <v>181</v>
      </c>
      <c r="K73" s="203">
        <f t="shared" si="21"/>
        <v>177</v>
      </c>
      <c r="L73" s="203">
        <f t="shared" si="21"/>
        <v>105</v>
      </c>
      <c r="M73" s="203">
        <f t="shared" si="21"/>
        <v>102</v>
      </c>
      <c r="N73" s="203">
        <f t="shared" si="21"/>
        <v>100</v>
      </c>
      <c r="O73" s="203">
        <f t="shared" si="21"/>
        <v>136</v>
      </c>
      <c r="P73" s="203">
        <f t="shared" si="21"/>
        <v>95</v>
      </c>
      <c r="Q73" s="203">
        <f t="shared" si="21"/>
        <v>94</v>
      </c>
      <c r="R73" s="203">
        <f t="shared" si="21"/>
        <v>152</v>
      </c>
      <c r="S73" s="203">
        <f t="shared" si="21"/>
        <v>122</v>
      </c>
      <c r="T73" s="203">
        <f t="shared" si="21"/>
        <v>101</v>
      </c>
      <c r="U73" s="203">
        <f t="shared" si="21"/>
        <v>87</v>
      </c>
      <c r="V73" s="203">
        <f t="shared" si="21"/>
        <v>115</v>
      </c>
      <c r="W73" s="203">
        <f t="shared" si="21"/>
        <v>143</v>
      </c>
      <c r="X73" s="203">
        <f t="shared" si="21"/>
        <v>200</v>
      </c>
      <c r="Y73" s="203">
        <f t="shared" si="21"/>
        <v>238</v>
      </c>
      <c r="Z73" s="203">
        <f t="shared" si="21"/>
        <v>232</v>
      </c>
      <c r="AA73" s="203">
        <f t="shared" si="21"/>
        <v>99</v>
      </c>
      <c r="AB73" s="203">
        <f t="shared" si="21"/>
        <v>86</v>
      </c>
      <c r="AC73" s="203">
        <f t="shared" si="21"/>
        <v>62</v>
      </c>
      <c r="AD73" s="203">
        <f t="shared" si="21"/>
        <v>89</v>
      </c>
      <c r="AE73" s="203">
        <f t="shared" si="21"/>
        <v>80</v>
      </c>
      <c r="AF73" s="203">
        <f t="shared" si="21"/>
        <v>84</v>
      </c>
      <c r="AG73" s="189">
        <f t="shared" si="22"/>
        <v>5652</v>
      </c>
      <c r="AH73" s="205"/>
    </row>
    <row r="74">
      <c r="A74" s="234" t="s">
        <v>231</v>
      </c>
      <c r="B74" s="235">
        <f t="shared" ref="B74:AF74" si="23">B28-B118</f>
        <v>0</v>
      </c>
      <c r="C74" s="235">
        <f t="shared" si="23"/>
        <v>0</v>
      </c>
      <c r="D74" s="235">
        <f t="shared" si="23"/>
        <v>0</v>
      </c>
      <c r="E74" s="235">
        <f t="shared" si="23"/>
        <v>0</v>
      </c>
      <c r="F74" s="235">
        <f t="shared" si="23"/>
        <v>0</v>
      </c>
      <c r="G74" s="235">
        <f t="shared" si="23"/>
        <v>0</v>
      </c>
      <c r="H74" s="235">
        <f t="shared" si="23"/>
        <v>0</v>
      </c>
      <c r="I74" s="235">
        <f t="shared" si="23"/>
        <v>0</v>
      </c>
      <c r="J74" s="235">
        <f t="shared" si="23"/>
        <v>0</v>
      </c>
      <c r="K74" s="235">
        <f t="shared" si="23"/>
        <v>0</v>
      </c>
      <c r="L74" s="235">
        <f t="shared" si="23"/>
        <v>0</v>
      </c>
      <c r="M74" s="235">
        <f t="shared" si="23"/>
        <v>0</v>
      </c>
      <c r="N74" s="235">
        <f t="shared" si="23"/>
        <v>0</v>
      </c>
      <c r="O74" s="235">
        <f t="shared" si="23"/>
        <v>0</v>
      </c>
      <c r="P74" s="235">
        <f t="shared" si="23"/>
        <v>0</v>
      </c>
      <c r="Q74" s="235">
        <f t="shared" si="23"/>
        <v>0</v>
      </c>
      <c r="R74" s="235">
        <f t="shared" si="23"/>
        <v>0</v>
      </c>
      <c r="S74" s="235">
        <f t="shared" si="23"/>
        <v>0</v>
      </c>
      <c r="T74" s="235">
        <f t="shared" si="23"/>
        <v>0</v>
      </c>
      <c r="U74" s="235">
        <f t="shared" si="23"/>
        <v>0</v>
      </c>
      <c r="V74" s="235">
        <f t="shared" si="23"/>
        <v>0</v>
      </c>
      <c r="W74" s="235">
        <f t="shared" si="23"/>
        <v>0</v>
      </c>
      <c r="X74" s="235">
        <f t="shared" si="23"/>
        <v>0</v>
      </c>
      <c r="Y74" s="235">
        <f t="shared" si="23"/>
        <v>0</v>
      </c>
      <c r="Z74" s="235">
        <f t="shared" si="23"/>
        <v>0</v>
      </c>
      <c r="AA74" s="235">
        <f t="shared" si="23"/>
        <v>0</v>
      </c>
      <c r="AB74" s="235">
        <f t="shared" si="23"/>
        <v>0</v>
      </c>
      <c r="AC74" s="235">
        <f t="shared" si="23"/>
        <v>0</v>
      </c>
      <c r="AD74" s="235">
        <f t="shared" si="23"/>
        <v>0</v>
      </c>
      <c r="AE74" s="235">
        <f t="shared" si="23"/>
        <v>0</v>
      </c>
      <c r="AF74" s="235">
        <f t="shared" si="23"/>
        <v>0</v>
      </c>
      <c r="AG74" s="189">
        <f t="shared" si="22"/>
        <v>0</v>
      </c>
      <c r="AH74" s="208"/>
    </row>
    <row r="75">
      <c r="A75" s="234" t="s">
        <v>481</v>
      </c>
      <c r="B75" s="235">
        <f t="shared" ref="B75:AF75" si="24">B29-B119</f>
        <v>202</v>
      </c>
      <c r="C75" s="235">
        <f t="shared" si="24"/>
        <v>321</v>
      </c>
      <c r="D75" s="235">
        <f t="shared" si="24"/>
        <v>439</v>
      </c>
      <c r="E75" s="235">
        <f t="shared" si="24"/>
        <v>408</v>
      </c>
      <c r="F75" s="235">
        <f t="shared" si="24"/>
        <v>271</v>
      </c>
      <c r="G75" s="235">
        <f t="shared" si="24"/>
        <v>213</v>
      </c>
      <c r="H75" s="235">
        <f t="shared" si="24"/>
        <v>153</v>
      </c>
      <c r="I75" s="235">
        <f t="shared" si="24"/>
        <v>132</v>
      </c>
      <c r="J75" s="235">
        <f t="shared" si="24"/>
        <v>134</v>
      </c>
      <c r="K75" s="235">
        <f t="shared" si="24"/>
        <v>132</v>
      </c>
      <c r="L75" s="235">
        <f t="shared" si="24"/>
        <v>65</v>
      </c>
      <c r="M75" s="235">
        <f t="shared" si="24"/>
        <v>80</v>
      </c>
      <c r="N75" s="235">
        <f t="shared" si="24"/>
        <v>77</v>
      </c>
      <c r="O75" s="235">
        <f t="shared" si="24"/>
        <v>95</v>
      </c>
      <c r="P75" s="235">
        <f t="shared" si="24"/>
        <v>76</v>
      </c>
      <c r="Q75" s="235">
        <f t="shared" si="24"/>
        <v>70</v>
      </c>
      <c r="R75" s="235">
        <f t="shared" si="24"/>
        <v>110</v>
      </c>
      <c r="S75" s="235">
        <f t="shared" si="24"/>
        <v>98</v>
      </c>
      <c r="T75" s="235">
        <f t="shared" si="24"/>
        <v>76</v>
      </c>
      <c r="U75" s="235">
        <f t="shared" si="24"/>
        <v>59</v>
      </c>
      <c r="V75" s="235">
        <f t="shared" si="24"/>
        <v>90</v>
      </c>
      <c r="W75" s="235">
        <f t="shared" si="24"/>
        <v>105</v>
      </c>
      <c r="X75" s="235">
        <f t="shared" si="24"/>
        <v>146</v>
      </c>
      <c r="Y75" s="235">
        <f t="shared" si="24"/>
        <v>177</v>
      </c>
      <c r="Z75" s="235">
        <f t="shared" si="24"/>
        <v>176</v>
      </c>
      <c r="AA75" s="235">
        <f t="shared" si="24"/>
        <v>58</v>
      </c>
      <c r="AB75" s="235">
        <f t="shared" si="24"/>
        <v>51</v>
      </c>
      <c r="AC75" s="235">
        <f t="shared" si="24"/>
        <v>38</v>
      </c>
      <c r="AD75" s="235">
        <f t="shared" si="24"/>
        <v>48</v>
      </c>
      <c r="AE75" s="235">
        <f t="shared" si="24"/>
        <v>54</v>
      </c>
      <c r="AF75" s="235">
        <f t="shared" si="24"/>
        <v>55</v>
      </c>
      <c r="AG75" s="189">
        <f t="shared" si="22"/>
        <v>4209</v>
      </c>
      <c r="AH75" s="201"/>
    </row>
    <row r="76">
      <c r="A76" s="234" t="s">
        <v>482</v>
      </c>
      <c r="B76" s="235">
        <f t="shared" ref="B76:AF76" si="25">B30-B120</f>
        <v>0</v>
      </c>
      <c r="C76" s="235">
        <f t="shared" si="25"/>
        <v>0</v>
      </c>
      <c r="D76" s="235">
        <f t="shared" si="25"/>
        <v>0</v>
      </c>
      <c r="E76" s="235">
        <f t="shared" si="25"/>
        <v>0</v>
      </c>
      <c r="F76" s="235">
        <f t="shared" si="25"/>
        <v>0</v>
      </c>
      <c r="G76" s="235">
        <f t="shared" si="25"/>
        <v>0</v>
      </c>
      <c r="H76" s="235">
        <f t="shared" si="25"/>
        <v>0</v>
      </c>
      <c r="I76" s="235">
        <f t="shared" si="25"/>
        <v>0</v>
      </c>
      <c r="J76" s="235">
        <f t="shared" si="25"/>
        <v>0</v>
      </c>
      <c r="K76" s="235">
        <f t="shared" si="25"/>
        <v>0</v>
      </c>
      <c r="L76" s="235">
        <f t="shared" si="25"/>
        <v>0</v>
      </c>
      <c r="M76" s="235">
        <f t="shared" si="25"/>
        <v>0</v>
      </c>
      <c r="N76" s="235">
        <f t="shared" si="25"/>
        <v>0</v>
      </c>
      <c r="O76" s="235">
        <f t="shared" si="25"/>
        <v>0</v>
      </c>
      <c r="P76" s="235">
        <f t="shared" si="25"/>
        <v>0</v>
      </c>
      <c r="Q76" s="235">
        <f t="shared" si="25"/>
        <v>0</v>
      </c>
      <c r="R76" s="235">
        <f t="shared" si="25"/>
        <v>0</v>
      </c>
      <c r="S76" s="235">
        <f t="shared" si="25"/>
        <v>0</v>
      </c>
      <c r="T76" s="235">
        <f t="shared" si="25"/>
        <v>0</v>
      </c>
      <c r="U76" s="235">
        <f t="shared" si="25"/>
        <v>0</v>
      </c>
      <c r="V76" s="235">
        <f t="shared" si="25"/>
        <v>0</v>
      </c>
      <c r="W76" s="235">
        <f t="shared" si="25"/>
        <v>0</v>
      </c>
      <c r="X76" s="235">
        <f t="shared" si="25"/>
        <v>0</v>
      </c>
      <c r="Y76" s="235">
        <f t="shared" si="25"/>
        <v>0</v>
      </c>
      <c r="Z76" s="235">
        <f t="shared" si="25"/>
        <v>0</v>
      </c>
      <c r="AA76" s="235">
        <f t="shared" si="25"/>
        <v>0</v>
      </c>
      <c r="AB76" s="235">
        <f t="shared" si="25"/>
        <v>0</v>
      </c>
      <c r="AC76" s="235">
        <f t="shared" si="25"/>
        <v>0</v>
      </c>
      <c r="AD76" s="235">
        <f t="shared" si="25"/>
        <v>0</v>
      </c>
      <c r="AE76" s="235">
        <f t="shared" si="25"/>
        <v>0</v>
      </c>
      <c r="AF76" s="235">
        <f t="shared" si="25"/>
        <v>0</v>
      </c>
      <c r="AG76" s="189">
        <f t="shared" si="22"/>
        <v>0</v>
      </c>
      <c r="AH76" s="201"/>
    </row>
    <row r="77">
      <c r="A77" s="236" t="s">
        <v>234</v>
      </c>
      <c r="B77" s="237">
        <f t="shared" ref="B77:AF77" si="26">sum(B74:B76)</f>
        <v>202</v>
      </c>
      <c r="C77" s="237">
        <f t="shared" si="26"/>
        <v>321</v>
      </c>
      <c r="D77" s="237">
        <f t="shared" si="26"/>
        <v>439</v>
      </c>
      <c r="E77" s="237">
        <f t="shared" si="26"/>
        <v>408</v>
      </c>
      <c r="F77" s="237">
        <f t="shared" si="26"/>
        <v>271</v>
      </c>
      <c r="G77" s="237">
        <f t="shared" si="26"/>
        <v>213</v>
      </c>
      <c r="H77" s="237">
        <f t="shared" si="26"/>
        <v>153</v>
      </c>
      <c r="I77" s="237">
        <f t="shared" si="26"/>
        <v>132</v>
      </c>
      <c r="J77" s="237">
        <f t="shared" si="26"/>
        <v>134</v>
      </c>
      <c r="K77" s="237">
        <f t="shared" si="26"/>
        <v>132</v>
      </c>
      <c r="L77" s="237">
        <f t="shared" si="26"/>
        <v>65</v>
      </c>
      <c r="M77" s="237">
        <f t="shared" si="26"/>
        <v>80</v>
      </c>
      <c r="N77" s="237">
        <f t="shared" si="26"/>
        <v>77</v>
      </c>
      <c r="O77" s="237">
        <f t="shared" si="26"/>
        <v>95</v>
      </c>
      <c r="P77" s="237">
        <f t="shared" si="26"/>
        <v>76</v>
      </c>
      <c r="Q77" s="237">
        <f t="shared" si="26"/>
        <v>70</v>
      </c>
      <c r="R77" s="237">
        <f t="shared" si="26"/>
        <v>110</v>
      </c>
      <c r="S77" s="237">
        <f t="shared" si="26"/>
        <v>98</v>
      </c>
      <c r="T77" s="237">
        <f t="shared" si="26"/>
        <v>76</v>
      </c>
      <c r="U77" s="237">
        <f t="shared" si="26"/>
        <v>59</v>
      </c>
      <c r="V77" s="237">
        <f t="shared" si="26"/>
        <v>90</v>
      </c>
      <c r="W77" s="237">
        <f t="shared" si="26"/>
        <v>105</v>
      </c>
      <c r="X77" s="237">
        <f t="shared" si="26"/>
        <v>146</v>
      </c>
      <c r="Y77" s="237">
        <f t="shared" si="26"/>
        <v>177</v>
      </c>
      <c r="Z77" s="237">
        <f t="shared" si="26"/>
        <v>176</v>
      </c>
      <c r="AA77" s="237">
        <f t="shared" si="26"/>
        <v>58</v>
      </c>
      <c r="AB77" s="237">
        <f t="shared" si="26"/>
        <v>51</v>
      </c>
      <c r="AC77" s="237">
        <f t="shared" si="26"/>
        <v>38</v>
      </c>
      <c r="AD77" s="237">
        <f t="shared" si="26"/>
        <v>48</v>
      </c>
      <c r="AE77" s="237">
        <f t="shared" si="26"/>
        <v>54</v>
      </c>
      <c r="AF77" s="237">
        <f t="shared" si="26"/>
        <v>55</v>
      </c>
      <c r="AG77" s="238">
        <f t="shared" si="22"/>
        <v>4209</v>
      </c>
      <c r="AH77" s="239"/>
    </row>
    <row r="78">
      <c r="A78" s="211"/>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84"/>
      <c r="AH78" s="185"/>
    </row>
    <row r="79">
      <c r="A79" s="234" t="s">
        <v>235</v>
      </c>
      <c r="B79" s="235">
        <f t="shared" ref="B79:AF79" si="27">B33-B123</f>
        <v>0</v>
      </c>
      <c r="C79" s="235">
        <f t="shared" si="27"/>
        <v>0</v>
      </c>
      <c r="D79" s="235">
        <f t="shared" si="27"/>
        <v>0</v>
      </c>
      <c r="E79" s="235">
        <f t="shared" si="27"/>
        <v>0</v>
      </c>
      <c r="F79" s="235">
        <f t="shared" si="27"/>
        <v>0</v>
      </c>
      <c r="G79" s="235">
        <f t="shared" si="27"/>
        <v>0</v>
      </c>
      <c r="H79" s="235">
        <f t="shared" si="27"/>
        <v>0</v>
      </c>
      <c r="I79" s="235">
        <f t="shared" si="27"/>
        <v>1</v>
      </c>
      <c r="J79" s="235">
        <f t="shared" si="27"/>
        <v>0</v>
      </c>
      <c r="K79" s="235">
        <f t="shared" si="27"/>
        <v>0</v>
      </c>
      <c r="L79" s="235">
        <f t="shared" si="27"/>
        <v>1</v>
      </c>
      <c r="M79" s="235">
        <f t="shared" si="27"/>
        <v>0</v>
      </c>
      <c r="N79" s="235">
        <f t="shared" si="27"/>
        <v>0</v>
      </c>
      <c r="O79" s="235">
        <f t="shared" si="27"/>
        <v>0</v>
      </c>
      <c r="P79" s="235">
        <f t="shared" si="27"/>
        <v>0</v>
      </c>
      <c r="Q79" s="235">
        <f t="shared" si="27"/>
        <v>0</v>
      </c>
      <c r="R79" s="235">
        <f t="shared" si="27"/>
        <v>0</v>
      </c>
      <c r="S79" s="235">
        <f t="shared" si="27"/>
        <v>0</v>
      </c>
      <c r="T79" s="235">
        <f t="shared" si="27"/>
        <v>0</v>
      </c>
      <c r="U79" s="235">
        <f t="shared" si="27"/>
        <v>0</v>
      </c>
      <c r="V79" s="235">
        <f t="shared" si="27"/>
        <v>0</v>
      </c>
      <c r="W79" s="235">
        <f t="shared" si="27"/>
        <v>0</v>
      </c>
      <c r="X79" s="235">
        <f t="shared" si="27"/>
        <v>0</v>
      </c>
      <c r="Y79" s="235">
        <f t="shared" si="27"/>
        <v>0</v>
      </c>
      <c r="Z79" s="235">
        <f t="shared" si="27"/>
        <v>0</v>
      </c>
      <c r="AA79" s="235">
        <f t="shared" si="27"/>
        <v>0</v>
      </c>
      <c r="AB79" s="235">
        <f t="shared" si="27"/>
        <v>0</v>
      </c>
      <c r="AC79" s="235">
        <f t="shared" si="27"/>
        <v>0</v>
      </c>
      <c r="AD79" s="235">
        <f t="shared" si="27"/>
        <v>0</v>
      </c>
      <c r="AE79" s="235">
        <f t="shared" si="27"/>
        <v>0</v>
      </c>
      <c r="AF79" s="235">
        <f t="shared" si="27"/>
        <v>0</v>
      </c>
      <c r="AG79" s="189">
        <f t="shared" ref="AG79:AG82" si="29">SUM(B79:AF79)</f>
        <v>2</v>
      </c>
      <c r="AH79" s="201"/>
    </row>
    <row r="80">
      <c r="A80" s="234" t="s">
        <v>483</v>
      </c>
      <c r="B80" s="235">
        <f t="shared" ref="B80:AF80" si="28">B34-B124</f>
        <v>5</v>
      </c>
      <c r="C80" s="235">
        <f t="shared" si="28"/>
        <v>0</v>
      </c>
      <c r="D80" s="235">
        <f t="shared" si="28"/>
        <v>0</v>
      </c>
      <c r="E80" s="235">
        <f t="shared" si="28"/>
        <v>3</v>
      </c>
      <c r="F80" s="235">
        <f t="shared" si="28"/>
        <v>1</v>
      </c>
      <c r="G80" s="235">
        <f t="shared" si="28"/>
        <v>4</v>
      </c>
      <c r="H80" s="235">
        <f t="shared" si="28"/>
        <v>0</v>
      </c>
      <c r="I80" s="235">
        <f t="shared" si="28"/>
        <v>1</v>
      </c>
      <c r="J80" s="235">
        <f t="shared" si="28"/>
        <v>0</v>
      </c>
      <c r="K80" s="235">
        <f t="shared" si="28"/>
        <v>0</v>
      </c>
      <c r="L80" s="235">
        <f t="shared" si="28"/>
        <v>0</v>
      </c>
      <c r="M80" s="235">
        <f t="shared" si="28"/>
        <v>2</v>
      </c>
      <c r="N80" s="235">
        <f t="shared" si="28"/>
        <v>0</v>
      </c>
      <c r="O80" s="235">
        <f t="shared" si="28"/>
        <v>0</v>
      </c>
      <c r="P80" s="235">
        <f t="shared" si="28"/>
        <v>0</v>
      </c>
      <c r="Q80" s="235">
        <f t="shared" si="28"/>
        <v>0</v>
      </c>
      <c r="R80" s="235">
        <f t="shared" si="28"/>
        <v>0</v>
      </c>
      <c r="S80" s="235">
        <f t="shared" si="28"/>
        <v>0</v>
      </c>
      <c r="T80" s="235">
        <f t="shared" si="28"/>
        <v>0</v>
      </c>
      <c r="U80" s="235">
        <f t="shared" si="28"/>
        <v>0</v>
      </c>
      <c r="V80" s="235">
        <f t="shared" si="28"/>
        <v>0</v>
      </c>
      <c r="W80" s="235">
        <f t="shared" si="28"/>
        <v>0</v>
      </c>
      <c r="X80" s="235">
        <f t="shared" si="28"/>
        <v>0</v>
      </c>
      <c r="Y80" s="235">
        <f t="shared" si="28"/>
        <v>0</v>
      </c>
      <c r="Z80" s="235">
        <f t="shared" si="28"/>
        <v>0</v>
      </c>
      <c r="AA80" s="235">
        <f t="shared" si="28"/>
        <v>0</v>
      </c>
      <c r="AB80" s="235">
        <f t="shared" si="28"/>
        <v>0</v>
      </c>
      <c r="AC80" s="235">
        <f t="shared" si="28"/>
        <v>0</v>
      </c>
      <c r="AD80" s="235">
        <f t="shared" si="28"/>
        <v>0</v>
      </c>
      <c r="AE80" s="235">
        <f t="shared" si="28"/>
        <v>0</v>
      </c>
      <c r="AF80" s="235">
        <f t="shared" si="28"/>
        <v>0</v>
      </c>
      <c r="AG80" s="189">
        <f t="shared" si="29"/>
        <v>16</v>
      </c>
      <c r="AH80" s="208"/>
    </row>
    <row r="81">
      <c r="A81" s="234" t="s">
        <v>484</v>
      </c>
      <c r="B81" s="235">
        <f t="shared" ref="B81:AF81" si="30">B35-B125</f>
        <v>62</v>
      </c>
      <c r="C81" s="235">
        <f t="shared" si="30"/>
        <v>99</v>
      </c>
      <c r="D81" s="235">
        <f t="shared" si="30"/>
        <v>115</v>
      </c>
      <c r="E81" s="235">
        <f t="shared" si="30"/>
        <v>97</v>
      </c>
      <c r="F81" s="235">
        <f t="shared" si="30"/>
        <v>68</v>
      </c>
      <c r="G81" s="235">
        <f t="shared" si="30"/>
        <v>81</v>
      </c>
      <c r="H81" s="235">
        <f t="shared" si="30"/>
        <v>50</v>
      </c>
      <c r="I81" s="235">
        <f t="shared" si="30"/>
        <v>46</v>
      </c>
      <c r="J81" s="235">
        <f t="shared" si="30"/>
        <v>47</v>
      </c>
      <c r="K81" s="235">
        <f t="shared" si="30"/>
        <v>45</v>
      </c>
      <c r="L81" s="235">
        <f t="shared" si="30"/>
        <v>39</v>
      </c>
      <c r="M81" s="235">
        <f t="shared" si="30"/>
        <v>20</v>
      </c>
      <c r="N81" s="235">
        <f t="shared" si="30"/>
        <v>23</v>
      </c>
      <c r="O81" s="235">
        <f t="shared" si="30"/>
        <v>41</v>
      </c>
      <c r="P81" s="235">
        <f t="shared" si="30"/>
        <v>19</v>
      </c>
      <c r="Q81" s="235">
        <f t="shared" si="30"/>
        <v>24</v>
      </c>
      <c r="R81" s="235">
        <f t="shared" si="30"/>
        <v>42</v>
      </c>
      <c r="S81" s="235">
        <f t="shared" si="30"/>
        <v>24</v>
      </c>
      <c r="T81" s="235">
        <f t="shared" si="30"/>
        <v>25</v>
      </c>
      <c r="U81" s="235">
        <f t="shared" si="30"/>
        <v>28</v>
      </c>
      <c r="V81" s="235">
        <f t="shared" si="30"/>
        <v>25</v>
      </c>
      <c r="W81" s="235">
        <f t="shared" si="30"/>
        <v>38</v>
      </c>
      <c r="X81" s="235">
        <f t="shared" si="30"/>
        <v>54</v>
      </c>
      <c r="Y81" s="235">
        <f t="shared" si="30"/>
        <v>61</v>
      </c>
      <c r="Z81" s="235">
        <f t="shared" si="30"/>
        <v>56</v>
      </c>
      <c r="AA81" s="235">
        <f t="shared" si="30"/>
        <v>41</v>
      </c>
      <c r="AB81" s="235">
        <f t="shared" si="30"/>
        <v>35</v>
      </c>
      <c r="AC81" s="235">
        <f t="shared" si="30"/>
        <v>24</v>
      </c>
      <c r="AD81" s="235">
        <f t="shared" si="30"/>
        <v>41</v>
      </c>
      <c r="AE81" s="235">
        <f t="shared" si="30"/>
        <v>26</v>
      </c>
      <c r="AF81" s="235">
        <f t="shared" si="30"/>
        <v>29</v>
      </c>
      <c r="AG81" s="189">
        <f t="shared" si="29"/>
        <v>1425</v>
      </c>
      <c r="AH81" s="208"/>
    </row>
    <row r="82">
      <c r="A82" s="240" t="s">
        <v>238</v>
      </c>
      <c r="B82" s="241">
        <f t="shared" ref="B82:AF82" si="31">sum(B79:B81)</f>
        <v>67</v>
      </c>
      <c r="C82" s="241">
        <f t="shared" si="31"/>
        <v>99</v>
      </c>
      <c r="D82" s="241">
        <f t="shared" si="31"/>
        <v>115</v>
      </c>
      <c r="E82" s="241">
        <f t="shared" si="31"/>
        <v>100</v>
      </c>
      <c r="F82" s="241">
        <f t="shared" si="31"/>
        <v>69</v>
      </c>
      <c r="G82" s="241">
        <f t="shared" si="31"/>
        <v>85</v>
      </c>
      <c r="H82" s="241">
        <f t="shared" si="31"/>
        <v>50</v>
      </c>
      <c r="I82" s="241">
        <f t="shared" si="31"/>
        <v>48</v>
      </c>
      <c r="J82" s="241">
        <f t="shared" si="31"/>
        <v>47</v>
      </c>
      <c r="K82" s="241">
        <f t="shared" si="31"/>
        <v>45</v>
      </c>
      <c r="L82" s="241">
        <f t="shared" si="31"/>
        <v>40</v>
      </c>
      <c r="M82" s="241">
        <f t="shared" si="31"/>
        <v>22</v>
      </c>
      <c r="N82" s="241">
        <f t="shared" si="31"/>
        <v>23</v>
      </c>
      <c r="O82" s="241">
        <f t="shared" si="31"/>
        <v>41</v>
      </c>
      <c r="P82" s="241">
        <f t="shared" si="31"/>
        <v>19</v>
      </c>
      <c r="Q82" s="241">
        <f t="shared" si="31"/>
        <v>24</v>
      </c>
      <c r="R82" s="241">
        <f t="shared" si="31"/>
        <v>42</v>
      </c>
      <c r="S82" s="241">
        <f t="shared" si="31"/>
        <v>24</v>
      </c>
      <c r="T82" s="241">
        <f t="shared" si="31"/>
        <v>25</v>
      </c>
      <c r="U82" s="241">
        <f t="shared" si="31"/>
        <v>28</v>
      </c>
      <c r="V82" s="241">
        <f t="shared" si="31"/>
        <v>25</v>
      </c>
      <c r="W82" s="241">
        <f t="shared" si="31"/>
        <v>38</v>
      </c>
      <c r="X82" s="241">
        <f t="shared" si="31"/>
        <v>54</v>
      </c>
      <c r="Y82" s="241">
        <f t="shared" si="31"/>
        <v>61</v>
      </c>
      <c r="Z82" s="241">
        <f t="shared" si="31"/>
        <v>56</v>
      </c>
      <c r="AA82" s="241">
        <f t="shared" si="31"/>
        <v>41</v>
      </c>
      <c r="AB82" s="241">
        <f t="shared" si="31"/>
        <v>35</v>
      </c>
      <c r="AC82" s="241">
        <f t="shared" si="31"/>
        <v>24</v>
      </c>
      <c r="AD82" s="241">
        <f t="shared" si="31"/>
        <v>41</v>
      </c>
      <c r="AE82" s="241">
        <f t="shared" si="31"/>
        <v>26</v>
      </c>
      <c r="AF82" s="241">
        <f t="shared" si="31"/>
        <v>29</v>
      </c>
      <c r="AG82" s="189">
        <f t="shared" si="29"/>
        <v>1443</v>
      </c>
      <c r="AH82" s="242"/>
    </row>
    <row r="83">
      <c r="A83" s="211"/>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89"/>
      <c r="AH83" s="217"/>
    </row>
    <row r="84">
      <c r="A84" s="218" t="s">
        <v>239</v>
      </c>
      <c r="B84" s="219">
        <f t="shared" ref="B84:AF84" si="32">sum(B88,B92,B97)</f>
        <v>0</v>
      </c>
      <c r="C84" s="219">
        <f t="shared" si="32"/>
        <v>0</v>
      </c>
      <c r="D84" s="219">
        <f t="shared" si="32"/>
        <v>0</v>
      </c>
      <c r="E84" s="219">
        <f t="shared" si="32"/>
        <v>0</v>
      </c>
      <c r="F84" s="219">
        <f t="shared" si="32"/>
        <v>0</v>
      </c>
      <c r="G84" s="219">
        <f t="shared" si="32"/>
        <v>0</v>
      </c>
      <c r="H84" s="219">
        <f t="shared" si="32"/>
        <v>0</v>
      </c>
      <c r="I84" s="219">
        <f t="shared" si="32"/>
        <v>0</v>
      </c>
      <c r="J84" s="219">
        <f t="shared" si="32"/>
        <v>0</v>
      </c>
      <c r="K84" s="219">
        <f t="shared" si="32"/>
        <v>0</v>
      </c>
      <c r="L84" s="219">
        <f t="shared" si="32"/>
        <v>0</v>
      </c>
      <c r="M84" s="219">
        <f t="shared" si="32"/>
        <v>0</v>
      </c>
      <c r="N84" s="219">
        <f t="shared" si="32"/>
        <v>13</v>
      </c>
      <c r="O84" s="219">
        <f t="shared" si="32"/>
        <v>992</v>
      </c>
      <c r="P84" s="219">
        <f t="shared" si="32"/>
        <v>94</v>
      </c>
      <c r="Q84" s="219">
        <f t="shared" si="32"/>
        <v>58</v>
      </c>
      <c r="R84" s="219">
        <f t="shared" si="32"/>
        <v>285</v>
      </c>
      <c r="S84" s="219">
        <f t="shared" si="32"/>
        <v>55</v>
      </c>
      <c r="T84" s="219">
        <f t="shared" si="32"/>
        <v>204</v>
      </c>
      <c r="U84" s="219">
        <f t="shared" si="32"/>
        <v>0</v>
      </c>
      <c r="V84" s="219">
        <f t="shared" si="32"/>
        <v>0</v>
      </c>
      <c r="W84" s="219">
        <f t="shared" si="32"/>
        <v>0</v>
      </c>
      <c r="X84" s="219">
        <f t="shared" si="32"/>
        <v>0</v>
      </c>
      <c r="Y84" s="219">
        <f t="shared" si="32"/>
        <v>0</v>
      </c>
      <c r="Z84" s="219">
        <f t="shared" si="32"/>
        <v>0</v>
      </c>
      <c r="AA84" s="219">
        <f t="shared" si="32"/>
        <v>0</v>
      </c>
      <c r="AB84" s="219">
        <f t="shared" si="32"/>
        <v>0</v>
      </c>
      <c r="AC84" s="219">
        <f t="shared" si="32"/>
        <v>0</v>
      </c>
      <c r="AD84" s="219">
        <f t="shared" si="32"/>
        <v>0</v>
      </c>
      <c r="AE84" s="219">
        <f t="shared" si="32"/>
        <v>0</v>
      </c>
      <c r="AF84" s="219">
        <f t="shared" si="32"/>
        <v>0</v>
      </c>
      <c r="AG84" s="189">
        <f t="shared" ref="AG84:AG88" si="34">SUM(B84:AF84)</f>
        <v>1701</v>
      </c>
      <c r="AH84" s="220"/>
    </row>
    <row r="85" collapsed="1">
      <c r="A85" s="234" t="s">
        <v>240</v>
      </c>
      <c r="B85" s="222"/>
      <c r="C85" s="222"/>
      <c r="D85" s="222"/>
      <c r="E85" s="222"/>
      <c r="F85" s="222"/>
      <c r="G85" s="222"/>
      <c r="H85" s="222"/>
      <c r="I85" s="222"/>
      <c r="J85" s="222"/>
      <c r="K85" s="222"/>
      <c r="L85" s="222"/>
      <c r="M85" s="222"/>
      <c r="N85" s="235">
        <f t="shared" ref="N85:AF85" si="33">N39-N129</f>
        <v>13</v>
      </c>
      <c r="O85" s="235">
        <f t="shared" si="33"/>
        <v>992</v>
      </c>
      <c r="P85" s="235">
        <f t="shared" si="33"/>
        <v>94</v>
      </c>
      <c r="Q85" s="235">
        <f t="shared" si="33"/>
        <v>58</v>
      </c>
      <c r="R85" s="235">
        <f t="shared" si="33"/>
        <v>285</v>
      </c>
      <c r="S85" s="235">
        <f t="shared" si="33"/>
        <v>55</v>
      </c>
      <c r="T85" s="235">
        <f t="shared" si="33"/>
        <v>204</v>
      </c>
      <c r="U85" s="235">
        <f t="shared" si="33"/>
        <v>0</v>
      </c>
      <c r="V85" s="235">
        <f t="shared" si="33"/>
        <v>0</v>
      </c>
      <c r="W85" s="235">
        <f t="shared" si="33"/>
        <v>0</v>
      </c>
      <c r="X85" s="235">
        <f t="shared" si="33"/>
        <v>0</v>
      </c>
      <c r="Y85" s="235">
        <f t="shared" si="33"/>
        <v>0</v>
      </c>
      <c r="Z85" s="235">
        <f t="shared" si="33"/>
        <v>0</v>
      </c>
      <c r="AA85" s="235">
        <f t="shared" si="33"/>
        <v>0</v>
      </c>
      <c r="AB85" s="235">
        <f t="shared" si="33"/>
        <v>0</v>
      </c>
      <c r="AC85" s="235">
        <f t="shared" si="33"/>
        <v>0</v>
      </c>
      <c r="AD85" s="235">
        <f t="shared" si="33"/>
        <v>0</v>
      </c>
      <c r="AE85" s="235">
        <f t="shared" si="33"/>
        <v>0</v>
      </c>
      <c r="AF85" s="235">
        <f t="shared" si="33"/>
        <v>0</v>
      </c>
      <c r="AG85" s="189">
        <f t="shared" si="34"/>
        <v>1701</v>
      </c>
      <c r="AH85" s="208"/>
    </row>
    <row r="86" hidden="1" outlineLevel="1">
      <c r="A86" s="234" t="s">
        <v>485</v>
      </c>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c r="AA86" s="221"/>
      <c r="AB86" s="221"/>
      <c r="AC86" s="221"/>
      <c r="AD86" s="221"/>
      <c r="AE86" s="221"/>
      <c r="AF86" s="221"/>
      <c r="AG86" s="189">
        <f t="shared" si="34"/>
        <v>0</v>
      </c>
      <c r="AH86" s="208"/>
    </row>
    <row r="87" hidden="1" outlineLevel="1">
      <c r="A87" s="234" t="s">
        <v>486</v>
      </c>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1"/>
      <c r="AE87" s="221"/>
      <c r="AF87" s="221"/>
      <c r="AG87" s="189">
        <f t="shared" si="34"/>
        <v>0</v>
      </c>
      <c r="AH87" s="208"/>
    </row>
    <row r="88">
      <c r="A88" s="236" t="s">
        <v>243</v>
      </c>
      <c r="B88" s="237">
        <f t="shared" ref="B88:AF88" si="35">sum(B85:B87)</f>
        <v>0</v>
      </c>
      <c r="C88" s="237">
        <f t="shared" si="35"/>
        <v>0</v>
      </c>
      <c r="D88" s="237">
        <f t="shared" si="35"/>
        <v>0</v>
      </c>
      <c r="E88" s="237">
        <f t="shared" si="35"/>
        <v>0</v>
      </c>
      <c r="F88" s="237">
        <f t="shared" si="35"/>
        <v>0</v>
      </c>
      <c r="G88" s="237">
        <f t="shared" si="35"/>
        <v>0</v>
      </c>
      <c r="H88" s="237">
        <f t="shared" si="35"/>
        <v>0</v>
      </c>
      <c r="I88" s="237">
        <f t="shared" si="35"/>
        <v>0</v>
      </c>
      <c r="J88" s="237">
        <f t="shared" si="35"/>
        <v>0</v>
      </c>
      <c r="K88" s="237">
        <f t="shared" si="35"/>
        <v>0</v>
      </c>
      <c r="L88" s="237">
        <f t="shared" si="35"/>
        <v>0</v>
      </c>
      <c r="M88" s="237">
        <f t="shared" si="35"/>
        <v>0</v>
      </c>
      <c r="N88" s="237">
        <f t="shared" si="35"/>
        <v>13</v>
      </c>
      <c r="O88" s="237">
        <f t="shared" si="35"/>
        <v>992</v>
      </c>
      <c r="P88" s="237">
        <f t="shared" si="35"/>
        <v>94</v>
      </c>
      <c r="Q88" s="237">
        <f t="shared" si="35"/>
        <v>58</v>
      </c>
      <c r="R88" s="237">
        <f t="shared" si="35"/>
        <v>285</v>
      </c>
      <c r="S88" s="237">
        <f t="shared" si="35"/>
        <v>55</v>
      </c>
      <c r="T88" s="237">
        <f t="shared" si="35"/>
        <v>204</v>
      </c>
      <c r="U88" s="237">
        <f t="shared" si="35"/>
        <v>0</v>
      </c>
      <c r="V88" s="237">
        <f t="shared" si="35"/>
        <v>0</v>
      </c>
      <c r="W88" s="237">
        <f t="shared" si="35"/>
        <v>0</v>
      </c>
      <c r="X88" s="237">
        <f t="shared" si="35"/>
        <v>0</v>
      </c>
      <c r="Y88" s="237">
        <f t="shared" si="35"/>
        <v>0</v>
      </c>
      <c r="Z88" s="237">
        <f t="shared" si="35"/>
        <v>0</v>
      </c>
      <c r="AA88" s="237">
        <f t="shared" si="35"/>
        <v>0</v>
      </c>
      <c r="AB88" s="237">
        <f t="shared" si="35"/>
        <v>0</v>
      </c>
      <c r="AC88" s="237">
        <f t="shared" si="35"/>
        <v>0</v>
      </c>
      <c r="AD88" s="237">
        <f t="shared" si="35"/>
        <v>0</v>
      </c>
      <c r="AE88" s="237">
        <f t="shared" si="35"/>
        <v>0</v>
      </c>
      <c r="AF88" s="237">
        <f t="shared" si="35"/>
        <v>0</v>
      </c>
      <c r="AG88" s="189">
        <f t="shared" si="34"/>
        <v>1701</v>
      </c>
      <c r="AH88" s="243"/>
    </row>
    <row r="89" collapsed="1">
      <c r="A89" s="211"/>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89"/>
      <c r="AH89" s="185"/>
    </row>
    <row r="90" hidden="1" outlineLevel="1">
      <c r="A90" s="234" t="s">
        <v>244</v>
      </c>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189">
        <f t="shared" ref="AG90:AG92" si="36">SUM(B90:AF90)</f>
        <v>0</v>
      </c>
      <c r="AH90" s="208"/>
    </row>
    <row r="91" hidden="1" outlineLevel="1">
      <c r="A91" s="234" t="s">
        <v>487</v>
      </c>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c r="AA91" s="221"/>
      <c r="AB91" s="221"/>
      <c r="AC91" s="221"/>
      <c r="AD91" s="221"/>
      <c r="AE91" s="221"/>
      <c r="AF91" s="221"/>
      <c r="AG91" s="189">
        <f t="shared" si="36"/>
        <v>0</v>
      </c>
      <c r="AH91" s="208"/>
    </row>
    <row r="92" hidden="1" outlineLevel="1">
      <c r="A92" s="236" t="s">
        <v>246</v>
      </c>
      <c r="B92" s="237">
        <f t="shared" ref="B92:AF92" si="37">sum(B90:B91)</f>
        <v>0</v>
      </c>
      <c r="C92" s="237">
        <f t="shared" si="37"/>
        <v>0</v>
      </c>
      <c r="D92" s="237">
        <f t="shared" si="37"/>
        <v>0</v>
      </c>
      <c r="E92" s="237">
        <f t="shared" si="37"/>
        <v>0</v>
      </c>
      <c r="F92" s="237">
        <f t="shared" si="37"/>
        <v>0</v>
      </c>
      <c r="G92" s="237">
        <f t="shared" si="37"/>
        <v>0</v>
      </c>
      <c r="H92" s="237">
        <f t="shared" si="37"/>
        <v>0</v>
      </c>
      <c r="I92" s="237">
        <f t="shared" si="37"/>
        <v>0</v>
      </c>
      <c r="J92" s="237">
        <f t="shared" si="37"/>
        <v>0</v>
      </c>
      <c r="K92" s="237">
        <f t="shared" si="37"/>
        <v>0</v>
      </c>
      <c r="L92" s="237">
        <f t="shared" si="37"/>
        <v>0</v>
      </c>
      <c r="M92" s="237">
        <f t="shared" si="37"/>
        <v>0</v>
      </c>
      <c r="N92" s="237">
        <f t="shared" si="37"/>
        <v>0</v>
      </c>
      <c r="O92" s="237">
        <f t="shared" si="37"/>
        <v>0</v>
      </c>
      <c r="P92" s="237">
        <f t="shared" si="37"/>
        <v>0</v>
      </c>
      <c r="Q92" s="237">
        <f t="shared" si="37"/>
        <v>0</v>
      </c>
      <c r="R92" s="237">
        <f t="shared" si="37"/>
        <v>0</v>
      </c>
      <c r="S92" s="237">
        <f t="shared" si="37"/>
        <v>0</v>
      </c>
      <c r="T92" s="237">
        <f t="shared" si="37"/>
        <v>0</v>
      </c>
      <c r="U92" s="237">
        <f t="shared" si="37"/>
        <v>0</v>
      </c>
      <c r="V92" s="237">
        <f t="shared" si="37"/>
        <v>0</v>
      </c>
      <c r="W92" s="237">
        <f t="shared" si="37"/>
        <v>0</v>
      </c>
      <c r="X92" s="237">
        <f t="shared" si="37"/>
        <v>0</v>
      </c>
      <c r="Y92" s="237">
        <f t="shared" si="37"/>
        <v>0</v>
      </c>
      <c r="Z92" s="237">
        <f t="shared" si="37"/>
        <v>0</v>
      </c>
      <c r="AA92" s="237">
        <f t="shared" si="37"/>
        <v>0</v>
      </c>
      <c r="AB92" s="237">
        <f t="shared" si="37"/>
        <v>0</v>
      </c>
      <c r="AC92" s="237">
        <f t="shared" si="37"/>
        <v>0</v>
      </c>
      <c r="AD92" s="237">
        <f t="shared" si="37"/>
        <v>0</v>
      </c>
      <c r="AE92" s="237">
        <f t="shared" si="37"/>
        <v>0</v>
      </c>
      <c r="AF92" s="237">
        <f t="shared" si="37"/>
        <v>0</v>
      </c>
      <c r="AG92" s="189">
        <f t="shared" si="36"/>
        <v>0</v>
      </c>
      <c r="AH92" s="243"/>
    </row>
    <row r="93" hidden="1" outlineLevel="1">
      <c r="A93" s="211"/>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89"/>
      <c r="AH93" s="185"/>
    </row>
    <row r="94" hidden="1" outlineLevel="1">
      <c r="A94" s="234" t="s">
        <v>488</v>
      </c>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189">
        <f t="shared" ref="AG94:AG97" si="38">SUM(B94:AF94)</f>
        <v>0</v>
      </c>
      <c r="AH94" s="208"/>
    </row>
    <row r="95" hidden="1" outlineLevel="1">
      <c r="A95" s="234" t="s">
        <v>489</v>
      </c>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c r="AA95" s="221"/>
      <c r="AB95" s="221"/>
      <c r="AC95" s="221"/>
      <c r="AD95" s="221"/>
      <c r="AE95" s="221"/>
      <c r="AF95" s="221"/>
      <c r="AG95" s="189">
        <f t="shared" si="38"/>
        <v>0</v>
      </c>
      <c r="AH95" s="208"/>
    </row>
    <row r="96" hidden="1" outlineLevel="1">
      <c r="A96" s="234" t="s">
        <v>490</v>
      </c>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c r="AA96" s="221"/>
      <c r="AB96" s="221"/>
      <c r="AC96" s="221"/>
      <c r="AD96" s="221"/>
      <c r="AE96" s="221"/>
      <c r="AF96" s="221"/>
      <c r="AG96" s="189">
        <f t="shared" si="38"/>
        <v>0</v>
      </c>
      <c r="AH96" s="208"/>
    </row>
    <row r="97" hidden="1" outlineLevel="1">
      <c r="A97" s="240" t="s">
        <v>250</v>
      </c>
      <c r="B97" s="241">
        <f t="shared" ref="B97:AF97" si="39">sum(B94:B96)</f>
        <v>0</v>
      </c>
      <c r="C97" s="241">
        <f t="shared" si="39"/>
        <v>0</v>
      </c>
      <c r="D97" s="241">
        <f t="shared" si="39"/>
        <v>0</v>
      </c>
      <c r="E97" s="241">
        <f t="shared" si="39"/>
        <v>0</v>
      </c>
      <c r="F97" s="241">
        <f t="shared" si="39"/>
        <v>0</v>
      </c>
      <c r="G97" s="241">
        <f t="shared" si="39"/>
        <v>0</v>
      </c>
      <c r="H97" s="241">
        <f t="shared" si="39"/>
        <v>0</v>
      </c>
      <c r="I97" s="241">
        <f t="shared" si="39"/>
        <v>0</v>
      </c>
      <c r="J97" s="241">
        <f t="shared" si="39"/>
        <v>0</v>
      </c>
      <c r="K97" s="241">
        <f t="shared" si="39"/>
        <v>0</v>
      </c>
      <c r="L97" s="241">
        <f t="shared" si="39"/>
        <v>0</v>
      </c>
      <c r="M97" s="241">
        <f t="shared" si="39"/>
        <v>0</v>
      </c>
      <c r="N97" s="241">
        <f t="shared" si="39"/>
        <v>0</v>
      </c>
      <c r="O97" s="241">
        <f t="shared" si="39"/>
        <v>0</v>
      </c>
      <c r="P97" s="241">
        <f t="shared" si="39"/>
        <v>0</v>
      </c>
      <c r="Q97" s="241">
        <f t="shared" si="39"/>
        <v>0</v>
      </c>
      <c r="R97" s="241">
        <f t="shared" si="39"/>
        <v>0</v>
      </c>
      <c r="S97" s="241">
        <f t="shared" si="39"/>
        <v>0</v>
      </c>
      <c r="T97" s="241">
        <f t="shared" si="39"/>
        <v>0</v>
      </c>
      <c r="U97" s="241">
        <f t="shared" si="39"/>
        <v>0</v>
      </c>
      <c r="V97" s="241">
        <f t="shared" si="39"/>
        <v>0</v>
      </c>
      <c r="W97" s="241">
        <f t="shared" si="39"/>
        <v>0</v>
      </c>
      <c r="X97" s="241">
        <f t="shared" si="39"/>
        <v>0</v>
      </c>
      <c r="Y97" s="241">
        <f t="shared" si="39"/>
        <v>0</v>
      </c>
      <c r="Z97" s="241">
        <f t="shared" si="39"/>
        <v>0</v>
      </c>
      <c r="AA97" s="241">
        <f t="shared" si="39"/>
        <v>0</v>
      </c>
      <c r="AB97" s="241">
        <f t="shared" si="39"/>
        <v>0</v>
      </c>
      <c r="AC97" s="241">
        <f t="shared" si="39"/>
        <v>0</v>
      </c>
      <c r="AD97" s="241">
        <f t="shared" si="39"/>
        <v>0</v>
      </c>
      <c r="AE97" s="241">
        <f t="shared" si="39"/>
        <v>0</v>
      </c>
      <c r="AF97" s="241">
        <f t="shared" si="39"/>
        <v>0</v>
      </c>
      <c r="AG97" s="189">
        <f t="shared" si="38"/>
        <v>0</v>
      </c>
      <c r="AH97" s="242"/>
    </row>
    <row r="98">
      <c r="A98" s="211"/>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89"/>
      <c r="AH98" s="185"/>
    </row>
    <row r="99">
      <c r="A99" s="244" t="s">
        <v>278</v>
      </c>
      <c r="B99" s="245">
        <f t="shared" ref="B99:AF99" si="40">B53-B143</f>
        <v>0</v>
      </c>
      <c r="C99" s="245">
        <f t="shared" si="40"/>
        <v>0</v>
      </c>
      <c r="D99" s="245">
        <f t="shared" si="40"/>
        <v>0</v>
      </c>
      <c r="E99" s="245">
        <f t="shared" si="40"/>
        <v>0</v>
      </c>
      <c r="F99" s="245">
        <f t="shared" si="40"/>
        <v>0</v>
      </c>
      <c r="G99" s="245">
        <f t="shared" si="40"/>
        <v>0</v>
      </c>
      <c r="H99" s="245">
        <f t="shared" si="40"/>
        <v>0</v>
      </c>
      <c r="I99" s="245">
        <f t="shared" si="40"/>
        <v>0</v>
      </c>
      <c r="J99" s="245">
        <f t="shared" si="40"/>
        <v>0</v>
      </c>
      <c r="K99" s="245">
        <f t="shared" si="40"/>
        <v>0</v>
      </c>
      <c r="L99" s="245">
        <f t="shared" si="40"/>
        <v>0</v>
      </c>
      <c r="M99" s="245">
        <f t="shared" si="40"/>
        <v>0</v>
      </c>
      <c r="N99" s="245">
        <f t="shared" si="40"/>
        <v>0</v>
      </c>
      <c r="O99" s="245">
        <f t="shared" si="40"/>
        <v>0</v>
      </c>
      <c r="P99" s="245">
        <f t="shared" si="40"/>
        <v>0</v>
      </c>
      <c r="Q99" s="245">
        <f t="shared" si="40"/>
        <v>0</v>
      </c>
      <c r="R99" s="245">
        <f t="shared" si="40"/>
        <v>0</v>
      </c>
      <c r="S99" s="245">
        <f t="shared" si="40"/>
        <v>0</v>
      </c>
      <c r="T99" s="245">
        <f t="shared" si="40"/>
        <v>0</v>
      </c>
      <c r="U99" s="245">
        <f t="shared" si="40"/>
        <v>0</v>
      </c>
      <c r="V99" s="245">
        <f t="shared" si="40"/>
        <v>0</v>
      </c>
      <c r="W99" s="245">
        <f t="shared" si="40"/>
        <v>0</v>
      </c>
      <c r="X99" s="245">
        <f t="shared" si="40"/>
        <v>0</v>
      </c>
      <c r="Y99" s="245">
        <f t="shared" si="40"/>
        <v>0</v>
      </c>
      <c r="Z99" s="245">
        <f t="shared" si="40"/>
        <v>0</v>
      </c>
      <c r="AA99" s="245">
        <f t="shared" si="40"/>
        <v>0</v>
      </c>
      <c r="AB99" s="245">
        <f t="shared" si="40"/>
        <v>0</v>
      </c>
      <c r="AC99" s="245">
        <f t="shared" si="40"/>
        <v>0</v>
      </c>
      <c r="AD99" s="245">
        <f t="shared" si="40"/>
        <v>0</v>
      </c>
      <c r="AE99" s="245">
        <f t="shared" si="40"/>
        <v>0</v>
      </c>
      <c r="AF99" s="245">
        <f t="shared" si="40"/>
        <v>0</v>
      </c>
      <c r="AG99" s="189">
        <f t="shared" ref="AG99:AG112" si="42">SUM(B99:AF99)</f>
        <v>0</v>
      </c>
      <c r="AH99" s="226"/>
    </row>
    <row r="100">
      <c r="A100" s="246" t="s">
        <v>279</v>
      </c>
      <c r="B100" s="235">
        <f t="shared" ref="B100:AF100" si="41">B54-B144</f>
        <v>143</v>
      </c>
      <c r="C100" s="235">
        <f t="shared" si="41"/>
        <v>226</v>
      </c>
      <c r="D100" s="235">
        <f t="shared" si="41"/>
        <v>336</v>
      </c>
      <c r="E100" s="235">
        <f t="shared" si="41"/>
        <v>324</v>
      </c>
      <c r="F100" s="235">
        <f t="shared" si="41"/>
        <v>195</v>
      </c>
      <c r="G100" s="235">
        <f t="shared" si="41"/>
        <v>164</v>
      </c>
      <c r="H100" s="235">
        <f t="shared" si="41"/>
        <v>122</v>
      </c>
      <c r="I100" s="235">
        <f t="shared" si="41"/>
        <v>106</v>
      </c>
      <c r="J100" s="235">
        <f t="shared" si="41"/>
        <v>108</v>
      </c>
      <c r="K100" s="235">
        <f t="shared" si="41"/>
        <v>143</v>
      </c>
      <c r="L100" s="235">
        <f t="shared" si="41"/>
        <v>69</v>
      </c>
      <c r="M100" s="235">
        <f t="shared" si="41"/>
        <v>66</v>
      </c>
      <c r="N100" s="235">
        <f t="shared" si="41"/>
        <v>54</v>
      </c>
      <c r="O100" s="235">
        <f t="shared" si="41"/>
        <v>153</v>
      </c>
      <c r="P100" s="235">
        <f t="shared" si="41"/>
        <v>71</v>
      </c>
      <c r="Q100" s="235">
        <f t="shared" si="41"/>
        <v>58</v>
      </c>
      <c r="R100" s="235">
        <f t="shared" si="41"/>
        <v>108</v>
      </c>
      <c r="S100" s="235">
        <f t="shared" si="41"/>
        <v>74</v>
      </c>
      <c r="T100" s="235">
        <f t="shared" si="41"/>
        <v>74</v>
      </c>
      <c r="U100" s="235">
        <f t="shared" si="41"/>
        <v>39</v>
      </c>
      <c r="V100" s="235">
        <f t="shared" si="41"/>
        <v>64</v>
      </c>
      <c r="W100" s="235">
        <f t="shared" si="41"/>
        <v>69</v>
      </c>
      <c r="X100" s="235">
        <f t="shared" si="41"/>
        <v>85</v>
      </c>
      <c r="Y100" s="235">
        <f t="shared" si="41"/>
        <v>119</v>
      </c>
      <c r="Z100" s="235">
        <f t="shared" si="41"/>
        <v>120</v>
      </c>
      <c r="AA100" s="235">
        <f t="shared" si="41"/>
        <v>49</v>
      </c>
      <c r="AB100" s="235">
        <f t="shared" si="41"/>
        <v>35</v>
      </c>
      <c r="AC100" s="235">
        <f t="shared" si="41"/>
        <v>23</v>
      </c>
      <c r="AD100" s="235">
        <f t="shared" si="41"/>
        <v>34</v>
      </c>
      <c r="AE100" s="235">
        <f t="shared" si="41"/>
        <v>41</v>
      </c>
      <c r="AF100" s="235">
        <f t="shared" si="41"/>
        <v>43</v>
      </c>
      <c r="AG100" s="189">
        <f t="shared" si="42"/>
        <v>3315</v>
      </c>
      <c r="AH100" s="201"/>
    </row>
    <row r="101">
      <c r="A101" s="246" t="s">
        <v>491</v>
      </c>
      <c r="B101" s="235">
        <f t="shared" ref="B101:AF101" si="43">B55-B145</f>
        <v>5</v>
      </c>
      <c r="C101" s="235">
        <f t="shared" si="43"/>
        <v>18</v>
      </c>
      <c r="D101" s="235">
        <f t="shared" si="43"/>
        <v>20</v>
      </c>
      <c r="E101" s="235">
        <f t="shared" si="43"/>
        <v>20</v>
      </c>
      <c r="F101" s="235">
        <f t="shared" si="43"/>
        <v>9</v>
      </c>
      <c r="G101" s="235">
        <f t="shared" si="43"/>
        <v>5</v>
      </c>
      <c r="H101" s="235">
        <f t="shared" si="43"/>
        <v>16</v>
      </c>
      <c r="I101" s="235">
        <f t="shared" si="43"/>
        <v>11</v>
      </c>
      <c r="J101" s="235">
        <f t="shared" si="43"/>
        <v>7</v>
      </c>
      <c r="K101" s="235">
        <f t="shared" si="43"/>
        <v>22</v>
      </c>
      <c r="L101" s="235">
        <f t="shared" si="43"/>
        <v>7</v>
      </c>
      <c r="M101" s="235">
        <f t="shared" si="43"/>
        <v>4</v>
      </c>
      <c r="N101" s="235">
        <f t="shared" si="43"/>
        <v>9</v>
      </c>
      <c r="O101" s="235">
        <f t="shared" si="43"/>
        <v>103</v>
      </c>
      <c r="P101" s="235">
        <f t="shared" si="43"/>
        <v>17</v>
      </c>
      <c r="Q101" s="235">
        <f t="shared" si="43"/>
        <v>11</v>
      </c>
      <c r="R101" s="235">
        <f t="shared" si="43"/>
        <v>27</v>
      </c>
      <c r="S101" s="235">
        <f t="shared" si="43"/>
        <v>11</v>
      </c>
      <c r="T101" s="235">
        <f t="shared" si="43"/>
        <v>24</v>
      </c>
      <c r="U101" s="235">
        <f t="shared" si="43"/>
        <v>7</v>
      </c>
      <c r="V101" s="235">
        <f t="shared" si="43"/>
        <v>3</v>
      </c>
      <c r="W101" s="235">
        <f t="shared" si="43"/>
        <v>4</v>
      </c>
      <c r="X101" s="235">
        <f t="shared" si="43"/>
        <v>14</v>
      </c>
      <c r="Y101" s="235">
        <f t="shared" si="43"/>
        <v>13</v>
      </c>
      <c r="Z101" s="235">
        <f t="shared" si="43"/>
        <v>7</v>
      </c>
      <c r="AA101" s="235">
        <f t="shared" si="43"/>
        <v>2</v>
      </c>
      <c r="AB101" s="235">
        <f t="shared" si="43"/>
        <v>2</v>
      </c>
      <c r="AC101" s="235">
        <f t="shared" si="43"/>
        <v>2</v>
      </c>
      <c r="AD101" s="235">
        <f t="shared" si="43"/>
        <v>6</v>
      </c>
      <c r="AE101" s="235">
        <f t="shared" si="43"/>
        <v>4</v>
      </c>
      <c r="AF101" s="235">
        <f t="shared" si="43"/>
        <v>5</v>
      </c>
      <c r="AG101" s="189">
        <f t="shared" si="42"/>
        <v>415</v>
      </c>
      <c r="AH101" s="201"/>
    </row>
    <row r="102">
      <c r="A102" s="246" t="s">
        <v>492</v>
      </c>
      <c r="B102" s="235">
        <f t="shared" ref="B102:AF102" si="44">B56-B146</f>
        <v>0</v>
      </c>
      <c r="C102" s="235">
        <f t="shared" si="44"/>
        <v>1</v>
      </c>
      <c r="D102" s="235">
        <f t="shared" si="44"/>
        <v>1</v>
      </c>
      <c r="E102" s="235">
        <f t="shared" si="44"/>
        <v>0</v>
      </c>
      <c r="F102" s="235">
        <f t="shared" si="44"/>
        <v>0</v>
      </c>
      <c r="G102" s="235">
        <f t="shared" si="44"/>
        <v>0</v>
      </c>
      <c r="H102" s="235">
        <f t="shared" si="44"/>
        <v>0</v>
      </c>
      <c r="I102" s="235">
        <f t="shared" si="44"/>
        <v>0</v>
      </c>
      <c r="J102" s="235">
        <f t="shared" si="44"/>
        <v>0</v>
      </c>
      <c r="K102" s="235">
        <f t="shared" si="44"/>
        <v>0</v>
      </c>
      <c r="L102" s="235">
        <f t="shared" si="44"/>
        <v>0</v>
      </c>
      <c r="M102" s="235">
        <f t="shared" si="44"/>
        <v>0</v>
      </c>
      <c r="N102" s="235">
        <f t="shared" si="44"/>
        <v>0</v>
      </c>
      <c r="O102" s="235">
        <f t="shared" si="44"/>
        <v>1</v>
      </c>
      <c r="P102" s="235">
        <f t="shared" si="44"/>
        <v>1</v>
      </c>
      <c r="Q102" s="235">
        <f t="shared" si="44"/>
        <v>1</v>
      </c>
      <c r="R102" s="235">
        <f t="shared" si="44"/>
        <v>2</v>
      </c>
      <c r="S102" s="235">
        <f t="shared" si="44"/>
        <v>0</v>
      </c>
      <c r="T102" s="235">
        <f t="shared" si="44"/>
        <v>0</v>
      </c>
      <c r="U102" s="235">
        <f t="shared" si="44"/>
        <v>0</v>
      </c>
      <c r="V102" s="235">
        <f t="shared" si="44"/>
        <v>1</v>
      </c>
      <c r="W102" s="235">
        <f t="shared" si="44"/>
        <v>0</v>
      </c>
      <c r="X102" s="235">
        <f t="shared" si="44"/>
        <v>0</v>
      </c>
      <c r="Y102" s="235">
        <f t="shared" si="44"/>
        <v>1</v>
      </c>
      <c r="Z102" s="235">
        <f t="shared" si="44"/>
        <v>2</v>
      </c>
      <c r="AA102" s="235">
        <f t="shared" si="44"/>
        <v>0</v>
      </c>
      <c r="AB102" s="235">
        <f t="shared" si="44"/>
        <v>1</v>
      </c>
      <c r="AC102" s="235">
        <f t="shared" si="44"/>
        <v>0</v>
      </c>
      <c r="AD102" s="235">
        <f t="shared" si="44"/>
        <v>0</v>
      </c>
      <c r="AE102" s="235">
        <f t="shared" si="44"/>
        <v>0</v>
      </c>
      <c r="AF102" s="235">
        <f t="shared" si="44"/>
        <v>0</v>
      </c>
      <c r="AG102" s="189">
        <f t="shared" si="42"/>
        <v>12</v>
      </c>
      <c r="AH102" s="201"/>
    </row>
    <row r="103">
      <c r="A103" s="246" t="s">
        <v>493</v>
      </c>
      <c r="B103" s="235">
        <f t="shared" ref="B103:AF103" si="45">B57-B147</f>
        <v>0</v>
      </c>
      <c r="C103" s="235">
        <f t="shared" si="45"/>
        <v>0</v>
      </c>
      <c r="D103" s="235">
        <f t="shared" si="45"/>
        <v>0</v>
      </c>
      <c r="E103" s="235">
        <f t="shared" si="45"/>
        <v>0</v>
      </c>
      <c r="F103" s="235">
        <f t="shared" si="45"/>
        <v>0</v>
      </c>
      <c r="G103" s="235">
        <f t="shared" si="45"/>
        <v>0</v>
      </c>
      <c r="H103" s="235">
        <f t="shared" si="45"/>
        <v>0</v>
      </c>
      <c r="I103" s="235">
        <f t="shared" si="45"/>
        <v>0</v>
      </c>
      <c r="J103" s="235">
        <f t="shared" si="45"/>
        <v>0</v>
      </c>
      <c r="K103" s="235">
        <f t="shared" si="45"/>
        <v>0</v>
      </c>
      <c r="L103" s="235">
        <f t="shared" si="45"/>
        <v>0</v>
      </c>
      <c r="M103" s="235">
        <f t="shared" si="45"/>
        <v>0</v>
      </c>
      <c r="N103" s="235">
        <f t="shared" si="45"/>
        <v>0</v>
      </c>
      <c r="O103" s="235">
        <f t="shared" si="45"/>
        <v>0</v>
      </c>
      <c r="P103" s="235">
        <f t="shared" si="45"/>
        <v>0</v>
      </c>
      <c r="Q103" s="235">
        <f t="shared" si="45"/>
        <v>0</v>
      </c>
      <c r="R103" s="235">
        <f t="shared" si="45"/>
        <v>0</v>
      </c>
      <c r="S103" s="235">
        <f t="shared" si="45"/>
        <v>0</v>
      </c>
      <c r="T103" s="235">
        <f t="shared" si="45"/>
        <v>0</v>
      </c>
      <c r="U103" s="235">
        <f t="shared" si="45"/>
        <v>0</v>
      </c>
      <c r="V103" s="235">
        <f t="shared" si="45"/>
        <v>0</v>
      </c>
      <c r="W103" s="235">
        <f t="shared" si="45"/>
        <v>0</v>
      </c>
      <c r="X103" s="235">
        <f t="shared" si="45"/>
        <v>0</v>
      </c>
      <c r="Y103" s="235">
        <f t="shared" si="45"/>
        <v>0</v>
      </c>
      <c r="Z103" s="235">
        <f t="shared" si="45"/>
        <v>0</v>
      </c>
      <c r="AA103" s="235">
        <f t="shared" si="45"/>
        <v>0</v>
      </c>
      <c r="AB103" s="235">
        <f t="shared" si="45"/>
        <v>0</v>
      </c>
      <c r="AC103" s="235">
        <f t="shared" si="45"/>
        <v>0</v>
      </c>
      <c r="AD103" s="235">
        <f t="shared" si="45"/>
        <v>0</v>
      </c>
      <c r="AE103" s="235">
        <f t="shared" si="45"/>
        <v>0</v>
      </c>
      <c r="AF103" s="235">
        <f t="shared" si="45"/>
        <v>0</v>
      </c>
      <c r="AG103" s="189">
        <f t="shared" si="42"/>
        <v>0</v>
      </c>
      <c r="AH103" s="201"/>
    </row>
    <row r="104">
      <c r="A104" s="246" t="s">
        <v>494</v>
      </c>
      <c r="B104" s="235">
        <f t="shared" ref="B104:AF104" si="46">B58-B148</f>
        <v>0</v>
      </c>
      <c r="C104" s="235">
        <f t="shared" si="46"/>
        <v>0</v>
      </c>
      <c r="D104" s="235">
        <f t="shared" si="46"/>
        <v>0</v>
      </c>
      <c r="E104" s="235">
        <f t="shared" si="46"/>
        <v>0</v>
      </c>
      <c r="F104" s="235">
        <f t="shared" si="46"/>
        <v>0</v>
      </c>
      <c r="G104" s="235">
        <f t="shared" si="46"/>
        <v>0</v>
      </c>
      <c r="H104" s="235">
        <f t="shared" si="46"/>
        <v>0</v>
      </c>
      <c r="I104" s="235">
        <f t="shared" si="46"/>
        <v>0</v>
      </c>
      <c r="J104" s="235">
        <f t="shared" si="46"/>
        <v>0</v>
      </c>
      <c r="K104" s="235">
        <f t="shared" si="46"/>
        <v>0</v>
      </c>
      <c r="L104" s="235">
        <f t="shared" si="46"/>
        <v>0</v>
      </c>
      <c r="M104" s="235">
        <f t="shared" si="46"/>
        <v>0</v>
      </c>
      <c r="N104" s="235">
        <f t="shared" si="46"/>
        <v>0</v>
      </c>
      <c r="O104" s="235">
        <f t="shared" si="46"/>
        <v>0</v>
      </c>
      <c r="P104" s="235">
        <f t="shared" si="46"/>
        <v>0</v>
      </c>
      <c r="Q104" s="235">
        <f t="shared" si="46"/>
        <v>0</v>
      </c>
      <c r="R104" s="235">
        <f t="shared" si="46"/>
        <v>0</v>
      </c>
      <c r="S104" s="235">
        <f t="shared" si="46"/>
        <v>0</v>
      </c>
      <c r="T104" s="235">
        <f t="shared" si="46"/>
        <v>0</v>
      </c>
      <c r="U104" s="235">
        <f t="shared" si="46"/>
        <v>0</v>
      </c>
      <c r="V104" s="235">
        <f t="shared" si="46"/>
        <v>0</v>
      </c>
      <c r="W104" s="235">
        <f t="shared" si="46"/>
        <v>0</v>
      </c>
      <c r="X104" s="235">
        <f t="shared" si="46"/>
        <v>0</v>
      </c>
      <c r="Y104" s="235">
        <f t="shared" si="46"/>
        <v>0</v>
      </c>
      <c r="Z104" s="235">
        <f t="shared" si="46"/>
        <v>0</v>
      </c>
      <c r="AA104" s="235">
        <f t="shared" si="46"/>
        <v>0</v>
      </c>
      <c r="AB104" s="235">
        <f t="shared" si="46"/>
        <v>0</v>
      </c>
      <c r="AC104" s="235">
        <f t="shared" si="46"/>
        <v>0</v>
      </c>
      <c r="AD104" s="235">
        <f t="shared" si="46"/>
        <v>0</v>
      </c>
      <c r="AE104" s="235">
        <f t="shared" si="46"/>
        <v>0</v>
      </c>
      <c r="AF104" s="235">
        <f t="shared" si="46"/>
        <v>0</v>
      </c>
      <c r="AG104" s="189">
        <f t="shared" si="42"/>
        <v>0</v>
      </c>
      <c r="AH104" s="201"/>
    </row>
    <row r="105">
      <c r="A105" s="246" t="s">
        <v>495</v>
      </c>
      <c r="B105" s="235">
        <f t="shared" ref="B105:AF105" si="47">B59-B149</f>
        <v>45</v>
      </c>
      <c r="C105" s="235">
        <f t="shared" si="47"/>
        <v>73</v>
      </c>
      <c r="D105" s="235">
        <f t="shared" si="47"/>
        <v>126</v>
      </c>
      <c r="E105" s="235">
        <f t="shared" si="47"/>
        <v>105</v>
      </c>
      <c r="F105" s="235">
        <f t="shared" si="47"/>
        <v>73</v>
      </c>
      <c r="G105" s="235">
        <f t="shared" si="47"/>
        <v>59</v>
      </c>
      <c r="H105" s="235">
        <f t="shared" si="47"/>
        <v>49</v>
      </c>
      <c r="I105" s="235">
        <f t="shared" si="47"/>
        <v>41</v>
      </c>
      <c r="J105" s="235">
        <f t="shared" si="47"/>
        <v>45</v>
      </c>
      <c r="K105" s="235">
        <f t="shared" si="47"/>
        <v>136</v>
      </c>
      <c r="L105" s="235">
        <f t="shared" si="47"/>
        <v>75</v>
      </c>
      <c r="M105" s="235">
        <f t="shared" si="47"/>
        <v>37</v>
      </c>
      <c r="N105" s="235">
        <f t="shared" si="47"/>
        <v>25</v>
      </c>
      <c r="O105" s="235">
        <f t="shared" si="47"/>
        <v>90</v>
      </c>
      <c r="P105" s="235">
        <f t="shared" si="47"/>
        <v>29</v>
      </c>
      <c r="Q105" s="235">
        <f t="shared" si="47"/>
        <v>33</v>
      </c>
      <c r="R105" s="235">
        <f t="shared" si="47"/>
        <v>67</v>
      </c>
      <c r="S105" s="235">
        <f t="shared" si="47"/>
        <v>44</v>
      </c>
      <c r="T105" s="235">
        <f t="shared" si="47"/>
        <v>32</v>
      </c>
      <c r="U105" s="235">
        <f t="shared" si="47"/>
        <v>24</v>
      </c>
      <c r="V105" s="235">
        <f t="shared" si="47"/>
        <v>24</v>
      </c>
      <c r="W105" s="235">
        <f t="shared" si="47"/>
        <v>45</v>
      </c>
      <c r="X105" s="235">
        <f t="shared" si="47"/>
        <v>49</v>
      </c>
      <c r="Y105" s="235">
        <f t="shared" si="47"/>
        <v>53</v>
      </c>
      <c r="Z105" s="235">
        <f t="shared" si="47"/>
        <v>58</v>
      </c>
      <c r="AA105" s="235">
        <f t="shared" si="47"/>
        <v>17</v>
      </c>
      <c r="AB105" s="235">
        <f t="shared" si="47"/>
        <v>22</v>
      </c>
      <c r="AC105" s="235">
        <f t="shared" si="47"/>
        <v>14</v>
      </c>
      <c r="AD105" s="235">
        <f t="shared" si="47"/>
        <v>22</v>
      </c>
      <c r="AE105" s="235">
        <f t="shared" si="47"/>
        <v>24</v>
      </c>
      <c r="AF105" s="235">
        <f t="shared" si="47"/>
        <v>23</v>
      </c>
      <c r="AG105" s="189">
        <f t="shared" si="42"/>
        <v>1559</v>
      </c>
      <c r="AH105" s="201"/>
    </row>
    <row r="106">
      <c r="A106" s="246" t="s">
        <v>496</v>
      </c>
      <c r="B106" s="235">
        <f t="shared" ref="B106:AF106" si="48">B60-B150</f>
        <v>3</v>
      </c>
      <c r="C106" s="235">
        <f t="shared" si="48"/>
        <v>3</v>
      </c>
      <c r="D106" s="235">
        <f t="shared" si="48"/>
        <v>1</v>
      </c>
      <c r="E106" s="235">
        <f t="shared" si="48"/>
        <v>1</v>
      </c>
      <c r="F106" s="235">
        <f t="shared" si="48"/>
        <v>2</v>
      </c>
      <c r="G106" s="235">
        <f t="shared" si="48"/>
        <v>0</v>
      </c>
      <c r="H106" s="235">
        <f t="shared" si="48"/>
        <v>0</v>
      </c>
      <c r="I106" s="235">
        <f t="shared" si="48"/>
        <v>1</v>
      </c>
      <c r="J106" s="235">
        <f t="shared" si="48"/>
        <v>1</v>
      </c>
      <c r="K106" s="235">
        <f t="shared" si="48"/>
        <v>0</v>
      </c>
      <c r="L106" s="235">
        <f t="shared" si="48"/>
        <v>0</v>
      </c>
      <c r="M106" s="235">
        <f t="shared" si="48"/>
        <v>0</v>
      </c>
      <c r="N106" s="235">
        <f t="shared" si="48"/>
        <v>0</v>
      </c>
      <c r="O106" s="235">
        <f t="shared" si="48"/>
        <v>5</v>
      </c>
      <c r="P106" s="235">
        <f t="shared" si="48"/>
        <v>1</v>
      </c>
      <c r="Q106" s="235">
        <f t="shared" si="48"/>
        <v>1</v>
      </c>
      <c r="R106" s="235">
        <f t="shared" si="48"/>
        <v>2</v>
      </c>
      <c r="S106" s="235">
        <f t="shared" si="48"/>
        <v>4</v>
      </c>
      <c r="T106" s="235">
        <f t="shared" si="48"/>
        <v>2</v>
      </c>
      <c r="U106" s="235">
        <f t="shared" si="48"/>
        <v>1</v>
      </c>
      <c r="V106" s="235">
        <f t="shared" si="48"/>
        <v>1</v>
      </c>
      <c r="W106" s="235">
        <f t="shared" si="48"/>
        <v>0</v>
      </c>
      <c r="X106" s="235">
        <f t="shared" si="48"/>
        <v>1</v>
      </c>
      <c r="Y106" s="235">
        <f t="shared" si="48"/>
        <v>2</v>
      </c>
      <c r="Z106" s="235">
        <f t="shared" si="48"/>
        <v>4</v>
      </c>
      <c r="AA106" s="235">
        <f t="shared" si="48"/>
        <v>0</v>
      </c>
      <c r="AB106" s="235">
        <f t="shared" si="48"/>
        <v>2</v>
      </c>
      <c r="AC106" s="235">
        <f t="shared" si="48"/>
        <v>0</v>
      </c>
      <c r="AD106" s="235">
        <f t="shared" si="48"/>
        <v>0</v>
      </c>
      <c r="AE106" s="235">
        <f t="shared" si="48"/>
        <v>0</v>
      </c>
      <c r="AF106" s="235">
        <f t="shared" si="48"/>
        <v>1</v>
      </c>
      <c r="AG106" s="189">
        <f t="shared" si="42"/>
        <v>39</v>
      </c>
      <c r="AH106" s="201"/>
    </row>
    <row r="107">
      <c r="A107" s="246" t="s">
        <v>497</v>
      </c>
      <c r="B107" s="235">
        <f t="shared" ref="B107:AF107" si="49">B61-B151</f>
        <v>0</v>
      </c>
      <c r="C107" s="235">
        <f t="shared" si="49"/>
        <v>0</v>
      </c>
      <c r="D107" s="235">
        <f t="shared" si="49"/>
        <v>0</v>
      </c>
      <c r="E107" s="235">
        <f t="shared" si="49"/>
        <v>0</v>
      </c>
      <c r="F107" s="235">
        <f t="shared" si="49"/>
        <v>0</v>
      </c>
      <c r="G107" s="235">
        <f t="shared" si="49"/>
        <v>0</v>
      </c>
      <c r="H107" s="235">
        <f t="shared" si="49"/>
        <v>0</v>
      </c>
      <c r="I107" s="235">
        <f t="shared" si="49"/>
        <v>0</v>
      </c>
      <c r="J107" s="235">
        <f t="shared" si="49"/>
        <v>0</v>
      </c>
      <c r="K107" s="235">
        <f t="shared" si="49"/>
        <v>0</v>
      </c>
      <c r="L107" s="235">
        <f t="shared" si="49"/>
        <v>0</v>
      </c>
      <c r="M107" s="235">
        <f t="shared" si="49"/>
        <v>0</v>
      </c>
      <c r="N107" s="235">
        <f t="shared" si="49"/>
        <v>0</v>
      </c>
      <c r="O107" s="235">
        <f t="shared" si="49"/>
        <v>0</v>
      </c>
      <c r="P107" s="235">
        <f t="shared" si="49"/>
        <v>0</v>
      </c>
      <c r="Q107" s="235">
        <f t="shared" si="49"/>
        <v>0</v>
      </c>
      <c r="R107" s="235">
        <f t="shared" si="49"/>
        <v>0</v>
      </c>
      <c r="S107" s="235">
        <f t="shared" si="49"/>
        <v>0</v>
      </c>
      <c r="T107" s="235">
        <f t="shared" si="49"/>
        <v>0</v>
      </c>
      <c r="U107" s="235">
        <f t="shared" si="49"/>
        <v>0</v>
      </c>
      <c r="V107" s="235">
        <f t="shared" si="49"/>
        <v>0</v>
      </c>
      <c r="W107" s="235">
        <f t="shared" si="49"/>
        <v>0</v>
      </c>
      <c r="X107" s="235">
        <f t="shared" si="49"/>
        <v>0</v>
      </c>
      <c r="Y107" s="235">
        <f t="shared" si="49"/>
        <v>0</v>
      </c>
      <c r="Z107" s="235">
        <f t="shared" si="49"/>
        <v>0</v>
      </c>
      <c r="AA107" s="235">
        <f t="shared" si="49"/>
        <v>0</v>
      </c>
      <c r="AB107" s="235">
        <f t="shared" si="49"/>
        <v>0</v>
      </c>
      <c r="AC107" s="235">
        <f t="shared" si="49"/>
        <v>0</v>
      </c>
      <c r="AD107" s="235">
        <f t="shared" si="49"/>
        <v>0</v>
      </c>
      <c r="AE107" s="235">
        <f t="shared" si="49"/>
        <v>0</v>
      </c>
      <c r="AF107" s="235">
        <f t="shared" si="49"/>
        <v>0</v>
      </c>
      <c r="AG107" s="189">
        <f t="shared" si="42"/>
        <v>0</v>
      </c>
      <c r="AH107" s="201"/>
    </row>
    <row r="108">
      <c r="A108" s="246" t="s">
        <v>498</v>
      </c>
      <c r="B108" s="235">
        <f t="shared" ref="B108:AF108" si="50">B62-B152</f>
        <v>4</v>
      </c>
      <c r="C108" s="235">
        <f t="shared" si="50"/>
        <v>6</v>
      </c>
      <c r="D108" s="235">
        <f t="shared" si="50"/>
        <v>14</v>
      </c>
      <c r="E108" s="235">
        <f t="shared" si="50"/>
        <v>6</v>
      </c>
      <c r="F108" s="235">
        <f t="shared" si="50"/>
        <v>7</v>
      </c>
      <c r="G108" s="235">
        <f t="shared" si="50"/>
        <v>5</v>
      </c>
      <c r="H108" s="235">
        <f t="shared" si="50"/>
        <v>6</v>
      </c>
      <c r="I108" s="235">
        <f t="shared" si="50"/>
        <v>5</v>
      </c>
      <c r="J108" s="235">
        <f t="shared" si="50"/>
        <v>4</v>
      </c>
      <c r="K108" s="235">
        <f t="shared" si="50"/>
        <v>5</v>
      </c>
      <c r="L108" s="235">
        <f t="shared" si="50"/>
        <v>3</v>
      </c>
      <c r="M108" s="235">
        <f t="shared" si="50"/>
        <v>6</v>
      </c>
      <c r="N108" s="235">
        <f t="shared" si="50"/>
        <v>7</v>
      </c>
      <c r="O108" s="235">
        <f t="shared" si="50"/>
        <v>6</v>
      </c>
      <c r="P108" s="235">
        <f t="shared" si="50"/>
        <v>1</v>
      </c>
      <c r="Q108" s="235">
        <f t="shared" si="50"/>
        <v>3</v>
      </c>
      <c r="R108" s="235">
        <f t="shared" si="50"/>
        <v>2</v>
      </c>
      <c r="S108" s="235">
        <f t="shared" si="50"/>
        <v>2</v>
      </c>
      <c r="T108" s="235">
        <f t="shared" si="50"/>
        <v>4</v>
      </c>
      <c r="U108" s="235">
        <f t="shared" si="50"/>
        <v>1</v>
      </c>
      <c r="V108" s="235">
        <f t="shared" si="50"/>
        <v>1</v>
      </c>
      <c r="W108" s="235">
        <f t="shared" si="50"/>
        <v>3</v>
      </c>
      <c r="X108" s="235">
        <f t="shared" si="50"/>
        <v>0</v>
      </c>
      <c r="Y108" s="235">
        <f t="shared" si="50"/>
        <v>5</v>
      </c>
      <c r="Z108" s="235">
        <f t="shared" si="50"/>
        <v>4</v>
      </c>
      <c r="AA108" s="235">
        <f t="shared" si="50"/>
        <v>4</v>
      </c>
      <c r="AB108" s="235">
        <f t="shared" si="50"/>
        <v>1</v>
      </c>
      <c r="AC108" s="235">
        <f t="shared" si="50"/>
        <v>2</v>
      </c>
      <c r="AD108" s="235">
        <f t="shared" si="50"/>
        <v>0</v>
      </c>
      <c r="AE108" s="235">
        <f t="shared" si="50"/>
        <v>0</v>
      </c>
      <c r="AF108" s="235">
        <f t="shared" si="50"/>
        <v>3</v>
      </c>
      <c r="AG108" s="189">
        <f t="shared" si="42"/>
        <v>120</v>
      </c>
      <c r="AH108" s="201"/>
    </row>
    <row r="109">
      <c r="A109" s="234" t="s">
        <v>499</v>
      </c>
      <c r="B109" s="235">
        <f t="shared" ref="B109:AF109" si="51">B63-B153</f>
        <v>0</v>
      </c>
      <c r="C109" s="235">
        <f t="shared" si="51"/>
        <v>0</v>
      </c>
      <c r="D109" s="235">
        <f t="shared" si="51"/>
        <v>0</v>
      </c>
      <c r="E109" s="235">
        <f t="shared" si="51"/>
        <v>0</v>
      </c>
      <c r="F109" s="235">
        <f t="shared" si="51"/>
        <v>0</v>
      </c>
      <c r="G109" s="235">
        <f t="shared" si="51"/>
        <v>0</v>
      </c>
      <c r="H109" s="235">
        <f t="shared" si="51"/>
        <v>0</v>
      </c>
      <c r="I109" s="235">
        <f t="shared" si="51"/>
        <v>0</v>
      </c>
      <c r="J109" s="235">
        <f t="shared" si="51"/>
        <v>0</v>
      </c>
      <c r="K109" s="235">
        <f t="shared" si="51"/>
        <v>0</v>
      </c>
      <c r="L109" s="235">
        <f t="shared" si="51"/>
        <v>0</v>
      </c>
      <c r="M109" s="235">
        <f t="shared" si="51"/>
        <v>0</v>
      </c>
      <c r="N109" s="235">
        <f t="shared" si="51"/>
        <v>0</v>
      </c>
      <c r="O109" s="235">
        <f t="shared" si="51"/>
        <v>0</v>
      </c>
      <c r="P109" s="235">
        <f t="shared" si="51"/>
        <v>0</v>
      </c>
      <c r="Q109" s="235">
        <f t="shared" si="51"/>
        <v>0</v>
      </c>
      <c r="R109" s="235">
        <f t="shared" si="51"/>
        <v>0</v>
      </c>
      <c r="S109" s="235">
        <f t="shared" si="51"/>
        <v>0</v>
      </c>
      <c r="T109" s="235">
        <f t="shared" si="51"/>
        <v>0</v>
      </c>
      <c r="U109" s="235">
        <f t="shared" si="51"/>
        <v>0</v>
      </c>
      <c r="V109" s="235">
        <f t="shared" si="51"/>
        <v>0</v>
      </c>
      <c r="W109" s="235">
        <f t="shared" si="51"/>
        <v>0</v>
      </c>
      <c r="X109" s="235">
        <f t="shared" si="51"/>
        <v>0</v>
      </c>
      <c r="Y109" s="235">
        <f t="shared" si="51"/>
        <v>0</v>
      </c>
      <c r="Z109" s="235">
        <f t="shared" si="51"/>
        <v>0</v>
      </c>
      <c r="AA109" s="235">
        <f t="shared" si="51"/>
        <v>0</v>
      </c>
      <c r="AB109" s="235">
        <f t="shared" si="51"/>
        <v>0</v>
      </c>
      <c r="AC109" s="235">
        <f t="shared" si="51"/>
        <v>0</v>
      </c>
      <c r="AD109" s="235">
        <f t="shared" si="51"/>
        <v>0</v>
      </c>
      <c r="AE109" s="235">
        <f t="shared" si="51"/>
        <v>0</v>
      </c>
      <c r="AF109" s="235">
        <f t="shared" si="51"/>
        <v>0</v>
      </c>
      <c r="AG109" s="189">
        <f t="shared" si="42"/>
        <v>0</v>
      </c>
      <c r="AH109" s="201"/>
    </row>
    <row r="110">
      <c r="A110" s="234" t="s">
        <v>500</v>
      </c>
      <c r="B110" s="235">
        <f t="shared" ref="B110:AF110" si="52">B64-B154</f>
        <v>0</v>
      </c>
      <c r="C110" s="235">
        <f t="shared" si="52"/>
        <v>0</v>
      </c>
      <c r="D110" s="235">
        <f t="shared" si="52"/>
        <v>0</v>
      </c>
      <c r="E110" s="235">
        <f t="shared" si="52"/>
        <v>0</v>
      </c>
      <c r="F110" s="235">
        <f t="shared" si="52"/>
        <v>0</v>
      </c>
      <c r="G110" s="235">
        <f t="shared" si="52"/>
        <v>0</v>
      </c>
      <c r="H110" s="235">
        <f t="shared" si="52"/>
        <v>0</v>
      </c>
      <c r="I110" s="235">
        <f t="shared" si="52"/>
        <v>0</v>
      </c>
      <c r="J110" s="235">
        <f t="shared" si="52"/>
        <v>0</v>
      </c>
      <c r="K110" s="235">
        <f t="shared" si="52"/>
        <v>0</v>
      </c>
      <c r="L110" s="235">
        <f t="shared" si="52"/>
        <v>0</v>
      </c>
      <c r="M110" s="235">
        <f t="shared" si="52"/>
        <v>0</v>
      </c>
      <c r="N110" s="235">
        <f t="shared" si="52"/>
        <v>0</v>
      </c>
      <c r="O110" s="235">
        <f t="shared" si="52"/>
        <v>0</v>
      </c>
      <c r="P110" s="235">
        <f t="shared" si="52"/>
        <v>0</v>
      </c>
      <c r="Q110" s="235">
        <f t="shared" si="52"/>
        <v>0</v>
      </c>
      <c r="R110" s="235">
        <f t="shared" si="52"/>
        <v>0</v>
      </c>
      <c r="S110" s="235">
        <f t="shared" si="52"/>
        <v>0</v>
      </c>
      <c r="T110" s="235">
        <f t="shared" si="52"/>
        <v>0</v>
      </c>
      <c r="U110" s="235">
        <f t="shared" si="52"/>
        <v>0</v>
      </c>
      <c r="V110" s="235">
        <f t="shared" si="52"/>
        <v>0</v>
      </c>
      <c r="W110" s="235">
        <f t="shared" si="52"/>
        <v>0</v>
      </c>
      <c r="X110" s="235">
        <f t="shared" si="52"/>
        <v>0</v>
      </c>
      <c r="Y110" s="235">
        <f t="shared" si="52"/>
        <v>0</v>
      </c>
      <c r="Z110" s="235">
        <f t="shared" si="52"/>
        <v>0</v>
      </c>
      <c r="AA110" s="235">
        <f t="shared" si="52"/>
        <v>0</v>
      </c>
      <c r="AB110" s="235">
        <f t="shared" si="52"/>
        <v>0</v>
      </c>
      <c r="AC110" s="235">
        <f t="shared" si="52"/>
        <v>0</v>
      </c>
      <c r="AD110" s="235">
        <f t="shared" si="52"/>
        <v>0</v>
      </c>
      <c r="AE110" s="235">
        <f t="shared" si="52"/>
        <v>0</v>
      </c>
      <c r="AF110" s="235">
        <f t="shared" si="52"/>
        <v>0</v>
      </c>
      <c r="AG110" s="189">
        <f t="shared" si="42"/>
        <v>0</v>
      </c>
      <c r="AH110" s="201"/>
    </row>
    <row r="111">
      <c r="A111" s="234" t="s">
        <v>290</v>
      </c>
      <c r="B111" s="235">
        <f t="shared" ref="B111:AF111" si="53">B65-B155</f>
        <v>0</v>
      </c>
      <c r="C111" s="235">
        <f t="shared" si="53"/>
        <v>0</v>
      </c>
      <c r="D111" s="235">
        <f t="shared" si="53"/>
        <v>0</v>
      </c>
      <c r="E111" s="235">
        <f t="shared" si="53"/>
        <v>0</v>
      </c>
      <c r="F111" s="235">
        <f t="shared" si="53"/>
        <v>0</v>
      </c>
      <c r="G111" s="235">
        <f t="shared" si="53"/>
        <v>0</v>
      </c>
      <c r="H111" s="235">
        <f t="shared" si="53"/>
        <v>0</v>
      </c>
      <c r="I111" s="235">
        <f t="shared" si="53"/>
        <v>0</v>
      </c>
      <c r="J111" s="235">
        <f t="shared" si="53"/>
        <v>0</v>
      </c>
      <c r="K111" s="235">
        <f t="shared" si="53"/>
        <v>0</v>
      </c>
      <c r="L111" s="235">
        <f t="shared" si="53"/>
        <v>0</v>
      </c>
      <c r="M111" s="235">
        <f t="shared" si="53"/>
        <v>0</v>
      </c>
      <c r="N111" s="235">
        <f t="shared" si="53"/>
        <v>0</v>
      </c>
      <c r="O111" s="235">
        <f t="shared" si="53"/>
        <v>0</v>
      </c>
      <c r="P111" s="235">
        <f t="shared" si="53"/>
        <v>0</v>
      </c>
      <c r="Q111" s="235">
        <f t="shared" si="53"/>
        <v>0</v>
      </c>
      <c r="R111" s="235">
        <f t="shared" si="53"/>
        <v>1</v>
      </c>
      <c r="S111" s="235">
        <f t="shared" si="53"/>
        <v>0</v>
      </c>
      <c r="T111" s="235">
        <f t="shared" si="53"/>
        <v>0</v>
      </c>
      <c r="U111" s="235">
        <f t="shared" si="53"/>
        <v>0</v>
      </c>
      <c r="V111" s="235">
        <f t="shared" si="53"/>
        <v>0</v>
      </c>
      <c r="W111" s="235">
        <f t="shared" si="53"/>
        <v>0</v>
      </c>
      <c r="X111" s="235">
        <f t="shared" si="53"/>
        <v>0</v>
      </c>
      <c r="Y111" s="235">
        <f t="shared" si="53"/>
        <v>0</v>
      </c>
      <c r="Z111" s="235">
        <f t="shared" si="53"/>
        <v>0</v>
      </c>
      <c r="AA111" s="235">
        <f t="shared" si="53"/>
        <v>0</v>
      </c>
      <c r="AB111" s="235">
        <f t="shared" si="53"/>
        <v>0</v>
      </c>
      <c r="AC111" s="235">
        <f t="shared" si="53"/>
        <v>0</v>
      </c>
      <c r="AD111" s="235">
        <f t="shared" si="53"/>
        <v>0</v>
      </c>
      <c r="AE111" s="235">
        <f t="shared" si="53"/>
        <v>0</v>
      </c>
      <c r="AF111" s="235">
        <f t="shared" si="53"/>
        <v>0</v>
      </c>
      <c r="AG111" s="189">
        <f t="shared" si="42"/>
        <v>1</v>
      </c>
      <c r="AH111" s="201"/>
    </row>
    <row r="112">
      <c r="A112" s="228" t="s">
        <v>291</v>
      </c>
      <c r="B112" s="247">
        <f t="shared" ref="B112:AF112" si="54">SUM(B99:B111)</f>
        <v>200</v>
      </c>
      <c r="C112" s="247">
        <f t="shared" si="54"/>
        <v>327</v>
      </c>
      <c r="D112" s="247">
        <f t="shared" si="54"/>
        <v>498</v>
      </c>
      <c r="E112" s="247">
        <f t="shared" si="54"/>
        <v>456</v>
      </c>
      <c r="F112" s="247">
        <f t="shared" si="54"/>
        <v>286</v>
      </c>
      <c r="G112" s="247">
        <f t="shared" si="54"/>
        <v>233</v>
      </c>
      <c r="H112" s="247">
        <f t="shared" si="54"/>
        <v>193</v>
      </c>
      <c r="I112" s="247">
        <f t="shared" si="54"/>
        <v>164</v>
      </c>
      <c r="J112" s="247">
        <f t="shared" si="54"/>
        <v>165</v>
      </c>
      <c r="K112" s="247">
        <f t="shared" si="54"/>
        <v>306</v>
      </c>
      <c r="L112" s="247">
        <f t="shared" si="54"/>
        <v>154</v>
      </c>
      <c r="M112" s="247">
        <f t="shared" si="54"/>
        <v>113</v>
      </c>
      <c r="N112" s="247">
        <f t="shared" si="54"/>
        <v>95</v>
      </c>
      <c r="O112" s="247">
        <f t="shared" si="54"/>
        <v>358</v>
      </c>
      <c r="P112" s="247">
        <f t="shared" si="54"/>
        <v>120</v>
      </c>
      <c r="Q112" s="247">
        <f t="shared" si="54"/>
        <v>107</v>
      </c>
      <c r="R112" s="247">
        <f t="shared" si="54"/>
        <v>209</v>
      </c>
      <c r="S112" s="247">
        <f t="shared" si="54"/>
        <v>135</v>
      </c>
      <c r="T112" s="247">
        <f t="shared" si="54"/>
        <v>136</v>
      </c>
      <c r="U112" s="247">
        <f t="shared" si="54"/>
        <v>72</v>
      </c>
      <c r="V112" s="247">
        <f t="shared" si="54"/>
        <v>94</v>
      </c>
      <c r="W112" s="247">
        <f t="shared" si="54"/>
        <v>121</v>
      </c>
      <c r="X112" s="247">
        <f t="shared" si="54"/>
        <v>149</v>
      </c>
      <c r="Y112" s="247">
        <f t="shared" si="54"/>
        <v>193</v>
      </c>
      <c r="Z112" s="247">
        <f t="shared" si="54"/>
        <v>195</v>
      </c>
      <c r="AA112" s="247">
        <f t="shared" si="54"/>
        <v>72</v>
      </c>
      <c r="AB112" s="247">
        <f t="shared" si="54"/>
        <v>63</v>
      </c>
      <c r="AC112" s="247">
        <f t="shared" si="54"/>
        <v>41</v>
      </c>
      <c r="AD112" s="247">
        <f t="shared" si="54"/>
        <v>62</v>
      </c>
      <c r="AE112" s="247">
        <f t="shared" si="54"/>
        <v>69</v>
      </c>
      <c r="AF112" s="247">
        <f t="shared" si="54"/>
        <v>75</v>
      </c>
      <c r="AG112" s="189">
        <f t="shared" si="42"/>
        <v>5461</v>
      </c>
      <c r="AH112" s="231"/>
    </row>
    <row r="113">
      <c r="A113" s="211"/>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89"/>
      <c r="AH113" s="217"/>
    </row>
    <row r="114">
      <c r="A114" s="211"/>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89"/>
      <c r="AH114" s="217"/>
    </row>
    <row r="115">
      <c r="A115" s="211"/>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89"/>
      <c r="AH115" s="217"/>
    </row>
    <row r="116">
      <c r="A116" s="199" t="s">
        <v>314</v>
      </c>
      <c r="B116" s="200">
        <f t="shared" ref="B116:AF116" si="55">sum(B117,B128)</f>
        <v>31</v>
      </c>
      <c r="C116" s="200">
        <f t="shared" si="55"/>
        <v>58</v>
      </c>
      <c r="D116" s="200">
        <f t="shared" si="55"/>
        <v>62</v>
      </c>
      <c r="E116" s="200">
        <f t="shared" si="55"/>
        <v>54</v>
      </c>
      <c r="F116" s="200">
        <f t="shared" si="55"/>
        <v>49</v>
      </c>
      <c r="G116" s="200">
        <f t="shared" si="55"/>
        <v>38</v>
      </c>
      <c r="H116" s="200">
        <f t="shared" si="55"/>
        <v>37</v>
      </c>
      <c r="I116" s="200">
        <f t="shared" si="55"/>
        <v>37</v>
      </c>
      <c r="J116" s="200">
        <f t="shared" si="55"/>
        <v>36</v>
      </c>
      <c r="K116" s="200">
        <f t="shared" si="55"/>
        <v>37</v>
      </c>
      <c r="L116" s="200">
        <f t="shared" si="55"/>
        <v>20</v>
      </c>
      <c r="M116" s="200">
        <f t="shared" si="55"/>
        <v>35</v>
      </c>
      <c r="N116" s="200">
        <f t="shared" si="55"/>
        <v>22</v>
      </c>
      <c r="O116" s="200">
        <f t="shared" si="55"/>
        <v>770</v>
      </c>
      <c r="P116" s="200">
        <f t="shared" si="55"/>
        <v>112</v>
      </c>
      <c r="Q116" s="200">
        <f t="shared" si="55"/>
        <v>57</v>
      </c>
      <c r="R116" s="200">
        <f t="shared" si="55"/>
        <v>219</v>
      </c>
      <c r="S116" s="200">
        <f t="shared" si="55"/>
        <v>64</v>
      </c>
      <c r="T116" s="200">
        <f t="shared" si="55"/>
        <v>184</v>
      </c>
      <c r="U116" s="200">
        <f t="shared" si="55"/>
        <v>24</v>
      </c>
      <c r="V116" s="200">
        <f t="shared" si="55"/>
        <v>21</v>
      </c>
      <c r="W116" s="200">
        <f t="shared" si="55"/>
        <v>33</v>
      </c>
      <c r="X116" s="200">
        <f t="shared" si="55"/>
        <v>34</v>
      </c>
      <c r="Y116" s="200">
        <f t="shared" si="55"/>
        <v>43</v>
      </c>
      <c r="Z116" s="200">
        <f t="shared" si="55"/>
        <v>38</v>
      </c>
      <c r="AA116" s="200">
        <f t="shared" si="55"/>
        <v>39</v>
      </c>
      <c r="AB116" s="200">
        <f t="shared" si="55"/>
        <v>20</v>
      </c>
      <c r="AC116" s="200">
        <f t="shared" si="55"/>
        <v>7</v>
      </c>
      <c r="AD116" s="200">
        <f t="shared" si="55"/>
        <v>12</v>
      </c>
      <c r="AE116" s="200">
        <f t="shared" si="55"/>
        <v>19</v>
      </c>
      <c r="AF116" s="200">
        <f t="shared" si="55"/>
        <v>20</v>
      </c>
      <c r="AG116" s="189">
        <f t="shared" ref="AG116:AG121" si="57">SUM(B116:AF116)</f>
        <v>2232</v>
      </c>
      <c r="AH116" s="201"/>
    </row>
    <row r="117">
      <c r="A117" s="202" t="s">
        <v>230</v>
      </c>
      <c r="B117" s="203">
        <f t="shared" ref="B117:AF117" si="56">sum(B126,B121)</f>
        <v>31</v>
      </c>
      <c r="C117" s="203">
        <f t="shared" si="56"/>
        <v>58</v>
      </c>
      <c r="D117" s="203">
        <f t="shared" si="56"/>
        <v>62</v>
      </c>
      <c r="E117" s="203">
        <f t="shared" si="56"/>
        <v>54</v>
      </c>
      <c r="F117" s="203">
        <f t="shared" si="56"/>
        <v>49</v>
      </c>
      <c r="G117" s="203">
        <f t="shared" si="56"/>
        <v>38</v>
      </c>
      <c r="H117" s="203">
        <f t="shared" si="56"/>
        <v>37</v>
      </c>
      <c r="I117" s="203">
        <f t="shared" si="56"/>
        <v>37</v>
      </c>
      <c r="J117" s="203">
        <f t="shared" si="56"/>
        <v>36</v>
      </c>
      <c r="K117" s="203">
        <f t="shared" si="56"/>
        <v>37</v>
      </c>
      <c r="L117" s="203">
        <f t="shared" si="56"/>
        <v>20</v>
      </c>
      <c r="M117" s="203">
        <f t="shared" si="56"/>
        <v>35</v>
      </c>
      <c r="N117" s="203">
        <f t="shared" si="56"/>
        <v>13</v>
      </c>
      <c r="O117" s="203">
        <f t="shared" si="56"/>
        <v>34</v>
      </c>
      <c r="P117" s="203">
        <f t="shared" si="56"/>
        <v>27</v>
      </c>
      <c r="Q117" s="203">
        <f t="shared" si="56"/>
        <v>19</v>
      </c>
      <c r="R117" s="203">
        <f t="shared" si="56"/>
        <v>29</v>
      </c>
      <c r="S117" s="203">
        <f t="shared" si="56"/>
        <v>17</v>
      </c>
      <c r="T117" s="203">
        <f t="shared" si="56"/>
        <v>41</v>
      </c>
      <c r="U117" s="203">
        <f t="shared" si="56"/>
        <v>23</v>
      </c>
      <c r="V117" s="203">
        <f t="shared" si="56"/>
        <v>21</v>
      </c>
      <c r="W117" s="203">
        <f t="shared" si="56"/>
        <v>33</v>
      </c>
      <c r="X117" s="203">
        <f t="shared" si="56"/>
        <v>34</v>
      </c>
      <c r="Y117" s="203">
        <f t="shared" si="56"/>
        <v>43</v>
      </c>
      <c r="Z117" s="203">
        <f t="shared" si="56"/>
        <v>38</v>
      </c>
      <c r="AA117" s="203">
        <f t="shared" si="56"/>
        <v>39</v>
      </c>
      <c r="AB117" s="203">
        <f t="shared" si="56"/>
        <v>20</v>
      </c>
      <c r="AC117" s="203">
        <f t="shared" si="56"/>
        <v>7</v>
      </c>
      <c r="AD117" s="203">
        <f t="shared" si="56"/>
        <v>12</v>
      </c>
      <c r="AE117" s="203">
        <f t="shared" si="56"/>
        <v>19</v>
      </c>
      <c r="AF117" s="203">
        <f t="shared" si="56"/>
        <v>20</v>
      </c>
      <c r="AG117" s="189">
        <f t="shared" si="57"/>
        <v>983</v>
      </c>
      <c r="AH117" s="205"/>
    </row>
    <row r="118">
      <c r="A118" s="234" t="s">
        <v>231</v>
      </c>
      <c r="B118" s="235">
        <v>0.0</v>
      </c>
      <c r="C118" s="235">
        <v>0.0</v>
      </c>
      <c r="D118" s="235">
        <v>0.0</v>
      </c>
      <c r="E118" s="235">
        <v>0.0</v>
      </c>
      <c r="F118" s="235">
        <v>0.0</v>
      </c>
      <c r="G118" s="235">
        <v>0.0</v>
      </c>
      <c r="H118" s="235">
        <v>0.0</v>
      </c>
      <c r="I118" s="235">
        <v>0.0</v>
      </c>
      <c r="J118" s="235">
        <v>0.0</v>
      </c>
      <c r="K118" s="235">
        <v>0.0</v>
      </c>
      <c r="L118" s="235">
        <v>0.0</v>
      </c>
      <c r="M118" s="235">
        <v>0.0</v>
      </c>
      <c r="N118" s="235">
        <v>0.0</v>
      </c>
      <c r="O118" s="235">
        <v>0.0</v>
      </c>
      <c r="P118" s="235">
        <v>0.0</v>
      </c>
      <c r="Q118" s="235">
        <v>0.0</v>
      </c>
      <c r="R118" s="235">
        <v>0.0</v>
      </c>
      <c r="S118" s="235">
        <v>0.0</v>
      </c>
      <c r="T118" s="235">
        <v>0.0</v>
      </c>
      <c r="U118" s="235">
        <v>0.0</v>
      </c>
      <c r="V118" s="235">
        <v>0.0</v>
      </c>
      <c r="W118" s="235">
        <v>0.0</v>
      </c>
      <c r="X118" s="235">
        <v>0.0</v>
      </c>
      <c r="Y118" s="235">
        <v>0.0</v>
      </c>
      <c r="Z118" s="235">
        <v>0.0</v>
      </c>
      <c r="AA118" s="235">
        <v>0.0</v>
      </c>
      <c r="AB118" s="235">
        <v>0.0</v>
      </c>
      <c r="AC118" s="235">
        <v>0.0</v>
      </c>
      <c r="AD118" s="235">
        <v>0.0</v>
      </c>
      <c r="AE118" s="235">
        <v>0.0</v>
      </c>
      <c r="AF118" s="235">
        <v>0.0</v>
      </c>
      <c r="AG118" s="189">
        <f t="shared" si="57"/>
        <v>0</v>
      </c>
      <c r="AH118" s="208"/>
    </row>
    <row r="119">
      <c r="A119" s="234" t="s">
        <v>501</v>
      </c>
      <c r="B119" s="235">
        <v>21.0</v>
      </c>
      <c r="C119" s="235">
        <v>33.0</v>
      </c>
      <c r="D119" s="235">
        <v>32.0</v>
      </c>
      <c r="E119" s="235">
        <v>34.0</v>
      </c>
      <c r="F119" s="235">
        <v>36.0</v>
      </c>
      <c r="G119" s="235">
        <v>22.0</v>
      </c>
      <c r="H119" s="235">
        <v>19.0</v>
      </c>
      <c r="I119" s="235">
        <v>19.0</v>
      </c>
      <c r="J119" s="235">
        <v>21.0</v>
      </c>
      <c r="K119" s="235">
        <v>20.0</v>
      </c>
      <c r="L119" s="235">
        <v>14.0</v>
      </c>
      <c r="M119" s="235">
        <v>21.0</v>
      </c>
      <c r="N119" s="235">
        <v>11.0</v>
      </c>
      <c r="O119" s="235">
        <v>22.0</v>
      </c>
      <c r="P119" s="235">
        <v>15.0</v>
      </c>
      <c r="Q119" s="235">
        <v>9.0</v>
      </c>
      <c r="R119" s="235">
        <v>22.0</v>
      </c>
      <c r="S119" s="235">
        <v>13.0</v>
      </c>
      <c r="T119" s="235">
        <v>21.0</v>
      </c>
      <c r="U119" s="235">
        <v>14.0</v>
      </c>
      <c r="V119" s="235">
        <v>17.0</v>
      </c>
      <c r="W119" s="235">
        <v>18.0</v>
      </c>
      <c r="X119" s="235">
        <v>23.0</v>
      </c>
      <c r="Y119" s="235">
        <v>26.0</v>
      </c>
      <c r="Z119" s="235">
        <v>27.0</v>
      </c>
      <c r="AA119" s="235">
        <v>31.0</v>
      </c>
      <c r="AB119" s="235">
        <v>12.0</v>
      </c>
      <c r="AC119" s="235">
        <v>7.0</v>
      </c>
      <c r="AD119" s="235">
        <v>7.0</v>
      </c>
      <c r="AE119" s="235">
        <v>6.0</v>
      </c>
      <c r="AF119" s="235">
        <v>11.0</v>
      </c>
      <c r="AG119" s="189">
        <f t="shared" si="57"/>
        <v>604</v>
      </c>
      <c r="AH119" s="201"/>
    </row>
    <row r="120">
      <c r="A120" s="234" t="s">
        <v>502</v>
      </c>
      <c r="B120" s="235">
        <v>0.0</v>
      </c>
      <c r="C120" s="235">
        <v>0.0</v>
      </c>
      <c r="D120" s="235">
        <v>0.0</v>
      </c>
      <c r="E120" s="235">
        <v>0.0</v>
      </c>
      <c r="F120" s="235">
        <v>0.0</v>
      </c>
      <c r="G120" s="235">
        <v>0.0</v>
      </c>
      <c r="H120" s="235">
        <v>0.0</v>
      </c>
      <c r="I120" s="235">
        <v>0.0</v>
      </c>
      <c r="J120" s="235">
        <v>0.0</v>
      </c>
      <c r="K120" s="235">
        <v>0.0</v>
      </c>
      <c r="L120" s="235">
        <v>0.0</v>
      </c>
      <c r="M120" s="235">
        <v>0.0</v>
      </c>
      <c r="N120" s="235">
        <v>0.0</v>
      </c>
      <c r="O120" s="235">
        <v>0.0</v>
      </c>
      <c r="P120" s="235">
        <v>0.0</v>
      </c>
      <c r="Q120" s="235">
        <v>0.0</v>
      </c>
      <c r="R120" s="235">
        <v>0.0</v>
      </c>
      <c r="S120" s="235">
        <v>0.0</v>
      </c>
      <c r="T120" s="235">
        <v>0.0</v>
      </c>
      <c r="U120" s="235">
        <v>0.0</v>
      </c>
      <c r="V120" s="235">
        <v>0.0</v>
      </c>
      <c r="W120" s="235">
        <v>0.0</v>
      </c>
      <c r="X120" s="235">
        <v>0.0</v>
      </c>
      <c r="Y120" s="235">
        <v>0.0</v>
      </c>
      <c r="Z120" s="235">
        <v>0.0</v>
      </c>
      <c r="AA120" s="235">
        <v>0.0</v>
      </c>
      <c r="AB120" s="235">
        <v>0.0</v>
      </c>
      <c r="AC120" s="235">
        <v>0.0</v>
      </c>
      <c r="AD120" s="235">
        <v>0.0</v>
      </c>
      <c r="AE120" s="235">
        <v>0.0</v>
      </c>
      <c r="AF120" s="235">
        <v>0.0</v>
      </c>
      <c r="AG120" s="189">
        <f t="shared" si="57"/>
        <v>0</v>
      </c>
      <c r="AH120" s="201"/>
    </row>
    <row r="121">
      <c r="A121" s="236" t="s">
        <v>234</v>
      </c>
      <c r="B121" s="237">
        <f t="shared" ref="B121:AF121" si="58">sum(B118:B120)</f>
        <v>21</v>
      </c>
      <c r="C121" s="237">
        <f t="shared" si="58"/>
        <v>33</v>
      </c>
      <c r="D121" s="237">
        <f t="shared" si="58"/>
        <v>32</v>
      </c>
      <c r="E121" s="237">
        <f t="shared" si="58"/>
        <v>34</v>
      </c>
      <c r="F121" s="237">
        <f t="shared" si="58"/>
        <v>36</v>
      </c>
      <c r="G121" s="237">
        <f t="shared" si="58"/>
        <v>22</v>
      </c>
      <c r="H121" s="237">
        <f t="shared" si="58"/>
        <v>19</v>
      </c>
      <c r="I121" s="237">
        <f t="shared" si="58"/>
        <v>19</v>
      </c>
      <c r="J121" s="237">
        <f t="shared" si="58"/>
        <v>21</v>
      </c>
      <c r="K121" s="237">
        <f t="shared" si="58"/>
        <v>20</v>
      </c>
      <c r="L121" s="237">
        <f t="shared" si="58"/>
        <v>14</v>
      </c>
      <c r="M121" s="237">
        <f t="shared" si="58"/>
        <v>21</v>
      </c>
      <c r="N121" s="237">
        <f t="shared" si="58"/>
        <v>11</v>
      </c>
      <c r="O121" s="237">
        <f t="shared" si="58"/>
        <v>22</v>
      </c>
      <c r="P121" s="237">
        <f t="shared" si="58"/>
        <v>15</v>
      </c>
      <c r="Q121" s="237">
        <f t="shared" si="58"/>
        <v>9</v>
      </c>
      <c r="R121" s="237">
        <f t="shared" si="58"/>
        <v>22</v>
      </c>
      <c r="S121" s="237">
        <f t="shared" si="58"/>
        <v>13</v>
      </c>
      <c r="T121" s="237">
        <f t="shared" si="58"/>
        <v>21</v>
      </c>
      <c r="U121" s="237">
        <f t="shared" si="58"/>
        <v>14</v>
      </c>
      <c r="V121" s="237">
        <f t="shared" si="58"/>
        <v>17</v>
      </c>
      <c r="W121" s="237">
        <f t="shared" si="58"/>
        <v>18</v>
      </c>
      <c r="X121" s="237">
        <f t="shared" si="58"/>
        <v>23</v>
      </c>
      <c r="Y121" s="237">
        <f t="shared" si="58"/>
        <v>26</v>
      </c>
      <c r="Z121" s="237">
        <f t="shared" si="58"/>
        <v>27</v>
      </c>
      <c r="AA121" s="237">
        <f t="shared" si="58"/>
        <v>31</v>
      </c>
      <c r="AB121" s="237">
        <f t="shared" si="58"/>
        <v>12</v>
      </c>
      <c r="AC121" s="237">
        <f t="shared" si="58"/>
        <v>7</v>
      </c>
      <c r="AD121" s="237">
        <f t="shared" si="58"/>
        <v>7</v>
      </c>
      <c r="AE121" s="237">
        <f t="shared" si="58"/>
        <v>6</v>
      </c>
      <c r="AF121" s="237">
        <f t="shared" si="58"/>
        <v>11</v>
      </c>
      <c r="AG121" s="189">
        <f t="shared" si="57"/>
        <v>604</v>
      </c>
      <c r="AH121" s="239"/>
    </row>
    <row r="122">
      <c r="A122" s="211"/>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89"/>
      <c r="AH122" s="185"/>
    </row>
    <row r="123">
      <c r="A123" s="234" t="s">
        <v>235</v>
      </c>
      <c r="B123" s="307">
        <v>0.0</v>
      </c>
      <c r="C123" s="307">
        <v>0.0</v>
      </c>
      <c r="D123" s="307">
        <v>0.0</v>
      </c>
      <c r="E123" s="307">
        <v>0.0</v>
      </c>
      <c r="F123" s="307">
        <v>0.0</v>
      </c>
      <c r="G123" s="307">
        <v>0.0</v>
      </c>
      <c r="H123" s="307">
        <v>0.0</v>
      </c>
      <c r="I123" s="307">
        <v>0.0</v>
      </c>
      <c r="J123" s="307">
        <v>0.0</v>
      </c>
      <c r="K123" s="307">
        <v>0.0</v>
      </c>
      <c r="L123" s="307">
        <v>0.0</v>
      </c>
      <c r="M123" s="307">
        <v>0.0</v>
      </c>
      <c r="N123" s="307">
        <v>0.0</v>
      </c>
      <c r="O123" s="307">
        <v>0.0</v>
      </c>
      <c r="P123" s="307">
        <v>0.0</v>
      </c>
      <c r="Q123" s="307">
        <v>0.0</v>
      </c>
      <c r="R123" s="307">
        <v>0.0</v>
      </c>
      <c r="S123" s="307">
        <v>0.0</v>
      </c>
      <c r="T123" s="307">
        <v>0.0</v>
      </c>
      <c r="U123" s="307">
        <v>0.0</v>
      </c>
      <c r="V123" s="307">
        <v>0.0</v>
      </c>
      <c r="W123" s="307">
        <v>0.0</v>
      </c>
      <c r="X123" s="307">
        <v>0.0</v>
      </c>
      <c r="Y123" s="307">
        <v>0.0</v>
      </c>
      <c r="Z123" s="307">
        <v>0.0</v>
      </c>
      <c r="AA123" s="307">
        <v>0.0</v>
      </c>
      <c r="AB123" s="307">
        <v>0.0</v>
      </c>
      <c r="AC123" s="307">
        <v>0.0</v>
      </c>
      <c r="AD123" s="307">
        <v>0.0</v>
      </c>
      <c r="AE123" s="307">
        <v>0.0</v>
      </c>
      <c r="AF123" s="307">
        <v>0.0</v>
      </c>
      <c r="AG123" s="189">
        <f t="shared" ref="AG123:AG126" si="59">SUM(B123:AF123)</f>
        <v>0</v>
      </c>
      <c r="AH123" s="201"/>
    </row>
    <row r="124">
      <c r="A124" s="234" t="s">
        <v>503</v>
      </c>
      <c r="B124" s="307">
        <v>0.0</v>
      </c>
      <c r="C124" s="307">
        <v>0.0</v>
      </c>
      <c r="D124" s="307">
        <v>0.0</v>
      </c>
      <c r="E124" s="307">
        <v>1.0</v>
      </c>
      <c r="F124" s="307">
        <v>0.0</v>
      </c>
      <c r="G124" s="307">
        <v>0.0</v>
      </c>
      <c r="H124" s="307">
        <v>0.0</v>
      </c>
      <c r="I124" s="307">
        <v>0.0</v>
      </c>
      <c r="J124" s="307">
        <v>0.0</v>
      </c>
      <c r="K124" s="307">
        <v>0.0</v>
      </c>
      <c r="L124" s="307">
        <v>0.0</v>
      </c>
      <c r="M124" s="307">
        <v>0.0</v>
      </c>
      <c r="N124" s="307">
        <v>0.0</v>
      </c>
      <c r="O124" s="307">
        <v>0.0</v>
      </c>
      <c r="P124" s="307">
        <v>0.0</v>
      </c>
      <c r="Q124" s="307">
        <v>0.0</v>
      </c>
      <c r="R124" s="307">
        <v>0.0</v>
      </c>
      <c r="S124" s="307">
        <v>0.0</v>
      </c>
      <c r="T124" s="307">
        <v>0.0</v>
      </c>
      <c r="U124" s="307">
        <v>0.0</v>
      </c>
      <c r="V124" s="307">
        <v>0.0</v>
      </c>
      <c r="W124" s="307">
        <v>0.0</v>
      </c>
      <c r="X124" s="307">
        <v>0.0</v>
      </c>
      <c r="Y124" s="307">
        <v>0.0</v>
      </c>
      <c r="Z124" s="307">
        <v>0.0</v>
      </c>
      <c r="AA124" s="307">
        <v>0.0</v>
      </c>
      <c r="AB124" s="307">
        <v>0.0</v>
      </c>
      <c r="AC124" s="307">
        <v>0.0</v>
      </c>
      <c r="AD124" s="307">
        <v>0.0</v>
      </c>
      <c r="AE124" s="307">
        <v>0.0</v>
      </c>
      <c r="AF124" s="307">
        <v>0.0</v>
      </c>
      <c r="AG124" s="189">
        <f t="shared" si="59"/>
        <v>1</v>
      </c>
      <c r="AH124" s="208"/>
    </row>
    <row r="125">
      <c r="A125" s="234" t="s">
        <v>504</v>
      </c>
      <c r="B125" s="293">
        <v>10.0</v>
      </c>
      <c r="C125" s="293">
        <v>25.0</v>
      </c>
      <c r="D125" s="293">
        <v>30.0</v>
      </c>
      <c r="E125" s="293">
        <v>19.0</v>
      </c>
      <c r="F125" s="293">
        <v>13.0</v>
      </c>
      <c r="G125" s="293">
        <v>16.0</v>
      </c>
      <c r="H125" s="293">
        <v>18.0</v>
      </c>
      <c r="I125" s="293">
        <v>18.0</v>
      </c>
      <c r="J125" s="293">
        <v>15.0</v>
      </c>
      <c r="K125" s="293">
        <v>17.0</v>
      </c>
      <c r="L125" s="293">
        <v>6.0</v>
      </c>
      <c r="M125" s="293">
        <v>14.0</v>
      </c>
      <c r="N125" s="293">
        <v>2.0</v>
      </c>
      <c r="O125" s="293">
        <v>12.0</v>
      </c>
      <c r="P125" s="293">
        <v>12.0</v>
      </c>
      <c r="Q125" s="293">
        <v>10.0</v>
      </c>
      <c r="R125" s="293">
        <v>7.0</v>
      </c>
      <c r="S125" s="293">
        <v>4.0</v>
      </c>
      <c r="T125" s="293">
        <v>20.0</v>
      </c>
      <c r="U125" s="293">
        <v>9.0</v>
      </c>
      <c r="V125" s="293">
        <v>4.0</v>
      </c>
      <c r="W125" s="293">
        <v>15.0</v>
      </c>
      <c r="X125" s="293">
        <v>11.0</v>
      </c>
      <c r="Y125" s="293">
        <v>17.0</v>
      </c>
      <c r="Z125" s="293">
        <v>11.0</v>
      </c>
      <c r="AA125" s="293">
        <v>8.0</v>
      </c>
      <c r="AB125" s="293">
        <v>8.0</v>
      </c>
      <c r="AC125" s="293">
        <v>0.0</v>
      </c>
      <c r="AD125" s="293">
        <v>5.0</v>
      </c>
      <c r="AE125" s="293">
        <v>13.0</v>
      </c>
      <c r="AF125" s="293">
        <v>9.0</v>
      </c>
      <c r="AG125" s="189">
        <f t="shared" si="59"/>
        <v>378</v>
      </c>
      <c r="AH125" s="208"/>
    </row>
    <row r="126">
      <c r="A126" s="240" t="s">
        <v>238</v>
      </c>
      <c r="B126" s="241">
        <f t="shared" ref="B126:AF126" si="60">sum(B123:B125)</f>
        <v>10</v>
      </c>
      <c r="C126" s="241">
        <f t="shared" si="60"/>
        <v>25</v>
      </c>
      <c r="D126" s="241">
        <f t="shared" si="60"/>
        <v>30</v>
      </c>
      <c r="E126" s="241">
        <f t="shared" si="60"/>
        <v>20</v>
      </c>
      <c r="F126" s="241">
        <f t="shared" si="60"/>
        <v>13</v>
      </c>
      <c r="G126" s="241">
        <f t="shared" si="60"/>
        <v>16</v>
      </c>
      <c r="H126" s="241">
        <f t="shared" si="60"/>
        <v>18</v>
      </c>
      <c r="I126" s="241">
        <f t="shared" si="60"/>
        <v>18</v>
      </c>
      <c r="J126" s="241">
        <f t="shared" si="60"/>
        <v>15</v>
      </c>
      <c r="K126" s="241">
        <f t="shared" si="60"/>
        <v>17</v>
      </c>
      <c r="L126" s="241">
        <f t="shared" si="60"/>
        <v>6</v>
      </c>
      <c r="M126" s="241">
        <f t="shared" si="60"/>
        <v>14</v>
      </c>
      <c r="N126" s="241">
        <f t="shared" si="60"/>
        <v>2</v>
      </c>
      <c r="O126" s="241">
        <f t="shared" si="60"/>
        <v>12</v>
      </c>
      <c r="P126" s="241">
        <f t="shared" si="60"/>
        <v>12</v>
      </c>
      <c r="Q126" s="241">
        <f t="shared" si="60"/>
        <v>10</v>
      </c>
      <c r="R126" s="241">
        <f t="shared" si="60"/>
        <v>7</v>
      </c>
      <c r="S126" s="241">
        <f t="shared" si="60"/>
        <v>4</v>
      </c>
      <c r="T126" s="241">
        <f t="shared" si="60"/>
        <v>20</v>
      </c>
      <c r="U126" s="241">
        <f t="shared" si="60"/>
        <v>9</v>
      </c>
      <c r="V126" s="241">
        <f t="shared" si="60"/>
        <v>4</v>
      </c>
      <c r="W126" s="241">
        <f t="shared" si="60"/>
        <v>15</v>
      </c>
      <c r="X126" s="241">
        <f t="shared" si="60"/>
        <v>11</v>
      </c>
      <c r="Y126" s="241">
        <f t="shared" si="60"/>
        <v>17</v>
      </c>
      <c r="Z126" s="241">
        <f t="shared" si="60"/>
        <v>11</v>
      </c>
      <c r="AA126" s="241">
        <f t="shared" si="60"/>
        <v>8</v>
      </c>
      <c r="AB126" s="241">
        <f t="shared" si="60"/>
        <v>8</v>
      </c>
      <c r="AC126" s="241">
        <f t="shared" si="60"/>
        <v>0</v>
      </c>
      <c r="AD126" s="241">
        <f t="shared" si="60"/>
        <v>5</v>
      </c>
      <c r="AE126" s="241">
        <f t="shared" si="60"/>
        <v>13</v>
      </c>
      <c r="AF126" s="241">
        <f t="shared" si="60"/>
        <v>9</v>
      </c>
      <c r="AG126" s="189">
        <f t="shared" si="59"/>
        <v>379</v>
      </c>
      <c r="AH126" s="242"/>
    </row>
    <row r="127">
      <c r="A127" s="211"/>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89"/>
      <c r="AH127" s="217"/>
    </row>
    <row r="128">
      <c r="A128" s="218" t="s">
        <v>239</v>
      </c>
      <c r="B128" s="219">
        <f t="shared" ref="B128:AF128" si="61">sum(B132,B136,B141)</f>
        <v>0</v>
      </c>
      <c r="C128" s="219">
        <f t="shared" si="61"/>
        <v>0</v>
      </c>
      <c r="D128" s="219">
        <f t="shared" si="61"/>
        <v>0</v>
      </c>
      <c r="E128" s="219">
        <f t="shared" si="61"/>
        <v>0</v>
      </c>
      <c r="F128" s="219">
        <f t="shared" si="61"/>
        <v>0</v>
      </c>
      <c r="G128" s="219">
        <f t="shared" si="61"/>
        <v>0</v>
      </c>
      <c r="H128" s="219">
        <f t="shared" si="61"/>
        <v>0</v>
      </c>
      <c r="I128" s="219">
        <f t="shared" si="61"/>
        <v>0</v>
      </c>
      <c r="J128" s="219">
        <f t="shared" si="61"/>
        <v>0</v>
      </c>
      <c r="K128" s="219">
        <f t="shared" si="61"/>
        <v>0</v>
      </c>
      <c r="L128" s="219">
        <f t="shared" si="61"/>
        <v>0</v>
      </c>
      <c r="M128" s="219">
        <f t="shared" si="61"/>
        <v>0</v>
      </c>
      <c r="N128" s="219">
        <f t="shared" si="61"/>
        <v>9</v>
      </c>
      <c r="O128" s="219">
        <f t="shared" si="61"/>
        <v>736</v>
      </c>
      <c r="P128" s="219">
        <f t="shared" si="61"/>
        <v>85</v>
      </c>
      <c r="Q128" s="219">
        <f t="shared" si="61"/>
        <v>38</v>
      </c>
      <c r="R128" s="219">
        <f t="shared" si="61"/>
        <v>190</v>
      </c>
      <c r="S128" s="219">
        <f t="shared" si="61"/>
        <v>47</v>
      </c>
      <c r="T128" s="219">
        <f t="shared" si="61"/>
        <v>143</v>
      </c>
      <c r="U128" s="219">
        <f t="shared" si="61"/>
        <v>1</v>
      </c>
      <c r="V128" s="219">
        <f t="shared" si="61"/>
        <v>0</v>
      </c>
      <c r="W128" s="219">
        <f t="shared" si="61"/>
        <v>0</v>
      </c>
      <c r="X128" s="219">
        <f t="shared" si="61"/>
        <v>0</v>
      </c>
      <c r="Y128" s="219">
        <f t="shared" si="61"/>
        <v>0</v>
      </c>
      <c r="Z128" s="219">
        <f t="shared" si="61"/>
        <v>0</v>
      </c>
      <c r="AA128" s="219">
        <f t="shared" si="61"/>
        <v>0</v>
      </c>
      <c r="AB128" s="219">
        <f t="shared" si="61"/>
        <v>0</v>
      </c>
      <c r="AC128" s="219">
        <f t="shared" si="61"/>
        <v>0</v>
      </c>
      <c r="AD128" s="219">
        <f t="shared" si="61"/>
        <v>0</v>
      </c>
      <c r="AE128" s="219">
        <f t="shared" si="61"/>
        <v>0</v>
      </c>
      <c r="AF128" s="219">
        <f t="shared" si="61"/>
        <v>0</v>
      </c>
      <c r="AG128" s="189">
        <f t="shared" ref="AG128:AG132" si="62">SUM(B128:AF128)</f>
        <v>1249</v>
      </c>
      <c r="AH128" s="220"/>
    </row>
    <row r="129" collapsed="1">
      <c r="A129" s="234" t="s">
        <v>240</v>
      </c>
      <c r="B129" s="222"/>
      <c r="C129" s="222"/>
      <c r="D129" s="222"/>
      <c r="E129" s="222"/>
      <c r="F129" s="222"/>
      <c r="G129" s="222"/>
      <c r="H129" s="222"/>
      <c r="I129" s="222"/>
      <c r="J129" s="222"/>
      <c r="K129" s="222"/>
      <c r="L129" s="222"/>
      <c r="M129" s="222"/>
      <c r="N129" s="294">
        <v>9.0</v>
      </c>
      <c r="O129" s="294">
        <v>736.0</v>
      </c>
      <c r="P129" s="294">
        <v>85.0</v>
      </c>
      <c r="Q129" s="294">
        <v>38.0</v>
      </c>
      <c r="R129" s="294">
        <v>190.0</v>
      </c>
      <c r="S129" s="294">
        <v>47.0</v>
      </c>
      <c r="T129" s="294">
        <v>143.0</v>
      </c>
      <c r="U129" s="294">
        <v>1.0</v>
      </c>
      <c r="V129" s="294">
        <v>0.0</v>
      </c>
      <c r="W129" s="294">
        <v>0.0</v>
      </c>
      <c r="X129" s="294">
        <v>0.0</v>
      </c>
      <c r="Y129" s="294">
        <v>0.0</v>
      </c>
      <c r="Z129" s="294">
        <v>0.0</v>
      </c>
      <c r="AA129" s="294">
        <v>0.0</v>
      </c>
      <c r="AB129" s="294">
        <v>0.0</v>
      </c>
      <c r="AC129" s="294">
        <v>0.0</v>
      </c>
      <c r="AD129" s="294">
        <v>0.0</v>
      </c>
      <c r="AE129" s="294">
        <v>0.0</v>
      </c>
      <c r="AF129" s="294">
        <v>0.0</v>
      </c>
      <c r="AG129" s="189">
        <f t="shared" si="62"/>
        <v>1249</v>
      </c>
      <c r="AH129" s="208"/>
    </row>
    <row r="130" hidden="1" outlineLevel="1">
      <c r="A130" s="234" t="s">
        <v>505</v>
      </c>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c r="AA130" s="221"/>
      <c r="AB130" s="221"/>
      <c r="AC130" s="221"/>
      <c r="AD130" s="221"/>
      <c r="AE130" s="221"/>
      <c r="AF130" s="221"/>
      <c r="AG130" s="189">
        <f t="shared" si="62"/>
        <v>0</v>
      </c>
      <c r="AH130" s="208"/>
    </row>
    <row r="131" hidden="1" outlineLevel="1">
      <c r="A131" s="234" t="s">
        <v>506</v>
      </c>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c r="AA131" s="221"/>
      <c r="AB131" s="221"/>
      <c r="AC131" s="221"/>
      <c r="AD131" s="221"/>
      <c r="AE131" s="221"/>
      <c r="AF131" s="221"/>
      <c r="AG131" s="189">
        <f t="shared" si="62"/>
        <v>0</v>
      </c>
      <c r="AH131" s="208"/>
    </row>
    <row r="132">
      <c r="A132" s="236" t="s">
        <v>243</v>
      </c>
      <c r="B132" s="237">
        <f t="shared" ref="B132:AF132" si="63">sum(B129:B131)</f>
        <v>0</v>
      </c>
      <c r="C132" s="237">
        <f t="shared" si="63"/>
        <v>0</v>
      </c>
      <c r="D132" s="237">
        <f t="shared" si="63"/>
        <v>0</v>
      </c>
      <c r="E132" s="237">
        <f t="shared" si="63"/>
        <v>0</v>
      </c>
      <c r="F132" s="237">
        <f t="shared" si="63"/>
        <v>0</v>
      </c>
      <c r="G132" s="237">
        <f t="shared" si="63"/>
        <v>0</v>
      </c>
      <c r="H132" s="237">
        <f t="shared" si="63"/>
        <v>0</v>
      </c>
      <c r="I132" s="237">
        <f t="shared" si="63"/>
        <v>0</v>
      </c>
      <c r="J132" s="237">
        <f t="shared" si="63"/>
        <v>0</v>
      </c>
      <c r="K132" s="237">
        <f t="shared" si="63"/>
        <v>0</v>
      </c>
      <c r="L132" s="237">
        <f t="shared" si="63"/>
        <v>0</v>
      </c>
      <c r="M132" s="237">
        <f t="shared" si="63"/>
        <v>0</v>
      </c>
      <c r="N132" s="237">
        <f t="shared" si="63"/>
        <v>9</v>
      </c>
      <c r="O132" s="237">
        <f t="shared" si="63"/>
        <v>736</v>
      </c>
      <c r="P132" s="237">
        <f t="shared" si="63"/>
        <v>85</v>
      </c>
      <c r="Q132" s="237">
        <f t="shared" si="63"/>
        <v>38</v>
      </c>
      <c r="R132" s="237">
        <f t="shared" si="63"/>
        <v>190</v>
      </c>
      <c r="S132" s="237">
        <f t="shared" si="63"/>
        <v>47</v>
      </c>
      <c r="T132" s="237">
        <f t="shared" si="63"/>
        <v>143</v>
      </c>
      <c r="U132" s="237">
        <f t="shared" si="63"/>
        <v>1</v>
      </c>
      <c r="V132" s="237">
        <f t="shared" si="63"/>
        <v>0</v>
      </c>
      <c r="W132" s="237">
        <f t="shared" si="63"/>
        <v>0</v>
      </c>
      <c r="X132" s="237">
        <f t="shared" si="63"/>
        <v>0</v>
      </c>
      <c r="Y132" s="237">
        <f t="shared" si="63"/>
        <v>0</v>
      </c>
      <c r="Z132" s="237">
        <f t="shared" si="63"/>
        <v>0</v>
      </c>
      <c r="AA132" s="237">
        <f t="shared" si="63"/>
        <v>0</v>
      </c>
      <c r="AB132" s="237">
        <f t="shared" si="63"/>
        <v>0</v>
      </c>
      <c r="AC132" s="237">
        <f t="shared" si="63"/>
        <v>0</v>
      </c>
      <c r="AD132" s="237">
        <f t="shared" si="63"/>
        <v>0</v>
      </c>
      <c r="AE132" s="237">
        <f t="shared" si="63"/>
        <v>0</v>
      </c>
      <c r="AF132" s="237">
        <f t="shared" si="63"/>
        <v>0</v>
      </c>
      <c r="AG132" s="189">
        <f t="shared" si="62"/>
        <v>1249</v>
      </c>
      <c r="AH132" s="243"/>
    </row>
    <row r="133" collapsed="1">
      <c r="A133" s="211"/>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89"/>
      <c r="AH133" s="185"/>
    </row>
    <row r="134" hidden="1" outlineLevel="1">
      <c r="A134" s="234" t="s">
        <v>244</v>
      </c>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189">
        <f t="shared" ref="AG134:AG136" si="64">SUM(B134:AF134)</f>
        <v>0</v>
      </c>
      <c r="AH134" s="208"/>
    </row>
    <row r="135" hidden="1" outlineLevel="1">
      <c r="A135" s="234" t="s">
        <v>507</v>
      </c>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c r="AA135" s="221"/>
      <c r="AB135" s="221"/>
      <c r="AC135" s="221"/>
      <c r="AD135" s="221"/>
      <c r="AE135" s="221"/>
      <c r="AF135" s="221"/>
      <c r="AG135" s="189">
        <f t="shared" si="64"/>
        <v>0</v>
      </c>
      <c r="AH135" s="208"/>
    </row>
    <row r="136" hidden="1" outlineLevel="1">
      <c r="A136" s="236" t="s">
        <v>246</v>
      </c>
      <c r="B136" s="237">
        <f t="shared" ref="B136:AF136" si="65">sum(B134:B135)</f>
        <v>0</v>
      </c>
      <c r="C136" s="237">
        <f t="shared" si="65"/>
        <v>0</v>
      </c>
      <c r="D136" s="237">
        <f t="shared" si="65"/>
        <v>0</v>
      </c>
      <c r="E136" s="237">
        <f t="shared" si="65"/>
        <v>0</v>
      </c>
      <c r="F136" s="237">
        <f t="shared" si="65"/>
        <v>0</v>
      </c>
      <c r="G136" s="237">
        <f t="shared" si="65"/>
        <v>0</v>
      </c>
      <c r="H136" s="237">
        <f t="shared" si="65"/>
        <v>0</v>
      </c>
      <c r="I136" s="237">
        <f t="shared" si="65"/>
        <v>0</v>
      </c>
      <c r="J136" s="237">
        <f t="shared" si="65"/>
        <v>0</v>
      </c>
      <c r="K136" s="237">
        <f t="shared" si="65"/>
        <v>0</v>
      </c>
      <c r="L136" s="237">
        <f t="shared" si="65"/>
        <v>0</v>
      </c>
      <c r="M136" s="237">
        <f t="shared" si="65"/>
        <v>0</v>
      </c>
      <c r="N136" s="237">
        <f t="shared" si="65"/>
        <v>0</v>
      </c>
      <c r="O136" s="237">
        <f t="shared" si="65"/>
        <v>0</v>
      </c>
      <c r="P136" s="237">
        <f t="shared" si="65"/>
        <v>0</v>
      </c>
      <c r="Q136" s="237">
        <f t="shared" si="65"/>
        <v>0</v>
      </c>
      <c r="R136" s="237">
        <f t="shared" si="65"/>
        <v>0</v>
      </c>
      <c r="S136" s="237">
        <f t="shared" si="65"/>
        <v>0</v>
      </c>
      <c r="T136" s="237">
        <f t="shared" si="65"/>
        <v>0</v>
      </c>
      <c r="U136" s="237">
        <f t="shared" si="65"/>
        <v>0</v>
      </c>
      <c r="V136" s="237">
        <f t="shared" si="65"/>
        <v>0</v>
      </c>
      <c r="W136" s="237">
        <f t="shared" si="65"/>
        <v>0</v>
      </c>
      <c r="X136" s="237">
        <f t="shared" si="65"/>
        <v>0</v>
      </c>
      <c r="Y136" s="237">
        <f t="shared" si="65"/>
        <v>0</v>
      </c>
      <c r="Z136" s="237">
        <f t="shared" si="65"/>
        <v>0</v>
      </c>
      <c r="AA136" s="237">
        <f t="shared" si="65"/>
        <v>0</v>
      </c>
      <c r="AB136" s="237">
        <f t="shared" si="65"/>
        <v>0</v>
      </c>
      <c r="AC136" s="237">
        <f t="shared" si="65"/>
        <v>0</v>
      </c>
      <c r="AD136" s="237">
        <f t="shared" si="65"/>
        <v>0</v>
      </c>
      <c r="AE136" s="237">
        <f t="shared" si="65"/>
        <v>0</v>
      </c>
      <c r="AF136" s="237">
        <f t="shared" si="65"/>
        <v>0</v>
      </c>
      <c r="AG136" s="189">
        <f t="shared" si="64"/>
        <v>0</v>
      </c>
      <c r="AH136" s="243"/>
    </row>
    <row r="137" hidden="1" outlineLevel="1">
      <c r="A137" s="211"/>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89"/>
      <c r="AH137" s="185"/>
    </row>
    <row r="138" hidden="1" outlineLevel="1">
      <c r="A138" s="234" t="s">
        <v>508</v>
      </c>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189">
        <f t="shared" ref="AG138:AG141" si="66">SUM(B138:AF138)</f>
        <v>0</v>
      </c>
      <c r="AH138" s="208"/>
    </row>
    <row r="139" hidden="1" outlineLevel="1">
      <c r="A139" s="234" t="s">
        <v>509</v>
      </c>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c r="AA139" s="221"/>
      <c r="AB139" s="221"/>
      <c r="AC139" s="221"/>
      <c r="AD139" s="221"/>
      <c r="AE139" s="221"/>
      <c r="AF139" s="221"/>
      <c r="AG139" s="189">
        <f t="shared" si="66"/>
        <v>0</v>
      </c>
      <c r="AH139" s="208"/>
    </row>
    <row r="140" hidden="1" outlineLevel="1">
      <c r="A140" s="234" t="s">
        <v>510</v>
      </c>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c r="AA140" s="221"/>
      <c r="AB140" s="221"/>
      <c r="AC140" s="221"/>
      <c r="AD140" s="221"/>
      <c r="AE140" s="221"/>
      <c r="AF140" s="221"/>
      <c r="AG140" s="189">
        <f t="shared" si="66"/>
        <v>0</v>
      </c>
      <c r="AH140" s="208"/>
    </row>
    <row r="141" hidden="1" outlineLevel="1">
      <c r="A141" s="240" t="s">
        <v>250</v>
      </c>
      <c r="B141" s="241">
        <f t="shared" ref="B141:AF141" si="67">sum(B138:B140)</f>
        <v>0</v>
      </c>
      <c r="C141" s="241">
        <f t="shared" si="67"/>
        <v>0</v>
      </c>
      <c r="D141" s="241">
        <f t="shared" si="67"/>
        <v>0</v>
      </c>
      <c r="E141" s="241">
        <f t="shared" si="67"/>
        <v>0</v>
      </c>
      <c r="F141" s="241">
        <f t="shared" si="67"/>
        <v>0</v>
      </c>
      <c r="G141" s="241">
        <f t="shared" si="67"/>
        <v>0</v>
      </c>
      <c r="H141" s="241">
        <f t="shared" si="67"/>
        <v>0</v>
      </c>
      <c r="I141" s="241">
        <f t="shared" si="67"/>
        <v>0</v>
      </c>
      <c r="J141" s="241">
        <f t="shared" si="67"/>
        <v>0</v>
      </c>
      <c r="K141" s="241">
        <f t="shared" si="67"/>
        <v>0</v>
      </c>
      <c r="L141" s="241">
        <f t="shared" si="67"/>
        <v>0</v>
      </c>
      <c r="M141" s="241">
        <f t="shared" si="67"/>
        <v>0</v>
      </c>
      <c r="N141" s="241">
        <f t="shared" si="67"/>
        <v>0</v>
      </c>
      <c r="O141" s="241">
        <f t="shared" si="67"/>
        <v>0</v>
      </c>
      <c r="P141" s="241">
        <f t="shared" si="67"/>
        <v>0</v>
      </c>
      <c r="Q141" s="241">
        <f t="shared" si="67"/>
        <v>0</v>
      </c>
      <c r="R141" s="241">
        <f t="shared" si="67"/>
        <v>0</v>
      </c>
      <c r="S141" s="241">
        <f t="shared" si="67"/>
        <v>0</v>
      </c>
      <c r="T141" s="241">
        <f t="shared" si="67"/>
        <v>0</v>
      </c>
      <c r="U141" s="241">
        <f t="shared" si="67"/>
        <v>0</v>
      </c>
      <c r="V141" s="241">
        <f t="shared" si="67"/>
        <v>0</v>
      </c>
      <c r="W141" s="241">
        <f t="shared" si="67"/>
        <v>0</v>
      </c>
      <c r="X141" s="241">
        <f t="shared" si="67"/>
        <v>0</v>
      </c>
      <c r="Y141" s="241">
        <f t="shared" si="67"/>
        <v>0</v>
      </c>
      <c r="Z141" s="241">
        <f t="shared" si="67"/>
        <v>0</v>
      </c>
      <c r="AA141" s="241">
        <f t="shared" si="67"/>
        <v>0</v>
      </c>
      <c r="AB141" s="241">
        <f t="shared" si="67"/>
        <v>0</v>
      </c>
      <c r="AC141" s="241">
        <f t="shared" si="67"/>
        <v>0</v>
      </c>
      <c r="AD141" s="241">
        <f t="shared" si="67"/>
        <v>0</v>
      </c>
      <c r="AE141" s="241">
        <f t="shared" si="67"/>
        <v>0</v>
      </c>
      <c r="AF141" s="241">
        <f t="shared" si="67"/>
        <v>0</v>
      </c>
      <c r="AG141" s="189">
        <f t="shared" si="66"/>
        <v>0</v>
      </c>
      <c r="AH141" s="242"/>
    </row>
    <row r="142" hidden="1" outlineLevel="1">
      <c r="A142" s="211"/>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89"/>
      <c r="AH142" s="185"/>
    </row>
    <row r="143">
      <c r="A143" s="244" t="s">
        <v>278</v>
      </c>
      <c r="B143" s="245">
        <v>0.0</v>
      </c>
      <c r="C143" s="245">
        <v>0.0</v>
      </c>
      <c r="D143" s="245">
        <v>0.0</v>
      </c>
      <c r="E143" s="245">
        <v>0.0</v>
      </c>
      <c r="F143" s="245">
        <v>0.0</v>
      </c>
      <c r="G143" s="245">
        <v>0.0</v>
      </c>
      <c r="H143" s="245">
        <v>0.0</v>
      </c>
      <c r="I143" s="245">
        <v>0.0</v>
      </c>
      <c r="J143" s="245">
        <v>0.0</v>
      </c>
      <c r="K143" s="245">
        <v>0.0</v>
      </c>
      <c r="L143" s="245">
        <v>0.0</v>
      </c>
      <c r="M143" s="245">
        <v>0.0</v>
      </c>
      <c r="N143" s="245">
        <v>0.0</v>
      </c>
      <c r="O143" s="245">
        <v>0.0</v>
      </c>
      <c r="P143" s="245">
        <v>0.0</v>
      </c>
      <c r="Q143" s="245">
        <v>0.0</v>
      </c>
      <c r="R143" s="245">
        <v>0.0</v>
      </c>
      <c r="S143" s="245">
        <v>0.0</v>
      </c>
      <c r="T143" s="245">
        <v>0.0</v>
      </c>
      <c r="U143" s="245">
        <v>0.0</v>
      </c>
      <c r="V143" s="245">
        <v>0.0</v>
      </c>
      <c r="W143" s="245">
        <v>0.0</v>
      </c>
      <c r="X143" s="245">
        <v>0.0</v>
      </c>
      <c r="Y143" s="245">
        <v>0.0</v>
      </c>
      <c r="Z143" s="245">
        <v>0.0</v>
      </c>
      <c r="AA143" s="245">
        <v>0.0</v>
      </c>
      <c r="AB143" s="245">
        <v>0.0</v>
      </c>
      <c r="AC143" s="245">
        <v>0.0</v>
      </c>
      <c r="AD143" s="245">
        <v>0.0</v>
      </c>
      <c r="AE143" s="245">
        <v>0.0</v>
      </c>
      <c r="AF143" s="245">
        <v>0.0</v>
      </c>
      <c r="AG143" s="189">
        <f t="shared" ref="AG143:AG156" si="68">SUM(B143:AF143)</f>
        <v>0</v>
      </c>
      <c r="AH143" s="226"/>
    </row>
    <row r="144">
      <c r="A144" s="246" t="s">
        <v>279</v>
      </c>
      <c r="B144" s="235">
        <v>11.0</v>
      </c>
      <c r="C144" s="235">
        <v>16.0</v>
      </c>
      <c r="D144" s="235">
        <v>22.0</v>
      </c>
      <c r="E144" s="235">
        <v>14.0</v>
      </c>
      <c r="F144" s="235">
        <v>23.0</v>
      </c>
      <c r="G144" s="235">
        <v>15.0</v>
      </c>
      <c r="H144" s="235">
        <v>11.0</v>
      </c>
      <c r="I144" s="235">
        <v>13.0</v>
      </c>
      <c r="J144" s="235">
        <v>11.0</v>
      </c>
      <c r="K144" s="235">
        <v>22.0</v>
      </c>
      <c r="L144" s="235">
        <v>20.0</v>
      </c>
      <c r="M144" s="235">
        <v>18.0</v>
      </c>
      <c r="N144" s="235">
        <v>7.0</v>
      </c>
      <c r="O144" s="235">
        <v>131.0</v>
      </c>
      <c r="P144" s="235">
        <v>28.0</v>
      </c>
      <c r="Q144" s="235">
        <v>13.0</v>
      </c>
      <c r="R144" s="235">
        <v>35.0</v>
      </c>
      <c r="S144" s="235">
        <v>13.0</v>
      </c>
      <c r="T144" s="235">
        <v>32.0</v>
      </c>
      <c r="U144" s="235">
        <v>9.0</v>
      </c>
      <c r="V144" s="235">
        <v>11.0</v>
      </c>
      <c r="W144" s="235">
        <v>13.0</v>
      </c>
      <c r="X144" s="235">
        <v>10.0</v>
      </c>
      <c r="Y144" s="235">
        <v>14.0</v>
      </c>
      <c r="Z144" s="235">
        <v>22.0</v>
      </c>
      <c r="AA144" s="235">
        <v>5.0</v>
      </c>
      <c r="AB144" s="235">
        <v>7.0</v>
      </c>
      <c r="AC144" s="235">
        <v>7.0</v>
      </c>
      <c r="AD144" s="235">
        <v>3.0</v>
      </c>
      <c r="AE144" s="235">
        <v>4.0</v>
      </c>
      <c r="AF144" s="235">
        <v>9.0</v>
      </c>
      <c r="AG144" s="189">
        <f t="shared" si="68"/>
        <v>569</v>
      </c>
      <c r="AH144" s="201"/>
    </row>
    <row r="145">
      <c r="A145" s="246" t="s">
        <v>511</v>
      </c>
      <c r="B145" s="235">
        <v>0.0</v>
      </c>
      <c r="C145" s="235">
        <v>4.0</v>
      </c>
      <c r="D145" s="235">
        <v>3.0</v>
      </c>
      <c r="E145" s="235">
        <v>8.0</v>
      </c>
      <c r="F145" s="235">
        <v>3.0</v>
      </c>
      <c r="G145" s="235">
        <v>1.0</v>
      </c>
      <c r="H145" s="235">
        <v>5.0</v>
      </c>
      <c r="I145" s="235">
        <v>5.0</v>
      </c>
      <c r="J145" s="235">
        <v>3.0</v>
      </c>
      <c r="K145" s="235">
        <v>3.0</v>
      </c>
      <c r="L145" s="235">
        <v>3.0</v>
      </c>
      <c r="M145" s="235">
        <v>5.0</v>
      </c>
      <c r="N145" s="235">
        <v>0.0</v>
      </c>
      <c r="O145" s="235">
        <v>101.0</v>
      </c>
      <c r="P145" s="235">
        <v>14.0</v>
      </c>
      <c r="Q145" s="235">
        <v>4.0</v>
      </c>
      <c r="R145" s="235">
        <v>23.0</v>
      </c>
      <c r="S145" s="235">
        <v>5.0</v>
      </c>
      <c r="T145" s="235">
        <v>10.0</v>
      </c>
      <c r="U145" s="235">
        <v>3.0</v>
      </c>
      <c r="V145" s="235">
        <v>2.0</v>
      </c>
      <c r="W145" s="235">
        <v>2.0</v>
      </c>
      <c r="X145" s="235">
        <v>5.0</v>
      </c>
      <c r="Y145" s="235">
        <v>2.0</v>
      </c>
      <c r="Z145" s="235">
        <v>5.0</v>
      </c>
      <c r="AA145" s="235">
        <v>2.0</v>
      </c>
      <c r="AB145" s="235">
        <v>1.0</v>
      </c>
      <c r="AC145" s="235">
        <v>0.0</v>
      </c>
      <c r="AD145" s="235">
        <v>0.0</v>
      </c>
      <c r="AE145" s="235">
        <v>0.0</v>
      </c>
      <c r="AF145" s="235">
        <v>2.0</v>
      </c>
      <c r="AG145" s="189">
        <f t="shared" si="68"/>
        <v>224</v>
      </c>
      <c r="AH145" s="201"/>
    </row>
    <row r="146">
      <c r="A146" s="246" t="s">
        <v>512</v>
      </c>
      <c r="B146" s="235">
        <v>0.0</v>
      </c>
      <c r="C146" s="235">
        <v>0.0</v>
      </c>
      <c r="D146" s="235">
        <v>0.0</v>
      </c>
      <c r="E146" s="235">
        <v>0.0</v>
      </c>
      <c r="F146" s="235">
        <v>0.0</v>
      </c>
      <c r="G146" s="235">
        <v>0.0</v>
      </c>
      <c r="H146" s="235">
        <v>1.0</v>
      </c>
      <c r="I146" s="235">
        <v>0.0</v>
      </c>
      <c r="J146" s="235">
        <v>1.0</v>
      </c>
      <c r="K146" s="235">
        <v>0.0</v>
      </c>
      <c r="L146" s="235">
        <v>1.0</v>
      </c>
      <c r="M146" s="235">
        <v>0.0</v>
      </c>
      <c r="N146" s="235">
        <v>0.0</v>
      </c>
      <c r="O146" s="235">
        <v>2.0</v>
      </c>
      <c r="P146" s="235">
        <v>0.0</v>
      </c>
      <c r="Q146" s="235">
        <v>0.0</v>
      </c>
      <c r="R146" s="235">
        <v>2.0</v>
      </c>
      <c r="S146" s="235">
        <v>0.0</v>
      </c>
      <c r="T146" s="235">
        <v>0.0</v>
      </c>
      <c r="U146" s="235">
        <v>0.0</v>
      </c>
      <c r="V146" s="235">
        <v>1.0</v>
      </c>
      <c r="W146" s="235">
        <v>0.0</v>
      </c>
      <c r="X146" s="235">
        <v>3.0</v>
      </c>
      <c r="Y146" s="235">
        <v>0.0</v>
      </c>
      <c r="Z146" s="235">
        <v>0.0</v>
      </c>
      <c r="AA146" s="235">
        <v>0.0</v>
      </c>
      <c r="AB146" s="235">
        <v>0.0</v>
      </c>
      <c r="AC146" s="235">
        <v>0.0</v>
      </c>
      <c r="AD146" s="235">
        <v>0.0</v>
      </c>
      <c r="AE146" s="235">
        <v>0.0</v>
      </c>
      <c r="AF146" s="235">
        <v>0.0</v>
      </c>
      <c r="AG146" s="189">
        <f t="shared" si="68"/>
        <v>11</v>
      </c>
      <c r="AH146" s="201"/>
    </row>
    <row r="147">
      <c r="A147" s="246" t="s">
        <v>513</v>
      </c>
      <c r="B147" s="235">
        <v>0.0</v>
      </c>
      <c r="C147" s="235">
        <v>0.0</v>
      </c>
      <c r="D147" s="235">
        <v>0.0</v>
      </c>
      <c r="E147" s="235">
        <v>0.0</v>
      </c>
      <c r="F147" s="235">
        <v>0.0</v>
      </c>
      <c r="G147" s="235">
        <v>0.0</v>
      </c>
      <c r="H147" s="235">
        <v>0.0</v>
      </c>
      <c r="I147" s="235">
        <v>0.0</v>
      </c>
      <c r="J147" s="235">
        <v>0.0</v>
      </c>
      <c r="K147" s="235">
        <v>0.0</v>
      </c>
      <c r="L147" s="235">
        <v>0.0</v>
      </c>
      <c r="M147" s="235">
        <v>0.0</v>
      </c>
      <c r="N147" s="235">
        <v>0.0</v>
      </c>
      <c r="O147" s="235">
        <v>0.0</v>
      </c>
      <c r="P147" s="235">
        <v>0.0</v>
      </c>
      <c r="Q147" s="235">
        <v>0.0</v>
      </c>
      <c r="R147" s="235">
        <v>0.0</v>
      </c>
      <c r="S147" s="235">
        <v>0.0</v>
      </c>
      <c r="T147" s="235">
        <v>0.0</v>
      </c>
      <c r="U147" s="235">
        <v>0.0</v>
      </c>
      <c r="V147" s="235">
        <v>0.0</v>
      </c>
      <c r="W147" s="235">
        <v>0.0</v>
      </c>
      <c r="X147" s="235">
        <v>0.0</v>
      </c>
      <c r="Y147" s="235">
        <v>0.0</v>
      </c>
      <c r="Z147" s="235">
        <v>0.0</v>
      </c>
      <c r="AA147" s="235">
        <v>0.0</v>
      </c>
      <c r="AB147" s="235">
        <v>0.0</v>
      </c>
      <c r="AC147" s="235">
        <v>0.0</v>
      </c>
      <c r="AD147" s="235">
        <v>0.0</v>
      </c>
      <c r="AE147" s="235">
        <v>0.0</v>
      </c>
      <c r="AF147" s="235">
        <v>0.0</v>
      </c>
      <c r="AG147" s="189">
        <f t="shared" si="68"/>
        <v>0</v>
      </c>
      <c r="AH147" s="201"/>
    </row>
    <row r="148">
      <c r="A148" s="246" t="s">
        <v>514</v>
      </c>
      <c r="B148" s="235">
        <v>0.0</v>
      </c>
      <c r="C148" s="235">
        <v>0.0</v>
      </c>
      <c r="D148" s="235">
        <v>0.0</v>
      </c>
      <c r="E148" s="235">
        <v>0.0</v>
      </c>
      <c r="F148" s="235">
        <v>0.0</v>
      </c>
      <c r="G148" s="235">
        <v>0.0</v>
      </c>
      <c r="H148" s="235">
        <v>0.0</v>
      </c>
      <c r="I148" s="235">
        <v>0.0</v>
      </c>
      <c r="J148" s="235">
        <v>0.0</v>
      </c>
      <c r="K148" s="235">
        <v>0.0</v>
      </c>
      <c r="L148" s="235">
        <v>0.0</v>
      </c>
      <c r="M148" s="235">
        <v>0.0</v>
      </c>
      <c r="N148" s="235">
        <v>0.0</v>
      </c>
      <c r="O148" s="235">
        <v>0.0</v>
      </c>
      <c r="P148" s="235">
        <v>0.0</v>
      </c>
      <c r="Q148" s="235">
        <v>0.0</v>
      </c>
      <c r="R148" s="235">
        <v>0.0</v>
      </c>
      <c r="S148" s="235">
        <v>0.0</v>
      </c>
      <c r="T148" s="235">
        <v>0.0</v>
      </c>
      <c r="U148" s="235">
        <v>0.0</v>
      </c>
      <c r="V148" s="235">
        <v>0.0</v>
      </c>
      <c r="W148" s="235">
        <v>0.0</v>
      </c>
      <c r="X148" s="235">
        <v>0.0</v>
      </c>
      <c r="Y148" s="235">
        <v>0.0</v>
      </c>
      <c r="Z148" s="235">
        <v>0.0</v>
      </c>
      <c r="AA148" s="235">
        <v>0.0</v>
      </c>
      <c r="AB148" s="235">
        <v>0.0</v>
      </c>
      <c r="AC148" s="235">
        <v>0.0</v>
      </c>
      <c r="AD148" s="235">
        <v>0.0</v>
      </c>
      <c r="AE148" s="235">
        <v>0.0</v>
      </c>
      <c r="AF148" s="235">
        <v>0.0</v>
      </c>
      <c r="AG148" s="189">
        <f t="shared" si="68"/>
        <v>0</v>
      </c>
      <c r="AH148" s="201"/>
    </row>
    <row r="149">
      <c r="A149" s="246" t="s">
        <v>515</v>
      </c>
      <c r="B149" s="235">
        <v>11.0</v>
      </c>
      <c r="C149" s="235">
        <v>17.0</v>
      </c>
      <c r="D149" s="235">
        <v>13.0</v>
      </c>
      <c r="E149" s="235">
        <v>15.0</v>
      </c>
      <c r="F149" s="235">
        <v>19.0</v>
      </c>
      <c r="G149" s="235">
        <v>11.0</v>
      </c>
      <c r="H149" s="235">
        <v>10.0</v>
      </c>
      <c r="I149" s="235">
        <v>9.0</v>
      </c>
      <c r="J149" s="235">
        <v>11.0</v>
      </c>
      <c r="K149" s="235">
        <v>25.0</v>
      </c>
      <c r="L149" s="235">
        <v>17.0</v>
      </c>
      <c r="M149" s="235">
        <v>15.0</v>
      </c>
      <c r="N149" s="235">
        <v>7.0</v>
      </c>
      <c r="O149" s="235">
        <v>118.0</v>
      </c>
      <c r="P149" s="235">
        <v>19.0</v>
      </c>
      <c r="Q149" s="235">
        <v>10.0</v>
      </c>
      <c r="R149" s="235">
        <v>27.0</v>
      </c>
      <c r="S149" s="235">
        <v>6.0</v>
      </c>
      <c r="T149" s="235">
        <v>23.0</v>
      </c>
      <c r="U149" s="235">
        <v>8.0</v>
      </c>
      <c r="V149" s="235">
        <v>5.0</v>
      </c>
      <c r="W149" s="235">
        <v>18.0</v>
      </c>
      <c r="X149" s="235">
        <v>9.0</v>
      </c>
      <c r="Y149" s="235">
        <v>12.0</v>
      </c>
      <c r="Z149" s="235">
        <v>16.0</v>
      </c>
      <c r="AA149" s="235">
        <v>4.0</v>
      </c>
      <c r="AB149" s="235">
        <v>6.0</v>
      </c>
      <c r="AC149" s="235">
        <v>3.0</v>
      </c>
      <c r="AD149" s="235">
        <v>4.0</v>
      </c>
      <c r="AE149" s="235">
        <v>4.0</v>
      </c>
      <c r="AF149" s="235">
        <v>7.0</v>
      </c>
      <c r="AG149" s="189">
        <f t="shared" si="68"/>
        <v>479</v>
      </c>
      <c r="AH149" s="201"/>
    </row>
    <row r="150">
      <c r="A150" s="246" t="s">
        <v>516</v>
      </c>
      <c r="B150" s="235">
        <v>0.0</v>
      </c>
      <c r="C150" s="235">
        <v>0.0</v>
      </c>
      <c r="D150" s="235">
        <v>0.0</v>
      </c>
      <c r="E150" s="235">
        <v>0.0</v>
      </c>
      <c r="F150" s="235">
        <v>1.0</v>
      </c>
      <c r="G150" s="235">
        <v>0.0</v>
      </c>
      <c r="H150" s="235">
        <v>0.0</v>
      </c>
      <c r="I150" s="235">
        <v>2.0</v>
      </c>
      <c r="J150" s="235">
        <v>0.0</v>
      </c>
      <c r="K150" s="235">
        <v>0.0</v>
      </c>
      <c r="L150" s="235">
        <v>0.0</v>
      </c>
      <c r="M150" s="235">
        <v>0.0</v>
      </c>
      <c r="N150" s="235">
        <v>0.0</v>
      </c>
      <c r="O150" s="235">
        <v>7.0</v>
      </c>
      <c r="P150" s="235">
        <v>1.0</v>
      </c>
      <c r="Q150" s="235">
        <v>2.0</v>
      </c>
      <c r="R150" s="235">
        <v>6.0</v>
      </c>
      <c r="S150" s="235">
        <v>1.0</v>
      </c>
      <c r="T150" s="235">
        <v>0.0</v>
      </c>
      <c r="U150" s="235">
        <v>0.0</v>
      </c>
      <c r="V150" s="235">
        <v>1.0</v>
      </c>
      <c r="W150" s="235">
        <v>0.0</v>
      </c>
      <c r="X150" s="235">
        <v>0.0</v>
      </c>
      <c r="Y150" s="235">
        <v>0.0</v>
      </c>
      <c r="Z150" s="235">
        <v>3.0</v>
      </c>
      <c r="AA150" s="235">
        <v>0.0</v>
      </c>
      <c r="AB150" s="235">
        <v>0.0</v>
      </c>
      <c r="AC150" s="235">
        <v>0.0</v>
      </c>
      <c r="AD150" s="235">
        <v>1.0</v>
      </c>
      <c r="AE150" s="235">
        <v>0.0</v>
      </c>
      <c r="AF150" s="235">
        <v>0.0</v>
      </c>
      <c r="AG150" s="189">
        <f t="shared" si="68"/>
        <v>25</v>
      </c>
      <c r="AH150" s="201"/>
    </row>
    <row r="151">
      <c r="A151" s="246" t="s">
        <v>517</v>
      </c>
      <c r="B151" s="235">
        <v>0.0</v>
      </c>
      <c r="C151" s="235">
        <v>0.0</v>
      </c>
      <c r="D151" s="235">
        <v>0.0</v>
      </c>
      <c r="E151" s="235">
        <v>0.0</v>
      </c>
      <c r="F151" s="235">
        <v>0.0</v>
      </c>
      <c r="G151" s="235">
        <v>0.0</v>
      </c>
      <c r="H151" s="235">
        <v>0.0</v>
      </c>
      <c r="I151" s="235">
        <v>0.0</v>
      </c>
      <c r="J151" s="235">
        <v>0.0</v>
      </c>
      <c r="K151" s="235">
        <v>0.0</v>
      </c>
      <c r="L151" s="235">
        <v>0.0</v>
      </c>
      <c r="M151" s="235">
        <v>0.0</v>
      </c>
      <c r="N151" s="235">
        <v>0.0</v>
      </c>
      <c r="O151" s="235">
        <v>0.0</v>
      </c>
      <c r="P151" s="235">
        <v>0.0</v>
      </c>
      <c r="Q151" s="235">
        <v>0.0</v>
      </c>
      <c r="R151" s="235">
        <v>0.0</v>
      </c>
      <c r="S151" s="235">
        <v>0.0</v>
      </c>
      <c r="T151" s="235">
        <v>0.0</v>
      </c>
      <c r="U151" s="235">
        <v>0.0</v>
      </c>
      <c r="V151" s="235">
        <v>0.0</v>
      </c>
      <c r="W151" s="235">
        <v>0.0</v>
      </c>
      <c r="X151" s="235">
        <v>0.0</v>
      </c>
      <c r="Y151" s="235">
        <v>0.0</v>
      </c>
      <c r="Z151" s="235">
        <v>0.0</v>
      </c>
      <c r="AA151" s="235">
        <v>0.0</v>
      </c>
      <c r="AB151" s="235">
        <v>0.0</v>
      </c>
      <c r="AC151" s="235">
        <v>0.0</v>
      </c>
      <c r="AD151" s="235">
        <v>0.0</v>
      </c>
      <c r="AE151" s="235">
        <v>0.0</v>
      </c>
      <c r="AF151" s="235">
        <v>0.0</v>
      </c>
      <c r="AG151" s="189">
        <f t="shared" si="68"/>
        <v>0</v>
      </c>
      <c r="AH151" s="201"/>
    </row>
    <row r="152">
      <c r="A152" s="246" t="s">
        <v>518</v>
      </c>
      <c r="B152" s="235">
        <v>5.0</v>
      </c>
      <c r="C152" s="235">
        <v>4.0</v>
      </c>
      <c r="D152" s="235">
        <v>2.0</v>
      </c>
      <c r="E152" s="235">
        <v>2.0</v>
      </c>
      <c r="F152" s="235">
        <v>5.0</v>
      </c>
      <c r="G152" s="235">
        <v>3.0</v>
      </c>
      <c r="H152" s="235">
        <v>3.0</v>
      </c>
      <c r="I152" s="235">
        <v>5.0</v>
      </c>
      <c r="J152" s="235">
        <v>3.0</v>
      </c>
      <c r="K152" s="235">
        <v>1.0</v>
      </c>
      <c r="L152" s="235">
        <v>1.0</v>
      </c>
      <c r="M152" s="235">
        <v>2.0</v>
      </c>
      <c r="N152" s="235">
        <v>1.0</v>
      </c>
      <c r="O152" s="235">
        <v>10.0</v>
      </c>
      <c r="P152" s="235">
        <v>5.0</v>
      </c>
      <c r="Q152" s="235">
        <v>2.0</v>
      </c>
      <c r="R152" s="235">
        <v>3.0</v>
      </c>
      <c r="S152" s="235">
        <v>1.0</v>
      </c>
      <c r="T152" s="235">
        <v>2.0</v>
      </c>
      <c r="U152" s="235">
        <v>0.0</v>
      </c>
      <c r="V152" s="235">
        <v>1.0</v>
      </c>
      <c r="W152" s="235">
        <v>0.0</v>
      </c>
      <c r="X152" s="235">
        <v>2.0</v>
      </c>
      <c r="Y152" s="235">
        <v>3.0</v>
      </c>
      <c r="Z152" s="235">
        <v>1.0</v>
      </c>
      <c r="AA152" s="235">
        <v>1.0</v>
      </c>
      <c r="AB152" s="235">
        <v>2.0</v>
      </c>
      <c r="AC152" s="235">
        <v>2.0</v>
      </c>
      <c r="AD152" s="235">
        <v>1.0</v>
      </c>
      <c r="AE152" s="235">
        <v>0.0</v>
      </c>
      <c r="AF152" s="235">
        <v>2.0</v>
      </c>
      <c r="AG152" s="189">
        <f t="shared" si="68"/>
        <v>75</v>
      </c>
      <c r="AH152" s="201"/>
    </row>
    <row r="153">
      <c r="A153" s="234" t="s">
        <v>519</v>
      </c>
      <c r="B153" s="235">
        <v>0.0</v>
      </c>
      <c r="C153" s="235">
        <v>0.0</v>
      </c>
      <c r="D153" s="235">
        <v>0.0</v>
      </c>
      <c r="E153" s="235">
        <v>0.0</v>
      </c>
      <c r="F153" s="235">
        <v>0.0</v>
      </c>
      <c r="G153" s="235">
        <v>0.0</v>
      </c>
      <c r="H153" s="235">
        <v>0.0</v>
      </c>
      <c r="I153" s="235">
        <v>0.0</v>
      </c>
      <c r="J153" s="235">
        <v>0.0</v>
      </c>
      <c r="K153" s="235">
        <v>0.0</v>
      </c>
      <c r="L153" s="235">
        <v>0.0</v>
      </c>
      <c r="M153" s="235">
        <v>0.0</v>
      </c>
      <c r="N153" s="235">
        <v>0.0</v>
      </c>
      <c r="O153" s="235">
        <v>0.0</v>
      </c>
      <c r="P153" s="235">
        <v>0.0</v>
      </c>
      <c r="Q153" s="235">
        <v>0.0</v>
      </c>
      <c r="R153" s="235">
        <v>0.0</v>
      </c>
      <c r="S153" s="235">
        <v>0.0</v>
      </c>
      <c r="T153" s="235">
        <v>0.0</v>
      </c>
      <c r="U153" s="235">
        <v>0.0</v>
      </c>
      <c r="V153" s="235">
        <v>0.0</v>
      </c>
      <c r="W153" s="235">
        <v>0.0</v>
      </c>
      <c r="X153" s="235">
        <v>0.0</v>
      </c>
      <c r="Y153" s="235">
        <v>0.0</v>
      </c>
      <c r="Z153" s="235">
        <v>0.0</v>
      </c>
      <c r="AA153" s="235">
        <v>0.0</v>
      </c>
      <c r="AB153" s="235">
        <v>0.0</v>
      </c>
      <c r="AC153" s="235">
        <v>0.0</v>
      </c>
      <c r="AD153" s="235">
        <v>0.0</v>
      </c>
      <c r="AE153" s="235">
        <v>0.0</v>
      </c>
      <c r="AF153" s="235">
        <v>0.0</v>
      </c>
      <c r="AG153" s="189">
        <f t="shared" si="68"/>
        <v>0</v>
      </c>
      <c r="AH153" s="201"/>
    </row>
    <row r="154">
      <c r="A154" s="234" t="s">
        <v>520</v>
      </c>
      <c r="B154" s="207">
        <v>0.0</v>
      </c>
      <c r="C154" s="207">
        <v>0.0</v>
      </c>
      <c r="D154" s="207">
        <v>0.0</v>
      </c>
      <c r="E154" s="207">
        <v>0.0</v>
      </c>
      <c r="F154" s="207">
        <v>0.0</v>
      </c>
      <c r="G154" s="207">
        <v>0.0</v>
      </c>
      <c r="H154" s="207">
        <v>0.0</v>
      </c>
      <c r="I154" s="207">
        <v>0.0</v>
      </c>
      <c r="J154" s="207">
        <v>0.0</v>
      </c>
      <c r="K154" s="207">
        <v>0.0</v>
      </c>
      <c r="L154" s="207">
        <v>0.0</v>
      </c>
      <c r="M154" s="207">
        <v>0.0</v>
      </c>
      <c r="N154" s="207">
        <v>0.0</v>
      </c>
      <c r="O154" s="207">
        <v>0.0</v>
      </c>
      <c r="P154" s="207">
        <v>0.0</v>
      </c>
      <c r="Q154" s="207">
        <v>0.0</v>
      </c>
      <c r="R154" s="207">
        <v>0.0</v>
      </c>
      <c r="S154" s="207">
        <v>0.0</v>
      </c>
      <c r="T154" s="207">
        <v>0.0</v>
      </c>
      <c r="U154" s="207">
        <v>0.0</v>
      </c>
      <c r="V154" s="207">
        <v>0.0</v>
      </c>
      <c r="W154" s="207">
        <v>0.0</v>
      </c>
      <c r="X154" s="207">
        <v>0.0</v>
      </c>
      <c r="Y154" s="207">
        <v>0.0</v>
      </c>
      <c r="Z154" s="207">
        <v>0.0</v>
      </c>
      <c r="AA154" s="207">
        <v>0.0</v>
      </c>
      <c r="AB154" s="207">
        <v>0.0</v>
      </c>
      <c r="AC154" s="207">
        <v>0.0</v>
      </c>
      <c r="AD154" s="207">
        <v>0.0</v>
      </c>
      <c r="AE154" s="207">
        <v>0.0</v>
      </c>
      <c r="AF154" s="207">
        <v>0.0</v>
      </c>
      <c r="AG154" s="189">
        <f t="shared" si="68"/>
        <v>0</v>
      </c>
      <c r="AH154" s="201"/>
    </row>
    <row r="155">
      <c r="A155" s="234" t="s">
        <v>290</v>
      </c>
      <c r="B155" s="235">
        <v>0.0</v>
      </c>
      <c r="C155" s="235">
        <v>1.0</v>
      </c>
      <c r="D155" s="235">
        <v>0.0</v>
      </c>
      <c r="E155" s="235">
        <v>0.0</v>
      </c>
      <c r="F155" s="235">
        <v>0.0</v>
      </c>
      <c r="G155" s="235">
        <v>0.0</v>
      </c>
      <c r="H155" s="235">
        <v>0.0</v>
      </c>
      <c r="I155" s="235">
        <v>1.0</v>
      </c>
      <c r="J155" s="235">
        <v>0.0</v>
      </c>
      <c r="K155" s="235">
        <v>0.0</v>
      </c>
      <c r="L155" s="235">
        <v>0.0</v>
      </c>
      <c r="M155" s="235">
        <v>0.0</v>
      </c>
      <c r="N155" s="235">
        <v>0.0</v>
      </c>
      <c r="O155" s="235">
        <v>1.0</v>
      </c>
      <c r="P155" s="235">
        <v>0.0</v>
      </c>
      <c r="Q155" s="235">
        <v>1.0</v>
      </c>
      <c r="R155" s="235">
        <v>1.0</v>
      </c>
      <c r="S155" s="235">
        <v>0.0</v>
      </c>
      <c r="T155" s="235">
        <v>1.0</v>
      </c>
      <c r="U155" s="235">
        <v>0.0</v>
      </c>
      <c r="V155" s="235">
        <v>0.0</v>
      </c>
      <c r="W155" s="235">
        <v>0.0</v>
      </c>
      <c r="X155" s="235">
        <v>0.0</v>
      </c>
      <c r="Y155" s="235">
        <v>0.0</v>
      </c>
      <c r="Z155" s="235">
        <v>0.0</v>
      </c>
      <c r="AA155" s="235">
        <v>0.0</v>
      </c>
      <c r="AB155" s="235">
        <v>0.0</v>
      </c>
      <c r="AC155" s="235">
        <v>0.0</v>
      </c>
      <c r="AD155" s="235">
        <v>0.0</v>
      </c>
      <c r="AE155" s="235">
        <v>0.0</v>
      </c>
      <c r="AF155" s="235">
        <v>0.0</v>
      </c>
      <c r="AG155" s="189">
        <f t="shared" si="68"/>
        <v>6</v>
      </c>
      <c r="AH155" s="201"/>
    </row>
    <row r="156">
      <c r="A156" s="228" t="s">
        <v>291</v>
      </c>
      <c r="B156" s="247">
        <f t="shared" ref="B156:AF156" si="69">sum(B143:B155)</f>
        <v>27</v>
      </c>
      <c r="C156" s="247">
        <f t="shared" si="69"/>
        <v>42</v>
      </c>
      <c r="D156" s="247">
        <f t="shared" si="69"/>
        <v>40</v>
      </c>
      <c r="E156" s="247">
        <f t="shared" si="69"/>
        <v>39</v>
      </c>
      <c r="F156" s="247">
        <f t="shared" si="69"/>
        <v>51</v>
      </c>
      <c r="G156" s="247">
        <f t="shared" si="69"/>
        <v>30</v>
      </c>
      <c r="H156" s="247">
        <f t="shared" si="69"/>
        <v>30</v>
      </c>
      <c r="I156" s="247">
        <f t="shared" si="69"/>
        <v>35</v>
      </c>
      <c r="J156" s="247">
        <f t="shared" si="69"/>
        <v>29</v>
      </c>
      <c r="K156" s="247">
        <f t="shared" si="69"/>
        <v>51</v>
      </c>
      <c r="L156" s="247">
        <f t="shared" si="69"/>
        <v>42</v>
      </c>
      <c r="M156" s="247">
        <f t="shared" si="69"/>
        <v>40</v>
      </c>
      <c r="N156" s="247">
        <f t="shared" si="69"/>
        <v>15</v>
      </c>
      <c r="O156" s="247">
        <f t="shared" si="69"/>
        <v>370</v>
      </c>
      <c r="P156" s="247">
        <f t="shared" si="69"/>
        <v>67</v>
      </c>
      <c r="Q156" s="247">
        <f t="shared" si="69"/>
        <v>32</v>
      </c>
      <c r="R156" s="247">
        <f t="shared" si="69"/>
        <v>97</v>
      </c>
      <c r="S156" s="247">
        <f t="shared" si="69"/>
        <v>26</v>
      </c>
      <c r="T156" s="247">
        <f t="shared" si="69"/>
        <v>68</v>
      </c>
      <c r="U156" s="247">
        <f t="shared" si="69"/>
        <v>20</v>
      </c>
      <c r="V156" s="247">
        <f t="shared" si="69"/>
        <v>21</v>
      </c>
      <c r="W156" s="247">
        <f t="shared" si="69"/>
        <v>33</v>
      </c>
      <c r="X156" s="247">
        <f t="shared" si="69"/>
        <v>29</v>
      </c>
      <c r="Y156" s="247">
        <f t="shared" si="69"/>
        <v>31</v>
      </c>
      <c r="Z156" s="247">
        <f t="shared" si="69"/>
        <v>47</v>
      </c>
      <c r="AA156" s="247">
        <f t="shared" si="69"/>
        <v>12</v>
      </c>
      <c r="AB156" s="247">
        <f t="shared" si="69"/>
        <v>16</v>
      </c>
      <c r="AC156" s="247">
        <f t="shared" si="69"/>
        <v>12</v>
      </c>
      <c r="AD156" s="247">
        <f t="shared" si="69"/>
        <v>9</v>
      </c>
      <c r="AE156" s="247">
        <f t="shared" si="69"/>
        <v>8</v>
      </c>
      <c r="AF156" s="247">
        <f t="shared" si="69"/>
        <v>20</v>
      </c>
      <c r="AG156" s="189">
        <f t="shared" si="68"/>
        <v>1389</v>
      </c>
      <c r="AH156" s="231"/>
    </row>
    <row r="157">
      <c r="A157" s="211"/>
      <c r="AG157" s="189"/>
      <c r="AH157" s="201"/>
    </row>
    <row r="158">
      <c r="A158" s="211"/>
      <c r="AG158" s="189"/>
      <c r="AH158" s="201"/>
    </row>
    <row r="159">
      <c r="A159" s="211"/>
      <c r="AG159" s="189"/>
      <c r="AH159" s="201"/>
    </row>
    <row r="160">
      <c r="A160" s="199" t="s">
        <v>335</v>
      </c>
      <c r="B160" s="200">
        <f t="shared" ref="B160:AF160" si="70">sum(B161,B172)</f>
        <v>299</v>
      </c>
      <c r="C160" s="200">
        <f t="shared" si="70"/>
        <v>478</v>
      </c>
      <c r="D160" s="200">
        <f t="shared" si="70"/>
        <v>604</v>
      </c>
      <c r="E160" s="200">
        <f t="shared" si="70"/>
        <v>541</v>
      </c>
      <c r="F160" s="200">
        <f t="shared" si="70"/>
        <v>373</v>
      </c>
      <c r="G160" s="200">
        <f t="shared" si="70"/>
        <v>324</v>
      </c>
      <c r="H160" s="200">
        <f t="shared" si="70"/>
        <v>234</v>
      </c>
      <c r="I160" s="200">
        <f t="shared" si="70"/>
        <v>206</v>
      </c>
      <c r="J160" s="200">
        <f t="shared" si="70"/>
        <v>210</v>
      </c>
      <c r="K160" s="200">
        <f t="shared" si="70"/>
        <v>209</v>
      </c>
      <c r="L160" s="200">
        <f t="shared" si="70"/>
        <v>97</v>
      </c>
      <c r="M160" s="200">
        <f t="shared" si="70"/>
        <v>113</v>
      </c>
      <c r="N160" s="200">
        <f t="shared" si="70"/>
        <v>130</v>
      </c>
      <c r="O160" s="200">
        <f t="shared" si="70"/>
        <v>1886</v>
      </c>
      <c r="P160" s="200">
        <f t="shared" si="70"/>
        <v>285</v>
      </c>
      <c r="Q160" s="200">
        <f t="shared" si="70"/>
        <v>207</v>
      </c>
      <c r="R160" s="200">
        <f t="shared" si="70"/>
        <v>653</v>
      </c>
      <c r="S160" s="200">
        <f t="shared" si="70"/>
        <v>235</v>
      </c>
      <c r="T160" s="200">
        <f t="shared" si="70"/>
        <v>473</v>
      </c>
      <c r="U160" s="200">
        <f t="shared" si="70"/>
        <v>73</v>
      </c>
      <c r="V160" s="200">
        <f t="shared" si="70"/>
        <v>81</v>
      </c>
      <c r="W160" s="200">
        <f t="shared" si="70"/>
        <v>172</v>
      </c>
      <c r="X160" s="200">
        <f t="shared" si="70"/>
        <v>228</v>
      </c>
      <c r="Y160" s="200">
        <f t="shared" si="70"/>
        <v>281</v>
      </c>
      <c r="Z160" s="200">
        <f t="shared" si="70"/>
        <v>254</v>
      </c>
      <c r="AA160" s="200">
        <f t="shared" si="70"/>
        <v>131</v>
      </c>
      <c r="AB160" s="200">
        <f t="shared" si="70"/>
        <v>75</v>
      </c>
      <c r="AC160" s="200">
        <f t="shared" si="70"/>
        <v>53</v>
      </c>
      <c r="AD160" s="200">
        <f t="shared" si="70"/>
        <v>92</v>
      </c>
      <c r="AE160" s="200">
        <f t="shared" si="70"/>
        <v>95</v>
      </c>
      <c r="AF160" s="200" t="str">
        <f t="shared" si="70"/>
        <v>#VALUE!</v>
      </c>
      <c r="AG160" s="189" t="str">
        <f t="shared" ref="AG160:AG165" si="72">SUM(B160:AF160)</f>
        <v>#VALUE!</v>
      </c>
      <c r="AH160" s="201"/>
    </row>
    <row r="161">
      <c r="A161" s="202" t="s">
        <v>230</v>
      </c>
      <c r="B161" s="203">
        <f t="shared" ref="B161:AF161" si="71">sum(B165,B170)</f>
        <v>299</v>
      </c>
      <c r="C161" s="203">
        <f t="shared" si="71"/>
        <v>478</v>
      </c>
      <c r="D161" s="203">
        <f t="shared" si="71"/>
        <v>604</v>
      </c>
      <c r="E161" s="203">
        <f t="shared" si="71"/>
        <v>541</v>
      </c>
      <c r="F161" s="203">
        <f t="shared" si="71"/>
        <v>373</v>
      </c>
      <c r="G161" s="203">
        <f t="shared" si="71"/>
        <v>324</v>
      </c>
      <c r="H161" s="203">
        <f t="shared" si="71"/>
        <v>234</v>
      </c>
      <c r="I161" s="203">
        <f t="shared" si="71"/>
        <v>206</v>
      </c>
      <c r="J161" s="203">
        <f t="shared" si="71"/>
        <v>210</v>
      </c>
      <c r="K161" s="203">
        <f t="shared" si="71"/>
        <v>209</v>
      </c>
      <c r="L161" s="203">
        <f t="shared" si="71"/>
        <v>97</v>
      </c>
      <c r="M161" s="203">
        <f t="shared" si="71"/>
        <v>113</v>
      </c>
      <c r="N161" s="203">
        <f t="shared" si="71"/>
        <v>108</v>
      </c>
      <c r="O161" s="203">
        <f t="shared" si="71"/>
        <v>161</v>
      </c>
      <c r="P161" s="203">
        <f t="shared" si="71"/>
        <v>117</v>
      </c>
      <c r="Q161" s="203">
        <f t="shared" si="71"/>
        <v>112</v>
      </c>
      <c r="R161" s="203">
        <f t="shared" si="71"/>
        <v>178</v>
      </c>
      <c r="S161" s="203">
        <f t="shared" si="71"/>
        <v>137</v>
      </c>
      <c r="T161" s="203">
        <f t="shared" si="71"/>
        <v>132</v>
      </c>
      <c r="U161" s="203">
        <f t="shared" si="71"/>
        <v>73</v>
      </c>
      <c r="V161" s="203">
        <f t="shared" si="71"/>
        <v>90</v>
      </c>
      <c r="W161" s="203">
        <f t="shared" si="71"/>
        <v>175</v>
      </c>
      <c r="X161" s="203">
        <f t="shared" si="71"/>
        <v>229</v>
      </c>
      <c r="Y161" s="203">
        <f t="shared" si="71"/>
        <v>281</v>
      </c>
      <c r="Z161" s="203">
        <f t="shared" si="71"/>
        <v>254</v>
      </c>
      <c r="AA161" s="203">
        <f t="shared" si="71"/>
        <v>131</v>
      </c>
      <c r="AB161" s="203">
        <f t="shared" si="71"/>
        <v>79</v>
      </c>
      <c r="AC161" s="203">
        <f t="shared" si="71"/>
        <v>58</v>
      </c>
      <c r="AD161" s="203">
        <f t="shared" si="71"/>
        <v>93</v>
      </c>
      <c r="AE161" s="203">
        <f t="shared" si="71"/>
        <v>98</v>
      </c>
      <c r="AF161" s="203" t="str">
        <f t="shared" si="71"/>
        <v>#VALUE!</v>
      </c>
      <c r="AG161" s="189" t="str">
        <f t="shared" si="72"/>
        <v>#VALUE!</v>
      </c>
      <c r="AH161" s="205"/>
    </row>
    <row r="162">
      <c r="A162" s="206" t="s">
        <v>231</v>
      </c>
      <c r="B162" s="235">
        <f t="shared" ref="B162:AF162" si="73">B28-(B256+B314+B374)</f>
        <v>0</v>
      </c>
      <c r="C162" s="235">
        <f t="shared" si="73"/>
        <v>0</v>
      </c>
      <c r="D162" s="235">
        <f t="shared" si="73"/>
        <v>0</v>
      </c>
      <c r="E162" s="235">
        <f t="shared" si="73"/>
        <v>0</v>
      </c>
      <c r="F162" s="235">
        <f t="shared" si="73"/>
        <v>0</v>
      </c>
      <c r="G162" s="235">
        <f t="shared" si="73"/>
        <v>0</v>
      </c>
      <c r="H162" s="235">
        <f t="shared" si="73"/>
        <v>0</v>
      </c>
      <c r="I162" s="235">
        <f t="shared" si="73"/>
        <v>0</v>
      </c>
      <c r="J162" s="235">
        <f t="shared" si="73"/>
        <v>0</v>
      </c>
      <c r="K162" s="235">
        <f t="shared" si="73"/>
        <v>0</v>
      </c>
      <c r="L162" s="235">
        <f t="shared" si="73"/>
        <v>0</v>
      </c>
      <c r="M162" s="235">
        <f t="shared" si="73"/>
        <v>0</v>
      </c>
      <c r="N162" s="235">
        <f t="shared" si="73"/>
        <v>0</v>
      </c>
      <c r="O162" s="235">
        <f t="shared" si="73"/>
        <v>-1</v>
      </c>
      <c r="P162" s="235">
        <f t="shared" si="73"/>
        <v>0</v>
      </c>
      <c r="Q162" s="235">
        <f t="shared" si="73"/>
        <v>0</v>
      </c>
      <c r="R162" s="235">
        <f t="shared" si="73"/>
        <v>0</v>
      </c>
      <c r="S162" s="235">
        <f t="shared" si="73"/>
        <v>0</v>
      </c>
      <c r="T162" s="235">
        <f t="shared" si="73"/>
        <v>0</v>
      </c>
      <c r="U162" s="235">
        <f t="shared" si="73"/>
        <v>0</v>
      </c>
      <c r="V162" s="235">
        <f t="shared" si="73"/>
        <v>-1</v>
      </c>
      <c r="W162" s="235">
        <f t="shared" si="73"/>
        <v>0</v>
      </c>
      <c r="X162" s="235">
        <f t="shared" si="73"/>
        <v>0</v>
      </c>
      <c r="Y162" s="235">
        <f t="shared" si="73"/>
        <v>0</v>
      </c>
      <c r="Z162" s="235">
        <f t="shared" si="73"/>
        <v>0</v>
      </c>
      <c r="AA162" s="235">
        <f t="shared" si="73"/>
        <v>0</v>
      </c>
      <c r="AB162" s="235">
        <f t="shared" si="73"/>
        <v>0</v>
      </c>
      <c r="AC162" s="235">
        <f t="shared" si="73"/>
        <v>0</v>
      </c>
      <c r="AD162" s="235">
        <f t="shared" si="73"/>
        <v>0</v>
      </c>
      <c r="AE162" s="235">
        <f t="shared" si="73"/>
        <v>0</v>
      </c>
      <c r="AF162" s="235">
        <f t="shared" si="73"/>
        <v>0</v>
      </c>
      <c r="AG162" s="189">
        <f t="shared" si="72"/>
        <v>-2</v>
      </c>
      <c r="AH162" s="208"/>
    </row>
    <row r="163">
      <c r="A163" s="206" t="s">
        <v>521</v>
      </c>
      <c r="B163" s="235">
        <f t="shared" ref="B163:AF163" si="74">B29-(B257+B315+B375)</f>
        <v>222</v>
      </c>
      <c r="C163" s="235">
        <f t="shared" si="74"/>
        <v>354</v>
      </c>
      <c r="D163" s="235">
        <f t="shared" si="74"/>
        <v>460</v>
      </c>
      <c r="E163" s="235">
        <f t="shared" si="74"/>
        <v>428</v>
      </c>
      <c r="F163" s="235">
        <f t="shared" si="74"/>
        <v>294</v>
      </c>
      <c r="G163" s="235">
        <f t="shared" si="74"/>
        <v>227</v>
      </c>
      <c r="H163" s="235">
        <f t="shared" si="74"/>
        <v>168</v>
      </c>
      <c r="I163" s="235">
        <f t="shared" si="74"/>
        <v>143</v>
      </c>
      <c r="J163" s="235">
        <f t="shared" si="74"/>
        <v>150</v>
      </c>
      <c r="K163" s="235">
        <f t="shared" si="74"/>
        <v>149</v>
      </c>
      <c r="L163" s="235">
        <f t="shared" si="74"/>
        <v>54</v>
      </c>
      <c r="M163" s="235">
        <f t="shared" si="74"/>
        <v>81</v>
      </c>
      <c r="N163" s="235">
        <f t="shared" si="74"/>
        <v>85</v>
      </c>
      <c r="O163" s="235">
        <f t="shared" si="74"/>
        <v>110</v>
      </c>
      <c r="P163" s="235">
        <f t="shared" si="74"/>
        <v>88</v>
      </c>
      <c r="Q163" s="235">
        <f t="shared" si="74"/>
        <v>78</v>
      </c>
      <c r="R163" s="235">
        <f t="shared" si="74"/>
        <v>130</v>
      </c>
      <c r="S163" s="235">
        <f t="shared" si="74"/>
        <v>109</v>
      </c>
      <c r="T163" s="235">
        <f t="shared" si="74"/>
        <v>91</v>
      </c>
      <c r="U163" s="235">
        <f t="shared" si="74"/>
        <v>46</v>
      </c>
      <c r="V163" s="235">
        <f t="shared" si="74"/>
        <v>77</v>
      </c>
      <c r="W163" s="235">
        <f t="shared" si="74"/>
        <v>122</v>
      </c>
      <c r="X163" s="235">
        <f t="shared" si="74"/>
        <v>165</v>
      </c>
      <c r="Y163" s="235">
        <f t="shared" si="74"/>
        <v>203</v>
      </c>
      <c r="Z163" s="235">
        <f t="shared" si="74"/>
        <v>191</v>
      </c>
      <c r="AA163" s="235">
        <f t="shared" si="74"/>
        <v>83</v>
      </c>
      <c r="AB163" s="235">
        <f t="shared" si="74"/>
        <v>42</v>
      </c>
      <c r="AC163" s="235">
        <f t="shared" si="74"/>
        <v>37</v>
      </c>
      <c r="AD163" s="235">
        <f t="shared" si="74"/>
        <v>47</v>
      </c>
      <c r="AE163" s="235">
        <f t="shared" si="74"/>
        <v>60</v>
      </c>
      <c r="AF163" s="235">
        <f t="shared" si="74"/>
        <v>64</v>
      </c>
      <c r="AG163" s="189">
        <f t="shared" si="72"/>
        <v>4558</v>
      </c>
      <c r="AH163" s="201"/>
    </row>
    <row r="164">
      <c r="A164" s="206" t="s">
        <v>522</v>
      </c>
      <c r="B164" s="235">
        <f t="shared" ref="B164:AF164" si="75">B30-(B258+B316+B376)</f>
        <v>0</v>
      </c>
      <c r="C164" s="235">
        <f t="shared" si="75"/>
        <v>0</v>
      </c>
      <c r="D164" s="235">
        <f t="shared" si="75"/>
        <v>0</v>
      </c>
      <c r="E164" s="235">
        <f t="shared" si="75"/>
        <v>0</v>
      </c>
      <c r="F164" s="235">
        <f t="shared" si="75"/>
        <v>0</v>
      </c>
      <c r="G164" s="235">
        <f t="shared" si="75"/>
        <v>0</v>
      </c>
      <c r="H164" s="235">
        <f t="shared" si="75"/>
        <v>0</v>
      </c>
      <c r="I164" s="235">
        <f t="shared" si="75"/>
        <v>0</v>
      </c>
      <c r="J164" s="235">
        <f t="shared" si="75"/>
        <v>0</v>
      </c>
      <c r="K164" s="235">
        <f t="shared" si="75"/>
        <v>0</v>
      </c>
      <c r="L164" s="235">
        <f t="shared" si="75"/>
        <v>0</v>
      </c>
      <c r="M164" s="235">
        <f t="shared" si="75"/>
        <v>0</v>
      </c>
      <c r="N164" s="235">
        <f t="shared" si="75"/>
        <v>0</v>
      </c>
      <c r="O164" s="235">
        <f t="shared" si="75"/>
        <v>0</v>
      </c>
      <c r="P164" s="235">
        <f t="shared" si="75"/>
        <v>0</v>
      </c>
      <c r="Q164" s="235">
        <f t="shared" si="75"/>
        <v>0</v>
      </c>
      <c r="R164" s="235">
        <f t="shared" si="75"/>
        <v>0</v>
      </c>
      <c r="S164" s="235">
        <f t="shared" si="75"/>
        <v>0</v>
      </c>
      <c r="T164" s="235">
        <f t="shared" si="75"/>
        <v>0</v>
      </c>
      <c r="U164" s="235">
        <f t="shared" si="75"/>
        <v>0</v>
      </c>
      <c r="V164" s="235">
        <f t="shared" si="75"/>
        <v>0</v>
      </c>
      <c r="W164" s="235">
        <f t="shared" si="75"/>
        <v>0</v>
      </c>
      <c r="X164" s="235">
        <f t="shared" si="75"/>
        <v>0</v>
      </c>
      <c r="Y164" s="235">
        <f t="shared" si="75"/>
        <v>0</v>
      </c>
      <c r="Z164" s="235">
        <f t="shared" si="75"/>
        <v>0</v>
      </c>
      <c r="AA164" s="235">
        <f t="shared" si="75"/>
        <v>0</v>
      </c>
      <c r="AB164" s="235">
        <f t="shared" si="75"/>
        <v>0</v>
      </c>
      <c r="AC164" s="235">
        <f t="shared" si="75"/>
        <v>0</v>
      </c>
      <c r="AD164" s="235">
        <f t="shared" si="75"/>
        <v>0</v>
      </c>
      <c r="AE164" s="235">
        <f t="shared" si="75"/>
        <v>0</v>
      </c>
      <c r="AF164" s="235" t="str">
        <f t="shared" si="75"/>
        <v>#VALUE!</v>
      </c>
      <c r="AG164" s="189" t="str">
        <f t="shared" si="72"/>
        <v>#VALUE!</v>
      </c>
      <c r="AH164" s="201"/>
    </row>
    <row r="165">
      <c r="A165" s="209" t="s">
        <v>234</v>
      </c>
      <c r="B165" s="210">
        <f t="shared" ref="B165:AF165" si="76">sum(B162:B164)</f>
        <v>222</v>
      </c>
      <c r="C165" s="210">
        <f t="shared" si="76"/>
        <v>354</v>
      </c>
      <c r="D165" s="210">
        <f t="shared" si="76"/>
        <v>460</v>
      </c>
      <c r="E165" s="210">
        <f t="shared" si="76"/>
        <v>428</v>
      </c>
      <c r="F165" s="210">
        <f t="shared" si="76"/>
        <v>294</v>
      </c>
      <c r="G165" s="210">
        <f t="shared" si="76"/>
        <v>227</v>
      </c>
      <c r="H165" s="210">
        <f t="shared" si="76"/>
        <v>168</v>
      </c>
      <c r="I165" s="210">
        <f t="shared" si="76"/>
        <v>143</v>
      </c>
      <c r="J165" s="210">
        <f t="shared" si="76"/>
        <v>150</v>
      </c>
      <c r="K165" s="210">
        <f t="shared" si="76"/>
        <v>149</v>
      </c>
      <c r="L165" s="210">
        <f t="shared" si="76"/>
        <v>54</v>
      </c>
      <c r="M165" s="210">
        <f t="shared" si="76"/>
        <v>81</v>
      </c>
      <c r="N165" s="210">
        <f t="shared" si="76"/>
        <v>85</v>
      </c>
      <c r="O165" s="210">
        <f t="shared" si="76"/>
        <v>109</v>
      </c>
      <c r="P165" s="210">
        <f t="shared" si="76"/>
        <v>88</v>
      </c>
      <c r="Q165" s="210">
        <f t="shared" si="76"/>
        <v>78</v>
      </c>
      <c r="R165" s="210">
        <f t="shared" si="76"/>
        <v>130</v>
      </c>
      <c r="S165" s="210">
        <f t="shared" si="76"/>
        <v>109</v>
      </c>
      <c r="T165" s="210">
        <f t="shared" si="76"/>
        <v>91</v>
      </c>
      <c r="U165" s="210">
        <f t="shared" si="76"/>
        <v>46</v>
      </c>
      <c r="V165" s="210">
        <f t="shared" si="76"/>
        <v>76</v>
      </c>
      <c r="W165" s="210">
        <f t="shared" si="76"/>
        <v>122</v>
      </c>
      <c r="X165" s="210">
        <f t="shared" si="76"/>
        <v>165</v>
      </c>
      <c r="Y165" s="210">
        <f t="shared" si="76"/>
        <v>203</v>
      </c>
      <c r="Z165" s="210">
        <f t="shared" si="76"/>
        <v>191</v>
      </c>
      <c r="AA165" s="210">
        <f t="shared" si="76"/>
        <v>83</v>
      </c>
      <c r="AB165" s="210">
        <f t="shared" si="76"/>
        <v>42</v>
      </c>
      <c r="AC165" s="210">
        <f t="shared" si="76"/>
        <v>37</v>
      </c>
      <c r="AD165" s="210">
        <f t="shared" si="76"/>
        <v>47</v>
      </c>
      <c r="AE165" s="210">
        <f t="shared" si="76"/>
        <v>60</v>
      </c>
      <c r="AF165" s="210" t="str">
        <f t="shared" si="76"/>
        <v>#VALUE!</v>
      </c>
      <c r="AG165" s="189" t="str">
        <f t="shared" si="72"/>
        <v>#VALUE!</v>
      </c>
      <c r="AH165" s="208"/>
    </row>
    <row r="166">
      <c r="A166" s="211"/>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89"/>
      <c r="AH166" s="185"/>
    </row>
    <row r="167">
      <c r="A167" s="206" t="s">
        <v>235</v>
      </c>
      <c r="B167" s="307">
        <f t="shared" ref="B167:AF167" si="77">B33-(B263+B321+B381)</f>
        <v>0</v>
      </c>
      <c r="C167" s="307">
        <f t="shared" si="77"/>
        <v>0</v>
      </c>
      <c r="D167" s="307">
        <f t="shared" si="77"/>
        <v>0</v>
      </c>
      <c r="E167" s="307">
        <f t="shared" si="77"/>
        <v>0</v>
      </c>
      <c r="F167" s="307">
        <f t="shared" si="77"/>
        <v>0</v>
      </c>
      <c r="G167" s="307">
        <f t="shared" si="77"/>
        <v>0</v>
      </c>
      <c r="H167" s="307">
        <f t="shared" si="77"/>
        <v>-1</v>
      </c>
      <c r="I167" s="307">
        <f t="shared" si="77"/>
        <v>1</v>
      </c>
      <c r="J167" s="307">
        <f t="shared" si="77"/>
        <v>0</v>
      </c>
      <c r="K167" s="307">
        <f t="shared" si="77"/>
        <v>0</v>
      </c>
      <c r="L167" s="307">
        <f t="shared" si="77"/>
        <v>0</v>
      </c>
      <c r="M167" s="307">
        <f t="shared" si="77"/>
        <v>0</v>
      </c>
      <c r="N167" s="307">
        <f t="shared" si="77"/>
        <v>0</v>
      </c>
      <c r="O167" s="307">
        <f t="shared" si="77"/>
        <v>0</v>
      </c>
      <c r="P167" s="307">
        <f t="shared" si="77"/>
        <v>0</v>
      </c>
      <c r="Q167" s="307">
        <f t="shared" si="77"/>
        <v>0</v>
      </c>
      <c r="R167" s="307">
        <f t="shared" si="77"/>
        <v>0</v>
      </c>
      <c r="S167" s="307">
        <f t="shared" si="77"/>
        <v>0</v>
      </c>
      <c r="T167" s="307">
        <f t="shared" si="77"/>
        <v>0</v>
      </c>
      <c r="U167" s="307">
        <f t="shared" si="77"/>
        <v>0</v>
      </c>
      <c r="V167" s="307">
        <f t="shared" si="77"/>
        <v>0</v>
      </c>
      <c r="W167" s="307">
        <f t="shared" si="77"/>
        <v>0</v>
      </c>
      <c r="X167" s="307">
        <f t="shared" si="77"/>
        <v>0</v>
      </c>
      <c r="Y167" s="307">
        <f t="shared" si="77"/>
        <v>0</v>
      </c>
      <c r="Z167" s="307">
        <f t="shared" si="77"/>
        <v>0</v>
      </c>
      <c r="AA167" s="307">
        <f t="shared" si="77"/>
        <v>0</v>
      </c>
      <c r="AB167" s="307">
        <f t="shared" si="77"/>
        <v>0</v>
      </c>
      <c r="AC167" s="307">
        <f t="shared" si="77"/>
        <v>0</v>
      </c>
      <c r="AD167" s="307">
        <f t="shared" si="77"/>
        <v>0</v>
      </c>
      <c r="AE167" s="307">
        <f t="shared" si="77"/>
        <v>0</v>
      </c>
      <c r="AF167" s="307">
        <f t="shared" si="77"/>
        <v>0</v>
      </c>
      <c r="AG167" s="189">
        <f t="shared" ref="AG167:AG170" si="79">SUM(B167:AF167)</f>
        <v>0</v>
      </c>
      <c r="AH167" s="201"/>
    </row>
    <row r="168">
      <c r="A168" s="206" t="s">
        <v>523</v>
      </c>
      <c r="B168" s="307">
        <f t="shared" ref="B168:AF168" si="78">B34-(B264+B322+B382)</f>
        <v>5</v>
      </c>
      <c r="C168" s="307">
        <f t="shared" si="78"/>
        <v>0</v>
      </c>
      <c r="D168" s="307">
        <f t="shared" si="78"/>
        <v>0</v>
      </c>
      <c r="E168" s="307">
        <f t="shared" si="78"/>
        <v>-2</v>
      </c>
      <c r="F168" s="307">
        <f t="shared" si="78"/>
        <v>-1</v>
      </c>
      <c r="G168" s="307">
        <f t="shared" si="78"/>
        <v>0</v>
      </c>
      <c r="H168" s="307">
        <f t="shared" si="78"/>
        <v>0</v>
      </c>
      <c r="I168" s="307">
        <f t="shared" si="78"/>
        <v>0</v>
      </c>
      <c r="J168" s="307">
        <f t="shared" si="78"/>
        <v>0</v>
      </c>
      <c r="K168" s="307">
        <f t="shared" si="78"/>
        <v>0</v>
      </c>
      <c r="L168" s="307">
        <f t="shared" si="78"/>
        <v>0</v>
      </c>
      <c r="M168" s="307">
        <f t="shared" si="78"/>
        <v>-1</v>
      </c>
      <c r="N168" s="307">
        <f t="shared" si="78"/>
        <v>0</v>
      </c>
      <c r="O168" s="307">
        <f t="shared" si="78"/>
        <v>-1</v>
      </c>
      <c r="P168" s="307">
        <f t="shared" si="78"/>
        <v>0</v>
      </c>
      <c r="Q168" s="307">
        <f t="shared" si="78"/>
        <v>0</v>
      </c>
      <c r="R168" s="307">
        <f t="shared" si="78"/>
        <v>0</v>
      </c>
      <c r="S168" s="307">
        <f t="shared" si="78"/>
        <v>0</v>
      </c>
      <c r="T168" s="307">
        <f t="shared" si="78"/>
        <v>0</v>
      </c>
      <c r="U168" s="307">
        <f t="shared" si="78"/>
        <v>-5</v>
      </c>
      <c r="V168" s="307">
        <f t="shared" si="78"/>
        <v>-4</v>
      </c>
      <c r="W168" s="307">
        <f t="shared" si="78"/>
        <v>0</v>
      </c>
      <c r="X168" s="307">
        <f t="shared" si="78"/>
        <v>-1</v>
      </c>
      <c r="Y168" s="307">
        <f t="shared" si="78"/>
        <v>0</v>
      </c>
      <c r="Z168" s="307">
        <f t="shared" si="78"/>
        <v>-2</v>
      </c>
      <c r="AA168" s="307">
        <f t="shared" si="78"/>
        <v>0</v>
      </c>
      <c r="AB168" s="307">
        <f t="shared" si="78"/>
        <v>-2</v>
      </c>
      <c r="AC168" s="307">
        <f t="shared" si="78"/>
        <v>0</v>
      </c>
      <c r="AD168" s="307">
        <f t="shared" si="78"/>
        <v>0</v>
      </c>
      <c r="AE168" s="307">
        <f t="shared" si="78"/>
        <v>0</v>
      </c>
      <c r="AF168" s="307">
        <f t="shared" si="78"/>
        <v>-1</v>
      </c>
      <c r="AG168" s="189">
        <f t="shared" si="79"/>
        <v>-15</v>
      </c>
      <c r="AH168" s="208"/>
    </row>
    <row r="169">
      <c r="A169" s="206" t="s">
        <v>524</v>
      </c>
      <c r="B169" s="307">
        <f t="shared" ref="B169:AF169" si="80">B35-(B265+B323+B383)</f>
        <v>72</v>
      </c>
      <c r="C169" s="307">
        <f t="shared" si="80"/>
        <v>124</v>
      </c>
      <c r="D169" s="307">
        <f t="shared" si="80"/>
        <v>144</v>
      </c>
      <c r="E169" s="307">
        <f t="shared" si="80"/>
        <v>115</v>
      </c>
      <c r="F169" s="307">
        <f t="shared" si="80"/>
        <v>80</v>
      </c>
      <c r="G169" s="307">
        <f t="shared" si="80"/>
        <v>97</v>
      </c>
      <c r="H169" s="307">
        <f t="shared" si="80"/>
        <v>67</v>
      </c>
      <c r="I169" s="307">
        <f t="shared" si="80"/>
        <v>62</v>
      </c>
      <c r="J169" s="307">
        <f t="shared" si="80"/>
        <v>60</v>
      </c>
      <c r="K169" s="307">
        <f t="shared" si="80"/>
        <v>60</v>
      </c>
      <c r="L169" s="307">
        <f t="shared" si="80"/>
        <v>43</v>
      </c>
      <c r="M169" s="307">
        <f t="shared" si="80"/>
        <v>33</v>
      </c>
      <c r="N169" s="307">
        <f t="shared" si="80"/>
        <v>23</v>
      </c>
      <c r="O169" s="307">
        <f t="shared" si="80"/>
        <v>53</v>
      </c>
      <c r="P169" s="307">
        <f t="shared" si="80"/>
        <v>29</v>
      </c>
      <c r="Q169" s="307">
        <f t="shared" si="80"/>
        <v>34</v>
      </c>
      <c r="R169" s="307">
        <f t="shared" si="80"/>
        <v>48</v>
      </c>
      <c r="S169" s="307">
        <f t="shared" si="80"/>
        <v>28</v>
      </c>
      <c r="T169" s="307">
        <f t="shared" si="80"/>
        <v>41</v>
      </c>
      <c r="U169" s="307">
        <f t="shared" si="80"/>
        <v>32</v>
      </c>
      <c r="V169" s="307">
        <f t="shared" si="80"/>
        <v>18</v>
      </c>
      <c r="W169" s="307">
        <f t="shared" si="80"/>
        <v>53</v>
      </c>
      <c r="X169" s="307">
        <f t="shared" si="80"/>
        <v>65</v>
      </c>
      <c r="Y169" s="307">
        <f t="shared" si="80"/>
        <v>78</v>
      </c>
      <c r="Z169" s="307">
        <f t="shared" si="80"/>
        <v>65</v>
      </c>
      <c r="AA169" s="307">
        <f t="shared" si="80"/>
        <v>48</v>
      </c>
      <c r="AB169" s="307">
        <f t="shared" si="80"/>
        <v>39</v>
      </c>
      <c r="AC169" s="307">
        <f t="shared" si="80"/>
        <v>21</v>
      </c>
      <c r="AD169" s="307">
        <f t="shared" si="80"/>
        <v>46</v>
      </c>
      <c r="AE169" s="307">
        <f t="shared" si="80"/>
        <v>38</v>
      </c>
      <c r="AF169" s="307">
        <f t="shared" si="80"/>
        <v>38</v>
      </c>
      <c r="AG169" s="189">
        <f t="shared" si="79"/>
        <v>1754</v>
      </c>
      <c r="AH169" s="208"/>
    </row>
    <row r="170">
      <c r="A170" s="212" t="s">
        <v>238</v>
      </c>
      <c r="B170" s="213">
        <f t="shared" ref="B170:AF170" si="81">sum(B167:B169)</f>
        <v>77</v>
      </c>
      <c r="C170" s="213">
        <f t="shared" si="81"/>
        <v>124</v>
      </c>
      <c r="D170" s="213">
        <f t="shared" si="81"/>
        <v>144</v>
      </c>
      <c r="E170" s="213">
        <f t="shared" si="81"/>
        <v>113</v>
      </c>
      <c r="F170" s="213">
        <f t="shared" si="81"/>
        <v>79</v>
      </c>
      <c r="G170" s="213">
        <f t="shared" si="81"/>
        <v>97</v>
      </c>
      <c r="H170" s="213">
        <f t="shared" si="81"/>
        <v>66</v>
      </c>
      <c r="I170" s="213">
        <f t="shared" si="81"/>
        <v>63</v>
      </c>
      <c r="J170" s="213">
        <f t="shared" si="81"/>
        <v>60</v>
      </c>
      <c r="K170" s="213">
        <f t="shared" si="81"/>
        <v>60</v>
      </c>
      <c r="L170" s="213">
        <f t="shared" si="81"/>
        <v>43</v>
      </c>
      <c r="M170" s="213">
        <f t="shared" si="81"/>
        <v>32</v>
      </c>
      <c r="N170" s="213">
        <f t="shared" si="81"/>
        <v>23</v>
      </c>
      <c r="O170" s="213">
        <f t="shared" si="81"/>
        <v>52</v>
      </c>
      <c r="P170" s="213">
        <f t="shared" si="81"/>
        <v>29</v>
      </c>
      <c r="Q170" s="213">
        <f t="shared" si="81"/>
        <v>34</v>
      </c>
      <c r="R170" s="213">
        <f t="shared" si="81"/>
        <v>48</v>
      </c>
      <c r="S170" s="213">
        <f t="shared" si="81"/>
        <v>28</v>
      </c>
      <c r="T170" s="213">
        <f t="shared" si="81"/>
        <v>41</v>
      </c>
      <c r="U170" s="213">
        <f t="shared" si="81"/>
        <v>27</v>
      </c>
      <c r="V170" s="213">
        <f t="shared" si="81"/>
        <v>14</v>
      </c>
      <c r="W170" s="213">
        <f t="shared" si="81"/>
        <v>53</v>
      </c>
      <c r="X170" s="213">
        <f t="shared" si="81"/>
        <v>64</v>
      </c>
      <c r="Y170" s="213">
        <f t="shared" si="81"/>
        <v>78</v>
      </c>
      <c r="Z170" s="213">
        <f t="shared" si="81"/>
        <v>63</v>
      </c>
      <c r="AA170" s="213">
        <f t="shared" si="81"/>
        <v>48</v>
      </c>
      <c r="AB170" s="213">
        <f t="shared" si="81"/>
        <v>37</v>
      </c>
      <c r="AC170" s="213">
        <f t="shared" si="81"/>
        <v>21</v>
      </c>
      <c r="AD170" s="213">
        <f t="shared" si="81"/>
        <v>46</v>
      </c>
      <c r="AE170" s="213">
        <f t="shared" si="81"/>
        <v>38</v>
      </c>
      <c r="AF170" s="213">
        <f t="shared" si="81"/>
        <v>37</v>
      </c>
      <c r="AG170" s="189">
        <f t="shared" si="79"/>
        <v>1739</v>
      </c>
      <c r="AH170" s="215"/>
    </row>
    <row r="171">
      <c r="A171" s="211"/>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89"/>
      <c r="AH171" s="217"/>
    </row>
    <row r="172">
      <c r="A172" s="218" t="s">
        <v>239</v>
      </c>
      <c r="B172" s="219">
        <f t="shared" ref="B172:AF172" si="82">sum(B176,B180,B185)</f>
        <v>0</v>
      </c>
      <c r="C172" s="219">
        <f t="shared" si="82"/>
        <v>0</v>
      </c>
      <c r="D172" s="219">
        <f t="shared" si="82"/>
        <v>0</v>
      </c>
      <c r="E172" s="219">
        <f t="shared" si="82"/>
        <v>0</v>
      </c>
      <c r="F172" s="219">
        <f t="shared" si="82"/>
        <v>0</v>
      </c>
      <c r="G172" s="219">
        <f t="shared" si="82"/>
        <v>0</v>
      </c>
      <c r="H172" s="219">
        <f t="shared" si="82"/>
        <v>0</v>
      </c>
      <c r="I172" s="219">
        <f t="shared" si="82"/>
        <v>0</v>
      </c>
      <c r="J172" s="219">
        <f t="shared" si="82"/>
        <v>0</v>
      </c>
      <c r="K172" s="219">
        <f t="shared" si="82"/>
        <v>0</v>
      </c>
      <c r="L172" s="219">
        <f t="shared" si="82"/>
        <v>0</v>
      </c>
      <c r="M172" s="219">
        <f t="shared" si="82"/>
        <v>0</v>
      </c>
      <c r="N172" s="219">
        <f t="shared" si="82"/>
        <v>22</v>
      </c>
      <c r="O172" s="219">
        <f t="shared" si="82"/>
        <v>1725</v>
      </c>
      <c r="P172" s="219">
        <f t="shared" si="82"/>
        <v>168</v>
      </c>
      <c r="Q172" s="219">
        <f t="shared" si="82"/>
        <v>95</v>
      </c>
      <c r="R172" s="219">
        <f t="shared" si="82"/>
        <v>475</v>
      </c>
      <c r="S172" s="219">
        <f t="shared" si="82"/>
        <v>98</v>
      </c>
      <c r="T172" s="219">
        <f t="shared" si="82"/>
        <v>341</v>
      </c>
      <c r="U172" s="219">
        <f t="shared" si="82"/>
        <v>0</v>
      </c>
      <c r="V172" s="219">
        <f t="shared" si="82"/>
        <v>-9</v>
      </c>
      <c r="W172" s="219">
        <f t="shared" si="82"/>
        <v>-3</v>
      </c>
      <c r="X172" s="219">
        <f t="shared" si="82"/>
        <v>-1</v>
      </c>
      <c r="Y172" s="219">
        <f t="shared" si="82"/>
        <v>0</v>
      </c>
      <c r="Z172" s="219">
        <f t="shared" si="82"/>
        <v>0</v>
      </c>
      <c r="AA172" s="219">
        <f t="shared" si="82"/>
        <v>0</v>
      </c>
      <c r="AB172" s="219">
        <f t="shared" si="82"/>
        <v>-4</v>
      </c>
      <c r="AC172" s="219">
        <f t="shared" si="82"/>
        <v>-5</v>
      </c>
      <c r="AD172" s="219">
        <f t="shared" si="82"/>
        <v>-1</v>
      </c>
      <c r="AE172" s="219">
        <f t="shared" si="82"/>
        <v>-3</v>
      </c>
      <c r="AF172" s="219">
        <f t="shared" si="82"/>
        <v>0</v>
      </c>
      <c r="AG172" s="189">
        <f t="shared" ref="AG172:AG176" si="84">SUM(B172:AF172)</f>
        <v>2898</v>
      </c>
      <c r="AH172" s="220"/>
    </row>
    <row r="173" collapsed="1">
      <c r="A173" s="206" t="s">
        <v>240</v>
      </c>
      <c r="B173" s="222"/>
      <c r="C173" s="222"/>
      <c r="D173" s="222"/>
      <c r="E173" s="222"/>
      <c r="F173" s="222"/>
      <c r="G173" s="222"/>
      <c r="H173" s="222"/>
      <c r="I173" s="222"/>
      <c r="J173" s="222"/>
      <c r="K173" s="222"/>
      <c r="L173" s="222"/>
      <c r="M173" s="222"/>
      <c r="N173" s="307">
        <f t="shared" ref="N173:AF173" si="83">N39-(N269+N327+N387)</f>
        <v>22</v>
      </c>
      <c r="O173" s="307">
        <f t="shared" si="83"/>
        <v>1725</v>
      </c>
      <c r="P173" s="307">
        <f t="shared" si="83"/>
        <v>168</v>
      </c>
      <c r="Q173" s="307">
        <f t="shared" si="83"/>
        <v>95</v>
      </c>
      <c r="R173" s="307">
        <f t="shared" si="83"/>
        <v>475</v>
      </c>
      <c r="S173" s="307">
        <f t="shared" si="83"/>
        <v>98</v>
      </c>
      <c r="T173" s="307">
        <f t="shared" si="83"/>
        <v>341</v>
      </c>
      <c r="U173" s="307">
        <f t="shared" si="83"/>
        <v>0</v>
      </c>
      <c r="V173" s="307">
        <f t="shared" si="83"/>
        <v>-9</v>
      </c>
      <c r="W173" s="307">
        <f t="shared" si="83"/>
        <v>-3</v>
      </c>
      <c r="X173" s="307">
        <f t="shared" si="83"/>
        <v>-1</v>
      </c>
      <c r="Y173" s="307">
        <f t="shared" si="83"/>
        <v>0</v>
      </c>
      <c r="Z173" s="307">
        <f t="shared" si="83"/>
        <v>0</v>
      </c>
      <c r="AA173" s="307">
        <f t="shared" si="83"/>
        <v>0</v>
      </c>
      <c r="AB173" s="307">
        <f t="shared" si="83"/>
        <v>-4</v>
      </c>
      <c r="AC173" s="307">
        <f t="shared" si="83"/>
        <v>-5</v>
      </c>
      <c r="AD173" s="307">
        <f t="shared" si="83"/>
        <v>-1</v>
      </c>
      <c r="AE173" s="307">
        <f t="shared" si="83"/>
        <v>-3</v>
      </c>
      <c r="AF173" s="307">
        <f t="shared" si="83"/>
        <v>0</v>
      </c>
      <c r="AG173" s="189">
        <f t="shared" si="84"/>
        <v>2898</v>
      </c>
      <c r="AH173" s="208"/>
    </row>
    <row r="174" hidden="1" outlineLevel="1">
      <c r="A174" s="206" t="s">
        <v>525</v>
      </c>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c r="AA174" s="221"/>
      <c r="AB174" s="221"/>
      <c r="AC174" s="221"/>
      <c r="AD174" s="221"/>
      <c r="AE174" s="221"/>
      <c r="AF174" s="221"/>
      <c r="AG174" s="189">
        <f t="shared" si="84"/>
        <v>0</v>
      </c>
      <c r="AH174" s="208"/>
    </row>
    <row r="175" hidden="1" outlineLevel="1">
      <c r="A175" s="206" t="s">
        <v>526</v>
      </c>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c r="AA175" s="221"/>
      <c r="AB175" s="221"/>
      <c r="AC175" s="221"/>
      <c r="AD175" s="221"/>
      <c r="AE175" s="221"/>
      <c r="AF175" s="221"/>
      <c r="AG175" s="189">
        <f t="shared" si="84"/>
        <v>0</v>
      </c>
      <c r="AH175" s="208"/>
    </row>
    <row r="176">
      <c r="A176" s="209" t="s">
        <v>243</v>
      </c>
      <c r="B176" s="210">
        <f t="shared" ref="B176:AF176" si="85">sum(B173:B175)</f>
        <v>0</v>
      </c>
      <c r="C176" s="210">
        <f t="shared" si="85"/>
        <v>0</v>
      </c>
      <c r="D176" s="210">
        <f t="shared" si="85"/>
        <v>0</v>
      </c>
      <c r="E176" s="210">
        <f t="shared" si="85"/>
        <v>0</v>
      </c>
      <c r="F176" s="210">
        <f t="shared" si="85"/>
        <v>0</v>
      </c>
      <c r="G176" s="210">
        <f t="shared" si="85"/>
        <v>0</v>
      </c>
      <c r="H176" s="210">
        <f t="shared" si="85"/>
        <v>0</v>
      </c>
      <c r="I176" s="210">
        <f t="shared" si="85"/>
        <v>0</v>
      </c>
      <c r="J176" s="210">
        <f t="shared" si="85"/>
        <v>0</v>
      </c>
      <c r="K176" s="210">
        <f t="shared" si="85"/>
        <v>0</v>
      </c>
      <c r="L176" s="210">
        <f t="shared" si="85"/>
        <v>0</v>
      </c>
      <c r="M176" s="210">
        <f t="shared" si="85"/>
        <v>0</v>
      </c>
      <c r="N176" s="210">
        <f t="shared" si="85"/>
        <v>22</v>
      </c>
      <c r="O176" s="210">
        <f t="shared" si="85"/>
        <v>1725</v>
      </c>
      <c r="P176" s="210">
        <f t="shared" si="85"/>
        <v>168</v>
      </c>
      <c r="Q176" s="210">
        <f t="shared" si="85"/>
        <v>95</v>
      </c>
      <c r="R176" s="210">
        <f t="shared" si="85"/>
        <v>475</v>
      </c>
      <c r="S176" s="210">
        <f t="shared" si="85"/>
        <v>98</v>
      </c>
      <c r="T176" s="210">
        <f t="shared" si="85"/>
        <v>341</v>
      </c>
      <c r="U176" s="210">
        <f t="shared" si="85"/>
        <v>0</v>
      </c>
      <c r="V176" s="210">
        <f t="shared" si="85"/>
        <v>-9</v>
      </c>
      <c r="W176" s="210">
        <f t="shared" si="85"/>
        <v>-3</v>
      </c>
      <c r="X176" s="210">
        <f t="shared" si="85"/>
        <v>-1</v>
      </c>
      <c r="Y176" s="210">
        <f t="shared" si="85"/>
        <v>0</v>
      </c>
      <c r="Z176" s="210">
        <f t="shared" si="85"/>
        <v>0</v>
      </c>
      <c r="AA176" s="210">
        <f t="shared" si="85"/>
        <v>0</v>
      </c>
      <c r="AB176" s="210">
        <f t="shared" si="85"/>
        <v>-4</v>
      </c>
      <c r="AC176" s="210">
        <f t="shared" si="85"/>
        <v>-5</v>
      </c>
      <c r="AD176" s="210">
        <f t="shared" si="85"/>
        <v>-1</v>
      </c>
      <c r="AE176" s="210">
        <f t="shared" si="85"/>
        <v>-3</v>
      </c>
      <c r="AF176" s="210">
        <f t="shared" si="85"/>
        <v>0</v>
      </c>
      <c r="AG176" s="189">
        <f t="shared" si="84"/>
        <v>2898</v>
      </c>
      <c r="AH176" s="201"/>
    </row>
    <row r="177" collapsed="1">
      <c r="A177" s="211"/>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89"/>
      <c r="AH177" s="185"/>
    </row>
    <row r="178" hidden="1" outlineLevel="1">
      <c r="A178" s="206" t="s">
        <v>244</v>
      </c>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189">
        <f t="shared" ref="AG178:AG180" si="86">SUM(B178:AF178)</f>
        <v>0</v>
      </c>
      <c r="AH178" s="208"/>
    </row>
    <row r="179" hidden="1" outlineLevel="1">
      <c r="A179" s="206" t="s">
        <v>527</v>
      </c>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c r="AA179" s="221"/>
      <c r="AB179" s="221"/>
      <c r="AC179" s="221"/>
      <c r="AD179" s="221"/>
      <c r="AE179" s="221"/>
      <c r="AF179" s="221"/>
      <c r="AG179" s="189">
        <f t="shared" si="86"/>
        <v>0</v>
      </c>
      <c r="AH179" s="208"/>
    </row>
    <row r="180" hidden="1" outlineLevel="1">
      <c r="A180" s="209" t="s">
        <v>246</v>
      </c>
      <c r="B180" s="210">
        <f t="shared" ref="B180:AF180" si="87">sum(B178:B179)</f>
        <v>0</v>
      </c>
      <c r="C180" s="210">
        <f t="shared" si="87"/>
        <v>0</v>
      </c>
      <c r="D180" s="210">
        <f t="shared" si="87"/>
        <v>0</v>
      </c>
      <c r="E180" s="210">
        <f t="shared" si="87"/>
        <v>0</v>
      </c>
      <c r="F180" s="210">
        <f t="shared" si="87"/>
        <v>0</v>
      </c>
      <c r="G180" s="210">
        <f t="shared" si="87"/>
        <v>0</v>
      </c>
      <c r="H180" s="210">
        <f t="shared" si="87"/>
        <v>0</v>
      </c>
      <c r="I180" s="210">
        <f t="shared" si="87"/>
        <v>0</v>
      </c>
      <c r="J180" s="210">
        <f t="shared" si="87"/>
        <v>0</v>
      </c>
      <c r="K180" s="210">
        <f t="shared" si="87"/>
        <v>0</v>
      </c>
      <c r="L180" s="210">
        <f t="shared" si="87"/>
        <v>0</v>
      </c>
      <c r="M180" s="210">
        <f t="shared" si="87"/>
        <v>0</v>
      </c>
      <c r="N180" s="210">
        <f t="shared" si="87"/>
        <v>0</v>
      </c>
      <c r="O180" s="210">
        <f t="shared" si="87"/>
        <v>0</v>
      </c>
      <c r="P180" s="210">
        <f t="shared" si="87"/>
        <v>0</v>
      </c>
      <c r="Q180" s="210">
        <f t="shared" si="87"/>
        <v>0</v>
      </c>
      <c r="R180" s="210">
        <f t="shared" si="87"/>
        <v>0</v>
      </c>
      <c r="S180" s="210">
        <f t="shared" si="87"/>
        <v>0</v>
      </c>
      <c r="T180" s="210">
        <f t="shared" si="87"/>
        <v>0</v>
      </c>
      <c r="U180" s="210">
        <f t="shared" si="87"/>
        <v>0</v>
      </c>
      <c r="V180" s="210">
        <f t="shared" si="87"/>
        <v>0</v>
      </c>
      <c r="W180" s="210">
        <f t="shared" si="87"/>
        <v>0</v>
      </c>
      <c r="X180" s="210">
        <f t="shared" si="87"/>
        <v>0</v>
      </c>
      <c r="Y180" s="210">
        <f t="shared" si="87"/>
        <v>0</v>
      </c>
      <c r="Z180" s="210">
        <f t="shared" si="87"/>
        <v>0</v>
      </c>
      <c r="AA180" s="210">
        <f t="shared" si="87"/>
        <v>0</v>
      </c>
      <c r="AB180" s="210">
        <f t="shared" si="87"/>
        <v>0</v>
      </c>
      <c r="AC180" s="210">
        <f t="shared" si="87"/>
        <v>0</v>
      </c>
      <c r="AD180" s="210">
        <f t="shared" si="87"/>
        <v>0</v>
      </c>
      <c r="AE180" s="210">
        <f t="shared" si="87"/>
        <v>0</v>
      </c>
      <c r="AF180" s="210">
        <f t="shared" si="87"/>
        <v>0</v>
      </c>
      <c r="AG180" s="189">
        <f t="shared" si="86"/>
        <v>0</v>
      </c>
      <c r="AH180" s="201"/>
    </row>
    <row r="181" hidden="1" outlineLevel="1">
      <c r="A181" s="211"/>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89"/>
      <c r="AH181" s="185"/>
    </row>
    <row r="182" hidden="1" outlineLevel="1">
      <c r="A182" s="206" t="s">
        <v>528</v>
      </c>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189">
        <f t="shared" ref="AG182:AG185" si="88">SUM(B182:AF182)</f>
        <v>0</v>
      </c>
      <c r="AH182" s="208"/>
    </row>
    <row r="183" hidden="1" outlineLevel="1">
      <c r="A183" s="206" t="s">
        <v>529</v>
      </c>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c r="AA183" s="221"/>
      <c r="AB183" s="221"/>
      <c r="AC183" s="221"/>
      <c r="AD183" s="221"/>
      <c r="AE183" s="221"/>
      <c r="AF183" s="221"/>
      <c r="AG183" s="189">
        <f t="shared" si="88"/>
        <v>0</v>
      </c>
      <c r="AH183" s="208"/>
    </row>
    <row r="184" hidden="1" outlineLevel="1">
      <c r="A184" s="206" t="s">
        <v>530</v>
      </c>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c r="AA184" s="221"/>
      <c r="AB184" s="221"/>
      <c r="AC184" s="221"/>
      <c r="AD184" s="221"/>
      <c r="AE184" s="221"/>
      <c r="AF184" s="221"/>
      <c r="AG184" s="189">
        <f t="shared" si="88"/>
        <v>0</v>
      </c>
      <c r="AH184" s="208"/>
    </row>
    <row r="185" hidden="1" outlineLevel="1">
      <c r="A185" s="212" t="s">
        <v>250</v>
      </c>
      <c r="B185" s="213">
        <f t="shared" ref="B185:AF185" si="89">sum(B182:B184)</f>
        <v>0</v>
      </c>
      <c r="C185" s="213">
        <f t="shared" si="89"/>
        <v>0</v>
      </c>
      <c r="D185" s="213">
        <f t="shared" si="89"/>
        <v>0</v>
      </c>
      <c r="E185" s="213">
        <f t="shared" si="89"/>
        <v>0</v>
      </c>
      <c r="F185" s="213">
        <f t="shared" si="89"/>
        <v>0</v>
      </c>
      <c r="G185" s="213">
        <f t="shared" si="89"/>
        <v>0</v>
      </c>
      <c r="H185" s="213">
        <f t="shared" si="89"/>
        <v>0</v>
      </c>
      <c r="I185" s="213">
        <f t="shared" si="89"/>
        <v>0</v>
      </c>
      <c r="J185" s="213">
        <f t="shared" si="89"/>
        <v>0</v>
      </c>
      <c r="K185" s="213">
        <f t="shared" si="89"/>
        <v>0</v>
      </c>
      <c r="L185" s="213">
        <f t="shared" si="89"/>
        <v>0</v>
      </c>
      <c r="M185" s="213">
        <f t="shared" si="89"/>
        <v>0</v>
      </c>
      <c r="N185" s="213">
        <f t="shared" si="89"/>
        <v>0</v>
      </c>
      <c r="O185" s="213">
        <f t="shared" si="89"/>
        <v>0</v>
      </c>
      <c r="P185" s="213">
        <f t="shared" si="89"/>
        <v>0</v>
      </c>
      <c r="Q185" s="213">
        <f t="shared" si="89"/>
        <v>0</v>
      </c>
      <c r="R185" s="213">
        <f t="shared" si="89"/>
        <v>0</v>
      </c>
      <c r="S185" s="213">
        <f t="shared" si="89"/>
        <v>0</v>
      </c>
      <c r="T185" s="213">
        <f t="shared" si="89"/>
        <v>0</v>
      </c>
      <c r="U185" s="213">
        <f t="shared" si="89"/>
        <v>0</v>
      </c>
      <c r="V185" s="213">
        <f t="shared" si="89"/>
        <v>0</v>
      </c>
      <c r="W185" s="213">
        <f t="shared" si="89"/>
        <v>0</v>
      </c>
      <c r="X185" s="213">
        <f t="shared" si="89"/>
        <v>0</v>
      </c>
      <c r="Y185" s="213">
        <f t="shared" si="89"/>
        <v>0</v>
      </c>
      <c r="Z185" s="213">
        <f t="shared" si="89"/>
        <v>0</v>
      </c>
      <c r="AA185" s="213">
        <f t="shared" si="89"/>
        <v>0</v>
      </c>
      <c r="AB185" s="213">
        <f t="shared" si="89"/>
        <v>0</v>
      </c>
      <c r="AC185" s="213">
        <f t="shared" si="89"/>
        <v>0</v>
      </c>
      <c r="AD185" s="213">
        <f t="shared" si="89"/>
        <v>0</v>
      </c>
      <c r="AE185" s="213">
        <f t="shared" si="89"/>
        <v>0</v>
      </c>
      <c r="AF185" s="213">
        <f t="shared" si="89"/>
        <v>0</v>
      </c>
      <c r="AG185" s="189">
        <f t="shared" si="88"/>
        <v>0</v>
      </c>
      <c r="AH185" s="215"/>
    </row>
    <row r="186" hidden="1" outlineLevel="1">
      <c r="A186" s="211"/>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89"/>
      <c r="AH186" s="185"/>
    </row>
    <row r="187">
      <c r="A187" s="223" t="s">
        <v>278</v>
      </c>
      <c r="B187" s="245">
        <f t="shared" ref="B187:AF187" si="90">B53-(B283+B341+B401)</f>
        <v>0</v>
      </c>
      <c r="C187" s="245">
        <f t="shared" si="90"/>
        <v>0</v>
      </c>
      <c r="D187" s="245">
        <f t="shared" si="90"/>
        <v>0</v>
      </c>
      <c r="E187" s="245">
        <f t="shared" si="90"/>
        <v>0</v>
      </c>
      <c r="F187" s="245">
        <f t="shared" si="90"/>
        <v>0</v>
      </c>
      <c r="G187" s="245">
        <f t="shared" si="90"/>
        <v>0</v>
      </c>
      <c r="H187" s="245">
        <f t="shared" si="90"/>
        <v>0</v>
      </c>
      <c r="I187" s="245">
        <f t="shared" si="90"/>
        <v>0</v>
      </c>
      <c r="J187" s="245">
        <f t="shared" si="90"/>
        <v>0</v>
      </c>
      <c r="K187" s="245">
        <f t="shared" si="90"/>
        <v>0</v>
      </c>
      <c r="L187" s="245">
        <f t="shared" si="90"/>
        <v>0</v>
      </c>
      <c r="M187" s="245">
        <f t="shared" si="90"/>
        <v>0</v>
      </c>
      <c r="N187" s="245">
        <f t="shared" si="90"/>
        <v>0</v>
      </c>
      <c r="O187" s="245">
        <f t="shared" si="90"/>
        <v>0</v>
      </c>
      <c r="P187" s="245">
        <f t="shared" si="90"/>
        <v>0</v>
      </c>
      <c r="Q187" s="245">
        <f t="shared" si="90"/>
        <v>0</v>
      </c>
      <c r="R187" s="245">
        <f t="shared" si="90"/>
        <v>0</v>
      </c>
      <c r="S187" s="245">
        <f t="shared" si="90"/>
        <v>0</v>
      </c>
      <c r="T187" s="245">
        <f t="shared" si="90"/>
        <v>0</v>
      </c>
      <c r="U187" s="245">
        <f t="shared" si="90"/>
        <v>0</v>
      </c>
      <c r="V187" s="245">
        <f t="shared" si="90"/>
        <v>0</v>
      </c>
      <c r="W187" s="245">
        <f t="shared" si="90"/>
        <v>0</v>
      </c>
      <c r="X187" s="245">
        <f t="shared" si="90"/>
        <v>0</v>
      </c>
      <c r="Y187" s="245">
        <f t="shared" si="90"/>
        <v>0</v>
      </c>
      <c r="Z187" s="245">
        <f t="shared" si="90"/>
        <v>0</v>
      </c>
      <c r="AA187" s="245">
        <f t="shared" si="90"/>
        <v>0</v>
      </c>
      <c r="AB187" s="245">
        <f t="shared" si="90"/>
        <v>-1</v>
      </c>
      <c r="AC187" s="245">
        <f t="shared" si="90"/>
        <v>0</v>
      </c>
      <c r="AD187" s="245">
        <f t="shared" si="90"/>
        <v>0</v>
      </c>
      <c r="AE187" s="245">
        <f t="shared" si="90"/>
        <v>0</v>
      </c>
      <c r="AF187" s="245">
        <f t="shared" si="90"/>
        <v>0</v>
      </c>
      <c r="AG187" s="189">
        <f t="shared" ref="AG187:AG200" si="92">SUM(B187:AF187)</f>
        <v>-1</v>
      </c>
      <c r="AH187" s="226"/>
    </row>
    <row r="188">
      <c r="A188" s="227" t="s">
        <v>279</v>
      </c>
      <c r="B188" s="235">
        <f t="shared" ref="B188:AF188" si="91">B54-(B284+B342+B402)</f>
        <v>153</v>
      </c>
      <c r="C188" s="235">
        <f t="shared" si="91"/>
        <v>242</v>
      </c>
      <c r="D188" s="235">
        <f t="shared" si="91"/>
        <v>350</v>
      </c>
      <c r="E188" s="235">
        <f t="shared" si="91"/>
        <v>326</v>
      </c>
      <c r="F188" s="235">
        <f t="shared" si="91"/>
        <v>211</v>
      </c>
      <c r="G188" s="235">
        <f t="shared" si="91"/>
        <v>174</v>
      </c>
      <c r="H188" s="235">
        <f t="shared" si="91"/>
        <v>129</v>
      </c>
      <c r="I188" s="235">
        <f t="shared" si="91"/>
        <v>113</v>
      </c>
      <c r="J188" s="235">
        <f t="shared" si="91"/>
        <v>115</v>
      </c>
      <c r="K188" s="235">
        <f t="shared" si="91"/>
        <v>163</v>
      </c>
      <c r="L188" s="235">
        <f t="shared" si="91"/>
        <v>68</v>
      </c>
      <c r="M188" s="235">
        <f t="shared" si="91"/>
        <v>72</v>
      </c>
      <c r="N188" s="235">
        <f t="shared" si="91"/>
        <v>58</v>
      </c>
      <c r="O188" s="235">
        <f t="shared" si="91"/>
        <v>276</v>
      </c>
      <c r="P188" s="235">
        <f t="shared" si="91"/>
        <v>94</v>
      </c>
      <c r="Q188" s="235">
        <f t="shared" si="91"/>
        <v>70</v>
      </c>
      <c r="R188" s="235">
        <f t="shared" si="91"/>
        <v>142</v>
      </c>
      <c r="S188" s="235">
        <f t="shared" si="91"/>
        <v>86</v>
      </c>
      <c r="T188" s="235">
        <f t="shared" si="91"/>
        <v>103</v>
      </c>
      <c r="U188" s="235">
        <f t="shared" si="91"/>
        <v>27</v>
      </c>
      <c r="V188" s="235">
        <f t="shared" si="91"/>
        <v>51</v>
      </c>
      <c r="W188" s="235">
        <f t="shared" si="91"/>
        <v>82</v>
      </c>
      <c r="X188" s="235">
        <f t="shared" si="91"/>
        <v>94</v>
      </c>
      <c r="Y188" s="235">
        <f t="shared" si="91"/>
        <v>133</v>
      </c>
      <c r="Z188" s="235">
        <f t="shared" si="91"/>
        <v>136</v>
      </c>
      <c r="AA188" s="235">
        <f t="shared" si="91"/>
        <v>51</v>
      </c>
      <c r="AB188" s="235">
        <f t="shared" si="91"/>
        <v>26</v>
      </c>
      <c r="AC188" s="235">
        <f t="shared" si="91"/>
        <v>25</v>
      </c>
      <c r="AD188" s="235">
        <f t="shared" si="91"/>
        <v>30</v>
      </c>
      <c r="AE188" s="235">
        <f t="shared" si="91"/>
        <v>45</v>
      </c>
      <c r="AF188" s="235">
        <f t="shared" si="91"/>
        <v>50</v>
      </c>
      <c r="AG188" s="189">
        <f t="shared" si="92"/>
        <v>3695</v>
      </c>
      <c r="AH188" s="201"/>
    </row>
    <row r="189">
      <c r="A189" s="227" t="s">
        <v>531</v>
      </c>
      <c r="B189" s="235">
        <f t="shared" ref="B189:AF189" si="93">B55-(B285+B343+B403)</f>
        <v>4</v>
      </c>
      <c r="C189" s="235">
        <f t="shared" si="93"/>
        <v>22</v>
      </c>
      <c r="D189" s="235">
        <f t="shared" si="93"/>
        <v>21</v>
      </c>
      <c r="E189" s="235">
        <f t="shared" si="93"/>
        <v>28</v>
      </c>
      <c r="F189" s="235">
        <f t="shared" si="93"/>
        <v>12</v>
      </c>
      <c r="G189" s="235">
        <f t="shared" si="93"/>
        <v>5</v>
      </c>
      <c r="H189" s="235">
        <f t="shared" si="93"/>
        <v>21</v>
      </c>
      <c r="I189" s="235">
        <f t="shared" si="93"/>
        <v>15</v>
      </c>
      <c r="J189" s="235">
        <f t="shared" si="93"/>
        <v>10</v>
      </c>
      <c r="K189" s="235">
        <f t="shared" si="93"/>
        <v>25</v>
      </c>
      <c r="L189" s="235">
        <f t="shared" si="93"/>
        <v>9</v>
      </c>
      <c r="M189" s="235">
        <f t="shared" si="93"/>
        <v>8</v>
      </c>
      <c r="N189" s="235">
        <f t="shared" si="93"/>
        <v>8</v>
      </c>
      <c r="O189" s="235">
        <f t="shared" si="93"/>
        <v>203</v>
      </c>
      <c r="P189" s="235">
        <f t="shared" si="93"/>
        <v>26</v>
      </c>
      <c r="Q189" s="235">
        <f t="shared" si="93"/>
        <v>15</v>
      </c>
      <c r="R189" s="235">
        <f t="shared" si="93"/>
        <v>50</v>
      </c>
      <c r="S189" s="235">
        <f t="shared" si="93"/>
        <v>16</v>
      </c>
      <c r="T189" s="235">
        <f t="shared" si="93"/>
        <v>34</v>
      </c>
      <c r="U189" s="235">
        <f t="shared" si="93"/>
        <v>9</v>
      </c>
      <c r="V189" s="235">
        <f t="shared" si="93"/>
        <v>1</v>
      </c>
      <c r="W189" s="235">
        <f t="shared" si="93"/>
        <v>6</v>
      </c>
      <c r="X189" s="235">
        <f t="shared" si="93"/>
        <v>19</v>
      </c>
      <c r="Y189" s="235">
        <f t="shared" si="93"/>
        <v>15</v>
      </c>
      <c r="Z189" s="235">
        <f t="shared" si="93"/>
        <v>11</v>
      </c>
      <c r="AA189" s="235">
        <f t="shared" si="93"/>
        <v>4</v>
      </c>
      <c r="AB189" s="235">
        <f t="shared" si="93"/>
        <v>2</v>
      </c>
      <c r="AC189" s="235">
        <f t="shared" si="93"/>
        <v>1</v>
      </c>
      <c r="AD189" s="235">
        <f t="shared" si="93"/>
        <v>5</v>
      </c>
      <c r="AE189" s="235">
        <f t="shared" si="93"/>
        <v>4</v>
      </c>
      <c r="AF189" s="235">
        <f t="shared" si="93"/>
        <v>7</v>
      </c>
      <c r="AG189" s="189">
        <f t="shared" si="92"/>
        <v>616</v>
      </c>
      <c r="AH189" s="201"/>
    </row>
    <row r="190">
      <c r="A190" s="227" t="s">
        <v>532</v>
      </c>
      <c r="B190" s="235">
        <f t="shared" ref="B190:AF190" si="94">B56-(B286+B344+B404)</f>
        <v>0</v>
      </c>
      <c r="C190" s="235">
        <f t="shared" si="94"/>
        <v>1</v>
      </c>
      <c r="D190" s="235">
        <f t="shared" si="94"/>
        <v>1</v>
      </c>
      <c r="E190" s="235">
        <f t="shared" si="94"/>
        <v>0</v>
      </c>
      <c r="F190" s="235">
        <f t="shared" si="94"/>
        <v>0</v>
      </c>
      <c r="G190" s="235">
        <f t="shared" si="94"/>
        <v>0</v>
      </c>
      <c r="H190" s="235">
        <f t="shared" si="94"/>
        <v>1</v>
      </c>
      <c r="I190" s="235">
        <f t="shared" si="94"/>
        <v>0</v>
      </c>
      <c r="J190" s="235">
        <f t="shared" si="94"/>
        <v>1</v>
      </c>
      <c r="K190" s="235">
        <f t="shared" si="94"/>
        <v>0</v>
      </c>
      <c r="L190" s="235">
        <f t="shared" si="94"/>
        <v>1</v>
      </c>
      <c r="M190" s="235">
        <f t="shared" si="94"/>
        <v>0</v>
      </c>
      <c r="N190" s="235">
        <f t="shared" si="94"/>
        <v>0</v>
      </c>
      <c r="O190" s="235">
        <f t="shared" si="94"/>
        <v>3</v>
      </c>
      <c r="P190" s="235">
        <f t="shared" si="94"/>
        <v>1</v>
      </c>
      <c r="Q190" s="235">
        <f t="shared" si="94"/>
        <v>1</v>
      </c>
      <c r="R190" s="235">
        <f t="shared" si="94"/>
        <v>4</v>
      </c>
      <c r="S190" s="235">
        <f t="shared" si="94"/>
        <v>0</v>
      </c>
      <c r="T190" s="235">
        <f t="shared" si="94"/>
        <v>0</v>
      </c>
      <c r="U190" s="235">
        <f t="shared" si="94"/>
        <v>0</v>
      </c>
      <c r="V190" s="235">
        <f t="shared" si="94"/>
        <v>2</v>
      </c>
      <c r="W190" s="235">
        <f t="shared" si="94"/>
        <v>0</v>
      </c>
      <c r="X190" s="235">
        <f t="shared" si="94"/>
        <v>3</v>
      </c>
      <c r="Y190" s="235">
        <f t="shared" si="94"/>
        <v>1</v>
      </c>
      <c r="Z190" s="235">
        <f t="shared" si="94"/>
        <v>2</v>
      </c>
      <c r="AA190" s="235">
        <f t="shared" si="94"/>
        <v>0</v>
      </c>
      <c r="AB190" s="235">
        <f t="shared" si="94"/>
        <v>0</v>
      </c>
      <c r="AC190" s="235">
        <f t="shared" si="94"/>
        <v>0</v>
      </c>
      <c r="AD190" s="235">
        <f t="shared" si="94"/>
        <v>0</v>
      </c>
      <c r="AE190" s="235">
        <f t="shared" si="94"/>
        <v>0</v>
      </c>
      <c r="AF190" s="235">
        <f t="shared" si="94"/>
        <v>0</v>
      </c>
      <c r="AG190" s="189">
        <f t="shared" si="92"/>
        <v>22</v>
      </c>
      <c r="AH190" s="201"/>
    </row>
    <row r="191">
      <c r="A191" s="227" t="s">
        <v>533</v>
      </c>
      <c r="B191" s="235">
        <f t="shared" ref="B191:AF191" si="95">B57-(B287+B345+B405)</f>
        <v>0</v>
      </c>
      <c r="C191" s="235">
        <f t="shared" si="95"/>
        <v>0</v>
      </c>
      <c r="D191" s="235">
        <f t="shared" si="95"/>
        <v>0</v>
      </c>
      <c r="E191" s="235">
        <f t="shared" si="95"/>
        <v>0</v>
      </c>
      <c r="F191" s="235">
        <f t="shared" si="95"/>
        <v>-1</v>
      </c>
      <c r="G191" s="235">
        <f t="shared" si="95"/>
        <v>0</v>
      </c>
      <c r="H191" s="235">
        <f t="shared" si="95"/>
        <v>0</v>
      </c>
      <c r="I191" s="235">
        <f t="shared" si="95"/>
        <v>0</v>
      </c>
      <c r="J191" s="235">
        <f t="shared" si="95"/>
        <v>0</v>
      </c>
      <c r="K191" s="235">
        <f t="shared" si="95"/>
        <v>0</v>
      </c>
      <c r="L191" s="235">
        <f t="shared" si="95"/>
        <v>0</v>
      </c>
      <c r="M191" s="235">
        <f t="shared" si="95"/>
        <v>0</v>
      </c>
      <c r="N191" s="235">
        <f t="shared" si="95"/>
        <v>0</v>
      </c>
      <c r="O191" s="235">
        <f t="shared" si="95"/>
        <v>0</v>
      </c>
      <c r="P191" s="235">
        <f t="shared" si="95"/>
        <v>0</v>
      </c>
      <c r="Q191" s="235">
        <f t="shared" si="95"/>
        <v>0</v>
      </c>
      <c r="R191" s="235">
        <f t="shared" si="95"/>
        <v>0</v>
      </c>
      <c r="S191" s="235">
        <f t="shared" si="95"/>
        <v>0</v>
      </c>
      <c r="T191" s="235">
        <f t="shared" si="95"/>
        <v>0</v>
      </c>
      <c r="U191" s="235">
        <f t="shared" si="95"/>
        <v>0</v>
      </c>
      <c r="V191" s="235">
        <f t="shared" si="95"/>
        <v>0</v>
      </c>
      <c r="W191" s="235">
        <f t="shared" si="95"/>
        <v>0</v>
      </c>
      <c r="X191" s="235">
        <f t="shared" si="95"/>
        <v>0</v>
      </c>
      <c r="Y191" s="235">
        <f t="shared" si="95"/>
        <v>0</v>
      </c>
      <c r="Z191" s="235">
        <f t="shared" si="95"/>
        <v>0</v>
      </c>
      <c r="AA191" s="235">
        <f t="shared" si="95"/>
        <v>0</v>
      </c>
      <c r="AB191" s="235">
        <f t="shared" si="95"/>
        <v>0</v>
      </c>
      <c r="AC191" s="235">
        <f t="shared" si="95"/>
        <v>0</v>
      </c>
      <c r="AD191" s="235">
        <f t="shared" si="95"/>
        <v>0</v>
      </c>
      <c r="AE191" s="235">
        <f t="shared" si="95"/>
        <v>0</v>
      </c>
      <c r="AF191" s="235">
        <f t="shared" si="95"/>
        <v>0</v>
      </c>
      <c r="AG191" s="189">
        <f t="shared" si="92"/>
        <v>-1</v>
      </c>
      <c r="AH191" s="201"/>
    </row>
    <row r="192">
      <c r="A192" s="227" t="s">
        <v>534</v>
      </c>
      <c r="B192" s="235">
        <f t="shared" ref="B192:AF192" si="96">B58-(B288+B346+B406)</f>
        <v>0</v>
      </c>
      <c r="C192" s="235">
        <f t="shared" si="96"/>
        <v>0</v>
      </c>
      <c r="D192" s="235">
        <f t="shared" si="96"/>
        <v>0</v>
      </c>
      <c r="E192" s="235">
        <f t="shared" si="96"/>
        <v>0</v>
      </c>
      <c r="F192" s="235">
        <f t="shared" si="96"/>
        <v>0</v>
      </c>
      <c r="G192" s="235">
        <f t="shared" si="96"/>
        <v>0</v>
      </c>
      <c r="H192" s="235">
        <f t="shared" si="96"/>
        <v>0</v>
      </c>
      <c r="I192" s="235">
        <f t="shared" si="96"/>
        <v>0</v>
      </c>
      <c r="J192" s="235">
        <f t="shared" si="96"/>
        <v>0</v>
      </c>
      <c r="K192" s="235">
        <f t="shared" si="96"/>
        <v>0</v>
      </c>
      <c r="L192" s="235">
        <f t="shared" si="96"/>
        <v>0</v>
      </c>
      <c r="M192" s="235">
        <f t="shared" si="96"/>
        <v>0</v>
      </c>
      <c r="N192" s="235">
        <f t="shared" si="96"/>
        <v>0</v>
      </c>
      <c r="O192" s="235">
        <f t="shared" si="96"/>
        <v>0</v>
      </c>
      <c r="P192" s="235">
        <f t="shared" si="96"/>
        <v>0</v>
      </c>
      <c r="Q192" s="235">
        <f t="shared" si="96"/>
        <v>0</v>
      </c>
      <c r="R192" s="235">
        <f t="shared" si="96"/>
        <v>0</v>
      </c>
      <c r="S192" s="235">
        <f t="shared" si="96"/>
        <v>0</v>
      </c>
      <c r="T192" s="235">
        <f t="shared" si="96"/>
        <v>0</v>
      </c>
      <c r="U192" s="235">
        <f t="shared" si="96"/>
        <v>0</v>
      </c>
      <c r="V192" s="235">
        <f t="shared" si="96"/>
        <v>0</v>
      </c>
      <c r="W192" s="235">
        <f t="shared" si="96"/>
        <v>0</v>
      </c>
      <c r="X192" s="235">
        <f t="shared" si="96"/>
        <v>0</v>
      </c>
      <c r="Y192" s="235">
        <f t="shared" si="96"/>
        <v>0</v>
      </c>
      <c r="Z192" s="235">
        <f t="shared" si="96"/>
        <v>0</v>
      </c>
      <c r="AA192" s="235">
        <f t="shared" si="96"/>
        <v>0</v>
      </c>
      <c r="AB192" s="235">
        <f t="shared" si="96"/>
        <v>0</v>
      </c>
      <c r="AC192" s="235">
        <f t="shared" si="96"/>
        <v>0</v>
      </c>
      <c r="AD192" s="235">
        <f t="shared" si="96"/>
        <v>0</v>
      </c>
      <c r="AE192" s="235">
        <f t="shared" si="96"/>
        <v>0</v>
      </c>
      <c r="AF192" s="235">
        <f t="shared" si="96"/>
        <v>0</v>
      </c>
      <c r="AG192" s="189">
        <f t="shared" si="92"/>
        <v>0</v>
      </c>
      <c r="AH192" s="201"/>
    </row>
    <row r="193">
      <c r="A193" s="227" t="s">
        <v>535</v>
      </c>
      <c r="B193" s="235">
        <f t="shared" ref="B193:AF193" si="97">B59-(B289+B347+B407)</f>
        <v>56</v>
      </c>
      <c r="C193" s="235">
        <f t="shared" si="97"/>
        <v>90</v>
      </c>
      <c r="D193" s="235">
        <f t="shared" si="97"/>
        <v>135</v>
      </c>
      <c r="E193" s="235">
        <f t="shared" si="97"/>
        <v>118</v>
      </c>
      <c r="F193" s="235">
        <f t="shared" si="97"/>
        <v>90</v>
      </c>
      <c r="G193" s="235">
        <f t="shared" si="97"/>
        <v>68</v>
      </c>
      <c r="H193" s="235">
        <f t="shared" si="97"/>
        <v>58</v>
      </c>
      <c r="I193" s="235">
        <f t="shared" si="97"/>
        <v>48</v>
      </c>
      <c r="J193" s="235">
        <f t="shared" si="97"/>
        <v>56</v>
      </c>
      <c r="K193" s="235">
        <f t="shared" si="97"/>
        <v>161</v>
      </c>
      <c r="L193" s="235">
        <f t="shared" si="97"/>
        <v>80</v>
      </c>
      <c r="M193" s="235">
        <f t="shared" si="97"/>
        <v>48</v>
      </c>
      <c r="N193" s="235">
        <f t="shared" si="97"/>
        <v>30</v>
      </c>
      <c r="O193" s="235">
        <f t="shared" si="97"/>
        <v>205</v>
      </c>
      <c r="P193" s="235">
        <f t="shared" si="97"/>
        <v>44</v>
      </c>
      <c r="Q193" s="235">
        <f t="shared" si="97"/>
        <v>42</v>
      </c>
      <c r="R193" s="235">
        <f t="shared" si="97"/>
        <v>94</v>
      </c>
      <c r="S193" s="235">
        <f t="shared" si="97"/>
        <v>49</v>
      </c>
      <c r="T193" s="235">
        <f t="shared" si="97"/>
        <v>54</v>
      </c>
      <c r="U193" s="235">
        <f t="shared" si="97"/>
        <v>24</v>
      </c>
      <c r="V193" s="235">
        <f t="shared" si="97"/>
        <v>18</v>
      </c>
      <c r="W193" s="235">
        <f t="shared" si="97"/>
        <v>63</v>
      </c>
      <c r="X193" s="235">
        <f t="shared" si="97"/>
        <v>56</v>
      </c>
      <c r="Y193" s="235">
        <f t="shared" si="97"/>
        <v>65</v>
      </c>
      <c r="Z193" s="235">
        <f t="shared" si="97"/>
        <v>70</v>
      </c>
      <c r="AA193" s="235">
        <f t="shared" si="97"/>
        <v>20</v>
      </c>
      <c r="AB193" s="235">
        <f t="shared" si="97"/>
        <v>22</v>
      </c>
      <c r="AC193" s="235">
        <f t="shared" si="97"/>
        <v>14</v>
      </c>
      <c r="AD193" s="235">
        <f t="shared" si="97"/>
        <v>22</v>
      </c>
      <c r="AE193" s="235">
        <f t="shared" si="97"/>
        <v>28</v>
      </c>
      <c r="AF193" s="235">
        <f t="shared" si="97"/>
        <v>30</v>
      </c>
      <c r="AG193" s="189">
        <f t="shared" si="92"/>
        <v>1958</v>
      </c>
      <c r="AH193" s="201"/>
    </row>
    <row r="194">
      <c r="A194" s="227" t="s">
        <v>536</v>
      </c>
      <c r="B194" s="235">
        <f t="shared" ref="B194:AF194" si="98">B60-(B290+B348+B408)</f>
        <v>3</v>
      </c>
      <c r="C194" s="235">
        <f t="shared" si="98"/>
        <v>3</v>
      </c>
      <c r="D194" s="235">
        <f t="shared" si="98"/>
        <v>1</v>
      </c>
      <c r="E194" s="235">
        <f t="shared" si="98"/>
        <v>1</v>
      </c>
      <c r="F194" s="235">
        <f t="shared" si="98"/>
        <v>3</v>
      </c>
      <c r="G194" s="235">
        <f t="shared" si="98"/>
        <v>0</v>
      </c>
      <c r="H194" s="235">
        <f t="shared" si="98"/>
        <v>0</v>
      </c>
      <c r="I194" s="235">
        <f t="shared" si="98"/>
        <v>3</v>
      </c>
      <c r="J194" s="235">
        <f t="shared" si="98"/>
        <v>1</v>
      </c>
      <c r="K194" s="235">
        <f t="shared" si="98"/>
        <v>-1</v>
      </c>
      <c r="L194" s="235">
        <f t="shared" si="98"/>
        <v>-1</v>
      </c>
      <c r="M194" s="235">
        <f t="shared" si="98"/>
        <v>0</v>
      </c>
      <c r="N194" s="235">
        <f t="shared" si="98"/>
        <v>0</v>
      </c>
      <c r="O194" s="235">
        <f t="shared" si="98"/>
        <v>12</v>
      </c>
      <c r="P194" s="235">
        <f t="shared" si="98"/>
        <v>2</v>
      </c>
      <c r="Q194" s="235">
        <f t="shared" si="98"/>
        <v>3</v>
      </c>
      <c r="R194" s="235">
        <f t="shared" si="98"/>
        <v>8</v>
      </c>
      <c r="S194" s="235">
        <f t="shared" si="98"/>
        <v>5</v>
      </c>
      <c r="T194" s="235">
        <f t="shared" si="98"/>
        <v>2</v>
      </c>
      <c r="U194" s="235">
        <f t="shared" si="98"/>
        <v>0</v>
      </c>
      <c r="V194" s="235">
        <f t="shared" si="98"/>
        <v>1</v>
      </c>
      <c r="W194" s="235">
        <f t="shared" si="98"/>
        <v>0</v>
      </c>
      <c r="X194" s="235">
        <f t="shared" si="98"/>
        <v>1</v>
      </c>
      <c r="Y194" s="235">
        <f t="shared" si="98"/>
        <v>2</v>
      </c>
      <c r="Z194" s="235">
        <f t="shared" si="98"/>
        <v>7</v>
      </c>
      <c r="AA194" s="235">
        <f t="shared" si="98"/>
        <v>0</v>
      </c>
      <c r="AB194" s="235">
        <f t="shared" si="98"/>
        <v>1</v>
      </c>
      <c r="AC194" s="235">
        <f t="shared" si="98"/>
        <v>0</v>
      </c>
      <c r="AD194" s="235">
        <f t="shared" si="98"/>
        <v>1</v>
      </c>
      <c r="AE194" s="235">
        <f t="shared" si="98"/>
        <v>0</v>
      </c>
      <c r="AF194" s="235">
        <f t="shared" si="98"/>
        <v>1</v>
      </c>
      <c r="AG194" s="189">
        <f t="shared" si="92"/>
        <v>59</v>
      </c>
      <c r="AH194" s="201"/>
    </row>
    <row r="195">
      <c r="A195" s="227" t="s">
        <v>537</v>
      </c>
      <c r="B195" s="235">
        <f t="shared" ref="B195:AF195" si="99">B61-(B291+B349+B409)</f>
        <v>0</v>
      </c>
      <c r="C195" s="235">
        <f t="shared" si="99"/>
        <v>0</v>
      </c>
      <c r="D195" s="235">
        <f t="shared" si="99"/>
        <v>0</v>
      </c>
      <c r="E195" s="235">
        <f t="shared" si="99"/>
        <v>0</v>
      </c>
      <c r="F195" s="235">
        <f t="shared" si="99"/>
        <v>0</v>
      </c>
      <c r="G195" s="235">
        <f t="shared" si="99"/>
        <v>0</v>
      </c>
      <c r="H195" s="235">
        <f t="shared" si="99"/>
        <v>0</v>
      </c>
      <c r="I195" s="235">
        <f t="shared" si="99"/>
        <v>0</v>
      </c>
      <c r="J195" s="235">
        <f t="shared" si="99"/>
        <v>0</v>
      </c>
      <c r="K195" s="235">
        <f t="shared" si="99"/>
        <v>0</v>
      </c>
      <c r="L195" s="235">
        <f t="shared" si="99"/>
        <v>0</v>
      </c>
      <c r="M195" s="235">
        <f t="shared" si="99"/>
        <v>0</v>
      </c>
      <c r="N195" s="235">
        <f t="shared" si="99"/>
        <v>0</v>
      </c>
      <c r="O195" s="235">
        <f t="shared" si="99"/>
        <v>0</v>
      </c>
      <c r="P195" s="235">
        <f t="shared" si="99"/>
        <v>0</v>
      </c>
      <c r="Q195" s="235">
        <f t="shared" si="99"/>
        <v>0</v>
      </c>
      <c r="R195" s="235">
        <f t="shared" si="99"/>
        <v>0</v>
      </c>
      <c r="S195" s="235">
        <f t="shared" si="99"/>
        <v>0</v>
      </c>
      <c r="T195" s="235">
        <f t="shared" si="99"/>
        <v>0</v>
      </c>
      <c r="U195" s="235">
        <f t="shared" si="99"/>
        <v>0</v>
      </c>
      <c r="V195" s="235">
        <f t="shared" si="99"/>
        <v>0</v>
      </c>
      <c r="W195" s="235">
        <f t="shared" si="99"/>
        <v>0</v>
      </c>
      <c r="X195" s="235">
        <f t="shared" si="99"/>
        <v>0</v>
      </c>
      <c r="Y195" s="235">
        <f t="shared" si="99"/>
        <v>0</v>
      </c>
      <c r="Z195" s="235">
        <f t="shared" si="99"/>
        <v>0</v>
      </c>
      <c r="AA195" s="235">
        <f t="shared" si="99"/>
        <v>0</v>
      </c>
      <c r="AB195" s="235">
        <f t="shared" si="99"/>
        <v>0</v>
      </c>
      <c r="AC195" s="235">
        <f t="shared" si="99"/>
        <v>0</v>
      </c>
      <c r="AD195" s="235">
        <f t="shared" si="99"/>
        <v>0</v>
      </c>
      <c r="AE195" s="235">
        <f t="shared" si="99"/>
        <v>0</v>
      </c>
      <c r="AF195" s="235">
        <f t="shared" si="99"/>
        <v>0</v>
      </c>
      <c r="AG195" s="189">
        <f t="shared" si="92"/>
        <v>0</v>
      </c>
      <c r="AH195" s="201"/>
    </row>
    <row r="196">
      <c r="A196" s="227" t="s">
        <v>538</v>
      </c>
      <c r="B196" s="235">
        <f t="shared" ref="B196:AF196" si="100">B62-(B292+B350+B410)</f>
        <v>9</v>
      </c>
      <c r="C196" s="235">
        <f t="shared" si="100"/>
        <v>10</v>
      </c>
      <c r="D196" s="235">
        <f t="shared" si="100"/>
        <v>16</v>
      </c>
      <c r="E196" s="235">
        <f t="shared" si="100"/>
        <v>7</v>
      </c>
      <c r="F196" s="235">
        <f t="shared" si="100"/>
        <v>12</v>
      </c>
      <c r="G196" s="235">
        <f t="shared" si="100"/>
        <v>8</v>
      </c>
      <c r="H196" s="235">
        <f t="shared" si="100"/>
        <v>9</v>
      </c>
      <c r="I196" s="235">
        <f t="shared" si="100"/>
        <v>10</v>
      </c>
      <c r="J196" s="235">
        <f t="shared" si="100"/>
        <v>6</v>
      </c>
      <c r="K196" s="235">
        <f t="shared" si="100"/>
        <v>6</v>
      </c>
      <c r="L196" s="235">
        <f t="shared" si="100"/>
        <v>4</v>
      </c>
      <c r="M196" s="235">
        <f t="shared" si="100"/>
        <v>6</v>
      </c>
      <c r="N196" s="235">
        <f t="shared" si="100"/>
        <v>7</v>
      </c>
      <c r="O196" s="235">
        <f t="shared" si="100"/>
        <v>15</v>
      </c>
      <c r="P196" s="235">
        <f t="shared" si="100"/>
        <v>5</v>
      </c>
      <c r="Q196" s="235">
        <f t="shared" si="100"/>
        <v>5</v>
      </c>
      <c r="R196" s="235">
        <f t="shared" si="100"/>
        <v>5</v>
      </c>
      <c r="S196" s="235">
        <f t="shared" si="100"/>
        <v>3</v>
      </c>
      <c r="T196" s="235">
        <f t="shared" si="100"/>
        <v>6</v>
      </c>
      <c r="U196" s="235">
        <f t="shared" si="100"/>
        <v>-3</v>
      </c>
      <c r="V196" s="235">
        <f t="shared" si="100"/>
        <v>-3</v>
      </c>
      <c r="W196" s="235">
        <f t="shared" si="100"/>
        <v>3</v>
      </c>
      <c r="X196" s="235">
        <f t="shared" si="100"/>
        <v>2</v>
      </c>
      <c r="Y196" s="235">
        <f t="shared" si="100"/>
        <v>8</v>
      </c>
      <c r="Z196" s="235">
        <f t="shared" si="100"/>
        <v>5</v>
      </c>
      <c r="AA196" s="235">
        <f t="shared" si="100"/>
        <v>5</v>
      </c>
      <c r="AB196" s="235">
        <f t="shared" si="100"/>
        <v>3</v>
      </c>
      <c r="AC196" s="235">
        <f t="shared" si="100"/>
        <v>4</v>
      </c>
      <c r="AD196" s="235">
        <f t="shared" si="100"/>
        <v>1</v>
      </c>
      <c r="AE196" s="235">
        <f t="shared" si="100"/>
        <v>0</v>
      </c>
      <c r="AF196" s="235">
        <f t="shared" si="100"/>
        <v>5</v>
      </c>
      <c r="AG196" s="189">
        <f t="shared" si="92"/>
        <v>179</v>
      </c>
      <c r="AH196" s="201"/>
    </row>
    <row r="197">
      <c r="A197" s="206" t="s">
        <v>539</v>
      </c>
      <c r="B197" s="235">
        <f t="shared" ref="B197:AF197" si="101">B63-(B293+B351+B411)</f>
        <v>0</v>
      </c>
      <c r="C197" s="235">
        <f t="shared" si="101"/>
        <v>0</v>
      </c>
      <c r="D197" s="235">
        <f t="shared" si="101"/>
        <v>0</v>
      </c>
      <c r="E197" s="235">
        <f t="shared" si="101"/>
        <v>0</v>
      </c>
      <c r="F197" s="235">
        <f t="shared" si="101"/>
        <v>-1</v>
      </c>
      <c r="G197" s="235">
        <f t="shared" si="101"/>
        <v>0</v>
      </c>
      <c r="H197" s="235">
        <f t="shared" si="101"/>
        <v>0</v>
      </c>
      <c r="I197" s="235">
        <f t="shared" si="101"/>
        <v>0</v>
      </c>
      <c r="J197" s="235">
        <f t="shared" si="101"/>
        <v>0</v>
      </c>
      <c r="K197" s="235">
        <f t="shared" si="101"/>
        <v>0</v>
      </c>
      <c r="L197" s="235">
        <f t="shared" si="101"/>
        <v>0</v>
      </c>
      <c r="M197" s="235">
        <f t="shared" si="101"/>
        <v>0</v>
      </c>
      <c r="N197" s="235">
        <f t="shared" si="101"/>
        <v>0</v>
      </c>
      <c r="O197" s="235">
        <f t="shared" si="101"/>
        <v>0</v>
      </c>
      <c r="P197" s="235">
        <f t="shared" si="101"/>
        <v>0</v>
      </c>
      <c r="Q197" s="235">
        <f t="shared" si="101"/>
        <v>0</v>
      </c>
      <c r="R197" s="235">
        <f t="shared" si="101"/>
        <v>0</v>
      </c>
      <c r="S197" s="235">
        <f t="shared" si="101"/>
        <v>0</v>
      </c>
      <c r="T197" s="235">
        <f t="shared" si="101"/>
        <v>0</v>
      </c>
      <c r="U197" s="235">
        <f t="shared" si="101"/>
        <v>0</v>
      </c>
      <c r="V197" s="235">
        <f t="shared" si="101"/>
        <v>0</v>
      </c>
      <c r="W197" s="235">
        <f t="shared" si="101"/>
        <v>-1</v>
      </c>
      <c r="X197" s="235">
        <f t="shared" si="101"/>
        <v>0</v>
      </c>
      <c r="Y197" s="235">
        <f t="shared" si="101"/>
        <v>0</v>
      </c>
      <c r="Z197" s="235">
        <f t="shared" si="101"/>
        <v>0</v>
      </c>
      <c r="AA197" s="235">
        <f t="shared" si="101"/>
        <v>0</v>
      </c>
      <c r="AB197" s="235">
        <f t="shared" si="101"/>
        <v>-1</v>
      </c>
      <c r="AC197" s="235">
        <f t="shared" si="101"/>
        <v>0</v>
      </c>
      <c r="AD197" s="235">
        <f t="shared" si="101"/>
        <v>0</v>
      </c>
      <c r="AE197" s="235">
        <f t="shared" si="101"/>
        <v>0</v>
      </c>
      <c r="AF197" s="235">
        <f t="shared" si="101"/>
        <v>0</v>
      </c>
      <c r="AG197" s="189">
        <f t="shared" si="92"/>
        <v>-3</v>
      </c>
      <c r="AH197" s="201"/>
    </row>
    <row r="198">
      <c r="A198" s="206" t="s">
        <v>540</v>
      </c>
      <c r="B198" s="207">
        <f t="shared" ref="B198:AF198" si="102">B64-(B294+B352+B412)</f>
        <v>0</v>
      </c>
      <c r="C198" s="207">
        <f t="shared" si="102"/>
        <v>0</v>
      </c>
      <c r="D198" s="207">
        <f t="shared" si="102"/>
        <v>0</v>
      </c>
      <c r="E198" s="207">
        <f t="shared" si="102"/>
        <v>0</v>
      </c>
      <c r="F198" s="207">
        <f t="shared" si="102"/>
        <v>0</v>
      </c>
      <c r="G198" s="207">
        <f t="shared" si="102"/>
        <v>0</v>
      </c>
      <c r="H198" s="207">
        <f t="shared" si="102"/>
        <v>0</v>
      </c>
      <c r="I198" s="207">
        <f t="shared" si="102"/>
        <v>0</v>
      </c>
      <c r="J198" s="207">
        <f t="shared" si="102"/>
        <v>0</v>
      </c>
      <c r="K198" s="207">
        <f t="shared" si="102"/>
        <v>0</v>
      </c>
      <c r="L198" s="207">
        <f t="shared" si="102"/>
        <v>0</v>
      </c>
      <c r="M198" s="207">
        <f t="shared" si="102"/>
        <v>0</v>
      </c>
      <c r="N198" s="207">
        <f t="shared" si="102"/>
        <v>0</v>
      </c>
      <c r="O198" s="207">
        <f t="shared" si="102"/>
        <v>0</v>
      </c>
      <c r="P198" s="207">
        <f t="shared" si="102"/>
        <v>0</v>
      </c>
      <c r="Q198" s="207">
        <f t="shared" si="102"/>
        <v>0</v>
      </c>
      <c r="R198" s="207">
        <f t="shared" si="102"/>
        <v>0</v>
      </c>
      <c r="S198" s="207">
        <f t="shared" si="102"/>
        <v>0</v>
      </c>
      <c r="T198" s="207">
        <f t="shared" si="102"/>
        <v>0</v>
      </c>
      <c r="U198" s="207">
        <f t="shared" si="102"/>
        <v>0</v>
      </c>
      <c r="V198" s="207">
        <f t="shared" si="102"/>
        <v>0</v>
      </c>
      <c r="W198" s="207">
        <f t="shared" si="102"/>
        <v>0</v>
      </c>
      <c r="X198" s="207">
        <f t="shared" si="102"/>
        <v>0</v>
      </c>
      <c r="Y198" s="207">
        <f t="shared" si="102"/>
        <v>0</v>
      </c>
      <c r="Z198" s="207">
        <f t="shared" si="102"/>
        <v>0</v>
      </c>
      <c r="AA198" s="207">
        <f t="shared" si="102"/>
        <v>0</v>
      </c>
      <c r="AB198" s="207">
        <f t="shared" si="102"/>
        <v>0</v>
      </c>
      <c r="AC198" s="207">
        <f t="shared" si="102"/>
        <v>0</v>
      </c>
      <c r="AD198" s="207">
        <f t="shared" si="102"/>
        <v>0</v>
      </c>
      <c r="AE198" s="207">
        <f t="shared" si="102"/>
        <v>0</v>
      </c>
      <c r="AF198" s="207">
        <f t="shared" si="102"/>
        <v>0</v>
      </c>
      <c r="AG198" s="189">
        <f t="shared" si="92"/>
        <v>0</v>
      </c>
      <c r="AH198" s="201"/>
    </row>
    <row r="199">
      <c r="A199" s="206" t="s">
        <v>290</v>
      </c>
      <c r="B199" s="235">
        <f t="shared" ref="B199:AF199" si="103">B65-(B295+B353+B413)</f>
        <v>0</v>
      </c>
      <c r="C199" s="235">
        <f t="shared" si="103"/>
        <v>1</v>
      </c>
      <c r="D199" s="235">
        <f t="shared" si="103"/>
        <v>0</v>
      </c>
      <c r="E199" s="235">
        <f t="shared" si="103"/>
        <v>0</v>
      </c>
      <c r="F199" s="235">
        <f t="shared" si="103"/>
        <v>0</v>
      </c>
      <c r="G199" s="235">
        <f t="shared" si="103"/>
        <v>0</v>
      </c>
      <c r="H199" s="235">
        <f t="shared" si="103"/>
        <v>0</v>
      </c>
      <c r="I199" s="235">
        <f t="shared" si="103"/>
        <v>1</v>
      </c>
      <c r="J199" s="235">
        <f t="shared" si="103"/>
        <v>0</v>
      </c>
      <c r="K199" s="235">
        <f t="shared" si="103"/>
        <v>0</v>
      </c>
      <c r="L199" s="235">
        <f t="shared" si="103"/>
        <v>0</v>
      </c>
      <c r="M199" s="235">
        <f t="shared" si="103"/>
        <v>0</v>
      </c>
      <c r="N199" s="235">
        <f t="shared" si="103"/>
        <v>0</v>
      </c>
      <c r="O199" s="235">
        <f t="shared" si="103"/>
        <v>1</v>
      </c>
      <c r="P199" s="235">
        <f t="shared" si="103"/>
        <v>0</v>
      </c>
      <c r="Q199" s="235">
        <f t="shared" si="103"/>
        <v>1</v>
      </c>
      <c r="R199" s="235">
        <f t="shared" si="103"/>
        <v>2</v>
      </c>
      <c r="S199" s="235">
        <f t="shared" si="103"/>
        <v>0</v>
      </c>
      <c r="T199" s="235">
        <f t="shared" si="103"/>
        <v>1</v>
      </c>
      <c r="U199" s="235">
        <f t="shared" si="103"/>
        <v>0</v>
      </c>
      <c r="V199" s="235">
        <f t="shared" si="103"/>
        <v>0</v>
      </c>
      <c r="W199" s="235">
        <f t="shared" si="103"/>
        <v>0</v>
      </c>
      <c r="X199" s="235">
        <f t="shared" si="103"/>
        <v>0</v>
      </c>
      <c r="Y199" s="235">
        <f t="shared" si="103"/>
        <v>0</v>
      </c>
      <c r="Z199" s="235">
        <f t="shared" si="103"/>
        <v>0</v>
      </c>
      <c r="AA199" s="235">
        <f t="shared" si="103"/>
        <v>0</v>
      </c>
      <c r="AB199" s="235">
        <f t="shared" si="103"/>
        <v>-2</v>
      </c>
      <c r="AC199" s="235">
        <f t="shared" si="103"/>
        <v>0</v>
      </c>
      <c r="AD199" s="235">
        <f t="shared" si="103"/>
        <v>0</v>
      </c>
      <c r="AE199" s="235">
        <f t="shared" si="103"/>
        <v>0</v>
      </c>
      <c r="AF199" s="235">
        <f t="shared" si="103"/>
        <v>0</v>
      </c>
      <c r="AG199" s="189">
        <f t="shared" si="92"/>
        <v>5</v>
      </c>
      <c r="AH199" s="201"/>
    </row>
    <row r="200">
      <c r="A200" s="228" t="s">
        <v>291</v>
      </c>
      <c r="B200" s="247">
        <f t="shared" ref="B200:AF200" si="104">sum(B187:B199)</f>
        <v>225</v>
      </c>
      <c r="C200" s="247">
        <f t="shared" si="104"/>
        <v>369</v>
      </c>
      <c r="D200" s="247">
        <f t="shared" si="104"/>
        <v>524</v>
      </c>
      <c r="E200" s="247">
        <f t="shared" si="104"/>
        <v>480</v>
      </c>
      <c r="F200" s="247">
        <f t="shared" si="104"/>
        <v>326</v>
      </c>
      <c r="G200" s="247">
        <f t="shared" si="104"/>
        <v>255</v>
      </c>
      <c r="H200" s="247">
        <f t="shared" si="104"/>
        <v>218</v>
      </c>
      <c r="I200" s="247">
        <f t="shared" si="104"/>
        <v>190</v>
      </c>
      <c r="J200" s="247">
        <f t="shared" si="104"/>
        <v>189</v>
      </c>
      <c r="K200" s="247">
        <f t="shared" si="104"/>
        <v>354</v>
      </c>
      <c r="L200" s="247">
        <f t="shared" si="104"/>
        <v>161</v>
      </c>
      <c r="M200" s="247">
        <f t="shared" si="104"/>
        <v>134</v>
      </c>
      <c r="N200" s="247">
        <f t="shared" si="104"/>
        <v>103</v>
      </c>
      <c r="O200" s="247">
        <f t="shared" si="104"/>
        <v>715</v>
      </c>
      <c r="P200" s="247">
        <f t="shared" si="104"/>
        <v>172</v>
      </c>
      <c r="Q200" s="247">
        <f t="shared" si="104"/>
        <v>137</v>
      </c>
      <c r="R200" s="247">
        <f t="shared" si="104"/>
        <v>305</v>
      </c>
      <c r="S200" s="247">
        <f t="shared" si="104"/>
        <v>159</v>
      </c>
      <c r="T200" s="247">
        <f t="shared" si="104"/>
        <v>200</v>
      </c>
      <c r="U200" s="247">
        <f t="shared" si="104"/>
        <v>57</v>
      </c>
      <c r="V200" s="247">
        <f t="shared" si="104"/>
        <v>70</v>
      </c>
      <c r="W200" s="247">
        <f t="shared" si="104"/>
        <v>153</v>
      </c>
      <c r="X200" s="247">
        <f t="shared" si="104"/>
        <v>175</v>
      </c>
      <c r="Y200" s="247">
        <f t="shared" si="104"/>
        <v>224</v>
      </c>
      <c r="Z200" s="247">
        <f t="shared" si="104"/>
        <v>231</v>
      </c>
      <c r="AA200" s="247">
        <f t="shared" si="104"/>
        <v>80</v>
      </c>
      <c r="AB200" s="247">
        <f t="shared" si="104"/>
        <v>50</v>
      </c>
      <c r="AC200" s="247">
        <f t="shared" si="104"/>
        <v>44</v>
      </c>
      <c r="AD200" s="247">
        <f t="shared" si="104"/>
        <v>59</v>
      </c>
      <c r="AE200" s="247">
        <f t="shared" si="104"/>
        <v>77</v>
      </c>
      <c r="AF200" s="247">
        <f t="shared" si="104"/>
        <v>93</v>
      </c>
      <c r="AG200" s="230">
        <f t="shared" si="92"/>
        <v>6529</v>
      </c>
      <c r="AH200" s="231"/>
    </row>
    <row r="201">
      <c r="A201" s="211"/>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89"/>
      <c r="AH201" s="201"/>
    </row>
    <row r="202">
      <c r="A202" s="211"/>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89"/>
      <c r="AH202" s="201"/>
    </row>
    <row r="203">
      <c r="A203" s="211"/>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89"/>
      <c r="AH203" s="201"/>
    </row>
    <row r="204">
      <c r="A204" s="248" t="s">
        <v>356</v>
      </c>
      <c r="B204" s="249">
        <f t="shared" ref="B204:AF204" si="105">sum(B205,B216)</f>
        <v>59709.68</v>
      </c>
      <c r="C204" s="249">
        <f t="shared" si="105"/>
        <v>95323.95</v>
      </c>
      <c r="D204" s="249">
        <f t="shared" si="105"/>
        <v>122080.29</v>
      </c>
      <c r="E204" s="249">
        <f t="shared" si="105"/>
        <v>113087.21</v>
      </c>
      <c r="F204" s="249">
        <f t="shared" si="105"/>
        <v>77870.61</v>
      </c>
      <c r="G204" s="249">
        <f t="shared" si="105"/>
        <v>75296.41</v>
      </c>
      <c r="H204" s="249">
        <f t="shared" si="105"/>
        <v>53478.31</v>
      </c>
      <c r="I204" s="249">
        <f t="shared" si="105"/>
        <v>48413.08</v>
      </c>
      <c r="J204" s="249">
        <f t="shared" si="105"/>
        <v>48268.29</v>
      </c>
      <c r="K204" s="249">
        <f t="shared" si="105"/>
        <v>41795.94</v>
      </c>
      <c r="L204" s="249">
        <f t="shared" si="105"/>
        <v>25257.65</v>
      </c>
      <c r="M204" s="249">
        <f t="shared" si="105"/>
        <v>28899.53</v>
      </c>
      <c r="N204" s="249">
        <f t="shared" si="105"/>
        <v>28493.52</v>
      </c>
      <c r="O204" s="249">
        <f t="shared" si="105"/>
        <v>386676.49</v>
      </c>
      <c r="P204" s="249">
        <f t="shared" si="105"/>
        <v>62777</v>
      </c>
      <c r="Q204" s="249">
        <f t="shared" si="105"/>
        <v>44097.97</v>
      </c>
      <c r="R204" s="249">
        <f t="shared" si="105"/>
        <v>135242.86</v>
      </c>
      <c r="S204" s="249">
        <f t="shared" si="105"/>
        <v>49839.87</v>
      </c>
      <c r="T204" s="249">
        <f t="shared" si="105"/>
        <v>99598.35</v>
      </c>
      <c r="U204" s="249">
        <f t="shared" si="105"/>
        <v>22930.99</v>
      </c>
      <c r="V204" s="249">
        <f t="shared" si="105"/>
        <v>27081.36</v>
      </c>
      <c r="W204" s="249">
        <f t="shared" si="105"/>
        <v>35080.88</v>
      </c>
      <c r="X204" s="249">
        <f t="shared" si="105"/>
        <v>46288.14</v>
      </c>
      <c r="Y204" s="249">
        <f t="shared" si="105"/>
        <v>55197.94</v>
      </c>
      <c r="Z204" s="249">
        <f t="shared" si="105"/>
        <v>52862.79</v>
      </c>
      <c r="AA204" s="249">
        <f t="shared" si="105"/>
        <v>32446.13</v>
      </c>
      <c r="AB204" s="249">
        <f t="shared" si="105"/>
        <v>25054.84</v>
      </c>
      <c r="AC204" s="249">
        <f t="shared" si="105"/>
        <v>16126.56</v>
      </c>
      <c r="AD204" s="249">
        <f t="shared" si="105"/>
        <v>22560.32</v>
      </c>
      <c r="AE204" s="249">
        <f t="shared" si="105"/>
        <v>22332.68</v>
      </c>
      <c r="AF204" s="249">
        <f t="shared" si="105"/>
        <v>23401.42</v>
      </c>
      <c r="AG204" s="250">
        <f t="shared" ref="AG204:AG209" si="107">SUM(B204:AF204)</f>
        <v>1977571.06</v>
      </c>
      <c r="AH204" s="251"/>
    </row>
    <row r="205">
      <c r="A205" s="252" t="s">
        <v>230</v>
      </c>
      <c r="B205" s="253">
        <f t="shared" ref="B205:AF205" si="106">sum(B209,B214)</f>
        <v>59709.68</v>
      </c>
      <c r="C205" s="253">
        <f t="shared" si="106"/>
        <v>95323.95</v>
      </c>
      <c r="D205" s="253">
        <f t="shared" si="106"/>
        <v>122080.29</v>
      </c>
      <c r="E205" s="253">
        <f t="shared" si="106"/>
        <v>113087.21</v>
      </c>
      <c r="F205" s="253">
        <f t="shared" si="106"/>
        <v>77870.61</v>
      </c>
      <c r="G205" s="253">
        <f t="shared" si="106"/>
        <v>75296.41</v>
      </c>
      <c r="H205" s="253">
        <f t="shared" si="106"/>
        <v>53478.31</v>
      </c>
      <c r="I205" s="253">
        <f t="shared" si="106"/>
        <v>48413.08</v>
      </c>
      <c r="J205" s="253">
        <f t="shared" si="106"/>
        <v>48268.29</v>
      </c>
      <c r="K205" s="253">
        <f t="shared" si="106"/>
        <v>41795.94</v>
      </c>
      <c r="L205" s="253">
        <f t="shared" si="106"/>
        <v>25257.65</v>
      </c>
      <c r="M205" s="253">
        <f t="shared" si="106"/>
        <v>28899.53</v>
      </c>
      <c r="N205" s="253">
        <f t="shared" si="106"/>
        <v>24016.22</v>
      </c>
      <c r="O205" s="253">
        <f t="shared" si="106"/>
        <v>37320.3</v>
      </c>
      <c r="P205" s="253">
        <f t="shared" si="106"/>
        <v>26444.1</v>
      </c>
      <c r="Q205" s="253">
        <f t="shared" si="106"/>
        <v>24704.22</v>
      </c>
      <c r="R205" s="253">
        <f t="shared" si="106"/>
        <v>38991.6</v>
      </c>
      <c r="S205" s="253">
        <f t="shared" si="106"/>
        <v>29232.83</v>
      </c>
      <c r="T205" s="253">
        <f t="shared" si="106"/>
        <v>29451.13</v>
      </c>
      <c r="U205" s="253">
        <f t="shared" si="106"/>
        <v>22725.21</v>
      </c>
      <c r="V205" s="253">
        <f t="shared" si="106"/>
        <v>27081.36</v>
      </c>
      <c r="W205" s="253">
        <f t="shared" si="106"/>
        <v>35080.88</v>
      </c>
      <c r="X205" s="253">
        <f t="shared" si="106"/>
        <v>46288.14</v>
      </c>
      <c r="Y205" s="253">
        <f t="shared" si="106"/>
        <v>55197.94</v>
      </c>
      <c r="Z205" s="253">
        <f t="shared" si="106"/>
        <v>52862.79</v>
      </c>
      <c r="AA205" s="253">
        <f t="shared" si="106"/>
        <v>32446.13</v>
      </c>
      <c r="AB205" s="253">
        <f t="shared" si="106"/>
        <v>25054.84</v>
      </c>
      <c r="AC205" s="253">
        <f t="shared" si="106"/>
        <v>16126.56</v>
      </c>
      <c r="AD205" s="253">
        <f t="shared" si="106"/>
        <v>22560.32</v>
      </c>
      <c r="AE205" s="253">
        <f t="shared" si="106"/>
        <v>22332.68</v>
      </c>
      <c r="AF205" s="253">
        <f t="shared" si="106"/>
        <v>23401.42</v>
      </c>
      <c r="AG205" s="250">
        <f t="shared" si="107"/>
        <v>1380799.62</v>
      </c>
      <c r="AH205" s="254"/>
    </row>
    <row r="206">
      <c r="A206" s="255" t="s">
        <v>231</v>
      </c>
      <c r="B206" s="256">
        <v>0.0</v>
      </c>
      <c r="C206" s="256">
        <v>0.0</v>
      </c>
      <c r="D206" s="256">
        <v>0.0</v>
      </c>
      <c r="E206" s="256">
        <v>0.0</v>
      </c>
      <c r="F206" s="256">
        <v>0.0</v>
      </c>
      <c r="G206" s="256">
        <v>0.0</v>
      </c>
      <c r="H206" s="256">
        <v>0.0</v>
      </c>
      <c r="I206" s="256">
        <v>0.0</v>
      </c>
      <c r="J206" s="256">
        <v>0.0</v>
      </c>
      <c r="K206" s="256">
        <v>0.0</v>
      </c>
      <c r="L206" s="256">
        <v>0.0</v>
      </c>
      <c r="M206" s="256">
        <v>0.0</v>
      </c>
      <c r="N206" s="256">
        <v>0.0</v>
      </c>
      <c r="O206" s="256">
        <v>0.0</v>
      </c>
      <c r="P206" s="256">
        <v>0.0</v>
      </c>
      <c r="Q206" s="256">
        <v>0.0</v>
      </c>
      <c r="R206" s="256">
        <v>0.0</v>
      </c>
      <c r="S206" s="256">
        <v>0.0</v>
      </c>
      <c r="T206" s="256">
        <v>0.0</v>
      </c>
      <c r="U206" s="256">
        <v>0.0</v>
      </c>
      <c r="V206" s="256">
        <v>0.0</v>
      </c>
      <c r="W206" s="256">
        <v>0.0</v>
      </c>
      <c r="X206" s="256">
        <v>0.0</v>
      </c>
      <c r="Y206" s="256">
        <v>0.0</v>
      </c>
      <c r="Z206" s="256">
        <v>0.0</v>
      </c>
      <c r="AA206" s="256">
        <v>0.0</v>
      </c>
      <c r="AB206" s="256">
        <v>0.0</v>
      </c>
      <c r="AC206" s="256">
        <v>0.0</v>
      </c>
      <c r="AD206" s="256">
        <v>0.0</v>
      </c>
      <c r="AE206" s="256">
        <v>0.0</v>
      </c>
      <c r="AF206" s="256">
        <v>0.0</v>
      </c>
      <c r="AG206" s="250">
        <f t="shared" si="107"/>
        <v>0</v>
      </c>
      <c r="AH206" s="251"/>
    </row>
    <row r="207">
      <c r="A207" s="255" t="s">
        <v>541</v>
      </c>
      <c r="B207" s="256">
        <v>40002.58</v>
      </c>
      <c r="C207" s="256">
        <v>63793.07</v>
      </c>
      <c r="D207" s="256">
        <v>85057.21</v>
      </c>
      <c r="E207" s="256">
        <v>79916.94</v>
      </c>
      <c r="F207" s="256">
        <v>55201.59</v>
      </c>
      <c r="G207" s="256">
        <v>47491.73</v>
      </c>
      <c r="H207" s="256">
        <v>34665.7</v>
      </c>
      <c r="I207" s="256">
        <v>30320.74</v>
      </c>
      <c r="J207" s="256">
        <v>31090.95</v>
      </c>
      <c r="K207" s="256">
        <v>24582.62</v>
      </c>
      <c r="L207" s="256">
        <v>12631.82</v>
      </c>
      <c r="M207" s="256">
        <v>18955.44</v>
      </c>
      <c r="N207" s="256">
        <v>17073.85</v>
      </c>
      <c r="O207" s="256">
        <v>22632.24</v>
      </c>
      <c r="P207" s="256">
        <v>17834.29</v>
      </c>
      <c r="Q207" s="256">
        <v>15245.43</v>
      </c>
      <c r="R207" s="256">
        <v>25422.67</v>
      </c>
      <c r="S207" s="256">
        <v>21539.13</v>
      </c>
      <c r="T207" s="256">
        <v>18675.64</v>
      </c>
      <c r="U207" s="256">
        <v>14042.06</v>
      </c>
      <c r="V207" s="256">
        <v>20301.24</v>
      </c>
      <c r="W207" s="256">
        <v>22744.93</v>
      </c>
      <c r="X207" s="256">
        <v>31080.61</v>
      </c>
      <c r="Y207" s="256">
        <v>36979.87</v>
      </c>
      <c r="Z207" s="256">
        <v>37169.51</v>
      </c>
      <c r="AA207" s="256">
        <v>20985.5</v>
      </c>
      <c r="AB207" s="256">
        <v>14968.21</v>
      </c>
      <c r="AC207" s="256">
        <v>10494.85</v>
      </c>
      <c r="AD207" s="256">
        <v>12737.69</v>
      </c>
      <c r="AE207" s="256">
        <v>14044.03</v>
      </c>
      <c r="AF207" s="256">
        <v>15348.65</v>
      </c>
      <c r="AG207" s="250">
        <f t="shared" si="107"/>
        <v>913030.79</v>
      </c>
      <c r="AH207" s="251"/>
    </row>
    <row r="208">
      <c r="A208" s="255" t="s">
        <v>542</v>
      </c>
      <c r="B208" s="256">
        <v>0.0</v>
      </c>
      <c r="C208" s="256">
        <v>0.0</v>
      </c>
      <c r="D208" s="256">
        <v>0.0</v>
      </c>
      <c r="E208" s="256">
        <v>0.0</v>
      </c>
      <c r="F208" s="256">
        <v>0.0</v>
      </c>
      <c r="G208" s="256">
        <v>0.0</v>
      </c>
      <c r="H208" s="256">
        <v>0.0</v>
      </c>
      <c r="I208" s="256">
        <v>0.0</v>
      </c>
      <c r="J208" s="256">
        <v>0.0</v>
      </c>
      <c r="K208" s="256">
        <v>0.0</v>
      </c>
      <c r="L208" s="256">
        <v>0.0</v>
      </c>
      <c r="M208" s="256">
        <v>0.0</v>
      </c>
      <c r="N208" s="256">
        <v>0.0</v>
      </c>
      <c r="O208" s="256">
        <v>0.0</v>
      </c>
      <c r="P208" s="256">
        <v>0.0</v>
      </c>
      <c r="Q208" s="256">
        <v>0.0</v>
      </c>
      <c r="R208" s="256">
        <v>0.0</v>
      </c>
      <c r="S208" s="256">
        <v>0.0</v>
      </c>
      <c r="T208" s="256">
        <v>0.0</v>
      </c>
      <c r="U208" s="256">
        <v>0.0</v>
      </c>
      <c r="V208" s="256">
        <v>0.0</v>
      </c>
      <c r="W208" s="256">
        <v>0.0</v>
      </c>
      <c r="X208" s="256">
        <v>0.0</v>
      </c>
      <c r="Y208" s="256">
        <v>0.0</v>
      </c>
      <c r="Z208" s="256">
        <v>0.0</v>
      </c>
      <c r="AA208" s="256">
        <v>0.0</v>
      </c>
      <c r="AB208" s="256">
        <v>0.0</v>
      </c>
      <c r="AC208" s="256">
        <v>0.0</v>
      </c>
      <c r="AD208" s="256">
        <v>0.0</v>
      </c>
      <c r="AE208" s="256">
        <v>0.0</v>
      </c>
      <c r="AF208" s="256">
        <v>0.0</v>
      </c>
      <c r="AG208" s="250">
        <f t="shared" si="107"/>
        <v>0</v>
      </c>
      <c r="AH208" s="251"/>
    </row>
    <row r="209">
      <c r="A209" s="257" t="s">
        <v>234</v>
      </c>
      <c r="B209" s="258">
        <f t="shared" ref="B209:AF209" si="108">sum(B206:B208)</f>
        <v>40002.58</v>
      </c>
      <c r="C209" s="258">
        <f t="shared" si="108"/>
        <v>63793.07</v>
      </c>
      <c r="D209" s="258">
        <f t="shared" si="108"/>
        <v>85057.21</v>
      </c>
      <c r="E209" s="258">
        <f t="shared" si="108"/>
        <v>79916.94</v>
      </c>
      <c r="F209" s="258">
        <f t="shared" si="108"/>
        <v>55201.59</v>
      </c>
      <c r="G209" s="258">
        <f t="shared" si="108"/>
        <v>47491.73</v>
      </c>
      <c r="H209" s="258">
        <f t="shared" si="108"/>
        <v>34665.7</v>
      </c>
      <c r="I209" s="258">
        <f t="shared" si="108"/>
        <v>30320.74</v>
      </c>
      <c r="J209" s="258">
        <f t="shared" si="108"/>
        <v>31090.95</v>
      </c>
      <c r="K209" s="258">
        <f t="shared" si="108"/>
        <v>24582.62</v>
      </c>
      <c r="L209" s="258">
        <f t="shared" si="108"/>
        <v>12631.82</v>
      </c>
      <c r="M209" s="258">
        <f t="shared" si="108"/>
        <v>18955.44</v>
      </c>
      <c r="N209" s="258">
        <f t="shared" si="108"/>
        <v>17073.85</v>
      </c>
      <c r="O209" s="258">
        <f t="shared" si="108"/>
        <v>22632.24</v>
      </c>
      <c r="P209" s="258">
        <f t="shared" si="108"/>
        <v>17834.29</v>
      </c>
      <c r="Q209" s="258">
        <f t="shared" si="108"/>
        <v>15245.43</v>
      </c>
      <c r="R209" s="258">
        <f t="shared" si="108"/>
        <v>25422.67</v>
      </c>
      <c r="S209" s="258">
        <f t="shared" si="108"/>
        <v>21539.13</v>
      </c>
      <c r="T209" s="258">
        <f t="shared" si="108"/>
        <v>18675.64</v>
      </c>
      <c r="U209" s="258">
        <f t="shared" si="108"/>
        <v>14042.06</v>
      </c>
      <c r="V209" s="258">
        <f t="shared" si="108"/>
        <v>20301.24</v>
      </c>
      <c r="W209" s="258">
        <f t="shared" si="108"/>
        <v>22744.93</v>
      </c>
      <c r="X209" s="258">
        <f t="shared" si="108"/>
        <v>31080.61</v>
      </c>
      <c r="Y209" s="258">
        <f t="shared" si="108"/>
        <v>36979.87</v>
      </c>
      <c r="Z209" s="258">
        <f t="shared" si="108"/>
        <v>37169.51</v>
      </c>
      <c r="AA209" s="258">
        <f t="shared" si="108"/>
        <v>20985.5</v>
      </c>
      <c r="AB209" s="258">
        <f t="shared" si="108"/>
        <v>14968.21</v>
      </c>
      <c r="AC209" s="258">
        <f t="shared" si="108"/>
        <v>10494.85</v>
      </c>
      <c r="AD209" s="258">
        <f t="shared" si="108"/>
        <v>12737.69</v>
      </c>
      <c r="AE209" s="258">
        <f t="shared" si="108"/>
        <v>14044.03</v>
      </c>
      <c r="AF209" s="258">
        <f t="shared" si="108"/>
        <v>15348.65</v>
      </c>
      <c r="AG209" s="259">
        <f t="shared" si="107"/>
        <v>913030.79</v>
      </c>
      <c r="AH209" s="260"/>
    </row>
    <row r="210">
      <c r="A210" s="261"/>
      <c r="B210" s="262"/>
      <c r="C210" s="262"/>
      <c r="D210" s="262"/>
      <c r="E210" s="262"/>
      <c r="F210" s="262"/>
      <c r="G210" s="262"/>
      <c r="H210" s="262"/>
      <c r="I210" s="262"/>
      <c r="J210" s="262"/>
      <c r="K210" s="262"/>
      <c r="L210" s="262"/>
      <c r="M210" s="262"/>
      <c r="N210" s="262"/>
      <c r="O210" s="262"/>
      <c r="P210" s="262"/>
      <c r="Q210" s="262"/>
      <c r="R210" s="262"/>
      <c r="S210" s="262"/>
      <c r="T210" s="262"/>
      <c r="U210" s="262"/>
      <c r="V210" s="262"/>
      <c r="W210" s="262"/>
      <c r="X210" s="262"/>
      <c r="Y210" s="262"/>
      <c r="Z210" s="262"/>
      <c r="AA210" s="262"/>
      <c r="AB210" s="262"/>
      <c r="AC210" s="262"/>
      <c r="AD210" s="262"/>
      <c r="AE210" s="262"/>
      <c r="AF210" s="262"/>
      <c r="AG210" s="263"/>
      <c r="AH210" s="264"/>
    </row>
    <row r="211">
      <c r="A211" s="255" t="s">
        <v>235</v>
      </c>
      <c r="B211" s="302">
        <v>0.0</v>
      </c>
      <c r="C211" s="302">
        <v>0.0</v>
      </c>
      <c r="D211" s="302">
        <v>0.0</v>
      </c>
      <c r="E211" s="302">
        <v>0.0</v>
      </c>
      <c r="F211" s="302">
        <v>0.0</v>
      </c>
      <c r="G211" s="302">
        <v>0.0</v>
      </c>
      <c r="H211" s="302">
        <v>0.0</v>
      </c>
      <c r="I211" s="302">
        <v>168.94</v>
      </c>
      <c r="J211" s="302">
        <v>0.0</v>
      </c>
      <c r="K211" s="302">
        <v>0.0</v>
      </c>
      <c r="L211" s="302">
        <v>170.13</v>
      </c>
      <c r="M211" s="302">
        <v>0.0</v>
      </c>
      <c r="N211" s="302">
        <v>0.0</v>
      </c>
      <c r="O211" s="302">
        <v>0.0</v>
      </c>
      <c r="P211" s="302">
        <v>0.0</v>
      </c>
      <c r="Q211" s="302">
        <v>0.0</v>
      </c>
      <c r="R211" s="302">
        <v>0.0</v>
      </c>
      <c r="S211" s="302">
        <v>0.0</v>
      </c>
      <c r="T211" s="302">
        <v>0.0</v>
      </c>
      <c r="U211" s="302">
        <v>0.0</v>
      </c>
      <c r="V211" s="302">
        <v>0.0</v>
      </c>
      <c r="W211" s="302">
        <v>0.0</v>
      </c>
      <c r="X211" s="302">
        <v>0.0</v>
      </c>
      <c r="Y211" s="302">
        <v>0.0</v>
      </c>
      <c r="Z211" s="302">
        <v>0.0</v>
      </c>
      <c r="AA211" s="302">
        <v>0.0</v>
      </c>
      <c r="AB211" s="302">
        <v>0.0</v>
      </c>
      <c r="AC211" s="302">
        <v>0.0</v>
      </c>
      <c r="AD211" s="302">
        <v>0.0</v>
      </c>
      <c r="AE211" s="302">
        <v>0.0</v>
      </c>
      <c r="AF211" s="302">
        <v>0.0</v>
      </c>
      <c r="AG211" s="250">
        <f t="shared" ref="AG211:AG214" si="109">SUM(B211:AF211)</f>
        <v>339.07</v>
      </c>
      <c r="AH211" s="251"/>
    </row>
    <row r="212">
      <c r="A212" s="255" t="s">
        <v>543</v>
      </c>
      <c r="B212" s="302">
        <v>1293.65</v>
      </c>
      <c r="C212" s="302">
        <v>0.0</v>
      </c>
      <c r="D212" s="302">
        <v>0.0</v>
      </c>
      <c r="E212" s="302">
        <v>1025.92</v>
      </c>
      <c r="F212" s="302">
        <v>253.34</v>
      </c>
      <c r="G212" s="302">
        <v>1021.15</v>
      </c>
      <c r="H212" s="302">
        <v>0.0</v>
      </c>
      <c r="I212" s="302">
        <v>253.34</v>
      </c>
      <c r="J212" s="302">
        <v>0.0</v>
      </c>
      <c r="K212" s="302">
        <v>0.0</v>
      </c>
      <c r="L212" s="302">
        <v>0.0</v>
      </c>
      <c r="M212" s="302">
        <v>513.85</v>
      </c>
      <c r="N212" s="302">
        <v>0.0</v>
      </c>
      <c r="O212" s="302">
        <v>0.0</v>
      </c>
      <c r="P212" s="302">
        <v>0.0</v>
      </c>
      <c r="Q212" s="302">
        <v>0.0</v>
      </c>
      <c r="R212" s="302">
        <v>0.0</v>
      </c>
      <c r="S212" s="302">
        <v>0.0</v>
      </c>
      <c r="T212" s="302">
        <v>0.0</v>
      </c>
      <c r="U212" s="302">
        <v>0.0</v>
      </c>
      <c r="V212" s="302">
        <v>0.0</v>
      </c>
      <c r="W212" s="302">
        <v>0.0</v>
      </c>
      <c r="X212" s="302">
        <v>0.0</v>
      </c>
      <c r="Y212" s="302">
        <v>0.0</v>
      </c>
      <c r="Z212" s="302">
        <v>0.0</v>
      </c>
      <c r="AA212" s="302">
        <v>0.0</v>
      </c>
      <c r="AB212" s="302">
        <v>0.0</v>
      </c>
      <c r="AC212" s="302">
        <v>0.0</v>
      </c>
      <c r="AD212" s="302">
        <v>0.0</v>
      </c>
      <c r="AE212" s="302">
        <v>0.0</v>
      </c>
      <c r="AF212" s="302">
        <v>0.0</v>
      </c>
      <c r="AG212" s="250">
        <f t="shared" si="109"/>
        <v>4361.25</v>
      </c>
      <c r="AH212" s="251"/>
    </row>
    <row r="213">
      <c r="A213" s="255" t="s">
        <v>544</v>
      </c>
      <c r="B213" s="302">
        <v>18413.45</v>
      </c>
      <c r="C213" s="302">
        <v>31530.88</v>
      </c>
      <c r="D213" s="302">
        <v>37023.08</v>
      </c>
      <c r="E213" s="302">
        <v>32144.35</v>
      </c>
      <c r="F213" s="302">
        <v>22415.68</v>
      </c>
      <c r="G213" s="302">
        <v>26783.53</v>
      </c>
      <c r="H213" s="302">
        <v>18812.61</v>
      </c>
      <c r="I213" s="302">
        <v>17670.06</v>
      </c>
      <c r="J213" s="302">
        <v>17177.34</v>
      </c>
      <c r="K213" s="302">
        <v>17213.32</v>
      </c>
      <c r="L213" s="302">
        <v>12455.7</v>
      </c>
      <c r="M213" s="302">
        <v>9430.24</v>
      </c>
      <c r="N213" s="302">
        <v>6942.37</v>
      </c>
      <c r="O213" s="302">
        <v>14688.06</v>
      </c>
      <c r="P213" s="302">
        <v>8609.81</v>
      </c>
      <c r="Q213" s="302">
        <v>9458.79</v>
      </c>
      <c r="R213" s="302">
        <v>13568.93</v>
      </c>
      <c r="S213" s="302">
        <v>7693.7</v>
      </c>
      <c r="T213" s="302">
        <v>10775.49</v>
      </c>
      <c r="U213" s="302">
        <v>8683.15</v>
      </c>
      <c r="V213" s="302">
        <v>6780.12</v>
      </c>
      <c r="W213" s="302">
        <v>12335.95</v>
      </c>
      <c r="X213" s="302">
        <v>15207.53</v>
      </c>
      <c r="Y213" s="302">
        <v>18218.07</v>
      </c>
      <c r="Z213" s="302">
        <v>15693.28</v>
      </c>
      <c r="AA213" s="302">
        <v>11460.63</v>
      </c>
      <c r="AB213" s="302">
        <v>10086.63</v>
      </c>
      <c r="AC213" s="302">
        <v>5631.71</v>
      </c>
      <c r="AD213" s="302">
        <v>9822.63</v>
      </c>
      <c r="AE213" s="302">
        <v>8288.65</v>
      </c>
      <c r="AF213" s="302">
        <v>8052.77</v>
      </c>
      <c r="AG213" s="250">
        <f t="shared" si="109"/>
        <v>463068.51</v>
      </c>
      <c r="AH213" s="251"/>
    </row>
    <row r="214">
      <c r="A214" s="265" t="s">
        <v>238</v>
      </c>
      <c r="B214" s="266">
        <f t="shared" ref="B214:AF214" si="110">sum(B211:B213)</f>
        <v>19707.1</v>
      </c>
      <c r="C214" s="266">
        <f t="shared" si="110"/>
        <v>31530.88</v>
      </c>
      <c r="D214" s="266">
        <f t="shared" si="110"/>
        <v>37023.08</v>
      </c>
      <c r="E214" s="266">
        <f t="shared" si="110"/>
        <v>33170.27</v>
      </c>
      <c r="F214" s="266">
        <f t="shared" si="110"/>
        <v>22669.02</v>
      </c>
      <c r="G214" s="266">
        <f t="shared" si="110"/>
        <v>27804.68</v>
      </c>
      <c r="H214" s="266">
        <f t="shared" si="110"/>
        <v>18812.61</v>
      </c>
      <c r="I214" s="266">
        <f t="shared" si="110"/>
        <v>18092.34</v>
      </c>
      <c r="J214" s="266">
        <f t="shared" si="110"/>
        <v>17177.34</v>
      </c>
      <c r="K214" s="266">
        <f t="shared" si="110"/>
        <v>17213.32</v>
      </c>
      <c r="L214" s="266">
        <f t="shared" si="110"/>
        <v>12625.83</v>
      </c>
      <c r="M214" s="266">
        <f t="shared" si="110"/>
        <v>9944.09</v>
      </c>
      <c r="N214" s="266">
        <f t="shared" si="110"/>
        <v>6942.37</v>
      </c>
      <c r="O214" s="266">
        <f t="shared" si="110"/>
        <v>14688.06</v>
      </c>
      <c r="P214" s="266">
        <f t="shared" si="110"/>
        <v>8609.81</v>
      </c>
      <c r="Q214" s="266">
        <f t="shared" si="110"/>
        <v>9458.79</v>
      </c>
      <c r="R214" s="266">
        <f t="shared" si="110"/>
        <v>13568.93</v>
      </c>
      <c r="S214" s="266">
        <f t="shared" si="110"/>
        <v>7693.7</v>
      </c>
      <c r="T214" s="266">
        <f t="shared" si="110"/>
        <v>10775.49</v>
      </c>
      <c r="U214" s="266">
        <f t="shared" si="110"/>
        <v>8683.15</v>
      </c>
      <c r="V214" s="266">
        <f t="shared" si="110"/>
        <v>6780.12</v>
      </c>
      <c r="W214" s="266">
        <f t="shared" si="110"/>
        <v>12335.95</v>
      </c>
      <c r="X214" s="266">
        <f t="shared" si="110"/>
        <v>15207.53</v>
      </c>
      <c r="Y214" s="266">
        <f t="shared" si="110"/>
        <v>18218.07</v>
      </c>
      <c r="Z214" s="266">
        <f t="shared" si="110"/>
        <v>15693.28</v>
      </c>
      <c r="AA214" s="266">
        <f t="shared" si="110"/>
        <v>11460.63</v>
      </c>
      <c r="AB214" s="266">
        <f t="shared" si="110"/>
        <v>10086.63</v>
      </c>
      <c r="AC214" s="266">
        <f t="shared" si="110"/>
        <v>5631.71</v>
      </c>
      <c r="AD214" s="266">
        <f t="shared" si="110"/>
        <v>9822.63</v>
      </c>
      <c r="AE214" s="266">
        <f t="shared" si="110"/>
        <v>8288.65</v>
      </c>
      <c r="AF214" s="266">
        <f t="shared" si="110"/>
        <v>8052.77</v>
      </c>
      <c r="AG214" s="267">
        <f t="shared" si="109"/>
        <v>467768.83</v>
      </c>
      <c r="AH214" s="268"/>
    </row>
    <row r="215">
      <c r="A215" s="261"/>
      <c r="B215" s="262"/>
      <c r="C215" s="262"/>
      <c r="D215" s="262"/>
      <c r="E215" s="262"/>
      <c r="F215" s="262"/>
      <c r="G215" s="262"/>
      <c r="H215" s="262"/>
      <c r="I215" s="262"/>
      <c r="J215" s="262"/>
      <c r="K215" s="262"/>
      <c r="L215" s="262"/>
      <c r="M215" s="262"/>
      <c r="N215" s="262"/>
      <c r="O215" s="262"/>
      <c r="P215" s="262"/>
      <c r="Q215" s="262"/>
      <c r="R215" s="262"/>
      <c r="S215" s="262"/>
      <c r="T215" s="262"/>
      <c r="U215" s="262"/>
      <c r="V215" s="262"/>
      <c r="W215" s="262"/>
      <c r="X215" s="262"/>
      <c r="Y215" s="262"/>
      <c r="Z215" s="262"/>
      <c r="AA215" s="262"/>
      <c r="AB215" s="262"/>
      <c r="AC215" s="262"/>
      <c r="AD215" s="262"/>
      <c r="AE215" s="262"/>
      <c r="AF215" s="262"/>
      <c r="AG215" s="269"/>
      <c r="AH215" s="270"/>
    </row>
    <row r="216">
      <c r="A216" s="271" t="s">
        <v>239</v>
      </c>
      <c r="B216" s="272">
        <f t="shared" ref="B216:AF216" si="111">sum(B220,B224,B229)</f>
        <v>0</v>
      </c>
      <c r="C216" s="272">
        <f t="shared" si="111"/>
        <v>0</v>
      </c>
      <c r="D216" s="272">
        <f t="shared" si="111"/>
        <v>0</v>
      </c>
      <c r="E216" s="272">
        <f t="shared" si="111"/>
        <v>0</v>
      </c>
      <c r="F216" s="272">
        <f t="shared" si="111"/>
        <v>0</v>
      </c>
      <c r="G216" s="272">
        <f t="shared" si="111"/>
        <v>0</v>
      </c>
      <c r="H216" s="272">
        <f t="shared" si="111"/>
        <v>0</v>
      </c>
      <c r="I216" s="272">
        <f t="shared" si="111"/>
        <v>0</v>
      </c>
      <c r="J216" s="272">
        <f t="shared" si="111"/>
        <v>0</v>
      </c>
      <c r="K216" s="272">
        <f t="shared" si="111"/>
        <v>0</v>
      </c>
      <c r="L216" s="272">
        <f t="shared" si="111"/>
        <v>0</v>
      </c>
      <c r="M216" s="272">
        <f t="shared" si="111"/>
        <v>0</v>
      </c>
      <c r="N216" s="272">
        <f t="shared" si="111"/>
        <v>4477.3</v>
      </c>
      <c r="O216" s="272">
        <f t="shared" si="111"/>
        <v>349356.19</v>
      </c>
      <c r="P216" s="272">
        <f t="shared" si="111"/>
        <v>36332.9</v>
      </c>
      <c r="Q216" s="272">
        <f t="shared" si="111"/>
        <v>19393.75</v>
      </c>
      <c r="R216" s="272">
        <f t="shared" si="111"/>
        <v>96251.26</v>
      </c>
      <c r="S216" s="272">
        <f t="shared" si="111"/>
        <v>20607.04</v>
      </c>
      <c r="T216" s="272">
        <f t="shared" si="111"/>
        <v>70147.22</v>
      </c>
      <c r="U216" s="272">
        <f t="shared" si="111"/>
        <v>205.78</v>
      </c>
      <c r="V216" s="272">
        <f t="shared" si="111"/>
        <v>0</v>
      </c>
      <c r="W216" s="272">
        <f t="shared" si="111"/>
        <v>0</v>
      </c>
      <c r="X216" s="272">
        <f t="shared" si="111"/>
        <v>0</v>
      </c>
      <c r="Y216" s="272">
        <f t="shared" si="111"/>
        <v>0</v>
      </c>
      <c r="Z216" s="272">
        <f t="shared" si="111"/>
        <v>0</v>
      </c>
      <c r="AA216" s="272">
        <f t="shared" si="111"/>
        <v>0</v>
      </c>
      <c r="AB216" s="272">
        <f t="shared" si="111"/>
        <v>0</v>
      </c>
      <c r="AC216" s="272">
        <f t="shared" si="111"/>
        <v>0</v>
      </c>
      <c r="AD216" s="272">
        <f t="shared" si="111"/>
        <v>0</v>
      </c>
      <c r="AE216" s="272">
        <f t="shared" si="111"/>
        <v>0</v>
      </c>
      <c r="AF216" s="272">
        <f t="shared" si="111"/>
        <v>0</v>
      </c>
      <c r="AG216" s="250">
        <f t="shared" ref="AG216:AG220" si="112">SUM(B216:AF216)</f>
        <v>596771.44</v>
      </c>
      <c r="AH216" s="273"/>
    </row>
    <row r="217" collapsed="1">
      <c r="A217" s="255" t="s">
        <v>240</v>
      </c>
      <c r="B217" s="270">
        <v>0.0</v>
      </c>
      <c r="C217" s="270">
        <v>0.0</v>
      </c>
      <c r="D217" s="270">
        <v>0.0</v>
      </c>
      <c r="E217" s="270">
        <v>0.0</v>
      </c>
      <c r="F217" s="270">
        <v>0.0</v>
      </c>
      <c r="G217" s="270">
        <v>0.0</v>
      </c>
      <c r="H217" s="270">
        <v>0.0</v>
      </c>
      <c r="I217" s="270">
        <v>0.0</v>
      </c>
      <c r="J217" s="270">
        <v>0.0</v>
      </c>
      <c r="K217" s="270">
        <v>0.0</v>
      </c>
      <c r="L217" s="270">
        <v>0.0</v>
      </c>
      <c r="M217" s="270">
        <v>0.0</v>
      </c>
      <c r="N217" s="335">
        <v>4477.3</v>
      </c>
      <c r="O217" s="335">
        <v>349356.19</v>
      </c>
      <c r="P217" s="335">
        <v>36332.9</v>
      </c>
      <c r="Q217" s="335">
        <v>19393.75</v>
      </c>
      <c r="R217" s="335">
        <v>96251.26</v>
      </c>
      <c r="S217" s="335">
        <v>20607.04</v>
      </c>
      <c r="T217" s="335">
        <v>70147.22</v>
      </c>
      <c r="U217" s="335">
        <v>205.78</v>
      </c>
      <c r="V217" s="335">
        <v>0.0</v>
      </c>
      <c r="W217" s="335">
        <v>0.0</v>
      </c>
      <c r="X217" s="335">
        <v>0.0</v>
      </c>
      <c r="Y217" s="335">
        <v>0.0</v>
      </c>
      <c r="Z217" s="335">
        <v>0.0</v>
      </c>
      <c r="AA217" s="335">
        <v>0.0</v>
      </c>
      <c r="AB217" s="335">
        <v>0.0</v>
      </c>
      <c r="AC217" s="335">
        <v>0.0</v>
      </c>
      <c r="AD217" s="335">
        <v>0.0</v>
      </c>
      <c r="AE217" s="335">
        <v>0.0</v>
      </c>
      <c r="AF217" s="335">
        <v>0.0</v>
      </c>
      <c r="AG217" s="250">
        <f t="shared" si="112"/>
        <v>596771.44</v>
      </c>
      <c r="AH217" s="251"/>
    </row>
    <row r="218" hidden="1" outlineLevel="1">
      <c r="A218" s="255" t="s">
        <v>545</v>
      </c>
      <c r="B218" s="270"/>
      <c r="C218" s="270"/>
      <c r="D218" s="270"/>
      <c r="E218" s="270"/>
      <c r="F218" s="270"/>
      <c r="G218" s="270"/>
      <c r="H218" s="270"/>
      <c r="I218" s="270"/>
      <c r="J218" s="270"/>
      <c r="K218" s="270"/>
      <c r="L218" s="270"/>
      <c r="M218" s="270"/>
      <c r="N218" s="270"/>
      <c r="O218" s="270"/>
      <c r="P218" s="270"/>
      <c r="Q218" s="270"/>
      <c r="R218" s="270"/>
      <c r="S218" s="270"/>
      <c r="T218" s="270"/>
      <c r="U218" s="270"/>
      <c r="V218" s="270"/>
      <c r="W218" s="270"/>
      <c r="X218" s="270"/>
      <c r="Y218" s="270"/>
      <c r="Z218" s="270"/>
      <c r="AA218" s="270"/>
      <c r="AB218" s="270"/>
      <c r="AC218" s="270"/>
      <c r="AD218" s="270"/>
      <c r="AE218" s="270"/>
      <c r="AF218" s="270"/>
      <c r="AG218" s="250">
        <f t="shared" si="112"/>
        <v>0</v>
      </c>
      <c r="AH218" s="251"/>
    </row>
    <row r="219" hidden="1" outlineLevel="1">
      <c r="A219" s="255" t="s">
        <v>546</v>
      </c>
      <c r="B219" s="270"/>
      <c r="C219" s="270"/>
      <c r="D219" s="270"/>
      <c r="E219" s="270"/>
      <c r="F219" s="270"/>
      <c r="G219" s="270"/>
      <c r="H219" s="270"/>
      <c r="I219" s="270"/>
      <c r="J219" s="270"/>
      <c r="K219" s="270"/>
      <c r="L219" s="270"/>
      <c r="M219" s="270"/>
      <c r="N219" s="270"/>
      <c r="O219" s="270"/>
      <c r="P219" s="270"/>
      <c r="Q219" s="270"/>
      <c r="R219" s="270"/>
      <c r="S219" s="270"/>
      <c r="T219" s="270"/>
      <c r="U219" s="270"/>
      <c r="V219" s="270"/>
      <c r="W219" s="270"/>
      <c r="X219" s="270"/>
      <c r="Y219" s="270"/>
      <c r="Z219" s="270"/>
      <c r="AA219" s="270"/>
      <c r="AB219" s="270"/>
      <c r="AC219" s="270"/>
      <c r="AD219" s="270"/>
      <c r="AE219" s="270"/>
      <c r="AF219" s="270"/>
      <c r="AG219" s="250">
        <f t="shared" si="112"/>
        <v>0</v>
      </c>
      <c r="AH219" s="251"/>
    </row>
    <row r="220">
      <c r="A220" s="257" t="s">
        <v>243</v>
      </c>
      <c r="B220" s="258">
        <f t="shared" ref="B220:AF220" si="113">sum(B217:B219)</f>
        <v>0</v>
      </c>
      <c r="C220" s="258">
        <f t="shared" si="113"/>
        <v>0</v>
      </c>
      <c r="D220" s="258">
        <f t="shared" si="113"/>
        <v>0</v>
      </c>
      <c r="E220" s="258">
        <f t="shared" si="113"/>
        <v>0</v>
      </c>
      <c r="F220" s="258">
        <f t="shared" si="113"/>
        <v>0</v>
      </c>
      <c r="G220" s="258">
        <f t="shared" si="113"/>
        <v>0</v>
      </c>
      <c r="H220" s="258">
        <f t="shared" si="113"/>
        <v>0</v>
      </c>
      <c r="I220" s="258">
        <f t="shared" si="113"/>
        <v>0</v>
      </c>
      <c r="J220" s="258">
        <f t="shared" si="113"/>
        <v>0</v>
      </c>
      <c r="K220" s="258">
        <f t="shared" si="113"/>
        <v>0</v>
      </c>
      <c r="L220" s="258">
        <f t="shared" si="113"/>
        <v>0</v>
      </c>
      <c r="M220" s="258">
        <f t="shared" si="113"/>
        <v>0</v>
      </c>
      <c r="N220" s="258">
        <f t="shared" si="113"/>
        <v>4477.3</v>
      </c>
      <c r="O220" s="258">
        <f t="shared" si="113"/>
        <v>349356.19</v>
      </c>
      <c r="P220" s="258">
        <f t="shared" si="113"/>
        <v>36332.9</v>
      </c>
      <c r="Q220" s="258">
        <f t="shared" si="113"/>
        <v>19393.75</v>
      </c>
      <c r="R220" s="258">
        <f t="shared" si="113"/>
        <v>96251.26</v>
      </c>
      <c r="S220" s="258">
        <f t="shared" si="113"/>
        <v>20607.04</v>
      </c>
      <c r="T220" s="258">
        <f t="shared" si="113"/>
        <v>70147.22</v>
      </c>
      <c r="U220" s="258">
        <f t="shared" si="113"/>
        <v>205.78</v>
      </c>
      <c r="V220" s="258">
        <f t="shared" si="113"/>
        <v>0</v>
      </c>
      <c r="W220" s="258">
        <f t="shared" si="113"/>
        <v>0</v>
      </c>
      <c r="X220" s="258">
        <f t="shared" si="113"/>
        <v>0</v>
      </c>
      <c r="Y220" s="258">
        <f t="shared" si="113"/>
        <v>0</v>
      </c>
      <c r="Z220" s="258">
        <f t="shared" si="113"/>
        <v>0</v>
      </c>
      <c r="AA220" s="258">
        <f t="shared" si="113"/>
        <v>0</v>
      </c>
      <c r="AB220" s="258">
        <f t="shared" si="113"/>
        <v>0</v>
      </c>
      <c r="AC220" s="258">
        <f t="shared" si="113"/>
        <v>0</v>
      </c>
      <c r="AD220" s="258">
        <f t="shared" si="113"/>
        <v>0</v>
      </c>
      <c r="AE220" s="258">
        <f t="shared" si="113"/>
        <v>0</v>
      </c>
      <c r="AF220" s="258">
        <f t="shared" si="113"/>
        <v>0</v>
      </c>
      <c r="AG220" s="259">
        <f t="shared" si="112"/>
        <v>596771.44</v>
      </c>
      <c r="AH220" s="260"/>
    </row>
    <row r="221" collapsed="1">
      <c r="A221" s="261"/>
      <c r="B221" s="262"/>
      <c r="C221" s="262"/>
      <c r="D221" s="262"/>
      <c r="E221" s="262"/>
      <c r="F221" s="262"/>
      <c r="G221" s="262"/>
      <c r="H221" s="262"/>
      <c r="I221" s="262"/>
      <c r="J221" s="262"/>
      <c r="K221" s="262"/>
      <c r="L221" s="262"/>
      <c r="M221" s="262"/>
      <c r="N221" s="262"/>
      <c r="O221" s="262"/>
      <c r="P221" s="262"/>
      <c r="Q221" s="262"/>
      <c r="R221" s="262"/>
      <c r="S221" s="262"/>
      <c r="T221" s="262"/>
      <c r="U221" s="262"/>
      <c r="V221" s="262"/>
      <c r="W221" s="262"/>
      <c r="X221" s="262"/>
      <c r="Y221" s="262"/>
      <c r="Z221" s="262"/>
      <c r="AA221" s="262"/>
      <c r="AB221" s="262"/>
      <c r="AC221" s="262"/>
      <c r="AD221" s="262"/>
      <c r="AE221" s="262"/>
      <c r="AF221" s="262"/>
      <c r="AG221" s="263"/>
      <c r="AH221" s="264"/>
    </row>
    <row r="222" hidden="1" outlineLevel="1">
      <c r="A222" s="255" t="s">
        <v>244</v>
      </c>
      <c r="B222" s="270"/>
      <c r="C222" s="270"/>
      <c r="D222" s="270"/>
      <c r="E222" s="270"/>
      <c r="F222" s="270"/>
      <c r="G222" s="270"/>
      <c r="H222" s="270"/>
      <c r="I222" s="270"/>
      <c r="J222" s="270"/>
      <c r="K222" s="270"/>
      <c r="L222" s="270"/>
      <c r="M222" s="270"/>
      <c r="N222" s="270"/>
      <c r="O222" s="270"/>
      <c r="P222" s="270"/>
      <c r="Q222" s="270"/>
      <c r="R222" s="270"/>
      <c r="S222" s="270"/>
      <c r="T222" s="270"/>
      <c r="U222" s="270"/>
      <c r="V222" s="270"/>
      <c r="W222" s="270"/>
      <c r="X222" s="270"/>
      <c r="Y222" s="270"/>
      <c r="Z222" s="270"/>
      <c r="AA222" s="270"/>
      <c r="AB222" s="270"/>
      <c r="AC222" s="270"/>
      <c r="AD222" s="270"/>
      <c r="AE222" s="270"/>
      <c r="AF222" s="270"/>
      <c r="AG222" s="250">
        <f t="shared" ref="AG222:AG224" si="114">SUM(B222:AF222)</f>
        <v>0</v>
      </c>
      <c r="AH222" s="251"/>
    </row>
    <row r="223" hidden="1" outlineLevel="1">
      <c r="A223" s="255" t="s">
        <v>547</v>
      </c>
      <c r="B223" s="270"/>
      <c r="C223" s="270"/>
      <c r="D223" s="270"/>
      <c r="E223" s="270"/>
      <c r="F223" s="270"/>
      <c r="G223" s="270"/>
      <c r="H223" s="270"/>
      <c r="I223" s="270"/>
      <c r="J223" s="270"/>
      <c r="K223" s="270"/>
      <c r="L223" s="270"/>
      <c r="M223" s="270"/>
      <c r="N223" s="270"/>
      <c r="O223" s="270"/>
      <c r="P223" s="270"/>
      <c r="Q223" s="270"/>
      <c r="R223" s="270"/>
      <c r="S223" s="270"/>
      <c r="T223" s="270"/>
      <c r="U223" s="270"/>
      <c r="V223" s="270"/>
      <c r="W223" s="270"/>
      <c r="X223" s="270"/>
      <c r="Y223" s="270"/>
      <c r="Z223" s="270"/>
      <c r="AA223" s="270"/>
      <c r="AB223" s="270"/>
      <c r="AC223" s="270"/>
      <c r="AD223" s="270"/>
      <c r="AE223" s="270"/>
      <c r="AF223" s="270"/>
      <c r="AG223" s="250">
        <f t="shared" si="114"/>
        <v>0</v>
      </c>
      <c r="AH223" s="251"/>
    </row>
    <row r="224" hidden="1" outlineLevel="1">
      <c r="A224" s="257" t="s">
        <v>246</v>
      </c>
      <c r="B224" s="258">
        <f t="shared" ref="B224:AF224" si="115">sum(B222:B223)</f>
        <v>0</v>
      </c>
      <c r="C224" s="258">
        <f t="shared" si="115"/>
        <v>0</v>
      </c>
      <c r="D224" s="258">
        <f t="shared" si="115"/>
        <v>0</v>
      </c>
      <c r="E224" s="258">
        <f t="shared" si="115"/>
        <v>0</v>
      </c>
      <c r="F224" s="258">
        <f t="shared" si="115"/>
        <v>0</v>
      </c>
      <c r="G224" s="258">
        <f t="shared" si="115"/>
        <v>0</v>
      </c>
      <c r="H224" s="258">
        <f t="shared" si="115"/>
        <v>0</v>
      </c>
      <c r="I224" s="258">
        <f t="shared" si="115"/>
        <v>0</v>
      </c>
      <c r="J224" s="258">
        <f t="shared" si="115"/>
        <v>0</v>
      </c>
      <c r="K224" s="258">
        <f t="shared" si="115"/>
        <v>0</v>
      </c>
      <c r="L224" s="258">
        <f t="shared" si="115"/>
        <v>0</v>
      </c>
      <c r="M224" s="258">
        <f t="shared" si="115"/>
        <v>0</v>
      </c>
      <c r="N224" s="258">
        <f t="shared" si="115"/>
        <v>0</v>
      </c>
      <c r="O224" s="258">
        <f t="shared" si="115"/>
        <v>0</v>
      </c>
      <c r="P224" s="258">
        <f t="shared" si="115"/>
        <v>0</v>
      </c>
      <c r="Q224" s="258">
        <f t="shared" si="115"/>
        <v>0</v>
      </c>
      <c r="R224" s="258">
        <f t="shared" si="115"/>
        <v>0</v>
      </c>
      <c r="S224" s="258">
        <f t="shared" si="115"/>
        <v>0</v>
      </c>
      <c r="T224" s="258">
        <f t="shared" si="115"/>
        <v>0</v>
      </c>
      <c r="U224" s="258">
        <f t="shared" si="115"/>
        <v>0</v>
      </c>
      <c r="V224" s="258">
        <f t="shared" si="115"/>
        <v>0</v>
      </c>
      <c r="W224" s="258">
        <f t="shared" si="115"/>
        <v>0</v>
      </c>
      <c r="X224" s="258">
        <f t="shared" si="115"/>
        <v>0</v>
      </c>
      <c r="Y224" s="258">
        <f t="shared" si="115"/>
        <v>0</v>
      </c>
      <c r="Z224" s="258">
        <f t="shared" si="115"/>
        <v>0</v>
      </c>
      <c r="AA224" s="258">
        <f t="shared" si="115"/>
        <v>0</v>
      </c>
      <c r="AB224" s="258">
        <f t="shared" si="115"/>
        <v>0</v>
      </c>
      <c r="AC224" s="258">
        <f t="shared" si="115"/>
        <v>0</v>
      </c>
      <c r="AD224" s="258">
        <f t="shared" si="115"/>
        <v>0</v>
      </c>
      <c r="AE224" s="258">
        <f t="shared" si="115"/>
        <v>0</v>
      </c>
      <c r="AF224" s="258">
        <f t="shared" si="115"/>
        <v>0</v>
      </c>
      <c r="AG224" s="259">
        <f t="shared" si="114"/>
        <v>0</v>
      </c>
      <c r="AH224" s="260"/>
    </row>
    <row r="225" hidden="1" outlineLevel="1">
      <c r="A225" s="261"/>
      <c r="B225" s="262"/>
      <c r="C225" s="262"/>
      <c r="D225" s="262"/>
      <c r="E225" s="262"/>
      <c r="F225" s="262"/>
      <c r="G225" s="262"/>
      <c r="H225" s="262"/>
      <c r="I225" s="262"/>
      <c r="J225" s="262"/>
      <c r="K225" s="262"/>
      <c r="L225" s="262"/>
      <c r="M225" s="262"/>
      <c r="N225" s="262"/>
      <c r="O225" s="262"/>
      <c r="P225" s="262"/>
      <c r="Q225" s="262"/>
      <c r="R225" s="262"/>
      <c r="S225" s="262"/>
      <c r="T225" s="262"/>
      <c r="U225" s="262"/>
      <c r="V225" s="262"/>
      <c r="W225" s="262"/>
      <c r="X225" s="262"/>
      <c r="Y225" s="262"/>
      <c r="Z225" s="262"/>
      <c r="AA225" s="262"/>
      <c r="AB225" s="262"/>
      <c r="AC225" s="262"/>
      <c r="AD225" s="262"/>
      <c r="AE225" s="262"/>
      <c r="AF225" s="262"/>
      <c r="AG225" s="263"/>
      <c r="AH225" s="264"/>
    </row>
    <row r="226" hidden="1" outlineLevel="1">
      <c r="A226" s="255" t="s">
        <v>548</v>
      </c>
      <c r="B226" s="270"/>
      <c r="C226" s="270"/>
      <c r="D226" s="270"/>
      <c r="E226" s="270"/>
      <c r="F226" s="270"/>
      <c r="G226" s="270"/>
      <c r="H226" s="270"/>
      <c r="I226" s="270"/>
      <c r="J226" s="270"/>
      <c r="K226" s="270"/>
      <c r="L226" s="270"/>
      <c r="M226" s="270"/>
      <c r="N226" s="270"/>
      <c r="O226" s="270"/>
      <c r="P226" s="270"/>
      <c r="Q226" s="270"/>
      <c r="R226" s="270"/>
      <c r="S226" s="270"/>
      <c r="T226" s="270"/>
      <c r="U226" s="270"/>
      <c r="V226" s="270"/>
      <c r="W226" s="270"/>
      <c r="X226" s="270"/>
      <c r="Y226" s="270"/>
      <c r="Z226" s="270"/>
      <c r="AA226" s="270"/>
      <c r="AB226" s="270"/>
      <c r="AC226" s="270"/>
      <c r="AD226" s="270"/>
      <c r="AE226" s="270"/>
      <c r="AF226" s="270"/>
      <c r="AG226" s="250">
        <f t="shared" ref="AG226:AG229" si="116">SUM(B226:AF226)</f>
        <v>0</v>
      </c>
      <c r="AH226" s="251"/>
    </row>
    <row r="227" hidden="1" outlineLevel="1">
      <c r="A227" s="255" t="s">
        <v>549</v>
      </c>
      <c r="B227" s="270"/>
      <c r="C227" s="270"/>
      <c r="D227" s="270"/>
      <c r="E227" s="270"/>
      <c r="F227" s="270"/>
      <c r="G227" s="270"/>
      <c r="H227" s="270"/>
      <c r="I227" s="270"/>
      <c r="J227" s="270"/>
      <c r="K227" s="270"/>
      <c r="L227" s="270"/>
      <c r="M227" s="270"/>
      <c r="N227" s="270"/>
      <c r="O227" s="270"/>
      <c r="P227" s="270"/>
      <c r="Q227" s="270"/>
      <c r="R227" s="270"/>
      <c r="S227" s="270"/>
      <c r="T227" s="270"/>
      <c r="U227" s="270"/>
      <c r="V227" s="270"/>
      <c r="W227" s="270"/>
      <c r="X227" s="270"/>
      <c r="Y227" s="270"/>
      <c r="Z227" s="270"/>
      <c r="AA227" s="270"/>
      <c r="AB227" s="270"/>
      <c r="AC227" s="270"/>
      <c r="AD227" s="270"/>
      <c r="AE227" s="270"/>
      <c r="AF227" s="270"/>
      <c r="AG227" s="250">
        <f t="shared" si="116"/>
        <v>0</v>
      </c>
      <c r="AH227" s="251"/>
    </row>
    <row r="228" hidden="1" outlineLevel="1">
      <c r="A228" s="255" t="s">
        <v>550</v>
      </c>
      <c r="B228" s="270"/>
      <c r="C228" s="270"/>
      <c r="D228" s="270"/>
      <c r="E228" s="270"/>
      <c r="F228" s="270"/>
      <c r="G228" s="270"/>
      <c r="H228" s="270"/>
      <c r="I228" s="270"/>
      <c r="J228" s="270"/>
      <c r="K228" s="270"/>
      <c r="L228" s="270"/>
      <c r="M228" s="270"/>
      <c r="N228" s="270"/>
      <c r="O228" s="270"/>
      <c r="P228" s="270"/>
      <c r="Q228" s="270"/>
      <c r="R228" s="270"/>
      <c r="S228" s="270"/>
      <c r="T228" s="270"/>
      <c r="U228" s="270"/>
      <c r="V228" s="270"/>
      <c r="W228" s="270"/>
      <c r="X228" s="270"/>
      <c r="Y228" s="270"/>
      <c r="Z228" s="270"/>
      <c r="AA228" s="270"/>
      <c r="AB228" s="270"/>
      <c r="AC228" s="270"/>
      <c r="AD228" s="270"/>
      <c r="AE228" s="270"/>
      <c r="AF228" s="270"/>
      <c r="AG228" s="250">
        <f t="shared" si="116"/>
        <v>0</v>
      </c>
      <c r="AH228" s="251"/>
    </row>
    <row r="229" hidden="1" outlineLevel="1">
      <c r="A229" s="265" t="s">
        <v>250</v>
      </c>
      <c r="B229" s="266">
        <f t="shared" ref="B229:AF229" si="117">sum(B226:B228)</f>
        <v>0</v>
      </c>
      <c r="C229" s="266">
        <f t="shared" si="117"/>
        <v>0</v>
      </c>
      <c r="D229" s="266">
        <f t="shared" si="117"/>
        <v>0</v>
      </c>
      <c r="E229" s="266">
        <f t="shared" si="117"/>
        <v>0</v>
      </c>
      <c r="F229" s="266">
        <f t="shared" si="117"/>
        <v>0</v>
      </c>
      <c r="G229" s="266">
        <f t="shared" si="117"/>
        <v>0</v>
      </c>
      <c r="H229" s="266">
        <f t="shared" si="117"/>
        <v>0</v>
      </c>
      <c r="I229" s="266">
        <f t="shared" si="117"/>
        <v>0</v>
      </c>
      <c r="J229" s="266">
        <f t="shared" si="117"/>
        <v>0</v>
      </c>
      <c r="K229" s="266">
        <f t="shared" si="117"/>
        <v>0</v>
      </c>
      <c r="L229" s="266">
        <f t="shared" si="117"/>
        <v>0</v>
      </c>
      <c r="M229" s="266">
        <f t="shared" si="117"/>
        <v>0</v>
      </c>
      <c r="N229" s="266">
        <f t="shared" si="117"/>
        <v>0</v>
      </c>
      <c r="O229" s="266">
        <f t="shared" si="117"/>
        <v>0</v>
      </c>
      <c r="P229" s="266">
        <f t="shared" si="117"/>
        <v>0</v>
      </c>
      <c r="Q229" s="266">
        <f t="shared" si="117"/>
        <v>0</v>
      </c>
      <c r="R229" s="266">
        <f t="shared" si="117"/>
        <v>0</v>
      </c>
      <c r="S229" s="266">
        <f t="shared" si="117"/>
        <v>0</v>
      </c>
      <c r="T229" s="266">
        <f t="shared" si="117"/>
        <v>0</v>
      </c>
      <c r="U229" s="266">
        <f t="shared" si="117"/>
        <v>0</v>
      </c>
      <c r="V229" s="266">
        <f t="shared" si="117"/>
        <v>0</v>
      </c>
      <c r="W229" s="266">
        <f t="shared" si="117"/>
        <v>0</v>
      </c>
      <c r="X229" s="266">
        <f t="shared" si="117"/>
        <v>0</v>
      </c>
      <c r="Y229" s="266">
        <f t="shared" si="117"/>
        <v>0</v>
      </c>
      <c r="Z229" s="266">
        <f t="shared" si="117"/>
        <v>0</v>
      </c>
      <c r="AA229" s="266">
        <f t="shared" si="117"/>
        <v>0</v>
      </c>
      <c r="AB229" s="266">
        <f t="shared" si="117"/>
        <v>0</v>
      </c>
      <c r="AC229" s="266">
        <f t="shared" si="117"/>
        <v>0</v>
      </c>
      <c r="AD229" s="266">
        <f t="shared" si="117"/>
        <v>0</v>
      </c>
      <c r="AE229" s="266">
        <f t="shared" si="117"/>
        <v>0</v>
      </c>
      <c r="AF229" s="266">
        <f t="shared" si="117"/>
        <v>0</v>
      </c>
      <c r="AG229" s="250">
        <f t="shared" si="116"/>
        <v>0</v>
      </c>
      <c r="AH229" s="268"/>
    </row>
    <row r="230" hidden="1" outlineLevel="1">
      <c r="A230" s="261"/>
      <c r="B230" s="262"/>
      <c r="C230" s="262"/>
      <c r="D230" s="262"/>
      <c r="E230" s="262"/>
      <c r="F230" s="262"/>
      <c r="G230" s="262"/>
      <c r="H230" s="262"/>
      <c r="I230" s="262"/>
      <c r="J230" s="262"/>
      <c r="K230" s="262"/>
      <c r="L230" s="262"/>
      <c r="M230" s="262"/>
      <c r="N230" s="262"/>
      <c r="O230" s="262"/>
      <c r="P230" s="262"/>
      <c r="Q230" s="262"/>
      <c r="R230" s="262"/>
      <c r="S230" s="262"/>
      <c r="T230" s="262"/>
      <c r="U230" s="262"/>
      <c r="V230" s="262"/>
      <c r="W230" s="262"/>
      <c r="X230" s="262"/>
      <c r="Y230" s="262"/>
      <c r="Z230" s="262"/>
      <c r="AA230" s="262"/>
      <c r="AB230" s="262"/>
      <c r="AC230" s="262"/>
      <c r="AD230" s="262"/>
      <c r="AE230" s="262"/>
      <c r="AF230" s="262"/>
      <c r="AG230" s="263"/>
      <c r="AH230" s="264"/>
    </row>
    <row r="231">
      <c r="A231" s="274" t="s">
        <v>278</v>
      </c>
      <c r="B231" s="275">
        <v>0.0</v>
      </c>
      <c r="C231" s="275">
        <v>0.0</v>
      </c>
      <c r="D231" s="275">
        <v>0.0</v>
      </c>
      <c r="E231" s="275">
        <v>0.0</v>
      </c>
      <c r="F231" s="275">
        <v>0.0</v>
      </c>
      <c r="G231" s="275">
        <v>0.0</v>
      </c>
      <c r="H231" s="275">
        <v>0.0</v>
      </c>
      <c r="I231" s="275">
        <v>0.0</v>
      </c>
      <c r="J231" s="275">
        <v>0.0</v>
      </c>
      <c r="K231" s="275">
        <v>0.0</v>
      </c>
      <c r="L231" s="275">
        <v>0.0</v>
      </c>
      <c r="M231" s="275">
        <v>0.0</v>
      </c>
      <c r="N231" s="275">
        <v>0.0</v>
      </c>
      <c r="O231" s="275">
        <v>0.0</v>
      </c>
      <c r="P231" s="275">
        <v>0.0</v>
      </c>
      <c r="Q231" s="275">
        <v>0.0</v>
      </c>
      <c r="R231" s="275">
        <v>0.0</v>
      </c>
      <c r="S231" s="275">
        <v>0.0</v>
      </c>
      <c r="T231" s="275">
        <v>0.0</v>
      </c>
      <c r="U231" s="275">
        <v>0.0</v>
      </c>
      <c r="V231" s="275">
        <v>0.0</v>
      </c>
      <c r="W231" s="275">
        <v>0.0</v>
      </c>
      <c r="X231" s="275">
        <v>0.0</v>
      </c>
      <c r="Y231" s="275">
        <v>0.0</v>
      </c>
      <c r="Z231" s="275">
        <v>0.0</v>
      </c>
      <c r="AA231" s="275">
        <v>0.0</v>
      </c>
      <c r="AB231" s="275">
        <v>0.0</v>
      </c>
      <c r="AC231" s="275">
        <v>0.0</v>
      </c>
      <c r="AD231" s="275">
        <v>0.0</v>
      </c>
      <c r="AE231" s="275">
        <v>0.0</v>
      </c>
      <c r="AF231" s="275">
        <v>0.0</v>
      </c>
      <c r="AG231" s="250">
        <f t="shared" ref="AG231:AG244" si="118">SUM(B231:AF231)</f>
        <v>0</v>
      </c>
      <c r="AH231" s="276"/>
    </row>
    <row r="232">
      <c r="A232" s="277" t="s">
        <v>279</v>
      </c>
      <c r="B232" s="256">
        <v>164.21</v>
      </c>
      <c r="C232" s="256">
        <v>120.46</v>
      </c>
      <c r="D232" s="256">
        <v>218.05</v>
      </c>
      <c r="E232" s="256">
        <v>105.27</v>
      </c>
      <c r="F232" s="256">
        <v>122.08</v>
      </c>
      <c r="G232" s="256">
        <v>94.35</v>
      </c>
      <c r="H232" s="256">
        <v>135.43</v>
      </c>
      <c r="I232" s="256">
        <v>79.64</v>
      </c>
      <c r="J232" s="256">
        <v>109.44</v>
      </c>
      <c r="K232" s="256">
        <v>2951.0</v>
      </c>
      <c r="L232" s="256">
        <v>1650.31</v>
      </c>
      <c r="M232" s="256">
        <v>363.86</v>
      </c>
      <c r="N232" s="256">
        <v>164.48</v>
      </c>
      <c r="O232" s="256">
        <v>2760.05</v>
      </c>
      <c r="P232" s="256">
        <v>487.41</v>
      </c>
      <c r="Q232" s="256">
        <v>342.12</v>
      </c>
      <c r="R232" s="256">
        <v>694.53</v>
      </c>
      <c r="S232" s="256">
        <v>239.5</v>
      </c>
      <c r="T232" s="256">
        <v>582.82</v>
      </c>
      <c r="U232" s="256">
        <v>120.41</v>
      </c>
      <c r="V232" s="256">
        <v>71.37</v>
      </c>
      <c r="W232" s="256">
        <v>56.93</v>
      </c>
      <c r="X232" s="256">
        <v>132.19</v>
      </c>
      <c r="Y232" s="256">
        <v>195.42</v>
      </c>
      <c r="Z232" s="256">
        <v>220.22</v>
      </c>
      <c r="AA232" s="256">
        <v>147.56</v>
      </c>
      <c r="AB232" s="256">
        <v>56.87</v>
      </c>
      <c r="AC232" s="256">
        <v>44.7</v>
      </c>
      <c r="AD232" s="256">
        <v>44.81</v>
      </c>
      <c r="AE232" s="256">
        <v>102.67</v>
      </c>
      <c r="AF232" s="256">
        <v>178.94</v>
      </c>
      <c r="AG232" s="250">
        <f t="shared" si="118"/>
        <v>12757.1</v>
      </c>
      <c r="AH232" s="251"/>
    </row>
    <row r="233">
      <c r="A233" s="277" t="s">
        <v>551</v>
      </c>
      <c r="B233" s="256">
        <v>210.61</v>
      </c>
      <c r="C233" s="256">
        <v>911.72</v>
      </c>
      <c r="D233" s="256">
        <v>957.53</v>
      </c>
      <c r="E233" s="256">
        <v>1176.5</v>
      </c>
      <c r="F233" s="256">
        <v>493.04</v>
      </c>
      <c r="G233" s="256">
        <v>249.03</v>
      </c>
      <c r="H233" s="256">
        <v>874.96</v>
      </c>
      <c r="I233" s="256">
        <v>659.84</v>
      </c>
      <c r="J233" s="256">
        <v>414.51</v>
      </c>
      <c r="K233" s="256">
        <v>1048.12</v>
      </c>
      <c r="L233" s="256">
        <v>420.11</v>
      </c>
      <c r="M233" s="256">
        <v>358.39</v>
      </c>
      <c r="N233" s="256">
        <v>373.61</v>
      </c>
      <c r="O233" s="256">
        <v>8468.56</v>
      </c>
      <c r="P233" s="256">
        <v>1297.16</v>
      </c>
      <c r="Q233" s="256">
        <v>623.26</v>
      </c>
      <c r="R233" s="256">
        <v>2061.64</v>
      </c>
      <c r="S233" s="256">
        <v>658.65</v>
      </c>
      <c r="T233" s="256">
        <v>1427.58</v>
      </c>
      <c r="U233" s="256">
        <v>406.61</v>
      </c>
      <c r="V233" s="256">
        <v>202.57</v>
      </c>
      <c r="W233" s="256">
        <v>241.22</v>
      </c>
      <c r="X233" s="256">
        <v>789.75</v>
      </c>
      <c r="Y233" s="256">
        <v>628.88</v>
      </c>
      <c r="Z233" s="256">
        <v>493.28</v>
      </c>
      <c r="AA233" s="256">
        <v>168.09</v>
      </c>
      <c r="AB233" s="256">
        <v>125.1</v>
      </c>
      <c r="AC233" s="256">
        <v>82.1</v>
      </c>
      <c r="AD233" s="256">
        <v>252.24</v>
      </c>
      <c r="AE233" s="256">
        <v>166.94</v>
      </c>
      <c r="AF233" s="256">
        <v>292.69</v>
      </c>
      <c r="AG233" s="250">
        <f t="shared" si="118"/>
        <v>26534.29</v>
      </c>
      <c r="AH233" s="251"/>
    </row>
    <row r="234">
      <c r="A234" s="277" t="s">
        <v>552</v>
      </c>
      <c r="B234" s="256">
        <v>0.0</v>
      </c>
      <c r="C234" s="256">
        <v>42.22</v>
      </c>
      <c r="D234" s="256">
        <v>41.73</v>
      </c>
      <c r="E234" s="256">
        <v>0.0</v>
      </c>
      <c r="F234" s="256">
        <v>0.0</v>
      </c>
      <c r="G234" s="256">
        <v>0.0</v>
      </c>
      <c r="H234" s="256">
        <v>42.12</v>
      </c>
      <c r="I234" s="256">
        <v>0.0</v>
      </c>
      <c r="J234" s="256">
        <v>44.07</v>
      </c>
      <c r="K234" s="256">
        <v>0.0</v>
      </c>
      <c r="L234" s="256">
        <v>41.63</v>
      </c>
      <c r="M234" s="256">
        <v>0.0</v>
      </c>
      <c r="N234" s="256">
        <v>0.0</v>
      </c>
      <c r="O234" s="256">
        <v>127.24</v>
      </c>
      <c r="P234" s="256">
        <v>41.58</v>
      </c>
      <c r="Q234" s="256">
        <v>41.34</v>
      </c>
      <c r="R234" s="256">
        <v>159.14</v>
      </c>
      <c r="S234" s="256">
        <v>0.0</v>
      </c>
      <c r="T234" s="256">
        <v>0.0</v>
      </c>
      <c r="U234" s="256">
        <v>0.0</v>
      </c>
      <c r="V234" s="256">
        <v>86.28</v>
      </c>
      <c r="W234" s="256">
        <v>0.0</v>
      </c>
      <c r="X234" s="256">
        <v>124.02</v>
      </c>
      <c r="Y234" s="256">
        <v>41.83</v>
      </c>
      <c r="Z234" s="256">
        <v>75.27</v>
      </c>
      <c r="AA234" s="256">
        <v>0.0</v>
      </c>
      <c r="AB234" s="256">
        <v>42.04</v>
      </c>
      <c r="AC234" s="256">
        <v>0.0</v>
      </c>
      <c r="AD234" s="256">
        <v>0.0</v>
      </c>
      <c r="AE234" s="256">
        <v>0.0</v>
      </c>
      <c r="AF234" s="256">
        <v>0.0</v>
      </c>
      <c r="AG234" s="250">
        <f t="shared" si="118"/>
        <v>950.51</v>
      </c>
      <c r="AH234" s="251"/>
    </row>
    <row r="235">
      <c r="A235" s="277" t="s">
        <v>553</v>
      </c>
      <c r="B235" s="256">
        <v>0.0</v>
      </c>
      <c r="C235" s="256">
        <v>0.0</v>
      </c>
      <c r="D235" s="256">
        <v>0.0</v>
      </c>
      <c r="E235" s="256">
        <v>0.0</v>
      </c>
      <c r="F235" s="256">
        <v>0.0</v>
      </c>
      <c r="G235" s="256">
        <v>0.0</v>
      </c>
      <c r="H235" s="256">
        <v>0.0</v>
      </c>
      <c r="I235" s="256">
        <v>0.0</v>
      </c>
      <c r="J235" s="256">
        <v>0.0</v>
      </c>
      <c r="K235" s="256">
        <v>0.0</v>
      </c>
      <c r="L235" s="256">
        <v>0.0</v>
      </c>
      <c r="M235" s="256">
        <v>0.0</v>
      </c>
      <c r="N235" s="256">
        <v>0.0</v>
      </c>
      <c r="O235" s="256">
        <v>0.0</v>
      </c>
      <c r="P235" s="256">
        <v>0.0</v>
      </c>
      <c r="Q235" s="256">
        <v>0.0</v>
      </c>
      <c r="R235" s="256">
        <v>0.0</v>
      </c>
      <c r="S235" s="256">
        <v>0.0</v>
      </c>
      <c r="T235" s="256">
        <v>0.0</v>
      </c>
      <c r="U235" s="256">
        <v>0.0</v>
      </c>
      <c r="V235" s="256">
        <v>0.0</v>
      </c>
      <c r="W235" s="256">
        <v>0.0</v>
      </c>
      <c r="X235" s="256">
        <v>0.0</v>
      </c>
      <c r="Y235" s="256">
        <v>0.0</v>
      </c>
      <c r="Z235" s="256">
        <v>0.0</v>
      </c>
      <c r="AA235" s="256">
        <v>0.0</v>
      </c>
      <c r="AB235" s="256">
        <v>0.0</v>
      </c>
      <c r="AC235" s="256">
        <v>0.0</v>
      </c>
      <c r="AD235" s="256">
        <v>0.0</v>
      </c>
      <c r="AE235" s="256">
        <v>0.0</v>
      </c>
      <c r="AF235" s="256">
        <v>0.0</v>
      </c>
      <c r="AG235" s="250">
        <f t="shared" si="118"/>
        <v>0</v>
      </c>
      <c r="AH235" s="251"/>
    </row>
    <row r="236">
      <c r="A236" s="277" t="s">
        <v>554</v>
      </c>
      <c r="B236" s="256">
        <v>0.0</v>
      </c>
      <c r="C236" s="256">
        <v>0.0</v>
      </c>
      <c r="D236" s="256">
        <v>0.0</v>
      </c>
      <c r="E236" s="256">
        <v>0.0</v>
      </c>
      <c r="F236" s="256">
        <v>0.0</v>
      </c>
      <c r="G236" s="256">
        <v>0.0</v>
      </c>
      <c r="H236" s="256">
        <v>0.0</v>
      </c>
      <c r="I236" s="256">
        <v>0.0</v>
      </c>
      <c r="J236" s="256">
        <v>0.0</v>
      </c>
      <c r="K236" s="256">
        <v>0.0</v>
      </c>
      <c r="L236" s="256">
        <v>0.0</v>
      </c>
      <c r="M236" s="256">
        <v>0.0</v>
      </c>
      <c r="N236" s="256">
        <v>0.0</v>
      </c>
      <c r="O236" s="256">
        <v>0.0</v>
      </c>
      <c r="P236" s="256">
        <v>0.0</v>
      </c>
      <c r="Q236" s="256">
        <v>0.0</v>
      </c>
      <c r="R236" s="256">
        <v>0.0</v>
      </c>
      <c r="S236" s="256">
        <v>0.0</v>
      </c>
      <c r="T236" s="256">
        <v>0.0</v>
      </c>
      <c r="U236" s="256">
        <v>0.0</v>
      </c>
      <c r="V236" s="256">
        <v>0.0</v>
      </c>
      <c r="W236" s="256">
        <v>0.0</v>
      </c>
      <c r="X236" s="256">
        <v>0.0</v>
      </c>
      <c r="Y236" s="256">
        <v>0.0</v>
      </c>
      <c r="Z236" s="256">
        <v>0.0</v>
      </c>
      <c r="AA236" s="256">
        <v>0.0</v>
      </c>
      <c r="AB236" s="256">
        <v>0.0</v>
      </c>
      <c r="AC236" s="256">
        <v>0.0</v>
      </c>
      <c r="AD236" s="256">
        <v>0.0</v>
      </c>
      <c r="AE236" s="256">
        <v>0.0</v>
      </c>
      <c r="AF236" s="256">
        <v>0.0</v>
      </c>
      <c r="AG236" s="250">
        <f t="shared" si="118"/>
        <v>0</v>
      </c>
      <c r="AH236" s="251"/>
    </row>
    <row r="237">
      <c r="A237" s="277" t="s">
        <v>555</v>
      </c>
      <c r="B237" s="256">
        <v>2029.69</v>
      </c>
      <c r="C237" s="256">
        <v>3258.16</v>
      </c>
      <c r="D237" s="256">
        <v>5048.53</v>
      </c>
      <c r="E237" s="256">
        <v>4379.62</v>
      </c>
      <c r="F237" s="256">
        <v>3298.7</v>
      </c>
      <c r="G237" s="256">
        <v>2537.3</v>
      </c>
      <c r="H237" s="256">
        <v>2146.53</v>
      </c>
      <c r="I237" s="256">
        <v>1803.09</v>
      </c>
      <c r="J237" s="256">
        <v>2017.61</v>
      </c>
      <c r="K237" s="256">
        <v>5503.0</v>
      </c>
      <c r="L237" s="256">
        <v>3152.06</v>
      </c>
      <c r="M237" s="256">
        <v>1837.34</v>
      </c>
      <c r="N237" s="256">
        <v>1159.1</v>
      </c>
      <c r="O237" s="256">
        <v>7245.59</v>
      </c>
      <c r="P237" s="256">
        <v>1724.44</v>
      </c>
      <c r="Q237" s="256">
        <v>1566.67</v>
      </c>
      <c r="R237" s="256">
        <v>3416.39</v>
      </c>
      <c r="S237" s="256">
        <v>1806.7</v>
      </c>
      <c r="T237" s="256">
        <v>1994.68</v>
      </c>
      <c r="U237" s="256">
        <v>1157.45</v>
      </c>
      <c r="V237" s="256">
        <v>1031.72</v>
      </c>
      <c r="W237" s="256">
        <v>2247.43</v>
      </c>
      <c r="X237" s="256">
        <v>2110.88</v>
      </c>
      <c r="Y237" s="256">
        <v>2322.3</v>
      </c>
      <c r="Z237" s="256">
        <v>2679.02</v>
      </c>
      <c r="AA237" s="256">
        <v>758.2</v>
      </c>
      <c r="AB237" s="256">
        <v>1007.17</v>
      </c>
      <c r="AC237" s="256">
        <v>615.94</v>
      </c>
      <c r="AD237" s="256">
        <v>939.29</v>
      </c>
      <c r="AE237" s="256">
        <v>1013.07</v>
      </c>
      <c r="AF237" s="256">
        <v>1091.89</v>
      </c>
      <c r="AG237" s="250">
        <f t="shared" si="118"/>
        <v>72899.56</v>
      </c>
      <c r="AH237" s="251"/>
    </row>
    <row r="238">
      <c r="A238" s="277" t="s">
        <v>556</v>
      </c>
      <c r="B238" s="256">
        <v>108.73</v>
      </c>
      <c r="C238" s="256">
        <v>107.88</v>
      </c>
      <c r="D238" s="256">
        <v>36.39</v>
      </c>
      <c r="E238" s="256">
        <v>36.72</v>
      </c>
      <c r="F238" s="256">
        <v>108.89</v>
      </c>
      <c r="G238" s="256">
        <v>0.0</v>
      </c>
      <c r="H238" s="256">
        <v>0.0</v>
      </c>
      <c r="I238" s="256">
        <v>106.85</v>
      </c>
      <c r="J238" s="256">
        <v>36.04</v>
      </c>
      <c r="K238" s="256">
        <v>0.0</v>
      </c>
      <c r="L238" s="256">
        <v>0.0</v>
      </c>
      <c r="M238" s="256">
        <v>0.0</v>
      </c>
      <c r="N238" s="256">
        <v>0.0</v>
      </c>
      <c r="O238" s="256">
        <v>436.17</v>
      </c>
      <c r="P238" s="256">
        <v>63.11</v>
      </c>
      <c r="Q238" s="256">
        <v>109.36</v>
      </c>
      <c r="R238" s="256">
        <v>277.63</v>
      </c>
      <c r="S238" s="256">
        <v>174.02</v>
      </c>
      <c r="T238" s="256">
        <v>69.87</v>
      </c>
      <c r="U238" s="256">
        <v>35.87</v>
      </c>
      <c r="V238" s="256">
        <v>75.22</v>
      </c>
      <c r="W238" s="256">
        <v>0.0</v>
      </c>
      <c r="X238" s="256">
        <v>37.49</v>
      </c>
      <c r="Y238" s="256">
        <v>74.35</v>
      </c>
      <c r="Z238" s="256">
        <v>256.15</v>
      </c>
      <c r="AA238" s="256">
        <v>0.0</v>
      </c>
      <c r="AB238" s="256">
        <v>73.39</v>
      </c>
      <c r="AC238" s="256">
        <v>0.0</v>
      </c>
      <c r="AD238" s="256">
        <v>36.38</v>
      </c>
      <c r="AE238" s="256">
        <v>0.0</v>
      </c>
      <c r="AF238" s="256">
        <v>38.42</v>
      </c>
      <c r="AG238" s="250">
        <f t="shared" si="118"/>
        <v>2298.93</v>
      </c>
      <c r="AH238" s="251"/>
    </row>
    <row r="239">
      <c r="A239" s="277" t="s">
        <v>557</v>
      </c>
      <c r="B239" s="256">
        <v>0.0</v>
      </c>
      <c r="C239" s="256">
        <v>0.0</v>
      </c>
      <c r="D239" s="256">
        <v>0.0</v>
      </c>
      <c r="E239" s="256">
        <v>0.0</v>
      </c>
      <c r="F239" s="256">
        <v>0.0</v>
      </c>
      <c r="G239" s="256">
        <v>0.0</v>
      </c>
      <c r="H239" s="256">
        <v>0.0</v>
      </c>
      <c r="I239" s="256">
        <v>0.0</v>
      </c>
      <c r="J239" s="256">
        <v>0.0</v>
      </c>
      <c r="K239" s="256">
        <v>0.0</v>
      </c>
      <c r="L239" s="256">
        <v>0.0</v>
      </c>
      <c r="M239" s="256">
        <v>0.0</v>
      </c>
      <c r="N239" s="256">
        <v>0.0</v>
      </c>
      <c r="O239" s="256">
        <v>0.0</v>
      </c>
      <c r="P239" s="256">
        <v>0.0</v>
      </c>
      <c r="Q239" s="256">
        <v>0.0</v>
      </c>
      <c r="R239" s="256">
        <v>0.0</v>
      </c>
      <c r="S239" s="256">
        <v>0.0</v>
      </c>
      <c r="T239" s="256">
        <v>0.0</v>
      </c>
      <c r="U239" s="256">
        <v>0.0</v>
      </c>
      <c r="V239" s="256">
        <v>0.0</v>
      </c>
      <c r="W239" s="256">
        <v>0.0</v>
      </c>
      <c r="X239" s="256">
        <v>0.0</v>
      </c>
      <c r="Y239" s="256">
        <v>0.0</v>
      </c>
      <c r="Z239" s="256">
        <v>0.0</v>
      </c>
      <c r="AA239" s="256">
        <v>0.0</v>
      </c>
      <c r="AB239" s="256">
        <v>0.0</v>
      </c>
      <c r="AC239" s="256">
        <v>0.0</v>
      </c>
      <c r="AD239" s="256">
        <v>0.0</v>
      </c>
      <c r="AE239" s="256">
        <v>0.0</v>
      </c>
      <c r="AF239" s="256">
        <v>0.0</v>
      </c>
      <c r="AG239" s="250">
        <f t="shared" si="118"/>
        <v>0</v>
      </c>
      <c r="AH239" s="251"/>
    </row>
    <row r="240">
      <c r="A240" s="277" t="s">
        <v>558</v>
      </c>
      <c r="B240" s="256">
        <v>927.79</v>
      </c>
      <c r="C240" s="256">
        <v>1060.19</v>
      </c>
      <c r="D240" s="256">
        <v>1696.13</v>
      </c>
      <c r="E240" s="256">
        <v>855.27</v>
      </c>
      <c r="F240" s="256">
        <v>1241.67</v>
      </c>
      <c r="G240" s="256">
        <v>854.56</v>
      </c>
      <c r="H240" s="256">
        <v>932.54</v>
      </c>
      <c r="I240" s="256">
        <v>1041.53</v>
      </c>
      <c r="J240" s="256">
        <v>745.99</v>
      </c>
      <c r="K240" s="256">
        <v>632.98</v>
      </c>
      <c r="L240" s="256">
        <v>424.07</v>
      </c>
      <c r="M240" s="256">
        <v>840.77</v>
      </c>
      <c r="N240" s="256">
        <v>829.14</v>
      </c>
      <c r="O240" s="256">
        <v>1678.6</v>
      </c>
      <c r="P240" s="256">
        <v>614.65</v>
      </c>
      <c r="Q240" s="256">
        <v>508.12</v>
      </c>
      <c r="R240" s="256">
        <v>533.92</v>
      </c>
      <c r="S240" s="256">
        <v>303.68</v>
      </c>
      <c r="T240" s="256">
        <v>637.65</v>
      </c>
      <c r="U240" s="256">
        <v>105.19</v>
      </c>
      <c r="V240" s="256">
        <v>210.62</v>
      </c>
      <c r="W240" s="256">
        <v>314.6</v>
      </c>
      <c r="X240" s="256">
        <v>200.77</v>
      </c>
      <c r="Y240" s="256">
        <v>825.53</v>
      </c>
      <c r="Z240" s="256">
        <v>524.95</v>
      </c>
      <c r="AA240" s="256">
        <v>503.22</v>
      </c>
      <c r="AB240" s="256">
        <v>317.24</v>
      </c>
      <c r="AC240" s="256">
        <v>401.11</v>
      </c>
      <c r="AD240" s="256">
        <v>104.94</v>
      </c>
      <c r="AE240" s="256">
        <v>0.0</v>
      </c>
      <c r="AF240" s="256">
        <v>524.04</v>
      </c>
      <c r="AG240" s="250">
        <f t="shared" si="118"/>
        <v>20391.46</v>
      </c>
      <c r="AH240" s="251"/>
    </row>
    <row r="241">
      <c r="A241" s="255" t="s">
        <v>559</v>
      </c>
      <c r="B241" s="256">
        <v>0.0</v>
      </c>
      <c r="C241" s="256">
        <v>0.0</v>
      </c>
      <c r="D241" s="256">
        <v>0.0</v>
      </c>
      <c r="E241" s="256">
        <v>0.0</v>
      </c>
      <c r="F241" s="256">
        <v>0.0</v>
      </c>
      <c r="G241" s="256">
        <v>0.0</v>
      </c>
      <c r="H241" s="256">
        <v>0.0</v>
      </c>
      <c r="I241" s="256">
        <v>0.0</v>
      </c>
      <c r="J241" s="256">
        <v>0.0</v>
      </c>
      <c r="K241" s="256">
        <v>0.0</v>
      </c>
      <c r="L241" s="256">
        <v>0.0</v>
      </c>
      <c r="M241" s="256">
        <v>0.0</v>
      </c>
      <c r="N241" s="256">
        <v>0.0</v>
      </c>
      <c r="O241" s="256">
        <v>0.0</v>
      </c>
      <c r="P241" s="256">
        <v>0.0</v>
      </c>
      <c r="Q241" s="256">
        <v>0.0</v>
      </c>
      <c r="R241" s="256">
        <v>0.0</v>
      </c>
      <c r="S241" s="256">
        <v>0.0</v>
      </c>
      <c r="T241" s="256">
        <v>0.0</v>
      </c>
      <c r="U241" s="256">
        <v>0.0</v>
      </c>
      <c r="V241" s="256">
        <v>0.0</v>
      </c>
      <c r="W241" s="256">
        <v>0.0</v>
      </c>
      <c r="X241" s="256">
        <v>0.0</v>
      </c>
      <c r="Y241" s="256">
        <v>0.0</v>
      </c>
      <c r="Z241" s="256">
        <v>0.0</v>
      </c>
      <c r="AA241" s="256">
        <v>0.0</v>
      </c>
      <c r="AB241" s="256">
        <v>0.0</v>
      </c>
      <c r="AC241" s="256">
        <v>0.0</v>
      </c>
      <c r="AD241" s="256">
        <v>0.0</v>
      </c>
      <c r="AE241" s="256">
        <v>0.0</v>
      </c>
      <c r="AF241" s="256">
        <v>0.0</v>
      </c>
      <c r="AG241" s="250">
        <f t="shared" si="118"/>
        <v>0</v>
      </c>
      <c r="AH241" s="251"/>
    </row>
    <row r="242">
      <c r="A242" s="255" t="s">
        <v>560</v>
      </c>
      <c r="B242" s="256">
        <v>0.0</v>
      </c>
      <c r="C242" s="256">
        <v>0.0</v>
      </c>
      <c r="D242" s="256">
        <v>0.0</v>
      </c>
      <c r="E242" s="256">
        <v>0.0</v>
      </c>
      <c r="F242" s="256">
        <v>0.0</v>
      </c>
      <c r="G242" s="256">
        <v>0.0</v>
      </c>
      <c r="H242" s="256">
        <v>0.0</v>
      </c>
      <c r="I242" s="256">
        <v>0.0</v>
      </c>
      <c r="J242" s="256">
        <v>0.0</v>
      </c>
      <c r="K242" s="256">
        <v>0.0</v>
      </c>
      <c r="L242" s="256">
        <v>0.0</v>
      </c>
      <c r="M242" s="256">
        <v>0.0</v>
      </c>
      <c r="N242" s="256">
        <v>0.0</v>
      </c>
      <c r="O242" s="256">
        <v>0.0</v>
      </c>
      <c r="P242" s="256">
        <v>0.0</v>
      </c>
      <c r="Q242" s="256">
        <v>0.0</v>
      </c>
      <c r="R242" s="256">
        <v>0.0</v>
      </c>
      <c r="S242" s="256">
        <v>0.0</v>
      </c>
      <c r="T242" s="256">
        <v>0.0</v>
      </c>
      <c r="U242" s="256">
        <v>0.0</v>
      </c>
      <c r="V242" s="256">
        <v>0.0</v>
      </c>
      <c r="W242" s="256">
        <v>0.0</v>
      </c>
      <c r="X242" s="256">
        <v>0.0</v>
      </c>
      <c r="Y242" s="256">
        <v>0.0</v>
      </c>
      <c r="Z242" s="256">
        <v>0.0</v>
      </c>
      <c r="AA242" s="256">
        <v>0.0</v>
      </c>
      <c r="AB242" s="256">
        <v>0.0</v>
      </c>
      <c r="AC242" s="256">
        <v>0.0</v>
      </c>
      <c r="AD242" s="256">
        <v>0.0</v>
      </c>
      <c r="AE242" s="256">
        <v>0.0</v>
      </c>
      <c r="AF242" s="256">
        <v>0.0</v>
      </c>
      <c r="AG242" s="250">
        <f t="shared" si="118"/>
        <v>0</v>
      </c>
      <c r="AH242" s="251"/>
    </row>
    <row r="243">
      <c r="A243" s="255" t="s">
        <v>290</v>
      </c>
      <c r="B243" s="256">
        <v>0.0</v>
      </c>
      <c r="C243" s="256">
        <v>104.94</v>
      </c>
      <c r="D243" s="256">
        <v>0.0</v>
      </c>
      <c r="E243" s="256">
        <v>0.0</v>
      </c>
      <c r="F243" s="256">
        <v>0.0</v>
      </c>
      <c r="G243" s="256">
        <v>0.0</v>
      </c>
      <c r="H243" s="256">
        <v>0.0</v>
      </c>
      <c r="I243" s="256">
        <v>107.17</v>
      </c>
      <c r="J243" s="256">
        <v>0.0</v>
      </c>
      <c r="K243" s="256">
        <v>0.0</v>
      </c>
      <c r="L243" s="256">
        <v>0.0</v>
      </c>
      <c r="M243" s="256">
        <v>0.0</v>
      </c>
      <c r="N243" s="256">
        <v>0.0</v>
      </c>
      <c r="O243" s="256">
        <v>105.19</v>
      </c>
      <c r="P243" s="256">
        <v>0.0</v>
      </c>
      <c r="Q243" s="256">
        <v>105.93</v>
      </c>
      <c r="R243" s="256">
        <v>212.61</v>
      </c>
      <c r="S243" s="256">
        <v>0.0</v>
      </c>
      <c r="T243" s="256">
        <v>104.94</v>
      </c>
      <c r="U243" s="256">
        <v>0.0</v>
      </c>
      <c r="V243" s="256">
        <v>0.0</v>
      </c>
      <c r="W243" s="256">
        <v>0.0</v>
      </c>
      <c r="X243" s="256">
        <v>0.0</v>
      </c>
      <c r="Y243" s="256">
        <v>0.0</v>
      </c>
      <c r="Z243" s="256">
        <v>0.0</v>
      </c>
      <c r="AA243" s="256">
        <v>0.0</v>
      </c>
      <c r="AB243" s="256">
        <v>0.0</v>
      </c>
      <c r="AC243" s="256">
        <v>0.0</v>
      </c>
      <c r="AD243" s="256">
        <v>0.0</v>
      </c>
      <c r="AE243" s="256">
        <v>0.0</v>
      </c>
      <c r="AF243" s="256">
        <v>0.0</v>
      </c>
      <c r="AG243" s="250">
        <f t="shared" si="118"/>
        <v>740.78</v>
      </c>
      <c r="AH243" s="251"/>
    </row>
    <row r="244">
      <c r="A244" s="278" t="s">
        <v>291</v>
      </c>
      <c r="B244" s="279">
        <f t="shared" ref="B244:AF244" si="119">sum(B231:B243)</f>
        <v>3441.03</v>
      </c>
      <c r="C244" s="279">
        <f t="shared" si="119"/>
        <v>5605.57</v>
      </c>
      <c r="D244" s="279">
        <f t="shared" si="119"/>
        <v>7998.36</v>
      </c>
      <c r="E244" s="279">
        <f t="shared" si="119"/>
        <v>6553.38</v>
      </c>
      <c r="F244" s="279">
        <f t="shared" si="119"/>
        <v>5264.38</v>
      </c>
      <c r="G244" s="279">
        <f t="shared" si="119"/>
        <v>3735.24</v>
      </c>
      <c r="H244" s="279">
        <f t="shared" si="119"/>
        <v>4131.58</v>
      </c>
      <c r="I244" s="279">
        <f t="shared" si="119"/>
        <v>3798.12</v>
      </c>
      <c r="J244" s="279">
        <f t="shared" si="119"/>
        <v>3367.66</v>
      </c>
      <c r="K244" s="279">
        <f t="shared" si="119"/>
        <v>10135.1</v>
      </c>
      <c r="L244" s="279">
        <f t="shared" si="119"/>
        <v>5688.18</v>
      </c>
      <c r="M244" s="279">
        <f t="shared" si="119"/>
        <v>3400.36</v>
      </c>
      <c r="N244" s="279">
        <f t="shared" si="119"/>
        <v>2526.33</v>
      </c>
      <c r="O244" s="279">
        <f t="shared" si="119"/>
        <v>20821.4</v>
      </c>
      <c r="P244" s="279">
        <f t="shared" si="119"/>
        <v>4228.35</v>
      </c>
      <c r="Q244" s="279">
        <f t="shared" si="119"/>
        <v>3296.8</v>
      </c>
      <c r="R244" s="279">
        <f t="shared" si="119"/>
        <v>7355.86</v>
      </c>
      <c r="S244" s="279">
        <f t="shared" si="119"/>
        <v>3182.55</v>
      </c>
      <c r="T244" s="279">
        <f t="shared" si="119"/>
        <v>4817.54</v>
      </c>
      <c r="U244" s="279">
        <f t="shared" si="119"/>
        <v>1825.53</v>
      </c>
      <c r="V244" s="279">
        <f t="shared" si="119"/>
        <v>1677.78</v>
      </c>
      <c r="W244" s="279">
        <f t="shared" si="119"/>
        <v>2860.18</v>
      </c>
      <c r="X244" s="279">
        <f t="shared" si="119"/>
        <v>3395.1</v>
      </c>
      <c r="Y244" s="279">
        <f t="shared" si="119"/>
        <v>4088.31</v>
      </c>
      <c r="Z244" s="279">
        <f t="shared" si="119"/>
        <v>4248.89</v>
      </c>
      <c r="AA244" s="279">
        <f t="shared" si="119"/>
        <v>1577.07</v>
      </c>
      <c r="AB244" s="279">
        <f t="shared" si="119"/>
        <v>1621.81</v>
      </c>
      <c r="AC244" s="279">
        <f t="shared" si="119"/>
        <v>1143.85</v>
      </c>
      <c r="AD244" s="279">
        <f t="shared" si="119"/>
        <v>1377.66</v>
      </c>
      <c r="AE244" s="279">
        <f t="shared" si="119"/>
        <v>1282.68</v>
      </c>
      <c r="AF244" s="279">
        <f t="shared" si="119"/>
        <v>2125.98</v>
      </c>
      <c r="AG244" s="250">
        <f t="shared" si="118"/>
        <v>136572.63</v>
      </c>
      <c r="AH244" s="280"/>
    </row>
    <row r="245">
      <c r="A245" s="21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2"/>
      <c r="AH245" s="283"/>
    </row>
    <row r="246">
      <c r="A246" s="284" t="s">
        <v>377</v>
      </c>
      <c r="B246" s="285">
        <v>0.0</v>
      </c>
      <c r="C246" s="285">
        <v>0.0</v>
      </c>
      <c r="D246" s="285">
        <v>0.0</v>
      </c>
      <c r="E246" s="285">
        <v>0.0</v>
      </c>
      <c r="F246" s="285">
        <v>0.0</v>
      </c>
      <c r="G246" s="285">
        <v>0.0</v>
      </c>
      <c r="H246" s="285">
        <v>0.0</v>
      </c>
      <c r="I246" s="285">
        <v>0.0</v>
      </c>
      <c r="J246" s="285">
        <v>0.0</v>
      </c>
      <c r="K246" s="285">
        <v>0.0</v>
      </c>
      <c r="L246" s="285">
        <v>0.0</v>
      </c>
      <c r="M246" s="285">
        <v>0.0</v>
      </c>
      <c r="N246" s="285">
        <v>0.0</v>
      </c>
      <c r="O246" s="285">
        <v>0.0</v>
      </c>
      <c r="P246" s="285">
        <v>0.0</v>
      </c>
      <c r="Q246" s="285">
        <v>0.0</v>
      </c>
      <c r="R246" s="285">
        <v>0.0</v>
      </c>
      <c r="S246" s="285">
        <v>0.0</v>
      </c>
      <c r="T246" s="285">
        <v>0.0</v>
      </c>
      <c r="U246" s="285">
        <v>0.0</v>
      </c>
      <c r="V246" s="285">
        <v>0.0</v>
      </c>
      <c r="W246" s="285">
        <v>0.0</v>
      </c>
      <c r="X246" s="285">
        <v>0.0</v>
      </c>
      <c r="Y246" s="285">
        <v>0.0</v>
      </c>
      <c r="Z246" s="285">
        <v>0.0</v>
      </c>
      <c r="AA246" s="285">
        <v>0.0</v>
      </c>
      <c r="AB246" s="285">
        <v>0.0</v>
      </c>
      <c r="AC246" s="285">
        <v>0.0</v>
      </c>
      <c r="AD246" s="285">
        <v>0.0</v>
      </c>
      <c r="AE246" s="285">
        <v>0.0</v>
      </c>
      <c r="AF246" s="285">
        <v>0.0</v>
      </c>
      <c r="AG246" s="149">
        <f>SUM(B246:AF246)</f>
        <v>0</v>
      </c>
      <c r="AH246" s="150"/>
    </row>
    <row r="247">
      <c r="A247" s="21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2"/>
      <c r="AH247" s="283"/>
    </row>
    <row r="248">
      <c r="A248" s="21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2"/>
      <c r="AH248" s="283"/>
    </row>
    <row r="249">
      <c r="A249" s="21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2"/>
      <c r="AH249" s="283"/>
    </row>
    <row r="250">
      <c r="A250" s="286" t="s">
        <v>378</v>
      </c>
      <c r="B250" s="200">
        <f t="shared" ref="B250:AF250" si="120">sum(B251,B268)</f>
        <v>1</v>
      </c>
      <c r="C250" s="200">
        <f t="shared" si="120"/>
        <v>0</v>
      </c>
      <c r="D250" s="200">
        <f t="shared" si="120"/>
        <v>12</v>
      </c>
      <c r="E250" s="200">
        <f t="shared" si="120"/>
        <v>7</v>
      </c>
      <c r="F250" s="200">
        <f t="shared" si="120"/>
        <v>8</v>
      </c>
      <c r="G250" s="200">
        <f t="shared" si="120"/>
        <v>4</v>
      </c>
      <c r="H250" s="200">
        <f t="shared" si="120"/>
        <v>5</v>
      </c>
      <c r="I250" s="200">
        <f t="shared" si="120"/>
        <v>9</v>
      </c>
      <c r="J250" s="200">
        <f t="shared" si="120"/>
        <v>6</v>
      </c>
      <c r="K250" s="200">
        <f t="shared" si="120"/>
        <v>5</v>
      </c>
      <c r="L250" s="200">
        <f t="shared" si="120"/>
        <v>29</v>
      </c>
      <c r="M250" s="200">
        <f t="shared" si="120"/>
        <v>5</v>
      </c>
      <c r="N250" s="200">
        <f t="shared" si="120"/>
        <v>5</v>
      </c>
      <c r="O250" s="200">
        <f t="shared" si="120"/>
        <v>6</v>
      </c>
      <c r="P250" s="200">
        <f t="shared" si="120"/>
        <v>16</v>
      </c>
      <c r="Q250" s="200">
        <f t="shared" si="120"/>
        <v>2</v>
      </c>
      <c r="R250" s="200">
        <f t="shared" si="120"/>
        <v>3</v>
      </c>
      <c r="S250" s="200">
        <f t="shared" si="120"/>
        <v>6</v>
      </c>
      <c r="T250" s="200">
        <f t="shared" si="120"/>
        <v>11</v>
      </c>
      <c r="U250" s="200">
        <f t="shared" si="120"/>
        <v>4</v>
      </c>
      <c r="V250" s="200">
        <f t="shared" si="120"/>
        <v>9</v>
      </c>
      <c r="W250" s="200">
        <f t="shared" si="120"/>
        <v>2</v>
      </c>
      <c r="X250" s="200">
        <f t="shared" si="120"/>
        <v>2</v>
      </c>
      <c r="Y250" s="200">
        <f t="shared" si="120"/>
        <v>0</v>
      </c>
      <c r="Z250" s="200">
        <f t="shared" si="120"/>
        <v>9</v>
      </c>
      <c r="AA250" s="200">
        <f t="shared" si="120"/>
        <v>6</v>
      </c>
      <c r="AB250" s="200">
        <f t="shared" si="120"/>
        <v>10</v>
      </c>
      <c r="AC250" s="200">
        <f t="shared" si="120"/>
        <v>15</v>
      </c>
      <c r="AD250" s="200">
        <f t="shared" si="120"/>
        <v>8</v>
      </c>
      <c r="AE250" s="200">
        <f t="shared" si="120"/>
        <v>4</v>
      </c>
      <c r="AF250" s="200">
        <f t="shared" si="120"/>
        <v>1</v>
      </c>
      <c r="AG250" s="189">
        <f t="shared" ref="AG250:AG259" si="122">SUM(B250:AF250)</f>
        <v>210</v>
      </c>
      <c r="AH250" s="201"/>
    </row>
    <row r="251">
      <c r="A251" s="202" t="s">
        <v>230</v>
      </c>
      <c r="B251" s="203">
        <f t="shared" ref="B251:AF251" si="121">sum(B259,B266)</f>
        <v>1</v>
      </c>
      <c r="C251" s="203">
        <f t="shared" si="121"/>
        <v>0</v>
      </c>
      <c r="D251" s="203">
        <f t="shared" si="121"/>
        <v>12</v>
      </c>
      <c r="E251" s="203">
        <f t="shared" si="121"/>
        <v>7</v>
      </c>
      <c r="F251" s="203">
        <f t="shared" si="121"/>
        <v>8</v>
      </c>
      <c r="G251" s="203">
        <f t="shared" si="121"/>
        <v>4</v>
      </c>
      <c r="H251" s="203">
        <f t="shared" si="121"/>
        <v>5</v>
      </c>
      <c r="I251" s="203">
        <f t="shared" si="121"/>
        <v>9</v>
      </c>
      <c r="J251" s="203">
        <f t="shared" si="121"/>
        <v>6</v>
      </c>
      <c r="K251" s="203">
        <f t="shared" si="121"/>
        <v>5</v>
      </c>
      <c r="L251" s="203">
        <f t="shared" si="121"/>
        <v>28</v>
      </c>
      <c r="M251" s="203">
        <f t="shared" si="121"/>
        <v>5</v>
      </c>
      <c r="N251" s="203">
        <f t="shared" si="121"/>
        <v>5</v>
      </c>
      <c r="O251" s="203">
        <f t="shared" si="121"/>
        <v>3</v>
      </c>
      <c r="P251" s="203">
        <f t="shared" si="121"/>
        <v>5</v>
      </c>
      <c r="Q251" s="203">
        <f t="shared" si="121"/>
        <v>1</v>
      </c>
      <c r="R251" s="203">
        <f t="shared" si="121"/>
        <v>3</v>
      </c>
      <c r="S251" s="203">
        <f t="shared" si="121"/>
        <v>2</v>
      </c>
      <c r="T251" s="203">
        <f t="shared" si="121"/>
        <v>6</v>
      </c>
      <c r="U251" s="203">
        <f t="shared" si="121"/>
        <v>3</v>
      </c>
      <c r="V251" s="203">
        <f t="shared" si="121"/>
        <v>0</v>
      </c>
      <c r="W251" s="203">
        <f t="shared" si="121"/>
        <v>0</v>
      </c>
      <c r="X251" s="203">
        <f t="shared" si="121"/>
        <v>1</v>
      </c>
      <c r="Y251" s="203">
        <f t="shared" si="121"/>
        <v>0</v>
      </c>
      <c r="Z251" s="203">
        <f t="shared" si="121"/>
        <v>9</v>
      </c>
      <c r="AA251" s="203">
        <f t="shared" si="121"/>
        <v>6</v>
      </c>
      <c r="AB251" s="203">
        <f t="shared" si="121"/>
        <v>6</v>
      </c>
      <c r="AC251" s="203">
        <f t="shared" si="121"/>
        <v>10</v>
      </c>
      <c r="AD251" s="203">
        <f t="shared" si="121"/>
        <v>7</v>
      </c>
      <c r="AE251" s="203">
        <f t="shared" si="121"/>
        <v>1</v>
      </c>
      <c r="AF251" s="203">
        <f t="shared" si="121"/>
        <v>1</v>
      </c>
      <c r="AG251" s="189">
        <f t="shared" si="122"/>
        <v>159</v>
      </c>
      <c r="AH251" s="205"/>
    </row>
    <row r="252">
      <c r="A252" s="287" t="s">
        <v>379</v>
      </c>
      <c r="B252" s="235">
        <v>0.0</v>
      </c>
      <c r="C252" s="235">
        <v>0.0</v>
      </c>
      <c r="D252" s="235">
        <v>0.0</v>
      </c>
      <c r="E252" s="235">
        <v>0.0</v>
      </c>
      <c r="F252" s="235">
        <v>0.0</v>
      </c>
      <c r="G252" s="235">
        <v>0.0</v>
      </c>
      <c r="H252" s="235">
        <v>0.0</v>
      </c>
      <c r="I252" s="235">
        <v>0.0</v>
      </c>
      <c r="J252" s="235">
        <v>0.0</v>
      </c>
      <c r="K252" s="235">
        <v>0.0</v>
      </c>
      <c r="L252" s="235">
        <v>0.0</v>
      </c>
      <c r="M252" s="235">
        <v>0.0</v>
      </c>
      <c r="N252" s="235">
        <v>0.0</v>
      </c>
      <c r="O252" s="235">
        <v>0.0</v>
      </c>
      <c r="P252" s="235">
        <v>0.0</v>
      </c>
      <c r="Q252" s="235">
        <v>0.0</v>
      </c>
      <c r="R252" s="235">
        <v>0.0</v>
      </c>
      <c r="S252" s="235">
        <v>0.0</v>
      </c>
      <c r="T252" s="235">
        <v>0.0</v>
      </c>
      <c r="U252" s="235">
        <v>0.0</v>
      </c>
      <c r="V252" s="235">
        <v>0.0</v>
      </c>
      <c r="W252" s="235">
        <v>0.0</v>
      </c>
      <c r="X252" s="235">
        <v>0.0</v>
      </c>
      <c r="Y252" s="235">
        <v>0.0</v>
      </c>
      <c r="Z252" s="235">
        <v>0.0</v>
      </c>
      <c r="AA252" s="235">
        <v>0.0</v>
      </c>
      <c r="AB252" s="235">
        <v>0.0</v>
      </c>
      <c r="AC252" s="235">
        <v>0.0</v>
      </c>
      <c r="AD252" s="235">
        <v>0.0</v>
      </c>
      <c r="AE252" s="235">
        <v>0.0</v>
      </c>
      <c r="AF252" s="235">
        <v>0.0</v>
      </c>
      <c r="AG252" s="189">
        <f t="shared" si="122"/>
        <v>0</v>
      </c>
      <c r="AH252" s="208"/>
    </row>
    <row r="253">
      <c r="A253" s="287" t="s">
        <v>380</v>
      </c>
      <c r="B253" s="235">
        <v>0.0</v>
      </c>
      <c r="C253" s="235">
        <v>0.0</v>
      </c>
      <c r="D253" s="235">
        <v>0.0</v>
      </c>
      <c r="E253" s="235">
        <v>0.0</v>
      </c>
      <c r="F253" s="235">
        <v>0.0</v>
      </c>
      <c r="G253" s="235">
        <v>0.0</v>
      </c>
      <c r="H253" s="235">
        <v>0.0</v>
      </c>
      <c r="I253" s="235">
        <v>0.0</v>
      </c>
      <c r="J253" s="235">
        <v>0.0</v>
      </c>
      <c r="K253" s="235">
        <v>0.0</v>
      </c>
      <c r="L253" s="235">
        <v>0.0</v>
      </c>
      <c r="M253" s="235">
        <v>0.0</v>
      </c>
      <c r="N253" s="235">
        <v>0.0</v>
      </c>
      <c r="O253" s="235">
        <v>0.0</v>
      </c>
      <c r="P253" s="235">
        <v>0.0</v>
      </c>
      <c r="Q253" s="235">
        <v>0.0</v>
      </c>
      <c r="R253" s="235">
        <v>0.0</v>
      </c>
      <c r="S253" s="235">
        <v>0.0</v>
      </c>
      <c r="T253" s="235">
        <v>0.0</v>
      </c>
      <c r="U253" s="235">
        <v>0.0</v>
      </c>
      <c r="V253" s="235">
        <v>0.0</v>
      </c>
      <c r="W253" s="235">
        <v>0.0</v>
      </c>
      <c r="X253" s="235">
        <v>0.0</v>
      </c>
      <c r="Y253" s="235">
        <v>0.0</v>
      </c>
      <c r="Z253" s="235">
        <v>0.0</v>
      </c>
      <c r="AA253" s="235">
        <v>0.0</v>
      </c>
      <c r="AB253" s="235">
        <v>0.0</v>
      </c>
      <c r="AC253" s="235">
        <v>0.0</v>
      </c>
      <c r="AD253" s="235">
        <v>0.0</v>
      </c>
      <c r="AE253" s="235">
        <v>0.0</v>
      </c>
      <c r="AF253" s="235">
        <v>0.0</v>
      </c>
      <c r="AG253" s="189">
        <f t="shared" si="122"/>
        <v>0</v>
      </c>
      <c r="AH253" s="208"/>
    </row>
    <row r="254">
      <c r="A254" s="287" t="s">
        <v>381</v>
      </c>
      <c r="B254" s="235">
        <v>0.0</v>
      </c>
      <c r="C254" s="235">
        <v>0.0</v>
      </c>
      <c r="D254" s="235">
        <v>0.0</v>
      </c>
      <c r="E254" s="235">
        <v>0.0</v>
      </c>
      <c r="F254" s="235">
        <v>0.0</v>
      </c>
      <c r="G254" s="235">
        <v>0.0</v>
      </c>
      <c r="H254" s="235">
        <v>0.0</v>
      </c>
      <c r="I254" s="235">
        <v>0.0</v>
      </c>
      <c r="J254" s="235">
        <v>0.0</v>
      </c>
      <c r="K254" s="235">
        <v>0.0</v>
      </c>
      <c r="L254" s="235">
        <v>0.0</v>
      </c>
      <c r="M254" s="235">
        <v>0.0</v>
      </c>
      <c r="N254" s="235">
        <v>0.0</v>
      </c>
      <c r="O254" s="235">
        <v>0.0</v>
      </c>
      <c r="P254" s="235">
        <v>0.0</v>
      </c>
      <c r="Q254" s="235">
        <v>0.0</v>
      </c>
      <c r="R254" s="235">
        <v>0.0</v>
      </c>
      <c r="S254" s="235">
        <v>0.0</v>
      </c>
      <c r="T254" s="235">
        <v>0.0</v>
      </c>
      <c r="U254" s="235">
        <v>0.0</v>
      </c>
      <c r="V254" s="235">
        <v>0.0</v>
      </c>
      <c r="W254" s="235">
        <v>0.0</v>
      </c>
      <c r="X254" s="235">
        <v>0.0</v>
      </c>
      <c r="Y254" s="235">
        <v>0.0</v>
      </c>
      <c r="Z254" s="235">
        <v>0.0</v>
      </c>
      <c r="AA254" s="235">
        <v>0.0</v>
      </c>
      <c r="AB254" s="235">
        <v>0.0</v>
      </c>
      <c r="AC254" s="235">
        <v>0.0</v>
      </c>
      <c r="AD254" s="235">
        <v>0.0</v>
      </c>
      <c r="AE254" s="235">
        <v>0.0</v>
      </c>
      <c r="AF254" s="235">
        <v>0.0</v>
      </c>
      <c r="AG254" s="189">
        <f t="shared" si="122"/>
        <v>0</v>
      </c>
      <c r="AH254" s="208"/>
    </row>
    <row r="255">
      <c r="A255" s="287" t="s">
        <v>382</v>
      </c>
      <c r="B255" s="235">
        <v>0.0</v>
      </c>
      <c r="C255" s="235">
        <v>0.0</v>
      </c>
      <c r="D255" s="235">
        <v>0.0</v>
      </c>
      <c r="E255" s="235">
        <v>0.0</v>
      </c>
      <c r="F255" s="235">
        <v>0.0</v>
      </c>
      <c r="G255" s="235">
        <v>0.0</v>
      </c>
      <c r="H255" s="235">
        <v>0.0</v>
      </c>
      <c r="I255" s="235">
        <v>0.0</v>
      </c>
      <c r="J255" s="235">
        <v>0.0</v>
      </c>
      <c r="K255" s="235">
        <v>0.0</v>
      </c>
      <c r="L255" s="235">
        <v>0.0</v>
      </c>
      <c r="M255" s="235">
        <v>0.0</v>
      </c>
      <c r="N255" s="235">
        <v>0.0</v>
      </c>
      <c r="O255" s="235">
        <v>0.0</v>
      </c>
      <c r="P255" s="235">
        <v>0.0</v>
      </c>
      <c r="Q255" s="235">
        <v>0.0</v>
      </c>
      <c r="R255" s="235">
        <v>0.0</v>
      </c>
      <c r="S255" s="235">
        <v>0.0</v>
      </c>
      <c r="T255" s="235">
        <v>0.0</v>
      </c>
      <c r="U255" s="235">
        <v>0.0</v>
      </c>
      <c r="V255" s="235">
        <v>0.0</v>
      </c>
      <c r="W255" s="235">
        <v>0.0</v>
      </c>
      <c r="X255" s="235">
        <v>0.0</v>
      </c>
      <c r="Y255" s="235">
        <v>0.0</v>
      </c>
      <c r="Z255" s="235">
        <v>0.0</v>
      </c>
      <c r="AA255" s="235">
        <v>0.0</v>
      </c>
      <c r="AB255" s="235">
        <v>0.0</v>
      </c>
      <c r="AC255" s="235">
        <v>0.0</v>
      </c>
      <c r="AD255" s="235">
        <v>0.0</v>
      </c>
      <c r="AE255" s="235">
        <v>0.0</v>
      </c>
      <c r="AF255" s="235">
        <v>0.0</v>
      </c>
      <c r="AG255" s="189">
        <f t="shared" si="122"/>
        <v>0</v>
      </c>
      <c r="AH255" s="208"/>
    </row>
    <row r="256">
      <c r="A256" s="288" t="s">
        <v>231</v>
      </c>
      <c r="B256" s="235">
        <v>0.0</v>
      </c>
      <c r="C256" s="235">
        <v>0.0</v>
      </c>
      <c r="D256" s="235">
        <v>0.0</v>
      </c>
      <c r="E256" s="235">
        <v>0.0</v>
      </c>
      <c r="F256" s="235">
        <v>0.0</v>
      </c>
      <c r="G256" s="235">
        <v>0.0</v>
      </c>
      <c r="H256" s="235">
        <v>0.0</v>
      </c>
      <c r="I256" s="235">
        <v>0.0</v>
      </c>
      <c r="J256" s="235">
        <v>0.0</v>
      </c>
      <c r="K256" s="235">
        <v>0.0</v>
      </c>
      <c r="L256" s="235">
        <v>0.0</v>
      </c>
      <c r="M256" s="235">
        <v>0.0</v>
      </c>
      <c r="N256" s="235">
        <v>0.0</v>
      </c>
      <c r="O256" s="235">
        <v>0.0</v>
      </c>
      <c r="P256" s="235">
        <v>0.0</v>
      </c>
      <c r="Q256" s="235">
        <v>0.0</v>
      </c>
      <c r="R256" s="235">
        <v>0.0</v>
      </c>
      <c r="S256" s="235">
        <v>0.0</v>
      </c>
      <c r="T256" s="235">
        <v>0.0</v>
      </c>
      <c r="U256" s="235">
        <v>0.0</v>
      </c>
      <c r="V256" s="235">
        <v>0.0</v>
      </c>
      <c r="W256" s="235">
        <v>0.0</v>
      </c>
      <c r="X256" s="235">
        <v>0.0</v>
      </c>
      <c r="Y256" s="235">
        <v>0.0</v>
      </c>
      <c r="Z256" s="235">
        <v>0.0</v>
      </c>
      <c r="AA256" s="235">
        <v>0.0</v>
      </c>
      <c r="AB256" s="235">
        <v>0.0</v>
      </c>
      <c r="AC256" s="235">
        <v>0.0</v>
      </c>
      <c r="AD256" s="235">
        <v>0.0</v>
      </c>
      <c r="AE256" s="235">
        <v>0.0</v>
      </c>
      <c r="AF256" s="235">
        <v>0.0</v>
      </c>
      <c r="AG256" s="189">
        <f t="shared" si="122"/>
        <v>0</v>
      </c>
      <c r="AH256" s="208"/>
    </row>
    <row r="257">
      <c r="A257" s="288" t="s">
        <v>561</v>
      </c>
      <c r="B257" s="235">
        <v>1.0</v>
      </c>
      <c r="C257" s="235">
        <v>0.0</v>
      </c>
      <c r="D257" s="235">
        <v>11.0</v>
      </c>
      <c r="E257" s="235">
        <v>5.0</v>
      </c>
      <c r="F257" s="235">
        <v>7.0</v>
      </c>
      <c r="G257" s="235">
        <v>4.0</v>
      </c>
      <c r="H257" s="235">
        <v>3.0</v>
      </c>
      <c r="I257" s="235">
        <v>6.0</v>
      </c>
      <c r="J257" s="235">
        <v>4.0</v>
      </c>
      <c r="K257" s="235">
        <v>3.0</v>
      </c>
      <c r="L257" s="235">
        <v>25.0</v>
      </c>
      <c r="M257" s="235">
        <v>5.0</v>
      </c>
      <c r="N257" s="235">
        <v>3.0</v>
      </c>
      <c r="O257" s="235">
        <v>3.0</v>
      </c>
      <c r="P257" s="235">
        <v>3.0</v>
      </c>
      <c r="Q257" s="235">
        <v>1.0</v>
      </c>
      <c r="R257" s="235">
        <v>2.0</v>
      </c>
      <c r="S257" s="235">
        <v>2.0</v>
      </c>
      <c r="T257" s="235">
        <v>5.0</v>
      </c>
      <c r="U257" s="235">
        <v>3.0</v>
      </c>
      <c r="V257" s="235">
        <v>0.0</v>
      </c>
      <c r="W257" s="235">
        <v>0.0</v>
      </c>
      <c r="X257" s="235">
        <v>1.0</v>
      </c>
      <c r="Y257" s="235">
        <v>0.0</v>
      </c>
      <c r="Z257" s="235">
        <v>8.0</v>
      </c>
      <c r="AA257" s="235">
        <v>5.0</v>
      </c>
      <c r="AB257" s="235">
        <v>1.0</v>
      </c>
      <c r="AC257" s="235">
        <v>8.0</v>
      </c>
      <c r="AD257" s="235">
        <v>7.0</v>
      </c>
      <c r="AE257" s="235">
        <v>0.0</v>
      </c>
      <c r="AF257" s="235">
        <v>1.0</v>
      </c>
      <c r="AG257" s="189">
        <f t="shared" si="122"/>
        <v>127</v>
      </c>
      <c r="AH257" s="201"/>
    </row>
    <row r="258">
      <c r="A258" s="288" t="s">
        <v>562</v>
      </c>
      <c r="B258" s="235">
        <v>0.0</v>
      </c>
      <c r="C258" s="235">
        <v>0.0</v>
      </c>
      <c r="D258" s="235">
        <v>0.0</v>
      </c>
      <c r="E258" s="235">
        <v>0.0</v>
      </c>
      <c r="F258" s="235">
        <v>0.0</v>
      </c>
      <c r="G258" s="235">
        <v>0.0</v>
      </c>
      <c r="H258" s="235">
        <v>0.0</v>
      </c>
      <c r="I258" s="235">
        <v>0.0</v>
      </c>
      <c r="J258" s="235">
        <v>0.0</v>
      </c>
      <c r="K258" s="235">
        <v>0.0</v>
      </c>
      <c r="L258" s="235">
        <v>0.0</v>
      </c>
      <c r="M258" s="235">
        <v>0.0</v>
      </c>
      <c r="N258" s="235">
        <v>0.0</v>
      </c>
      <c r="O258" s="235">
        <v>0.0</v>
      </c>
      <c r="P258" s="235">
        <v>0.0</v>
      </c>
      <c r="Q258" s="235">
        <v>0.0</v>
      </c>
      <c r="R258" s="235">
        <v>0.0</v>
      </c>
      <c r="S258" s="235">
        <v>0.0</v>
      </c>
      <c r="T258" s="235">
        <v>0.0</v>
      </c>
      <c r="U258" s="235">
        <v>0.0</v>
      </c>
      <c r="V258" s="235">
        <v>0.0</v>
      </c>
      <c r="W258" s="235">
        <v>0.0</v>
      </c>
      <c r="X258" s="235">
        <v>0.0</v>
      </c>
      <c r="Y258" s="235">
        <v>0.0</v>
      </c>
      <c r="Z258" s="235">
        <v>0.0</v>
      </c>
      <c r="AA258" s="235">
        <v>0.0</v>
      </c>
      <c r="AB258" s="235">
        <v>0.0</v>
      </c>
      <c r="AC258" s="235">
        <v>0.0</v>
      </c>
      <c r="AD258" s="235">
        <v>0.0</v>
      </c>
      <c r="AE258" s="235">
        <v>0.0</v>
      </c>
      <c r="AF258" s="235" t="s">
        <v>563</v>
      </c>
      <c r="AG258" s="189">
        <f t="shared" si="122"/>
        <v>0</v>
      </c>
      <c r="AH258" s="201"/>
    </row>
    <row r="259">
      <c r="A259" s="289" t="s">
        <v>234</v>
      </c>
      <c r="B259" s="290">
        <f t="shared" ref="B259:AF259" si="123">sum(B252:B258)</f>
        <v>1</v>
      </c>
      <c r="C259" s="290">
        <f t="shared" si="123"/>
        <v>0</v>
      </c>
      <c r="D259" s="290">
        <f t="shared" si="123"/>
        <v>11</v>
      </c>
      <c r="E259" s="290">
        <f t="shared" si="123"/>
        <v>5</v>
      </c>
      <c r="F259" s="290">
        <f t="shared" si="123"/>
        <v>7</v>
      </c>
      <c r="G259" s="290">
        <f t="shared" si="123"/>
        <v>4</v>
      </c>
      <c r="H259" s="290">
        <f t="shared" si="123"/>
        <v>3</v>
      </c>
      <c r="I259" s="290">
        <f t="shared" si="123"/>
        <v>6</v>
      </c>
      <c r="J259" s="290">
        <f t="shared" si="123"/>
        <v>4</v>
      </c>
      <c r="K259" s="290">
        <f t="shared" si="123"/>
        <v>3</v>
      </c>
      <c r="L259" s="290">
        <f t="shared" si="123"/>
        <v>25</v>
      </c>
      <c r="M259" s="290">
        <f t="shared" si="123"/>
        <v>5</v>
      </c>
      <c r="N259" s="290">
        <f t="shared" si="123"/>
        <v>3</v>
      </c>
      <c r="O259" s="290">
        <f t="shared" si="123"/>
        <v>3</v>
      </c>
      <c r="P259" s="290">
        <f t="shared" si="123"/>
        <v>3</v>
      </c>
      <c r="Q259" s="290">
        <f t="shared" si="123"/>
        <v>1</v>
      </c>
      <c r="R259" s="290">
        <f t="shared" si="123"/>
        <v>2</v>
      </c>
      <c r="S259" s="290">
        <f t="shared" si="123"/>
        <v>2</v>
      </c>
      <c r="T259" s="290">
        <f t="shared" si="123"/>
        <v>5</v>
      </c>
      <c r="U259" s="290">
        <f t="shared" si="123"/>
        <v>3</v>
      </c>
      <c r="V259" s="290">
        <f t="shared" si="123"/>
        <v>0</v>
      </c>
      <c r="W259" s="290">
        <f t="shared" si="123"/>
        <v>0</v>
      </c>
      <c r="X259" s="290">
        <f t="shared" si="123"/>
        <v>1</v>
      </c>
      <c r="Y259" s="290">
        <f t="shared" si="123"/>
        <v>0</v>
      </c>
      <c r="Z259" s="290">
        <f t="shared" si="123"/>
        <v>8</v>
      </c>
      <c r="AA259" s="290">
        <f t="shared" si="123"/>
        <v>5</v>
      </c>
      <c r="AB259" s="290">
        <f t="shared" si="123"/>
        <v>1</v>
      </c>
      <c r="AC259" s="290">
        <f t="shared" si="123"/>
        <v>8</v>
      </c>
      <c r="AD259" s="290">
        <f t="shared" si="123"/>
        <v>7</v>
      </c>
      <c r="AE259" s="290">
        <f t="shared" si="123"/>
        <v>0</v>
      </c>
      <c r="AF259" s="290">
        <f t="shared" si="123"/>
        <v>1</v>
      </c>
      <c r="AG259" s="291">
        <f t="shared" si="122"/>
        <v>127</v>
      </c>
      <c r="AH259" s="292"/>
    </row>
    <row r="260">
      <c r="A260" s="211"/>
      <c r="B260" s="293"/>
      <c r="C260" s="293"/>
      <c r="D260" s="293"/>
      <c r="E260" s="293"/>
      <c r="F260" s="293"/>
      <c r="G260" s="293"/>
      <c r="H260" s="293"/>
      <c r="I260" s="293"/>
      <c r="J260" s="293"/>
      <c r="K260" s="293"/>
      <c r="L260" s="293"/>
      <c r="M260" s="293"/>
      <c r="N260" s="293"/>
      <c r="O260" s="293"/>
      <c r="P260" s="293"/>
      <c r="Q260" s="293"/>
      <c r="R260" s="293"/>
      <c r="S260" s="293"/>
      <c r="T260" s="293"/>
      <c r="U260" s="293"/>
      <c r="V260" s="293"/>
      <c r="W260" s="293"/>
      <c r="X260" s="293"/>
      <c r="Y260" s="293"/>
      <c r="Z260" s="293"/>
      <c r="AA260" s="293"/>
      <c r="AB260" s="293"/>
      <c r="AC260" s="293"/>
      <c r="AD260" s="293"/>
      <c r="AE260" s="293"/>
      <c r="AF260" s="293"/>
      <c r="AG260" s="149"/>
      <c r="AH260" s="150"/>
    </row>
    <row r="261">
      <c r="A261" s="287" t="s">
        <v>385</v>
      </c>
      <c r="B261" s="235">
        <v>0.0</v>
      </c>
      <c r="C261" s="235">
        <v>0.0</v>
      </c>
      <c r="D261" s="235">
        <v>0.0</v>
      </c>
      <c r="E261" s="235">
        <v>0.0</v>
      </c>
      <c r="F261" s="235">
        <v>0.0</v>
      </c>
      <c r="G261" s="235">
        <v>0.0</v>
      </c>
      <c r="H261" s="235">
        <v>0.0</v>
      </c>
      <c r="I261" s="235">
        <v>0.0</v>
      </c>
      <c r="J261" s="235">
        <v>0.0</v>
      </c>
      <c r="K261" s="235">
        <v>0.0</v>
      </c>
      <c r="L261" s="235">
        <v>0.0</v>
      </c>
      <c r="M261" s="235">
        <v>0.0</v>
      </c>
      <c r="N261" s="235">
        <v>0.0</v>
      </c>
      <c r="O261" s="235">
        <v>0.0</v>
      </c>
      <c r="P261" s="235">
        <v>0.0</v>
      </c>
      <c r="Q261" s="235">
        <v>0.0</v>
      </c>
      <c r="R261" s="235">
        <v>0.0</v>
      </c>
      <c r="S261" s="235">
        <v>0.0</v>
      </c>
      <c r="T261" s="235">
        <v>0.0</v>
      </c>
      <c r="U261" s="235">
        <v>0.0</v>
      </c>
      <c r="V261" s="235">
        <v>0.0</v>
      </c>
      <c r="W261" s="235">
        <v>0.0</v>
      </c>
      <c r="X261" s="235">
        <v>0.0</v>
      </c>
      <c r="Y261" s="235">
        <v>0.0</v>
      </c>
      <c r="Z261" s="235">
        <v>0.0</v>
      </c>
      <c r="AA261" s="235">
        <v>0.0</v>
      </c>
      <c r="AB261" s="235">
        <v>0.0</v>
      </c>
      <c r="AC261" s="235">
        <v>0.0</v>
      </c>
      <c r="AD261" s="235">
        <v>0.0</v>
      </c>
      <c r="AE261" s="235">
        <v>0.0</v>
      </c>
      <c r="AF261" s="235">
        <v>0.0</v>
      </c>
      <c r="AG261" s="189">
        <f t="shared" ref="AG261:AG266" si="124">SUM(B261:AF261)</f>
        <v>0</v>
      </c>
      <c r="AH261" s="208"/>
    </row>
    <row r="262">
      <c r="A262" s="287" t="s">
        <v>386</v>
      </c>
      <c r="B262" s="235">
        <v>0.0</v>
      </c>
      <c r="C262" s="235">
        <v>0.0</v>
      </c>
      <c r="D262" s="235">
        <v>0.0</v>
      </c>
      <c r="E262" s="235">
        <v>0.0</v>
      </c>
      <c r="F262" s="235">
        <v>0.0</v>
      </c>
      <c r="G262" s="235">
        <v>0.0</v>
      </c>
      <c r="H262" s="235">
        <v>0.0</v>
      </c>
      <c r="I262" s="235">
        <v>0.0</v>
      </c>
      <c r="J262" s="235">
        <v>0.0</v>
      </c>
      <c r="K262" s="235">
        <v>0.0</v>
      </c>
      <c r="L262" s="235">
        <v>0.0</v>
      </c>
      <c r="M262" s="235">
        <v>0.0</v>
      </c>
      <c r="N262" s="235">
        <v>0.0</v>
      </c>
      <c r="O262" s="235">
        <v>0.0</v>
      </c>
      <c r="P262" s="235">
        <v>0.0</v>
      </c>
      <c r="Q262" s="235">
        <v>0.0</v>
      </c>
      <c r="R262" s="235">
        <v>0.0</v>
      </c>
      <c r="S262" s="235">
        <v>0.0</v>
      </c>
      <c r="T262" s="235">
        <v>0.0</v>
      </c>
      <c r="U262" s="235">
        <v>0.0</v>
      </c>
      <c r="V262" s="235">
        <v>0.0</v>
      </c>
      <c r="W262" s="235">
        <v>0.0</v>
      </c>
      <c r="X262" s="235">
        <v>0.0</v>
      </c>
      <c r="Y262" s="235">
        <v>0.0</v>
      </c>
      <c r="Z262" s="235">
        <v>0.0</v>
      </c>
      <c r="AA262" s="235">
        <v>0.0</v>
      </c>
      <c r="AB262" s="235">
        <v>0.0</v>
      </c>
      <c r="AC262" s="235">
        <v>0.0</v>
      </c>
      <c r="AD262" s="235">
        <v>0.0</v>
      </c>
      <c r="AE262" s="235">
        <v>0.0</v>
      </c>
      <c r="AF262" s="235">
        <v>0.0</v>
      </c>
      <c r="AG262" s="189">
        <f t="shared" si="124"/>
        <v>0</v>
      </c>
      <c r="AH262" s="208"/>
    </row>
    <row r="263">
      <c r="A263" s="288" t="s">
        <v>235</v>
      </c>
      <c r="B263" s="235">
        <v>0.0</v>
      </c>
      <c r="C263" s="235">
        <v>0.0</v>
      </c>
      <c r="D263" s="235">
        <v>0.0</v>
      </c>
      <c r="E263" s="235">
        <v>0.0</v>
      </c>
      <c r="F263" s="235">
        <v>0.0</v>
      </c>
      <c r="G263" s="235">
        <v>0.0</v>
      </c>
      <c r="H263" s="235">
        <v>1.0</v>
      </c>
      <c r="I263" s="235">
        <v>0.0</v>
      </c>
      <c r="J263" s="235">
        <v>0.0</v>
      </c>
      <c r="K263" s="235">
        <v>0.0</v>
      </c>
      <c r="L263" s="235">
        <v>1.0</v>
      </c>
      <c r="M263" s="235">
        <v>0.0</v>
      </c>
      <c r="N263" s="235">
        <v>0.0</v>
      </c>
      <c r="O263" s="235">
        <v>0.0</v>
      </c>
      <c r="P263" s="235">
        <v>0.0</v>
      </c>
      <c r="Q263" s="235">
        <v>0.0</v>
      </c>
      <c r="R263" s="235">
        <v>0.0</v>
      </c>
      <c r="S263" s="235">
        <v>0.0</v>
      </c>
      <c r="T263" s="235">
        <v>0.0</v>
      </c>
      <c r="U263" s="235">
        <v>0.0</v>
      </c>
      <c r="V263" s="235">
        <v>0.0</v>
      </c>
      <c r="W263" s="235">
        <v>0.0</v>
      </c>
      <c r="X263" s="235">
        <v>0.0</v>
      </c>
      <c r="Y263" s="235">
        <v>0.0</v>
      </c>
      <c r="Z263" s="235">
        <v>0.0</v>
      </c>
      <c r="AA263" s="235">
        <v>0.0</v>
      </c>
      <c r="AB263" s="235">
        <v>0.0</v>
      </c>
      <c r="AC263" s="235">
        <v>0.0</v>
      </c>
      <c r="AD263" s="235">
        <v>0.0</v>
      </c>
      <c r="AE263" s="235">
        <v>0.0</v>
      </c>
      <c r="AF263" s="235">
        <v>0.0</v>
      </c>
      <c r="AG263" s="189">
        <f t="shared" si="124"/>
        <v>2</v>
      </c>
      <c r="AH263" s="208"/>
    </row>
    <row r="264">
      <c r="A264" s="288" t="s">
        <v>564</v>
      </c>
      <c r="B264" s="235">
        <v>0.0</v>
      </c>
      <c r="C264" s="235">
        <v>0.0</v>
      </c>
      <c r="D264" s="235">
        <v>0.0</v>
      </c>
      <c r="E264" s="235">
        <v>1.0</v>
      </c>
      <c r="F264" s="235">
        <v>0.0</v>
      </c>
      <c r="G264" s="235">
        <v>0.0</v>
      </c>
      <c r="H264" s="235">
        <v>0.0</v>
      </c>
      <c r="I264" s="235">
        <v>1.0</v>
      </c>
      <c r="J264" s="235">
        <v>0.0</v>
      </c>
      <c r="K264" s="235">
        <v>0.0</v>
      </c>
      <c r="L264" s="235">
        <v>0.0</v>
      </c>
      <c r="M264" s="235">
        <v>0.0</v>
      </c>
      <c r="N264" s="235">
        <v>0.0</v>
      </c>
      <c r="O264" s="235">
        <v>0.0</v>
      </c>
      <c r="P264" s="235">
        <v>0.0</v>
      </c>
      <c r="Q264" s="235">
        <v>0.0</v>
      </c>
      <c r="R264" s="235">
        <v>0.0</v>
      </c>
      <c r="S264" s="235">
        <v>0.0</v>
      </c>
      <c r="T264" s="235">
        <v>0.0</v>
      </c>
      <c r="U264" s="235">
        <v>0.0</v>
      </c>
      <c r="V264" s="235">
        <v>0.0</v>
      </c>
      <c r="W264" s="235">
        <v>0.0</v>
      </c>
      <c r="X264" s="235">
        <v>0.0</v>
      </c>
      <c r="Y264" s="235">
        <v>0.0</v>
      </c>
      <c r="Z264" s="235">
        <v>0.0</v>
      </c>
      <c r="AA264" s="235">
        <v>0.0</v>
      </c>
      <c r="AB264" s="235">
        <v>1.0</v>
      </c>
      <c r="AC264" s="235">
        <v>0.0</v>
      </c>
      <c r="AD264" s="235">
        <v>0.0</v>
      </c>
      <c r="AE264" s="235">
        <v>0.0</v>
      </c>
      <c r="AF264" s="235">
        <v>0.0</v>
      </c>
      <c r="AG264" s="189">
        <f t="shared" si="124"/>
        <v>3</v>
      </c>
      <c r="AH264" s="201"/>
    </row>
    <row r="265">
      <c r="A265" s="288" t="s">
        <v>565</v>
      </c>
      <c r="B265" s="295">
        <v>0.0</v>
      </c>
      <c r="C265" s="295">
        <v>0.0</v>
      </c>
      <c r="D265" s="295">
        <v>1.0</v>
      </c>
      <c r="E265" s="295">
        <v>1.0</v>
      </c>
      <c r="F265" s="295">
        <v>1.0</v>
      </c>
      <c r="G265" s="295">
        <v>0.0</v>
      </c>
      <c r="H265" s="295">
        <v>1.0</v>
      </c>
      <c r="I265" s="295">
        <v>2.0</v>
      </c>
      <c r="J265" s="295">
        <v>2.0</v>
      </c>
      <c r="K265" s="295">
        <v>2.0</v>
      </c>
      <c r="L265" s="295">
        <v>2.0</v>
      </c>
      <c r="M265" s="295">
        <v>0.0</v>
      </c>
      <c r="N265" s="295">
        <v>2.0</v>
      </c>
      <c r="O265" s="295">
        <v>0.0</v>
      </c>
      <c r="P265" s="295">
        <v>2.0</v>
      </c>
      <c r="Q265" s="295">
        <v>0.0</v>
      </c>
      <c r="R265" s="295">
        <v>1.0</v>
      </c>
      <c r="S265" s="295">
        <v>0.0</v>
      </c>
      <c r="T265" s="295">
        <v>1.0</v>
      </c>
      <c r="U265" s="295">
        <v>0.0</v>
      </c>
      <c r="V265" s="295">
        <v>0.0</v>
      </c>
      <c r="W265" s="295">
        <v>0.0</v>
      </c>
      <c r="X265" s="295">
        <v>0.0</v>
      </c>
      <c r="Y265" s="295">
        <v>0.0</v>
      </c>
      <c r="Z265" s="295">
        <v>1.0</v>
      </c>
      <c r="AA265" s="295">
        <v>1.0</v>
      </c>
      <c r="AB265" s="295">
        <v>4.0</v>
      </c>
      <c r="AC265" s="295">
        <v>2.0</v>
      </c>
      <c r="AD265" s="295">
        <v>0.0</v>
      </c>
      <c r="AE265" s="295">
        <v>1.0</v>
      </c>
      <c r="AF265" s="295">
        <v>0.0</v>
      </c>
      <c r="AG265" s="189">
        <f t="shared" si="124"/>
        <v>27</v>
      </c>
      <c r="AH265" s="201"/>
    </row>
    <row r="266">
      <c r="A266" s="289" t="s">
        <v>238</v>
      </c>
      <c r="B266" s="290">
        <f t="shared" ref="B266:AF266" si="125">sum(B261:B265)</f>
        <v>0</v>
      </c>
      <c r="C266" s="290">
        <f t="shared" si="125"/>
        <v>0</v>
      </c>
      <c r="D266" s="290">
        <f t="shared" si="125"/>
        <v>1</v>
      </c>
      <c r="E266" s="290">
        <f t="shared" si="125"/>
        <v>2</v>
      </c>
      <c r="F266" s="290">
        <f t="shared" si="125"/>
        <v>1</v>
      </c>
      <c r="G266" s="290">
        <f t="shared" si="125"/>
        <v>0</v>
      </c>
      <c r="H266" s="290">
        <f t="shared" si="125"/>
        <v>2</v>
      </c>
      <c r="I266" s="290">
        <f t="shared" si="125"/>
        <v>3</v>
      </c>
      <c r="J266" s="290">
        <f t="shared" si="125"/>
        <v>2</v>
      </c>
      <c r="K266" s="290">
        <f t="shared" si="125"/>
        <v>2</v>
      </c>
      <c r="L266" s="290">
        <f t="shared" si="125"/>
        <v>3</v>
      </c>
      <c r="M266" s="290">
        <f t="shared" si="125"/>
        <v>0</v>
      </c>
      <c r="N266" s="290">
        <f t="shared" si="125"/>
        <v>2</v>
      </c>
      <c r="O266" s="290">
        <f t="shared" si="125"/>
        <v>0</v>
      </c>
      <c r="P266" s="290">
        <f t="shared" si="125"/>
        <v>2</v>
      </c>
      <c r="Q266" s="290">
        <f t="shared" si="125"/>
        <v>0</v>
      </c>
      <c r="R266" s="290">
        <f t="shared" si="125"/>
        <v>1</v>
      </c>
      <c r="S266" s="290">
        <f t="shared" si="125"/>
        <v>0</v>
      </c>
      <c r="T266" s="290">
        <f t="shared" si="125"/>
        <v>1</v>
      </c>
      <c r="U266" s="290">
        <f t="shared" si="125"/>
        <v>0</v>
      </c>
      <c r="V266" s="290">
        <f t="shared" si="125"/>
        <v>0</v>
      </c>
      <c r="W266" s="290">
        <f t="shared" si="125"/>
        <v>0</v>
      </c>
      <c r="X266" s="290">
        <f t="shared" si="125"/>
        <v>0</v>
      </c>
      <c r="Y266" s="290">
        <f t="shared" si="125"/>
        <v>0</v>
      </c>
      <c r="Z266" s="290">
        <f t="shared" si="125"/>
        <v>1</v>
      </c>
      <c r="AA266" s="290">
        <f t="shared" si="125"/>
        <v>1</v>
      </c>
      <c r="AB266" s="290">
        <f t="shared" si="125"/>
        <v>5</v>
      </c>
      <c r="AC266" s="290">
        <f t="shared" si="125"/>
        <v>2</v>
      </c>
      <c r="AD266" s="290">
        <f t="shared" si="125"/>
        <v>0</v>
      </c>
      <c r="AE266" s="290">
        <f t="shared" si="125"/>
        <v>1</v>
      </c>
      <c r="AF266" s="290">
        <f t="shared" si="125"/>
        <v>0</v>
      </c>
      <c r="AG266" s="291">
        <f t="shared" si="124"/>
        <v>32</v>
      </c>
      <c r="AH266" s="292"/>
    </row>
    <row r="267">
      <c r="A267" s="211"/>
      <c r="B267" s="293"/>
      <c r="C267" s="293"/>
      <c r="D267" s="293"/>
      <c r="E267" s="293"/>
      <c r="F267" s="293"/>
      <c r="G267" s="293"/>
      <c r="H267" s="293"/>
      <c r="I267" s="293"/>
      <c r="J267" s="293"/>
      <c r="K267" s="293"/>
      <c r="L267" s="293"/>
      <c r="M267" s="293"/>
      <c r="N267" s="293"/>
      <c r="O267" s="293"/>
      <c r="P267" s="293"/>
      <c r="Q267" s="293"/>
      <c r="R267" s="293"/>
      <c r="S267" s="293"/>
      <c r="T267" s="293"/>
      <c r="U267" s="293"/>
      <c r="V267" s="293"/>
      <c r="W267" s="293"/>
      <c r="X267" s="293"/>
      <c r="Y267" s="293"/>
      <c r="Z267" s="293"/>
      <c r="AA267" s="293"/>
      <c r="AB267" s="293"/>
      <c r="AC267" s="293"/>
      <c r="AD267" s="293"/>
      <c r="AE267" s="293"/>
      <c r="AF267" s="293"/>
      <c r="AG267" s="149"/>
      <c r="AH267" s="150"/>
    </row>
    <row r="268">
      <c r="A268" s="218" t="s">
        <v>239</v>
      </c>
      <c r="B268" s="219">
        <f t="shared" ref="B268:AF268" si="126">sum(B272,B276,B281)</f>
        <v>0</v>
      </c>
      <c r="C268" s="219">
        <f t="shared" si="126"/>
        <v>0</v>
      </c>
      <c r="D268" s="219">
        <f t="shared" si="126"/>
        <v>0</v>
      </c>
      <c r="E268" s="219">
        <f t="shared" si="126"/>
        <v>0</v>
      </c>
      <c r="F268" s="219">
        <f t="shared" si="126"/>
        <v>0</v>
      </c>
      <c r="G268" s="219">
        <f t="shared" si="126"/>
        <v>0</v>
      </c>
      <c r="H268" s="219">
        <f t="shared" si="126"/>
        <v>0</v>
      </c>
      <c r="I268" s="219">
        <f t="shared" si="126"/>
        <v>0</v>
      </c>
      <c r="J268" s="219">
        <f t="shared" si="126"/>
        <v>0</v>
      </c>
      <c r="K268" s="219">
        <f t="shared" si="126"/>
        <v>0</v>
      </c>
      <c r="L268" s="219">
        <f t="shared" si="126"/>
        <v>1</v>
      </c>
      <c r="M268" s="219">
        <f t="shared" si="126"/>
        <v>0</v>
      </c>
      <c r="N268" s="219">
        <f t="shared" si="126"/>
        <v>0</v>
      </c>
      <c r="O268" s="219">
        <f t="shared" si="126"/>
        <v>3</v>
      </c>
      <c r="P268" s="219">
        <f t="shared" si="126"/>
        <v>11</v>
      </c>
      <c r="Q268" s="219">
        <f t="shared" si="126"/>
        <v>1</v>
      </c>
      <c r="R268" s="219">
        <f t="shared" si="126"/>
        <v>0</v>
      </c>
      <c r="S268" s="219">
        <f t="shared" si="126"/>
        <v>4</v>
      </c>
      <c r="T268" s="219">
        <f t="shared" si="126"/>
        <v>5</v>
      </c>
      <c r="U268" s="219">
        <f t="shared" si="126"/>
        <v>1</v>
      </c>
      <c r="V268" s="219">
        <f t="shared" si="126"/>
        <v>9</v>
      </c>
      <c r="W268" s="219">
        <f t="shared" si="126"/>
        <v>2</v>
      </c>
      <c r="X268" s="219">
        <f t="shared" si="126"/>
        <v>1</v>
      </c>
      <c r="Y268" s="219">
        <f t="shared" si="126"/>
        <v>0</v>
      </c>
      <c r="Z268" s="219">
        <f t="shared" si="126"/>
        <v>0</v>
      </c>
      <c r="AA268" s="219">
        <f t="shared" si="126"/>
        <v>0</v>
      </c>
      <c r="AB268" s="219">
        <f t="shared" si="126"/>
        <v>4</v>
      </c>
      <c r="AC268" s="219">
        <f t="shared" si="126"/>
        <v>5</v>
      </c>
      <c r="AD268" s="219">
        <f t="shared" si="126"/>
        <v>1</v>
      </c>
      <c r="AE268" s="219">
        <f t="shared" si="126"/>
        <v>3</v>
      </c>
      <c r="AF268" s="219">
        <f t="shared" si="126"/>
        <v>0</v>
      </c>
      <c r="AG268" s="189">
        <f t="shared" ref="AG268:AG272" si="127">SUM(B268:AF268)</f>
        <v>51</v>
      </c>
      <c r="AH268" s="220"/>
    </row>
    <row r="269" collapsed="1">
      <c r="A269" s="288" t="s">
        <v>240</v>
      </c>
      <c r="B269" s="294">
        <v>0.0</v>
      </c>
      <c r="C269" s="294">
        <v>0.0</v>
      </c>
      <c r="D269" s="294">
        <v>0.0</v>
      </c>
      <c r="E269" s="294">
        <v>0.0</v>
      </c>
      <c r="F269" s="294">
        <v>0.0</v>
      </c>
      <c r="G269" s="294">
        <v>0.0</v>
      </c>
      <c r="H269" s="294">
        <v>0.0</v>
      </c>
      <c r="I269" s="294">
        <v>0.0</v>
      </c>
      <c r="J269" s="294">
        <v>0.0</v>
      </c>
      <c r="K269" s="294">
        <v>0.0</v>
      </c>
      <c r="L269" s="294">
        <v>1.0</v>
      </c>
      <c r="M269" s="294">
        <v>0.0</v>
      </c>
      <c r="N269" s="294">
        <v>0.0</v>
      </c>
      <c r="O269" s="294">
        <v>3.0</v>
      </c>
      <c r="P269" s="294">
        <v>11.0</v>
      </c>
      <c r="Q269" s="294">
        <v>1.0</v>
      </c>
      <c r="R269" s="294">
        <v>0.0</v>
      </c>
      <c r="S269" s="294">
        <v>4.0</v>
      </c>
      <c r="T269" s="294">
        <v>5.0</v>
      </c>
      <c r="U269" s="294">
        <v>1.0</v>
      </c>
      <c r="V269" s="294">
        <v>9.0</v>
      </c>
      <c r="W269" s="294">
        <v>2.0</v>
      </c>
      <c r="X269" s="294">
        <v>1.0</v>
      </c>
      <c r="Y269" s="294">
        <v>0.0</v>
      </c>
      <c r="Z269" s="294">
        <v>0.0</v>
      </c>
      <c r="AA269" s="294">
        <v>0.0</v>
      </c>
      <c r="AB269" s="294">
        <v>4.0</v>
      </c>
      <c r="AC269" s="294">
        <v>5.0</v>
      </c>
      <c r="AD269" s="294">
        <v>1.0</v>
      </c>
      <c r="AE269" s="294">
        <v>3.0</v>
      </c>
      <c r="AF269" s="294">
        <v>0.0</v>
      </c>
      <c r="AG269" s="189">
        <f t="shared" si="127"/>
        <v>51</v>
      </c>
      <c r="AH269" s="208"/>
    </row>
    <row r="270" hidden="1" outlineLevel="1">
      <c r="A270" s="288" t="s">
        <v>566</v>
      </c>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c r="AA270" s="221"/>
      <c r="AB270" s="221"/>
      <c r="AC270" s="221"/>
      <c r="AD270" s="221"/>
      <c r="AE270" s="221"/>
      <c r="AF270" s="221"/>
      <c r="AG270" s="189">
        <f t="shared" si="127"/>
        <v>0</v>
      </c>
      <c r="AH270" s="208"/>
    </row>
    <row r="271" hidden="1" outlineLevel="1">
      <c r="A271" s="288" t="s">
        <v>567</v>
      </c>
      <c r="B271" s="295"/>
      <c r="C271" s="295"/>
      <c r="D271" s="295"/>
      <c r="E271" s="295"/>
      <c r="F271" s="295"/>
      <c r="G271" s="295"/>
      <c r="H271" s="295"/>
      <c r="I271" s="295"/>
      <c r="J271" s="295"/>
      <c r="K271" s="295"/>
      <c r="L271" s="295"/>
      <c r="M271" s="295"/>
      <c r="N271" s="295"/>
      <c r="O271" s="295"/>
      <c r="P271" s="295"/>
      <c r="Q271" s="295"/>
      <c r="R271" s="295"/>
      <c r="S271" s="295"/>
      <c r="T271" s="295"/>
      <c r="U271" s="295"/>
      <c r="V271" s="295"/>
      <c r="W271" s="295"/>
      <c r="X271" s="295"/>
      <c r="Y271" s="295"/>
      <c r="Z271" s="295"/>
      <c r="AA271" s="295"/>
      <c r="AB271" s="295"/>
      <c r="AC271" s="295"/>
      <c r="AD271" s="295"/>
      <c r="AE271" s="295"/>
      <c r="AF271" s="295"/>
      <c r="AG271" s="189">
        <f t="shared" si="127"/>
        <v>0</v>
      </c>
      <c r="AH271" s="150"/>
    </row>
    <row r="272" collapsed="1">
      <c r="A272" s="289" t="s">
        <v>243</v>
      </c>
      <c r="B272" s="290">
        <f t="shared" ref="B272:AF272" si="128">sum(B269:B271)</f>
        <v>0</v>
      </c>
      <c r="C272" s="290">
        <f t="shared" si="128"/>
        <v>0</v>
      </c>
      <c r="D272" s="290">
        <f t="shared" si="128"/>
        <v>0</v>
      </c>
      <c r="E272" s="290">
        <f t="shared" si="128"/>
        <v>0</v>
      </c>
      <c r="F272" s="290">
        <f t="shared" si="128"/>
        <v>0</v>
      </c>
      <c r="G272" s="290">
        <f t="shared" si="128"/>
        <v>0</v>
      </c>
      <c r="H272" s="290">
        <f t="shared" si="128"/>
        <v>0</v>
      </c>
      <c r="I272" s="290">
        <f t="shared" si="128"/>
        <v>0</v>
      </c>
      <c r="J272" s="290">
        <f t="shared" si="128"/>
        <v>0</v>
      </c>
      <c r="K272" s="290">
        <f t="shared" si="128"/>
        <v>0</v>
      </c>
      <c r="L272" s="290">
        <f t="shared" si="128"/>
        <v>1</v>
      </c>
      <c r="M272" s="290">
        <f t="shared" si="128"/>
        <v>0</v>
      </c>
      <c r="N272" s="290">
        <f t="shared" si="128"/>
        <v>0</v>
      </c>
      <c r="O272" s="290">
        <f t="shared" si="128"/>
        <v>3</v>
      </c>
      <c r="P272" s="290">
        <f t="shared" si="128"/>
        <v>11</v>
      </c>
      <c r="Q272" s="290">
        <f t="shared" si="128"/>
        <v>1</v>
      </c>
      <c r="R272" s="290">
        <f t="shared" si="128"/>
        <v>0</v>
      </c>
      <c r="S272" s="290">
        <f t="shared" si="128"/>
        <v>4</v>
      </c>
      <c r="T272" s="290">
        <f t="shared" si="128"/>
        <v>5</v>
      </c>
      <c r="U272" s="290">
        <f t="shared" si="128"/>
        <v>1</v>
      </c>
      <c r="V272" s="290">
        <f t="shared" si="128"/>
        <v>9</v>
      </c>
      <c r="W272" s="290">
        <f t="shared" si="128"/>
        <v>2</v>
      </c>
      <c r="X272" s="290">
        <f t="shared" si="128"/>
        <v>1</v>
      </c>
      <c r="Y272" s="290">
        <f t="shared" si="128"/>
        <v>0</v>
      </c>
      <c r="Z272" s="290">
        <f t="shared" si="128"/>
        <v>0</v>
      </c>
      <c r="AA272" s="290">
        <f t="shared" si="128"/>
        <v>0</v>
      </c>
      <c r="AB272" s="290">
        <f t="shared" si="128"/>
        <v>4</v>
      </c>
      <c r="AC272" s="290">
        <f t="shared" si="128"/>
        <v>5</v>
      </c>
      <c r="AD272" s="290">
        <f t="shared" si="128"/>
        <v>1</v>
      </c>
      <c r="AE272" s="290">
        <f t="shared" si="128"/>
        <v>3</v>
      </c>
      <c r="AF272" s="290">
        <f t="shared" si="128"/>
        <v>0</v>
      </c>
      <c r="AG272" s="189">
        <f t="shared" si="127"/>
        <v>51</v>
      </c>
      <c r="AH272" s="150"/>
    </row>
    <row r="273" hidden="1" outlineLevel="1">
      <c r="A273" s="211"/>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89"/>
      <c r="AH273" s="185"/>
    </row>
    <row r="274" hidden="1" outlineLevel="1">
      <c r="A274" s="288" t="s">
        <v>244</v>
      </c>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c r="AD274" s="222"/>
      <c r="AE274" s="222"/>
      <c r="AF274" s="222"/>
      <c r="AG274" s="189">
        <f t="shared" ref="AG274:AG276" si="129">SUM(B274:AF274)</f>
        <v>0</v>
      </c>
      <c r="AH274" s="208"/>
    </row>
    <row r="275" hidden="1" outlineLevel="1">
      <c r="A275" s="288" t="s">
        <v>568</v>
      </c>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c r="AA275" s="221"/>
      <c r="AB275" s="221"/>
      <c r="AC275" s="221"/>
      <c r="AD275" s="221"/>
      <c r="AE275" s="221"/>
      <c r="AF275" s="221"/>
      <c r="AG275" s="189">
        <f t="shared" si="129"/>
        <v>0</v>
      </c>
      <c r="AH275" s="208"/>
    </row>
    <row r="276" hidden="1" outlineLevel="1">
      <c r="A276" s="289" t="s">
        <v>246</v>
      </c>
      <c r="B276" s="290">
        <f t="shared" ref="B276:AF276" si="130">sum(B274:B275)</f>
        <v>0</v>
      </c>
      <c r="C276" s="290">
        <f t="shared" si="130"/>
        <v>0</v>
      </c>
      <c r="D276" s="290">
        <f t="shared" si="130"/>
        <v>0</v>
      </c>
      <c r="E276" s="290">
        <f t="shared" si="130"/>
        <v>0</v>
      </c>
      <c r="F276" s="290">
        <f t="shared" si="130"/>
        <v>0</v>
      </c>
      <c r="G276" s="290">
        <f t="shared" si="130"/>
        <v>0</v>
      </c>
      <c r="H276" s="290">
        <f t="shared" si="130"/>
        <v>0</v>
      </c>
      <c r="I276" s="290">
        <f t="shared" si="130"/>
        <v>0</v>
      </c>
      <c r="J276" s="290">
        <f t="shared" si="130"/>
        <v>0</v>
      </c>
      <c r="K276" s="290">
        <f t="shared" si="130"/>
        <v>0</v>
      </c>
      <c r="L276" s="290">
        <f t="shared" si="130"/>
        <v>0</v>
      </c>
      <c r="M276" s="290">
        <f t="shared" si="130"/>
        <v>0</v>
      </c>
      <c r="N276" s="290">
        <f t="shared" si="130"/>
        <v>0</v>
      </c>
      <c r="O276" s="290">
        <f t="shared" si="130"/>
        <v>0</v>
      </c>
      <c r="P276" s="290">
        <f t="shared" si="130"/>
        <v>0</v>
      </c>
      <c r="Q276" s="290">
        <f t="shared" si="130"/>
        <v>0</v>
      </c>
      <c r="R276" s="290">
        <f t="shared" si="130"/>
        <v>0</v>
      </c>
      <c r="S276" s="290">
        <f t="shared" si="130"/>
        <v>0</v>
      </c>
      <c r="T276" s="290">
        <f t="shared" si="130"/>
        <v>0</v>
      </c>
      <c r="U276" s="290">
        <f t="shared" si="130"/>
        <v>0</v>
      </c>
      <c r="V276" s="290">
        <f t="shared" si="130"/>
        <v>0</v>
      </c>
      <c r="W276" s="290">
        <f t="shared" si="130"/>
        <v>0</v>
      </c>
      <c r="X276" s="290">
        <f t="shared" si="130"/>
        <v>0</v>
      </c>
      <c r="Y276" s="290">
        <f t="shared" si="130"/>
        <v>0</v>
      </c>
      <c r="Z276" s="290">
        <f t="shared" si="130"/>
        <v>0</v>
      </c>
      <c r="AA276" s="290">
        <f t="shared" si="130"/>
        <v>0</v>
      </c>
      <c r="AB276" s="290">
        <f t="shared" si="130"/>
        <v>0</v>
      </c>
      <c r="AC276" s="290">
        <f t="shared" si="130"/>
        <v>0</v>
      </c>
      <c r="AD276" s="290">
        <f t="shared" si="130"/>
        <v>0</v>
      </c>
      <c r="AE276" s="290">
        <f t="shared" si="130"/>
        <v>0</v>
      </c>
      <c r="AF276" s="290">
        <f t="shared" si="130"/>
        <v>0</v>
      </c>
      <c r="AG276" s="189">
        <f t="shared" si="129"/>
        <v>0</v>
      </c>
      <c r="AH276" s="150"/>
    </row>
    <row r="277" hidden="1" outlineLevel="1">
      <c r="A277" s="211"/>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89"/>
      <c r="AH277" s="185"/>
    </row>
    <row r="278" hidden="1" outlineLevel="1">
      <c r="A278" s="288" t="s">
        <v>569</v>
      </c>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c r="AD278" s="222"/>
      <c r="AE278" s="222"/>
      <c r="AF278" s="222"/>
      <c r="AG278" s="189">
        <f t="shared" ref="AG278:AG281" si="131">SUM(B278:AF278)</f>
        <v>0</v>
      </c>
      <c r="AH278" s="208"/>
    </row>
    <row r="279" hidden="1" outlineLevel="1">
      <c r="A279" s="288" t="s">
        <v>570</v>
      </c>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c r="AA279" s="221"/>
      <c r="AB279" s="221"/>
      <c r="AC279" s="221"/>
      <c r="AD279" s="221"/>
      <c r="AE279" s="221"/>
      <c r="AF279" s="221"/>
      <c r="AG279" s="189">
        <f t="shared" si="131"/>
        <v>0</v>
      </c>
      <c r="AH279" s="208"/>
    </row>
    <row r="280" hidden="1" outlineLevel="1">
      <c r="A280" s="288" t="s">
        <v>571</v>
      </c>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c r="AA280" s="221"/>
      <c r="AB280" s="221"/>
      <c r="AC280" s="221"/>
      <c r="AD280" s="221"/>
      <c r="AE280" s="221"/>
      <c r="AF280" s="221"/>
      <c r="AG280" s="189">
        <f t="shared" si="131"/>
        <v>0</v>
      </c>
      <c r="AH280" s="208"/>
    </row>
    <row r="281" hidden="1" outlineLevel="1">
      <c r="A281" s="296" t="s">
        <v>250</v>
      </c>
      <c r="B281" s="297">
        <f t="shared" ref="B281:AF281" si="132">sum(B278:B280)</f>
        <v>0</v>
      </c>
      <c r="C281" s="297">
        <f t="shared" si="132"/>
        <v>0</v>
      </c>
      <c r="D281" s="297">
        <f t="shared" si="132"/>
        <v>0</v>
      </c>
      <c r="E281" s="297">
        <f t="shared" si="132"/>
        <v>0</v>
      </c>
      <c r="F281" s="297">
        <f t="shared" si="132"/>
        <v>0</v>
      </c>
      <c r="G281" s="297">
        <f t="shared" si="132"/>
        <v>0</v>
      </c>
      <c r="H281" s="297">
        <f t="shared" si="132"/>
        <v>0</v>
      </c>
      <c r="I281" s="297">
        <f t="shared" si="132"/>
        <v>0</v>
      </c>
      <c r="J281" s="297">
        <f t="shared" si="132"/>
        <v>0</v>
      </c>
      <c r="K281" s="297">
        <f t="shared" si="132"/>
        <v>0</v>
      </c>
      <c r="L281" s="297">
        <f t="shared" si="132"/>
        <v>0</v>
      </c>
      <c r="M281" s="297">
        <f t="shared" si="132"/>
        <v>0</v>
      </c>
      <c r="N281" s="297">
        <f t="shared" si="132"/>
        <v>0</v>
      </c>
      <c r="O281" s="297">
        <f t="shared" si="132"/>
        <v>0</v>
      </c>
      <c r="P281" s="297">
        <f t="shared" si="132"/>
        <v>0</v>
      </c>
      <c r="Q281" s="297">
        <f t="shared" si="132"/>
        <v>0</v>
      </c>
      <c r="R281" s="297">
        <f t="shared" si="132"/>
        <v>0</v>
      </c>
      <c r="S281" s="297">
        <f t="shared" si="132"/>
        <v>0</v>
      </c>
      <c r="T281" s="297">
        <f t="shared" si="132"/>
        <v>0</v>
      </c>
      <c r="U281" s="297">
        <f t="shared" si="132"/>
        <v>0</v>
      </c>
      <c r="V281" s="297">
        <f t="shared" si="132"/>
        <v>0</v>
      </c>
      <c r="W281" s="297">
        <f t="shared" si="132"/>
        <v>0</v>
      </c>
      <c r="X281" s="297">
        <f t="shared" si="132"/>
        <v>0</v>
      </c>
      <c r="Y281" s="297">
        <f t="shared" si="132"/>
        <v>0</v>
      </c>
      <c r="Z281" s="297">
        <f t="shared" si="132"/>
        <v>0</v>
      </c>
      <c r="AA281" s="297">
        <f t="shared" si="132"/>
        <v>0</v>
      </c>
      <c r="AB281" s="297">
        <f t="shared" si="132"/>
        <v>0</v>
      </c>
      <c r="AC281" s="297">
        <f t="shared" si="132"/>
        <v>0</v>
      </c>
      <c r="AD281" s="297">
        <f t="shared" si="132"/>
        <v>0</v>
      </c>
      <c r="AE281" s="297">
        <f t="shared" si="132"/>
        <v>0</v>
      </c>
      <c r="AF281" s="297">
        <f t="shared" si="132"/>
        <v>0</v>
      </c>
      <c r="AG281" s="189">
        <f t="shared" si="131"/>
        <v>0</v>
      </c>
      <c r="AH281" s="298"/>
    </row>
    <row r="282">
      <c r="A282" s="211"/>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89"/>
      <c r="AH282" s="185"/>
    </row>
    <row r="283">
      <c r="A283" s="299" t="s">
        <v>278</v>
      </c>
      <c r="B283" s="245">
        <v>0.0</v>
      </c>
      <c r="C283" s="245">
        <v>0.0</v>
      </c>
      <c r="D283" s="245">
        <v>0.0</v>
      </c>
      <c r="E283" s="245">
        <v>0.0</v>
      </c>
      <c r="F283" s="245">
        <v>0.0</v>
      </c>
      <c r="G283" s="245">
        <v>0.0</v>
      </c>
      <c r="H283" s="245">
        <v>0.0</v>
      </c>
      <c r="I283" s="245">
        <v>0.0</v>
      </c>
      <c r="J283" s="245">
        <v>0.0</v>
      </c>
      <c r="K283" s="245">
        <v>0.0</v>
      </c>
      <c r="L283" s="245">
        <v>0.0</v>
      </c>
      <c r="M283" s="245">
        <v>0.0</v>
      </c>
      <c r="N283" s="245">
        <v>0.0</v>
      </c>
      <c r="O283" s="245">
        <v>0.0</v>
      </c>
      <c r="P283" s="245">
        <v>0.0</v>
      </c>
      <c r="Q283" s="245">
        <v>0.0</v>
      </c>
      <c r="R283" s="245">
        <v>0.0</v>
      </c>
      <c r="S283" s="245">
        <v>0.0</v>
      </c>
      <c r="T283" s="245">
        <v>0.0</v>
      </c>
      <c r="U283" s="245">
        <v>0.0</v>
      </c>
      <c r="V283" s="245">
        <v>0.0</v>
      </c>
      <c r="W283" s="245">
        <v>0.0</v>
      </c>
      <c r="X283" s="245">
        <v>0.0</v>
      </c>
      <c r="Y283" s="245">
        <v>0.0</v>
      </c>
      <c r="Z283" s="245">
        <v>0.0</v>
      </c>
      <c r="AA283" s="245">
        <v>0.0</v>
      </c>
      <c r="AB283" s="245">
        <v>1.0</v>
      </c>
      <c r="AC283" s="245">
        <v>0.0</v>
      </c>
      <c r="AD283" s="245">
        <v>0.0</v>
      </c>
      <c r="AE283" s="245">
        <v>0.0</v>
      </c>
      <c r="AF283" s="245">
        <v>0.0</v>
      </c>
      <c r="AG283" s="189">
        <f t="shared" ref="AG283:AG297" si="133">SUM(B283:AF283)</f>
        <v>1</v>
      </c>
      <c r="AH283" s="226"/>
    </row>
    <row r="284">
      <c r="A284" s="300" t="s">
        <v>279</v>
      </c>
      <c r="B284" s="235">
        <v>1.0</v>
      </c>
      <c r="C284" s="235">
        <v>0.0</v>
      </c>
      <c r="D284" s="235">
        <v>8.0</v>
      </c>
      <c r="E284" s="235">
        <v>4.0</v>
      </c>
      <c r="F284" s="235">
        <v>3.0</v>
      </c>
      <c r="G284" s="235">
        <v>3.0</v>
      </c>
      <c r="H284" s="235">
        <v>3.0</v>
      </c>
      <c r="I284" s="235">
        <v>4.0</v>
      </c>
      <c r="J284" s="235">
        <v>3.0</v>
      </c>
      <c r="K284" s="235">
        <v>2.0</v>
      </c>
      <c r="L284" s="235">
        <v>21.0</v>
      </c>
      <c r="M284" s="235">
        <v>3.0</v>
      </c>
      <c r="N284" s="235">
        <v>3.0</v>
      </c>
      <c r="O284" s="235">
        <v>4.0</v>
      </c>
      <c r="P284" s="235">
        <v>5.0</v>
      </c>
      <c r="Q284" s="235">
        <v>1.0</v>
      </c>
      <c r="R284" s="235">
        <v>1.0</v>
      </c>
      <c r="S284" s="235">
        <v>1.0</v>
      </c>
      <c r="T284" s="235">
        <v>2.0</v>
      </c>
      <c r="U284" s="235">
        <v>2.0</v>
      </c>
      <c r="V284" s="235">
        <v>1.0</v>
      </c>
      <c r="W284" s="235">
        <v>0.0</v>
      </c>
      <c r="X284" s="235">
        <v>0.0</v>
      </c>
      <c r="Y284" s="235">
        <v>0.0</v>
      </c>
      <c r="Z284" s="235">
        <v>4.0</v>
      </c>
      <c r="AA284" s="235">
        <v>2.0</v>
      </c>
      <c r="AB284" s="235">
        <v>1.0</v>
      </c>
      <c r="AC284" s="235">
        <v>5.0</v>
      </c>
      <c r="AD284" s="235">
        <v>6.0</v>
      </c>
      <c r="AE284" s="235">
        <v>0.0</v>
      </c>
      <c r="AF284" s="235">
        <v>1.0</v>
      </c>
      <c r="AG284" s="189">
        <f t="shared" si="133"/>
        <v>94</v>
      </c>
      <c r="AH284" s="201"/>
    </row>
    <row r="285">
      <c r="A285" s="300" t="s">
        <v>572</v>
      </c>
      <c r="B285" s="235">
        <v>1.0</v>
      </c>
      <c r="C285" s="235">
        <v>0.0</v>
      </c>
      <c r="D285" s="235">
        <v>2.0</v>
      </c>
      <c r="E285" s="235">
        <v>0.0</v>
      </c>
      <c r="F285" s="235">
        <v>0.0</v>
      </c>
      <c r="G285" s="235">
        <v>0.0</v>
      </c>
      <c r="H285" s="235">
        <v>0.0</v>
      </c>
      <c r="I285" s="235">
        <v>1.0</v>
      </c>
      <c r="J285" s="235">
        <v>0.0</v>
      </c>
      <c r="K285" s="235">
        <v>0.0</v>
      </c>
      <c r="L285" s="235">
        <v>1.0</v>
      </c>
      <c r="M285" s="235">
        <v>1.0</v>
      </c>
      <c r="N285" s="235">
        <v>1.0</v>
      </c>
      <c r="O285" s="235">
        <v>1.0</v>
      </c>
      <c r="P285" s="235">
        <v>5.0</v>
      </c>
      <c r="Q285" s="235">
        <v>0.0</v>
      </c>
      <c r="R285" s="235">
        <v>0.0</v>
      </c>
      <c r="S285" s="235">
        <v>0.0</v>
      </c>
      <c r="T285" s="235">
        <v>0.0</v>
      </c>
      <c r="U285" s="235">
        <v>0.0</v>
      </c>
      <c r="V285" s="235">
        <v>2.0</v>
      </c>
      <c r="W285" s="235">
        <v>0.0</v>
      </c>
      <c r="X285" s="235">
        <v>0.0</v>
      </c>
      <c r="Y285" s="235">
        <v>0.0</v>
      </c>
      <c r="Z285" s="235">
        <v>1.0</v>
      </c>
      <c r="AA285" s="235">
        <v>0.0</v>
      </c>
      <c r="AB285" s="235">
        <v>1.0</v>
      </c>
      <c r="AC285" s="235">
        <v>1.0</v>
      </c>
      <c r="AD285" s="235">
        <v>1.0</v>
      </c>
      <c r="AE285" s="235">
        <v>0.0</v>
      </c>
      <c r="AF285" s="235">
        <v>0.0</v>
      </c>
      <c r="AG285" s="189">
        <f t="shared" si="133"/>
        <v>19</v>
      </c>
      <c r="AH285" s="201"/>
    </row>
    <row r="286">
      <c r="A286" s="300" t="s">
        <v>573</v>
      </c>
      <c r="B286" s="235">
        <v>0.0</v>
      </c>
      <c r="C286" s="235">
        <v>0.0</v>
      </c>
      <c r="D286" s="235">
        <v>0.0</v>
      </c>
      <c r="E286" s="235">
        <v>0.0</v>
      </c>
      <c r="F286" s="235">
        <v>0.0</v>
      </c>
      <c r="G286" s="235">
        <v>0.0</v>
      </c>
      <c r="H286" s="235">
        <v>0.0</v>
      </c>
      <c r="I286" s="235">
        <v>0.0</v>
      </c>
      <c r="J286" s="235">
        <v>0.0</v>
      </c>
      <c r="K286" s="235">
        <v>0.0</v>
      </c>
      <c r="L286" s="235">
        <v>0.0</v>
      </c>
      <c r="M286" s="235">
        <v>0.0</v>
      </c>
      <c r="N286" s="235">
        <v>0.0</v>
      </c>
      <c r="O286" s="235">
        <v>0.0</v>
      </c>
      <c r="P286" s="235">
        <v>0.0</v>
      </c>
      <c r="Q286" s="235">
        <v>0.0</v>
      </c>
      <c r="R286" s="235">
        <v>0.0</v>
      </c>
      <c r="S286" s="235">
        <v>0.0</v>
      </c>
      <c r="T286" s="235">
        <v>0.0</v>
      </c>
      <c r="U286" s="235">
        <v>0.0</v>
      </c>
      <c r="V286" s="235">
        <v>0.0</v>
      </c>
      <c r="W286" s="235">
        <v>0.0</v>
      </c>
      <c r="X286" s="235">
        <v>0.0</v>
      </c>
      <c r="Y286" s="235">
        <v>0.0</v>
      </c>
      <c r="Z286" s="235">
        <v>0.0</v>
      </c>
      <c r="AA286" s="235">
        <v>0.0</v>
      </c>
      <c r="AB286" s="235">
        <v>0.0</v>
      </c>
      <c r="AC286" s="235">
        <v>0.0</v>
      </c>
      <c r="AD286" s="235">
        <v>0.0</v>
      </c>
      <c r="AE286" s="235">
        <v>0.0</v>
      </c>
      <c r="AF286" s="235">
        <v>0.0</v>
      </c>
      <c r="AG286" s="189">
        <f t="shared" si="133"/>
        <v>0</v>
      </c>
      <c r="AH286" s="201"/>
    </row>
    <row r="287">
      <c r="A287" s="300" t="s">
        <v>574</v>
      </c>
      <c r="B287" s="235">
        <v>0.0</v>
      </c>
      <c r="C287" s="235">
        <v>0.0</v>
      </c>
      <c r="D287" s="235">
        <v>0.0</v>
      </c>
      <c r="E287" s="235">
        <v>0.0</v>
      </c>
      <c r="F287" s="235">
        <v>1.0</v>
      </c>
      <c r="G287" s="235">
        <v>0.0</v>
      </c>
      <c r="H287" s="235">
        <v>0.0</v>
      </c>
      <c r="I287" s="235">
        <v>0.0</v>
      </c>
      <c r="J287" s="235">
        <v>0.0</v>
      </c>
      <c r="K287" s="235">
        <v>0.0</v>
      </c>
      <c r="L287" s="235">
        <v>0.0</v>
      </c>
      <c r="M287" s="235">
        <v>0.0</v>
      </c>
      <c r="N287" s="235">
        <v>0.0</v>
      </c>
      <c r="O287" s="235">
        <v>0.0</v>
      </c>
      <c r="P287" s="235">
        <v>0.0</v>
      </c>
      <c r="Q287" s="235">
        <v>0.0</v>
      </c>
      <c r="R287" s="235">
        <v>0.0</v>
      </c>
      <c r="S287" s="235">
        <v>0.0</v>
      </c>
      <c r="T287" s="235">
        <v>0.0</v>
      </c>
      <c r="U287" s="235">
        <v>0.0</v>
      </c>
      <c r="V287" s="235">
        <v>0.0</v>
      </c>
      <c r="W287" s="235">
        <v>0.0</v>
      </c>
      <c r="X287" s="235">
        <v>0.0</v>
      </c>
      <c r="Y287" s="235">
        <v>0.0</v>
      </c>
      <c r="Z287" s="235">
        <v>0.0</v>
      </c>
      <c r="AA287" s="235">
        <v>0.0</v>
      </c>
      <c r="AB287" s="235">
        <v>0.0</v>
      </c>
      <c r="AC287" s="235">
        <v>0.0</v>
      </c>
      <c r="AD287" s="235">
        <v>0.0</v>
      </c>
      <c r="AE287" s="235">
        <v>0.0</v>
      </c>
      <c r="AF287" s="235">
        <v>0.0</v>
      </c>
      <c r="AG287" s="189">
        <f t="shared" si="133"/>
        <v>1</v>
      </c>
      <c r="AH287" s="201"/>
    </row>
    <row r="288">
      <c r="A288" s="300" t="s">
        <v>575</v>
      </c>
      <c r="B288" s="235">
        <v>0.0</v>
      </c>
      <c r="C288" s="235">
        <v>0.0</v>
      </c>
      <c r="D288" s="235">
        <v>0.0</v>
      </c>
      <c r="E288" s="235">
        <v>0.0</v>
      </c>
      <c r="F288" s="235">
        <v>0.0</v>
      </c>
      <c r="G288" s="235">
        <v>0.0</v>
      </c>
      <c r="H288" s="235">
        <v>0.0</v>
      </c>
      <c r="I288" s="235">
        <v>0.0</v>
      </c>
      <c r="J288" s="235">
        <v>0.0</v>
      </c>
      <c r="K288" s="235">
        <v>0.0</v>
      </c>
      <c r="L288" s="235">
        <v>0.0</v>
      </c>
      <c r="M288" s="235">
        <v>0.0</v>
      </c>
      <c r="N288" s="235">
        <v>0.0</v>
      </c>
      <c r="O288" s="235">
        <v>0.0</v>
      </c>
      <c r="P288" s="235">
        <v>0.0</v>
      </c>
      <c r="Q288" s="235">
        <v>0.0</v>
      </c>
      <c r="R288" s="235">
        <v>0.0</v>
      </c>
      <c r="S288" s="235">
        <v>0.0</v>
      </c>
      <c r="T288" s="235">
        <v>0.0</v>
      </c>
      <c r="U288" s="235">
        <v>0.0</v>
      </c>
      <c r="V288" s="235">
        <v>0.0</v>
      </c>
      <c r="W288" s="235">
        <v>0.0</v>
      </c>
      <c r="X288" s="235">
        <v>0.0</v>
      </c>
      <c r="Y288" s="235">
        <v>0.0</v>
      </c>
      <c r="Z288" s="235">
        <v>0.0</v>
      </c>
      <c r="AA288" s="235">
        <v>0.0</v>
      </c>
      <c r="AB288" s="235">
        <v>0.0</v>
      </c>
      <c r="AC288" s="235">
        <v>0.0</v>
      </c>
      <c r="AD288" s="235">
        <v>0.0</v>
      </c>
      <c r="AE288" s="235">
        <v>0.0</v>
      </c>
      <c r="AF288" s="235">
        <v>0.0</v>
      </c>
      <c r="AG288" s="189">
        <f t="shared" si="133"/>
        <v>0</v>
      </c>
      <c r="AH288" s="201"/>
    </row>
    <row r="289">
      <c r="A289" s="300" t="s">
        <v>576</v>
      </c>
      <c r="B289" s="235">
        <v>0.0</v>
      </c>
      <c r="C289" s="235">
        <v>0.0</v>
      </c>
      <c r="D289" s="235">
        <v>4.0</v>
      </c>
      <c r="E289" s="235">
        <v>1.0</v>
      </c>
      <c r="F289" s="235">
        <v>0.0</v>
      </c>
      <c r="G289" s="235">
        <v>0.0</v>
      </c>
      <c r="H289" s="235">
        <v>1.0</v>
      </c>
      <c r="I289" s="235">
        <v>1.0</v>
      </c>
      <c r="J289" s="235">
        <v>0.0</v>
      </c>
      <c r="K289" s="235">
        <v>0.0</v>
      </c>
      <c r="L289" s="235">
        <v>12.0</v>
      </c>
      <c r="M289" s="235">
        <v>3.0</v>
      </c>
      <c r="N289" s="235">
        <v>2.0</v>
      </c>
      <c r="O289" s="235">
        <v>1.0</v>
      </c>
      <c r="P289" s="235">
        <v>4.0</v>
      </c>
      <c r="Q289" s="235">
        <v>1.0</v>
      </c>
      <c r="R289" s="235">
        <v>0.0</v>
      </c>
      <c r="S289" s="235">
        <v>1.0</v>
      </c>
      <c r="T289" s="235">
        <v>1.0</v>
      </c>
      <c r="U289" s="235">
        <v>2.0</v>
      </c>
      <c r="V289" s="235">
        <v>1.0</v>
      </c>
      <c r="W289" s="235">
        <v>0.0</v>
      </c>
      <c r="X289" s="235">
        <v>1.0</v>
      </c>
      <c r="Y289" s="235">
        <v>0.0</v>
      </c>
      <c r="Z289" s="235">
        <v>3.0</v>
      </c>
      <c r="AA289" s="235">
        <v>0.0</v>
      </c>
      <c r="AB289" s="235">
        <v>1.0</v>
      </c>
      <c r="AC289" s="235">
        <v>3.0</v>
      </c>
      <c r="AD289" s="235">
        <v>4.0</v>
      </c>
      <c r="AE289" s="235">
        <v>0.0</v>
      </c>
      <c r="AF289" s="235">
        <v>0.0</v>
      </c>
      <c r="AG289" s="189">
        <f t="shared" si="133"/>
        <v>47</v>
      </c>
      <c r="AH289" s="201"/>
    </row>
    <row r="290">
      <c r="A290" s="300" t="s">
        <v>577</v>
      </c>
      <c r="B290" s="235">
        <v>0.0</v>
      </c>
      <c r="C290" s="235">
        <v>0.0</v>
      </c>
      <c r="D290" s="235">
        <v>0.0</v>
      </c>
      <c r="E290" s="235">
        <v>0.0</v>
      </c>
      <c r="F290" s="235">
        <v>0.0</v>
      </c>
      <c r="G290" s="235">
        <v>0.0</v>
      </c>
      <c r="H290" s="235">
        <v>0.0</v>
      </c>
      <c r="I290" s="235">
        <v>0.0</v>
      </c>
      <c r="J290" s="235">
        <v>0.0</v>
      </c>
      <c r="K290" s="235">
        <v>1.0</v>
      </c>
      <c r="L290" s="235">
        <v>1.0</v>
      </c>
      <c r="M290" s="235">
        <v>0.0</v>
      </c>
      <c r="N290" s="235">
        <v>0.0</v>
      </c>
      <c r="O290" s="235">
        <v>0.0</v>
      </c>
      <c r="P290" s="235">
        <v>0.0</v>
      </c>
      <c r="Q290" s="235">
        <v>0.0</v>
      </c>
      <c r="R290" s="235">
        <v>0.0</v>
      </c>
      <c r="S290" s="235">
        <v>0.0</v>
      </c>
      <c r="T290" s="235">
        <v>0.0</v>
      </c>
      <c r="U290" s="235">
        <v>0.0</v>
      </c>
      <c r="V290" s="235">
        <v>0.0</v>
      </c>
      <c r="W290" s="235">
        <v>0.0</v>
      </c>
      <c r="X290" s="235">
        <v>0.0</v>
      </c>
      <c r="Y290" s="235">
        <v>0.0</v>
      </c>
      <c r="Z290" s="235">
        <v>0.0</v>
      </c>
      <c r="AA290" s="235">
        <v>0.0</v>
      </c>
      <c r="AB290" s="235">
        <v>1.0</v>
      </c>
      <c r="AC290" s="235">
        <v>0.0</v>
      </c>
      <c r="AD290" s="235">
        <v>0.0</v>
      </c>
      <c r="AE290" s="235">
        <v>0.0</v>
      </c>
      <c r="AF290" s="235">
        <v>0.0</v>
      </c>
      <c r="AG290" s="189">
        <f t="shared" si="133"/>
        <v>3</v>
      </c>
      <c r="AH290" s="201"/>
    </row>
    <row r="291">
      <c r="A291" s="300" t="s">
        <v>578</v>
      </c>
      <c r="B291" s="235">
        <v>0.0</v>
      </c>
      <c r="C291" s="235">
        <v>0.0</v>
      </c>
      <c r="D291" s="235">
        <v>0.0</v>
      </c>
      <c r="E291" s="235">
        <v>0.0</v>
      </c>
      <c r="F291" s="235">
        <v>0.0</v>
      </c>
      <c r="G291" s="235">
        <v>0.0</v>
      </c>
      <c r="H291" s="235">
        <v>0.0</v>
      </c>
      <c r="I291" s="235">
        <v>0.0</v>
      </c>
      <c r="J291" s="235">
        <v>0.0</v>
      </c>
      <c r="K291" s="235">
        <v>0.0</v>
      </c>
      <c r="L291" s="235">
        <v>0.0</v>
      </c>
      <c r="M291" s="235">
        <v>0.0</v>
      </c>
      <c r="N291" s="235">
        <v>0.0</v>
      </c>
      <c r="O291" s="235">
        <v>0.0</v>
      </c>
      <c r="P291" s="235">
        <v>0.0</v>
      </c>
      <c r="Q291" s="235">
        <v>0.0</v>
      </c>
      <c r="R291" s="235">
        <v>0.0</v>
      </c>
      <c r="S291" s="235">
        <v>0.0</v>
      </c>
      <c r="T291" s="235">
        <v>0.0</v>
      </c>
      <c r="U291" s="235">
        <v>0.0</v>
      </c>
      <c r="V291" s="235">
        <v>0.0</v>
      </c>
      <c r="W291" s="235">
        <v>0.0</v>
      </c>
      <c r="X291" s="235">
        <v>0.0</v>
      </c>
      <c r="Y291" s="235">
        <v>0.0</v>
      </c>
      <c r="Z291" s="235">
        <v>0.0</v>
      </c>
      <c r="AA291" s="235">
        <v>0.0</v>
      </c>
      <c r="AB291" s="235">
        <v>0.0</v>
      </c>
      <c r="AC291" s="235">
        <v>0.0</v>
      </c>
      <c r="AD291" s="235">
        <v>0.0</v>
      </c>
      <c r="AE291" s="235">
        <v>0.0</v>
      </c>
      <c r="AF291" s="235">
        <v>0.0</v>
      </c>
      <c r="AG291" s="189">
        <f t="shared" si="133"/>
        <v>0</v>
      </c>
      <c r="AH291" s="201"/>
    </row>
    <row r="292">
      <c r="A292" s="300" t="s">
        <v>579</v>
      </c>
      <c r="B292" s="235">
        <v>0.0</v>
      </c>
      <c r="C292" s="235">
        <v>0.0</v>
      </c>
      <c r="D292" s="235">
        <v>0.0</v>
      </c>
      <c r="E292" s="235">
        <v>0.0</v>
      </c>
      <c r="F292" s="235">
        <v>0.0</v>
      </c>
      <c r="G292" s="235">
        <v>0.0</v>
      </c>
      <c r="H292" s="235">
        <v>0.0</v>
      </c>
      <c r="I292" s="235">
        <v>0.0</v>
      </c>
      <c r="J292" s="235">
        <v>1.0</v>
      </c>
      <c r="K292" s="235">
        <v>0.0</v>
      </c>
      <c r="L292" s="235">
        <v>0.0</v>
      </c>
      <c r="M292" s="235">
        <v>0.0</v>
      </c>
      <c r="N292" s="235">
        <v>1.0</v>
      </c>
      <c r="O292" s="235">
        <v>0.0</v>
      </c>
      <c r="P292" s="235">
        <v>1.0</v>
      </c>
      <c r="Q292" s="235">
        <v>0.0</v>
      </c>
      <c r="R292" s="235">
        <v>0.0</v>
      </c>
      <c r="S292" s="235">
        <v>0.0</v>
      </c>
      <c r="T292" s="235">
        <v>0.0</v>
      </c>
      <c r="U292" s="235">
        <v>0.0</v>
      </c>
      <c r="V292" s="235">
        <v>0.0</v>
      </c>
      <c r="W292" s="235">
        <v>0.0</v>
      </c>
      <c r="X292" s="235">
        <v>0.0</v>
      </c>
      <c r="Y292" s="235">
        <v>0.0</v>
      </c>
      <c r="Z292" s="235">
        <v>0.0</v>
      </c>
      <c r="AA292" s="235">
        <v>0.0</v>
      </c>
      <c r="AB292" s="235">
        <v>0.0</v>
      </c>
      <c r="AC292" s="235">
        <v>0.0</v>
      </c>
      <c r="AD292" s="235">
        <v>0.0</v>
      </c>
      <c r="AE292" s="235">
        <v>0.0</v>
      </c>
      <c r="AF292" s="235">
        <v>0.0</v>
      </c>
      <c r="AG292" s="189">
        <f t="shared" si="133"/>
        <v>3</v>
      </c>
      <c r="AH292" s="201"/>
    </row>
    <row r="293">
      <c r="A293" s="288" t="s">
        <v>580</v>
      </c>
      <c r="B293" s="235">
        <v>0.0</v>
      </c>
      <c r="C293" s="235">
        <v>0.0</v>
      </c>
      <c r="D293" s="235">
        <v>0.0</v>
      </c>
      <c r="E293" s="235">
        <v>0.0</v>
      </c>
      <c r="F293" s="235">
        <v>0.0</v>
      </c>
      <c r="G293" s="235">
        <v>0.0</v>
      </c>
      <c r="H293" s="235">
        <v>0.0</v>
      </c>
      <c r="I293" s="235">
        <v>0.0</v>
      </c>
      <c r="J293" s="235">
        <v>0.0</v>
      </c>
      <c r="K293" s="235">
        <v>0.0</v>
      </c>
      <c r="L293" s="235">
        <v>0.0</v>
      </c>
      <c r="M293" s="235">
        <v>0.0</v>
      </c>
      <c r="N293" s="235">
        <v>0.0</v>
      </c>
      <c r="O293" s="235">
        <v>0.0</v>
      </c>
      <c r="P293" s="235">
        <v>0.0</v>
      </c>
      <c r="Q293" s="235">
        <v>0.0</v>
      </c>
      <c r="R293" s="235">
        <v>0.0</v>
      </c>
      <c r="S293" s="235">
        <v>0.0</v>
      </c>
      <c r="T293" s="235">
        <v>0.0</v>
      </c>
      <c r="U293" s="235">
        <v>0.0</v>
      </c>
      <c r="V293" s="235">
        <v>0.0</v>
      </c>
      <c r="W293" s="235">
        <v>0.0</v>
      </c>
      <c r="X293" s="235">
        <v>0.0</v>
      </c>
      <c r="Y293" s="235">
        <v>0.0</v>
      </c>
      <c r="Z293" s="235">
        <v>0.0</v>
      </c>
      <c r="AA293" s="235">
        <v>0.0</v>
      </c>
      <c r="AB293" s="235">
        <v>0.0</v>
      </c>
      <c r="AC293" s="235">
        <v>0.0</v>
      </c>
      <c r="AD293" s="235">
        <v>0.0</v>
      </c>
      <c r="AE293" s="235">
        <v>0.0</v>
      </c>
      <c r="AF293" s="235">
        <v>0.0</v>
      </c>
      <c r="AG293" s="189">
        <f t="shared" si="133"/>
        <v>0</v>
      </c>
      <c r="AH293" s="201"/>
    </row>
    <row r="294">
      <c r="A294" s="288" t="s">
        <v>581</v>
      </c>
      <c r="B294" s="207">
        <v>0.0</v>
      </c>
      <c r="C294" s="207">
        <v>0.0</v>
      </c>
      <c r="D294" s="207">
        <v>0.0</v>
      </c>
      <c r="E294" s="207">
        <v>0.0</v>
      </c>
      <c r="F294" s="207">
        <v>0.0</v>
      </c>
      <c r="G294" s="207">
        <v>0.0</v>
      </c>
      <c r="H294" s="207">
        <v>0.0</v>
      </c>
      <c r="I294" s="207">
        <v>0.0</v>
      </c>
      <c r="J294" s="207">
        <v>0.0</v>
      </c>
      <c r="K294" s="207">
        <v>0.0</v>
      </c>
      <c r="L294" s="207">
        <v>0.0</v>
      </c>
      <c r="M294" s="207">
        <v>0.0</v>
      </c>
      <c r="N294" s="207">
        <v>0.0</v>
      </c>
      <c r="O294" s="207">
        <v>0.0</v>
      </c>
      <c r="P294" s="207">
        <v>0.0</v>
      </c>
      <c r="Q294" s="207">
        <v>0.0</v>
      </c>
      <c r="R294" s="207">
        <v>0.0</v>
      </c>
      <c r="S294" s="207">
        <v>0.0</v>
      </c>
      <c r="T294" s="207">
        <v>0.0</v>
      </c>
      <c r="U294" s="207">
        <v>0.0</v>
      </c>
      <c r="V294" s="207">
        <v>0.0</v>
      </c>
      <c r="W294" s="207">
        <v>0.0</v>
      </c>
      <c r="X294" s="207">
        <v>0.0</v>
      </c>
      <c r="Y294" s="207">
        <v>0.0</v>
      </c>
      <c r="Z294" s="207">
        <v>0.0</v>
      </c>
      <c r="AA294" s="207">
        <v>0.0</v>
      </c>
      <c r="AB294" s="207">
        <v>0.0</v>
      </c>
      <c r="AC294" s="207">
        <v>0.0</v>
      </c>
      <c r="AD294" s="207">
        <v>0.0</v>
      </c>
      <c r="AE294" s="207">
        <v>0.0</v>
      </c>
      <c r="AF294" s="207">
        <v>0.0</v>
      </c>
      <c r="AG294" s="189">
        <f t="shared" si="133"/>
        <v>0</v>
      </c>
      <c r="AH294" s="201"/>
    </row>
    <row r="295">
      <c r="A295" s="288" t="s">
        <v>290</v>
      </c>
      <c r="B295" s="235">
        <v>0.0</v>
      </c>
      <c r="C295" s="235">
        <v>0.0</v>
      </c>
      <c r="D295" s="235">
        <v>0.0</v>
      </c>
      <c r="E295" s="235">
        <v>0.0</v>
      </c>
      <c r="F295" s="235">
        <v>0.0</v>
      </c>
      <c r="G295" s="235">
        <v>0.0</v>
      </c>
      <c r="H295" s="235">
        <v>0.0</v>
      </c>
      <c r="I295" s="235">
        <v>0.0</v>
      </c>
      <c r="J295" s="235">
        <v>0.0</v>
      </c>
      <c r="K295" s="235">
        <v>0.0</v>
      </c>
      <c r="L295" s="235">
        <v>0.0</v>
      </c>
      <c r="M295" s="235">
        <v>0.0</v>
      </c>
      <c r="N295" s="235">
        <v>0.0</v>
      </c>
      <c r="O295" s="235">
        <v>0.0</v>
      </c>
      <c r="P295" s="235">
        <v>0.0</v>
      </c>
      <c r="Q295" s="235">
        <v>0.0</v>
      </c>
      <c r="R295" s="235">
        <v>0.0</v>
      </c>
      <c r="S295" s="235">
        <v>0.0</v>
      </c>
      <c r="T295" s="235">
        <v>0.0</v>
      </c>
      <c r="U295" s="235">
        <v>0.0</v>
      </c>
      <c r="V295" s="235">
        <v>0.0</v>
      </c>
      <c r="W295" s="235">
        <v>0.0</v>
      </c>
      <c r="X295" s="235">
        <v>0.0</v>
      </c>
      <c r="Y295" s="235">
        <v>0.0</v>
      </c>
      <c r="Z295" s="235">
        <v>0.0</v>
      </c>
      <c r="AA295" s="235">
        <v>0.0</v>
      </c>
      <c r="AB295" s="235">
        <v>1.0</v>
      </c>
      <c r="AC295" s="235">
        <v>0.0</v>
      </c>
      <c r="AD295" s="235">
        <v>0.0</v>
      </c>
      <c r="AE295" s="235">
        <v>0.0</v>
      </c>
      <c r="AF295" s="235">
        <v>0.0</v>
      </c>
      <c r="AG295" s="189">
        <f t="shared" si="133"/>
        <v>1</v>
      </c>
      <c r="AH295" s="201"/>
    </row>
    <row r="296">
      <c r="A296" s="287" t="s">
        <v>405</v>
      </c>
      <c r="B296" s="235">
        <v>0.0</v>
      </c>
      <c r="C296" s="235">
        <v>0.0</v>
      </c>
      <c r="D296" s="235">
        <v>0.0</v>
      </c>
      <c r="E296" s="235">
        <v>0.0</v>
      </c>
      <c r="F296" s="235">
        <v>0.0</v>
      </c>
      <c r="G296" s="235">
        <v>0.0</v>
      </c>
      <c r="H296" s="235">
        <v>0.0</v>
      </c>
      <c r="I296" s="235">
        <v>0.0</v>
      </c>
      <c r="J296" s="235">
        <v>0.0</v>
      </c>
      <c r="K296" s="235">
        <v>0.0</v>
      </c>
      <c r="L296" s="235">
        <v>0.0</v>
      </c>
      <c r="M296" s="235">
        <v>0.0</v>
      </c>
      <c r="N296" s="235">
        <v>0.0</v>
      </c>
      <c r="O296" s="235">
        <v>0.0</v>
      </c>
      <c r="P296" s="235">
        <v>0.0</v>
      </c>
      <c r="Q296" s="235">
        <v>0.0</v>
      </c>
      <c r="R296" s="235">
        <v>0.0</v>
      </c>
      <c r="S296" s="235">
        <v>0.0</v>
      </c>
      <c r="T296" s="235">
        <v>0.0</v>
      </c>
      <c r="U296" s="235">
        <v>0.0</v>
      </c>
      <c r="V296" s="235">
        <v>0.0</v>
      </c>
      <c r="W296" s="235">
        <v>0.0</v>
      </c>
      <c r="X296" s="235">
        <v>0.0</v>
      </c>
      <c r="Y296" s="235">
        <v>0.0</v>
      </c>
      <c r="Z296" s="235">
        <v>0.0</v>
      </c>
      <c r="AA296" s="235">
        <v>0.0</v>
      </c>
      <c r="AB296" s="235">
        <v>0.0</v>
      </c>
      <c r="AC296" s="235">
        <v>0.0</v>
      </c>
      <c r="AD296" s="235">
        <v>0.0</v>
      </c>
      <c r="AE296" s="235">
        <v>0.0</v>
      </c>
      <c r="AF296" s="235">
        <v>0.0</v>
      </c>
      <c r="AG296" s="189">
        <f t="shared" si="133"/>
        <v>0</v>
      </c>
      <c r="AH296" s="201"/>
    </row>
    <row r="297">
      <c r="A297" s="296" t="s">
        <v>291</v>
      </c>
      <c r="B297" s="297">
        <f t="shared" ref="B297:AF297" si="134">sum(B283:B296)</f>
        <v>2</v>
      </c>
      <c r="C297" s="297">
        <f t="shared" si="134"/>
        <v>0</v>
      </c>
      <c r="D297" s="297">
        <f t="shared" si="134"/>
        <v>14</v>
      </c>
      <c r="E297" s="297">
        <f t="shared" si="134"/>
        <v>5</v>
      </c>
      <c r="F297" s="297">
        <f t="shared" si="134"/>
        <v>4</v>
      </c>
      <c r="G297" s="297">
        <f t="shared" si="134"/>
        <v>3</v>
      </c>
      <c r="H297" s="297">
        <f t="shared" si="134"/>
        <v>4</v>
      </c>
      <c r="I297" s="297">
        <f t="shared" si="134"/>
        <v>6</v>
      </c>
      <c r="J297" s="297">
        <f t="shared" si="134"/>
        <v>4</v>
      </c>
      <c r="K297" s="297">
        <f t="shared" si="134"/>
        <v>3</v>
      </c>
      <c r="L297" s="297">
        <f t="shared" si="134"/>
        <v>35</v>
      </c>
      <c r="M297" s="297">
        <f t="shared" si="134"/>
        <v>7</v>
      </c>
      <c r="N297" s="297">
        <f t="shared" si="134"/>
        <v>7</v>
      </c>
      <c r="O297" s="297">
        <f t="shared" si="134"/>
        <v>6</v>
      </c>
      <c r="P297" s="297">
        <f t="shared" si="134"/>
        <v>15</v>
      </c>
      <c r="Q297" s="297">
        <f t="shared" si="134"/>
        <v>2</v>
      </c>
      <c r="R297" s="297">
        <f t="shared" si="134"/>
        <v>1</v>
      </c>
      <c r="S297" s="297">
        <f t="shared" si="134"/>
        <v>2</v>
      </c>
      <c r="T297" s="297">
        <f t="shared" si="134"/>
        <v>3</v>
      </c>
      <c r="U297" s="297">
        <f t="shared" si="134"/>
        <v>4</v>
      </c>
      <c r="V297" s="297">
        <f t="shared" si="134"/>
        <v>4</v>
      </c>
      <c r="W297" s="297">
        <f t="shared" si="134"/>
        <v>0</v>
      </c>
      <c r="X297" s="297">
        <f t="shared" si="134"/>
        <v>1</v>
      </c>
      <c r="Y297" s="297">
        <f t="shared" si="134"/>
        <v>0</v>
      </c>
      <c r="Z297" s="297">
        <f t="shared" si="134"/>
        <v>8</v>
      </c>
      <c r="AA297" s="297">
        <f t="shared" si="134"/>
        <v>2</v>
      </c>
      <c r="AB297" s="297">
        <f t="shared" si="134"/>
        <v>6</v>
      </c>
      <c r="AC297" s="297">
        <f t="shared" si="134"/>
        <v>9</v>
      </c>
      <c r="AD297" s="297">
        <f t="shared" si="134"/>
        <v>11</v>
      </c>
      <c r="AE297" s="297">
        <f t="shared" si="134"/>
        <v>0</v>
      </c>
      <c r="AF297" s="297">
        <f t="shared" si="134"/>
        <v>1</v>
      </c>
      <c r="AG297" s="189">
        <f t="shared" si="133"/>
        <v>169</v>
      </c>
      <c r="AH297" s="298"/>
    </row>
    <row r="298" ht="16.5" customHeight="1">
      <c r="A298" s="301"/>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89"/>
      <c r="AH298" s="201"/>
    </row>
    <row r="299">
      <c r="A299" s="288" t="s">
        <v>406</v>
      </c>
      <c r="B299" s="235">
        <v>15.0</v>
      </c>
      <c r="C299" s="235">
        <v>15.0</v>
      </c>
      <c r="D299" s="235">
        <v>35.0</v>
      </c>
      <c r="E299" s="235">
        <v>30.0</v>
      </c>
      <c r="F299" s="235">
        <v>20.0</v>
      </c>
      <c r="G299" s="235">
        <v>31.0</v>
      </c>
      <c r="H299" s="235">
        <v>12.0</v>
      </c>
      <c r="I299" s="235">
        <v>45.0</v>
      </c>
      <c r="J299" s="235">
        <v>32.0</v>
      </c>
      <c r="K299" s="235">
        <v>11.0</v>
      </c>
      <c r="L299" s="235">
        <v>46.0</v>
      </c>
      <c r="M299" s="235">
        <v>17.0</v>
      </c>
      <c r="N299" s="235">
        <v>21.0</v>
      </c>
      <c r="O299" s="235">
        <v>14.0</v>
      </c>
      <c r="P299" s="235">
        <v>13.0</v>
      </c>
      <c r="Q299" s="235">
        <v>13.0</v>
      </c>
      <c r="R299" s="235">
        <v>12.0</v>
      </c>
      <c r="S299" s="235">
        <v>18.0</v>
      </c>
      <c r="T299" s="235">
        <v>18.0</v>
      </c>
      <c r="U299" s="235">
        <v>22.0</v>
      </c>
      <c r="V299" s="235">
        <v>21.0</v>
      </c>
      <c r="W299" s="235">
        <v>5.0</v>
      </c>
      <c r="X299" s="235">
        <v>18.0</v>
      </c>
      <c r="Y299" s="235">
        <v>2.0</v>
      </c>
      <c r="Z299" s="235">
        <v>14.0</v>
      </c>
      <c r="AA299" s="235">
        <v>15.0</v>
      </c>
      <c r="AB299" s="235">
        <v>14.0</v>
      </c>
      <c r="AC299" s="235">
        <v>33.0</v>
      </c>
      <c r="AD299" s="235">
        <v>11.0</v>
      </c>
      <c r="AE299" s="235">
        <v>31.0</v>
      </c>
      <c r="AF299" s="235">
        <v>9.0</v>
      </c>
      <c r="AG299" s="149">
        <f t="shared" ref="AG299:AG300" si="136">SUM(B299:AF299)</f>
        <v>613</v>
      </c>
      <c r="AH299" s="150"/>
    </row>
    <row r="300">
      <c r="A300" s="289" t="s">
        <v>407</v>
      </c>
      <c r="B300" s="290">
        <f t="shared" ref="B300:AF300" si="135">sum(B299)</f>
        <v>15</v>
      </c>
      <c r="C300" s="290">
        <f t="shared" si="135"/>
        <v>15</v>
      </c>
      <c r="D300" s="290">
        <f t="shared" si="135"/>
        <v>35</v>
      </c>
      <c r="E300" s="290">
        <f t="shared" si="135"/>
        <v>30</v>
      </c>
      <c r="F300" s="290">
        <f t="shared" si="135"/>
        <v>20</v>
      </c>
      <c r="G300" s="290">
        <f t="shared" si="135"/>
        <v>31</v>
      </c>
      <c r="H300" s="290">
        <f t="shared" si="135"/>
        <v>12</v>
      </c>
      <c r="I300" s="290">
        <f t="shared" si="135"/>
        <v>45</v>
      </c>
      <c r="J300" s="290">
        <f t="shared" si="135"/>
        <v>32</v>
      </c>
      <c r="K300" s="290">
        <f t="shared" si="135"/>
        <v>11</v>
      </c>
      <c r="L300" s="290">
        <f t="shared" si="135"/>
        <v>46</v>
      </c>
      <c r="M300" s="290">
        <f t="shared" si="135"/>
        <v>17</v>
      </c>
      <c r="N300" s="290">
        <f t="shared" si="135"/>
        <v>21</v>
      </c>
      <c r="O300" s="290">
        <f t="shared" si="135"/>
        <v>14</v>
      </c>
      <c r="P300" s="290">
        <f t="shared" si="135"/>
        <v>13</v>
      </c>
      <c r="Q300" s="290">
        <f t="shared" si="135"/>
        <v>13</v>
      </c>
      <c r="R300" s="290">
        <f t="shared" si="135"/>
        <v>12</v>
      </c>
      <c r="S300" s="290">
        <f t="shared" si="135"/>
        <v>18</v>
      </c>
      <c r="T300" s="290">
        <f t="shared" si="135"/>
        <v>18</v>
      </c>
      <c r="U300" s="290">
        <f t="shared" si="135"/>
        <v>22</v>
      </c>
      <c r="V300" s="290">
        <f t="shared" si="135"/>
        <v>21</v>
      </c>
      <c r="W300" s="290">
        <f t="shared" si="135"/>
        <v>5</v>
      </c>
      <c r="X300" s="290">
        <f t="shared" si="135"/>
        <v>18</v>
      </c>
      <c r="Y300" s="290">
        <f t="shared" si="135"/>
        <v>2</v>
      </c>
      <c r="Z300" s="290">
        <f t="shared" si="135"/>
        <v>14</v>
      </c>
      <c r="AA300" s="290">
        <f t="shared" si="135"/>
        <v>15</v>
      </c>
      <c r="AB300" s="290">
        <f t="shared" si="135"/>
        <v>14</v>
      </c>
      <c r="AC300" s="290">
        <f t="shared" si="135"/>
        <v>33</v>
      </c>
      <c r="AD300" s="290">
        <f t="shared" si="135"/>
        <v>11</v>
      </c>
      <c r="AE300" s="290">
        <f t="shared" si="135"/>
        <v>31</v>
      </c>
      <c r="AF300" s="290">
        <f t="shared" si="135"/>
        <v>9</v>
      </c>
      <c r="AG300" s="149">
        <f t="shared" si="136"/>
        <v>613</v>
      </c>
      <c r="AH300" s="150"/>
    </row>
    <row r="301" ht="16.5" customHeight="1">
      <c r="A301" s="301"/>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89"/>
      <c r="AH301" s="201"/>
    </row>
    <row r="302">
      <c r="A302" s="286" t="s">
        <v>408</v>
      </c>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282"/>
      <c r="AH302" s="283"/>
    </row>
    <row r="303">
      <c r="A303" s="300" t="s">
        <v>582</v>
      </c>
      <c r="B303" s="302">
        <v>1827.95</v>
      </c>
      <c r="C303" s="302">
        <v>1515.17</v>
      </c>
      <c r="D303" s="302">
        <v>5534.83</v>
      </c>
      <c r="E303" s="302">
        <v>4610.65</v>
      </c>
      <c r="F303" s="302">
        <v>3022.89</v>
      </c>
      <c r="G303" s="302">
        <v>3538.08</v>
      </c>
      <c r="H303" s="302">
        <v>1970.63</v>
      </c>
      <c r="I303" s="302">
        <v>6340.25</v>
      </c>
      <c r="J303" s="302">
        <v>4282.52</v>
      </c>
      <c r="K303" s="302">
        <v>1922.51</v>
      </c>
      <c r="L303" s="302">
        <v>9676.93</v>
      </c>
      <c r="M303" s="302">
        <v>2919.96</v>
      </c>
      <c r="N303" s="302">
        <v>3334.99</v>
      </c>
      <c r="O303" s="302">
        <v>2954.97</v>
      </c>
      <c r="P303" s="302">
        <v>5498.67</v>
      </c>
      <c r="Q303" s="302">
        <v>1695.27</v>
      </c>
      <c r="R303" s="302">
        <v>1543.53</v>
      </c>
      <c r="S303" s="302">
        <v>3464.86</v>
      </c>
      <c r="T303" s="302">
        <v>3805.04</v>
      </c>
      <c r="U303" s="302">
        <v>2927.91</v>
      </c>
      <c r="V303" s="302">
        <v>4377.36</v>
      </c>
      <c r="W303" s="302">
        <v>1042.4</v>
      </c>
      <c r="X303" s="302">
        <v>2220.43</v>
      </c>
      <c r="Y303" s="302">
        <v>197.98</v>
      </c>
      <c r="Z303" s="302">
        <v>3262.52</v>
      </c>
      <c r="AA303" s="302">
        <v>2433.61</v>
      </c>
      <c r="AB303" s="302">
        <v>4293.58</v>
      </c>
      <c r="AC303" s="302">
        <v>6341.76</v>
      </c>
      <c r="AD303" s="302">
        <v>2826.21</v>
      </c>
      <c r="AE303" s="302">
        <v>3997.44</v>
      </c>
      <c r="AF303" s="302">
        <v>1119.48</v>
      </c>
      <c r="AG303" s="149">
        <f t="shared" ref="AG303:AG304" si="138">SUM(B303:AF303)</f>
        <v>104500.38</v>
      </c>
      <c r="AH303" s="150"/>
    </row>
    <row r="304">
      <c r="A304" s="336" t="s">
        <v>583</v>
      </c>
      <c r="B304" s="304">
        <f t="shared" ref="B304:AF304" si="137">SUM(B303)</f>
        <v>1827.95</v>
      </c>
      <c r="C304" s="304">
        <f t="shared" si="137"/>
        <v>1515.17</v>
      </c>
      <c r="D304" s="304">
        <f t="shared" si="137"/>
        <v>5534.83</v>
      </c>
      <c r="E304" s="304">
        <f t="shared" si="137"/>
        <v>4610.65</v>
      </c>
      <c r="F304" s="304">
        <f t="shared" si="137"/>
        <v>3022.89</v>
      </c>
      <c r="G304" s="304">
        <f t="shared" si="137"/>
        <v>3538.08</v>
      </c>
      <c r="H304" s="304">
        <f t="shared" si="137"/>
        <v>1970.63</v>
      </c>
      <c r="I304" s="304">
        <f t="shared" si="137"/>
        <v>6340.25</v>
      </c>
      <c r="J304" s="304">
        <f t="shared" si="137"/>
        <v>4282.52</v>
      </c>
      <c r="K304" s="304">
        <f t="shared" si="137"/>
        <v>1922.51</v>
      </c>
      <c r="L304" s="304">
        <f t="shared" si="137"/>
        <v>9676.93</v>
      </c>
      <c r="M304" s="304">
        <f t="shared" si="137"/>
        <v>2919.96</v>
      </c>
      <c r="N304" s="304">
        <f t="shared" si="137"/>
        <v>3334.99</v>
      </c>
      <c r="O304" s="304">
        <f t="shared" si="137"/>
        <v>2954.97</v>
      </c>
      <c r="P304" s="304">
        <f t="shared" si="137"/>
        <v>5498.67</v>
      </c>
      <c r="Q304" s="304">
        <f t="shared" si="137"/>
        <v>1695.27</v>
      </c>
      <c r="R304" s="304">
        <f t="shared" si="137"/>
        <v>1543.53</v>
      </c>
      <c r="S304" s="304">
        <f t="shared" si="137"/>
        <v>3464.86</v>
      </c>
      <c r="T304" s="304">
        <f t="shared" si="137"/>
        <v>3805.04</v>
      </c>
      <c r="U304" s="304">
        <f t="shared" si="137"/>
        <v>2927.91</v>
      </c>
      <c r="V304" s="304">
        <f t="shared" si="137"/>
        <v>4377.36</v>
      </c>
      <c r="W304" s="304">
        <f t="shared" si="137"/>
        <v>1042.4</v>
      </c>
      <c r="X304" s="304">
        <f t="shared" si="137"/>
        <v>2220.43</v>
      </c>
      <c r="Y304" s="304">
        <f t="shared" si="137"/>
        <v>197.98</v>
      </c>
      <c r="Z304" s="304">
        <f t="shared" si="137"/>
        <v>3262.52</v>
      </c>
      <c r="AA304" s="304">
        <f t="shared" si="137"/>
        <v>2433.61</v>
      </c>
      <c r="AB304" s="304">
        <f t="shared" si="137"/>
        <v>4293.58</v>
      </c>
      <c r="AC304" s="304">
        <f t="shared" si="137"/>
        <v>6341.76</v>
      </c>
      <c r="AD304" s="304">
        <f t="shared" si="137"/>
        <v>2826.21</v>
      </c>
      <c r="AE304" s="304">
        <f t="shared" si="137"/>
        <v>3997.44</v>
      </c>
      <c r="AF304" s="304">
        <f t="shared" si="137"/>
        <v>1119.48</v>
      </c>
      <c r="AG304" s="149">
        <f t="shared" si="138"/>
        <v>104500.38</v>
      </c>
      <c r="AH304" s="150"/>
    </row>
    <row r="305">
      <c r="A305" s="305"/>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2"/>
      <c r="AH305" s="283"/>
    </row>
    <row r="306">
      <c r="A306" s="305"/>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2"/>
      <c r="AH306" s="283"/>
    </row>
    <row r="307">
      <c r="A307" s="305"/>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2"/>
      <c r="AH307" s="283"/>
    </row>
    <row r="308">
      <c r="A308" s="286" t="s">
        <v>410</v>
      </c>
      <c r="B308" s="200">
        <f t="shared" ref="B308:AF308" si="139">sum(B309,B326)</f>
        <v>0</v>
      </c>
      <c r="C308" s="200">
        <f t="shared" si="139"/>
        <v>0</v>
      </c>
      <c r="D308" s="200">
        <f t="shared" si="139"/>
        <v>0</v>
      </c>
      <c r="E308" s="200">
        <f t="shared" si="139"/>
        <v>16</v>
      </c>
      <c r="F308" s="200">
        <f t="shared" si="139"/>
        <v>8</v>
      </c>
      <c r="G308" s="200">
        <f t="shared" si="139"/>
        <v>8</v>
      </c>
      <c r="H308" s="200">
        <f t="shared" si="139"/>
        <v>1</v>
      </c>
      <c r="I308" s="200">
        <f t="shared" si="139"/>
        <v>2</v>
      </c>
      <c r="J308" s="200">
        <f t="shared" si="139"/>
        <v>1</v>
      </c>
      <c r="K308" s="200">
        <f t="shared" si="139"/>
        <v>0</v>
      </c>
      <c r="L308" s="200">
        <f t="shared" si="139"/>
        <v>0</v>
      </c>
      <c r="M308" s="200">
        <f t="shared" si="139"/>
        <v>19</v>
      </c>
      <c r="N308" s="200">
        <f t="shared" si="139"/>
        <v>0</v>
      </c>
      <c r="O308" s="200">
        <f t="shared" si="139"/>
        <v>6</v>
      </c>
      <c r="P308" s="200">
        <f t="shared" si="139"/>
        <v>0</v>
      </c>
      <c r="Q308" s="200">
        <f t="shared" si="139"/>
        <v>0</v>
      </c>
      <c r="R308" s="200">
        <f t="shared" si="139"/>
        <v>0</v>
      </c>
      <c r="S308" s="200">
        <f t="shared" si="139"/>
        <v>0</v>
      </c>
      <c r="T308" s="200">
        <f t="shared" si="139"/>
        <v>5</v>
      </c>
      <c r="U308" s="200">
        <f t="shared" si="139"/>
        <v>34</v>
      </c>
      <c r="V308" s="200">
        <f t="shared" si="139"/>
        <v>46</v>
      </c>
      <c r="W308" s="200">
        <f t="shared" si="139"/>
        <v>2</v>
      </c>
      <c r="X308" s="200">
        <f t="shared" si="139"/>
        <v>4</v>
      </c>
      <c r="Y308" s="200">
        <f t="shared" si="139"/>
        <v>0</v>
      </c>
      <c r="Z308" s="200">
        <f t="shared" si="139"/>
        <v>7</v>
      </c>
      <c r="AA308" s="200">
        <f t="shared" si="139"/>
        <v>1</v>
      </c>
      <c r="AB308" s="200">
        <f t="shared" si="139"/>
        <v>21</v>
      </c>
      <c r="AC308" s="200">
        <f t="shared" si="139"/>
        <v>1</v>
      </c>
      <c r="AD308" s="200">
        <f t="shared" si="139"/>
        <v>1</v>
      </c>
      <c r="AE308" s="200">
        <f t="shared" si="139"/>
        <v>0</v>
      </c>
      <c r="AF308" s="200">
        <f t="shared" si="139"/>
        <v>2</v>
      </c>
      <c r="AG308" s="189">
        <f t="shared" ref="AG308:AG317" si="141">SUM(B308:AF308)</f>
        <v>185</v>
      </c>
      <c r="AH308" s="201"/>
    </row>
    <row r="309">
      <c r="A309" s="202" t="s">
        <v>230</v>
      </c>
      <c r="B309" s="203">
        <f t="shared" ref="B309:AF309" si="140">sum(B317,B324)</f>
        <v>0</v>
      </c>
      <c r="C309" s="203">
        <f t="shared" si="140"/>
        <v>0</v>
      </c>
      <c r="D309" s="203">
        <f t="shared" si="140"/>
        <v>0</v>
      </c>
      <c r="E309" s="203">
        <f t="shared" si="140"/>
        <v>14</v>
      </c>
      <c r="F309" s="203">
        <f t="shared" si="140"/>
        <v>8</v>
      </c>
      <c r="G309" s="203">
        <f t="shared" si="140"/>
        <v>8</v>
      </c>
      <c r="H309" s="203">
        <f t="shared" si="140"/>
        <v>1</v>
      </c>
      <c r="I309" s="203">
        <f t="shared" si="140"/>
        <v>2</v>
      </c>
      <c r="J309" s="203">
        <f t="shared" si="140"/>
        <v>1</v>
      </c>
      <c r="K309" s="203">
        <f t="shared" si="140"/>
        <v>0</v>
      </c>
      <c r="L309" s="203">
        <f t="shared" si="140"/>
        <v>0</v>
      </c>
      <c r="M309" s="203">
        <f t="shared" si="140"/>
        <v>19</v>
      </c>
      <c r="N309" s="203">
        <f t="shared" si="140"/>
        <v>0</v>
      </c>
      <c r="O309" s="203">
        <f t="shared" si="140"/>
        <v>6</v>
      </c>
      <c r="P309" s="203">
        <f t="shared" si="140"/>
        <v>0</v>
      </c>
      <c r="Q309" s="203">
        <f t="shared" si="140"/>
        <v>0</v>
      </c>
      <c r="R309" s="203">
        <f t="shared" si="140"/>
        <v>0</v>
      </c>
      <c r="S309" s="203">
        <f t="shared" si="140"/>
        <v>0</v>
      </c>
      <c r="T309" s="203">
        <f t="shared" si="140"/>
        <v>4</v>
      </c>
      <c r="U309" s="203">
        <f t="shared" si="140"/>
        <v>34</v>
      </c>
      <c r="V309" s="203">
        <f t="shared" si="140"/>
        <v>46</v>
      </c>
      <c r="W309" s="203">
        <f t="shared" si="140"/>
        <v>1</v>
      </c>
      <c r="X309" s="203">
        <f t="shared" si="140"/>
        <v>4</v>
      </c>
      <c r="Y309" s="203">
        <f t="shared" si="140"/>
        <v>0</v>
      </c>
      <c r="Z309" s="203">
        <f t="shared" si="140"/>
        <v>7</v>
      </c>
      <c r="AA309" s="203">
        <f t="shared" si="140"/>
        <v>1</v>
      </c>
      <c r="AB309" s="203">
        <f t="shared" si="140"/>
        <v>21</v>
      </c>
      <c r="AC309" s="203">
        <f t="shared" si="140"/>
        <v>1</v>
      </c>
      <c r="AD309" s="203">
        <f t="shared" si="140"/>
        <v>1</v>
      </c>
      <c r="AE309" s="203">
        <f t="shared" si="140"/>
        <v>0</v>
      </c>
      <c r="AF309" s="203">
        <f t="shared" si="140"/>
        <v>2</v>
      </c>
      <c r="AG309" s="189">
        <f t="shared" si="141"/>
        <v>181</v>
      </c>
      <c r="AH309" s="205"/>
    </row>
    <row r="310">
      <c r="A310" s="306" t="s">
        <v>379</v>
      </c>
      <c r="B310" s="307">
        <v>0.0</v>
      </c>
      <c r="C310" s="307">
        <v>0.0</v>
      </c>
      <c r="D310" s="307">
        <v>0.0</v>
      </c>
      <c r="E310" s="307">
        <v>0.0</v>
      </c>
      <c r="F310" s="307">
        <v>0.0</v>
      </c>
      <c r="G310" s="307">
        <v>0.0</v>
      </c>
      <c r="H310" s="307">
        <v>0.0</v>
      </c>
      <c r="I310" s="307">
        <v>0.0</v>
      </c>
      <c r="J310" s="307">
        <v>0.0</v>
      </c>
      <c r="K310" s="307">
        <v>0.0</v>
      </c>
      <c r="L310" s="307">
        <v>0.0</v>
      </c>
      <c r="M310" s="307">
        <v>0.0</v>
      </c>
      <c r="N310" s="307">
        <v>0.0</v>
      </c>
      <c r="O310" s="307">
        <v>0.0</v>
      </c>
      <c r="P310" s="307">
        <v>0.0</v>
      </c>
      <c r="Q310" s="307">
        <v>0.0</v>
      </c>
      <c r="R310" s="307">
        <v>0.0</v>
      </c>
      <c r="S310" s="307">
        <v>0.0</v>
      </c>
      <c r="T310" s="307">
        <v>0.0</v>
      </c>
      <c r="U310" s="307">
        <v>0.0</v>
      </c>
      <c r="V310" s="307">
        <v>0.0</v>
      </c>
      <c r="W310" s="307">
        <v>0.0</v>
      </c>
      <c r="X310" s="307">
        <v>0.0</v>
      </c>
      <c r="Y310" s="307">
        <v>0.0</v>
      </c>
      <c r="Z310" s="307">
        <v>0.0</v>
      </c>
      <c r="AA310" s="307">
        <v>0.0</v>
      </c>
      <c r="AB310" s="307">
        <v>0.0</v>
      </c>
      <c r="AC310" s="307">
        <v>0.0</v>
      </c>
      <c r="AD310" s="307">
        <v>0.0</v>
      </c>
      <c r="AE310" s="307">
        <v>0.0</v>
      </c>
      <c r="AF310" s="307">
        <v>0.0</v>
      </c>
      <c r="AG310" s="189">
        <f t="shared" si="141"/>
        <v>0</v>
      </c>
      <c r="AH310" s="150"/>
    </row>
    <row r="311">
      <c r="A311" s="306" t="s">
        <v>380</v>
      </c>
      <c r="B311" s="307">
        <v>0.0</v>
      </c>
      <c r="C311" s="307">
        <v>0.0</v>
      </c>
      <c r="D311" s="307">
        <v>0.0</v>
      </c>
      <c r="E311" s="307">
        <v>0.0</v>
      </c>
      <c r="F311" s="307">
        <v>0.0</v>
      </c>
      <c r="G311" s="307">
        <v>0.0</v>
      </c>
      <c r="H311" s="307">
        <v>0.0</v>
      </c>
      <c r="I311" s="307">
        <v>0.0</v>
      </c>
      <c r="J311" s="307">
        <v>0.0</v>
      </c>
      <c r="K311" s="307">
        <v>0.0</v>
      </c>
      <c r="L311" s="307">
        <v>0.0</v>
      </c>
      <c r="M311" s="307">
        <v>0.0</v>
      </c>
      <c r="N311" s="307">
        <v>0.0</v>
      </c>
      <c r="O311" s="307">
        <v>0.0</v>
      </c>
      <c r="P311" s="307">
        <v>0.0</v>
      </c>
      <c r="Q311" s="307">
        <v>0.0</v>
      </c>
      <c r="R311" s="307">
        <v>0.0</v>
      </c>
      <c r="S311" s="307">
        <v>0.0</v>
      </c>
      <c r="T311" s="307">
        <v>0.0</v>
      </c>
      <c r="U311" s="307">
        <v>0.0</v>
      </c>
      <c r="V311" s="307">
        <v>0.0</v>
      </c>
      <c r="W311" s="307">
        <v>0.0</v>
      </c>
      <c r="X311" s="307">
        <v>0.0</v>
      </c>
      <c r="Y311" s="307">
        <v>0.0</v>
      </c>
      <c r="Z311" s="307">
        <v>0.0</v>
      </c>
      <c r="AA311" s="307">
        <v>0.0</v>
      </c>
      <c r="AB311" s="307">
        <v>0.0</v>
      </c>
      <c r="AC311" s="307">
        <v>0.0</v>
      </c>
      <c r="AD311" s="307">
        <v>0.0</v>
      </c>
      <c r="AE311" s="307">
        <v>0.0</v>
      </c>
      <c r="AF311" s="307">
        <v>0.0</v>
      </c>
      <c r="AG311" s="189">
        <f t="shared" si="141"/>
        <v>0</v>
      </c>
      <c r="AH311" s="150"/>
    </row>
    <row r="312">
      <c r="A312" s="306" t="s">
        <v>381</v>
      </c>
      <c r="B312" s="307">
        <v>0.0</v>
      </c>
      <c r="C312" s="307">
        <v>0.0</v>
      </c>
      <c r="D312" s="307">
        <v>0.0</v>
      </c>
      <c r="E312" s="307">
        <v>0.0</v>
      </c>
      <c r="F312" s="307">
        <v>0.0</v>
      </c>
      <c r="G312" s="307">
        <v>0.0</v>
      </c>
      <c r="H312" s="307">
        <v>0.0</v>
      </c>
      <c r="I312" s="307">
        <v>0.0</v>
      </c>
      <c r="J312" s="307">
        <v>0.0</v>
      </c>
      <c r="K312" s="307">
        <v>0.0</v>
      </c>
      <c r="L312" s="307">
        <v>0.0</v>
      </c>
      <c r="M312" s="307">
        <v>0.0</v>
      </c>
      <c r="N312" s="307">
        <v>0.0</v>
      </c>
      <c r="O312" s="307">
        <v>0.0</v>
      </c>
      <c r="P312" s="307">
        <v>0.0</v>
      </c>
      <c r="Q312" s="307">
        <v>0.0</v>
      </c>
      <c r="R312" s="307">
        <v>0.0</v>
      </c>
      <c r="S312" s="307">
        <v>0.0</v>
      </c>
      <c r="T312" s="307">
        <v>0.0</v>
      </c>
      <c r="U312" s="307">
        <v>0.0</v>
      </c>
      <c r="V312" s="307">
        <v>0.0</v>
      </c>
      <c r="W312" s="307">
        <v>0.0</v>
      </c>
      <c r="X312" s="307">
        <v>0.0</v>
      </c>
      <c r="Y312" s="307">
        <v>0.0</v>
      </c>
      <c r="Z312" s="307">
        <v>0.0</v>
      </c>
      <c r="AA312" s="307">
        <v>0.0</v>
      </c>
      <c r="AB312" s="307">
        <v>0.0</v>
      </c>
      <c r="AC312" s="307">
        <v>0.0</v>
      </c>
      <c r="AD312" s="307">
        <v>0.0</v>
      </c>
      <c r="AE312" s="307">
        <v>0.0</v>
      </c>
      <c r="AF312" s="307">
        <v>0.0</v>
      </c>
      <c r="AG312" s="189">
        <f t="shared" si="141"/>
        <v>0</v>
      </c>
      <c r="AH312" s="150"/>
    </row>
    <row r="313">
      <c r="A313" s="306" t="s">
        <v>382</v>
      </c>
      <c r="B313" s="307">
        <v>0.0</v>
      </c>
      <c r="C313" s="307">
        <v>0.0</v>
      </c>
      <c r="D313" s="307">
        <v>0.0</v>
      </c>
      <c r="E313" s="307">
        <v>0.0</v>
      </c>
      <c r="F313" s="307">
        <v>0.0</v>
      </c>
      <c r="G313" s="307">
        <v>0.0</v>
      </c>
      <c r="H313" s="307">
        <v>0.0</v>
      </c>
      <c r="I313" s="307">
        <v>0.0</v>
      </c>
      <c r="J313" s="307">
        <v>0.0</v>
      </c>
      <c r="K313" s="307">
        <v>0.0</v>
      </c>
      <c r="L313" s="307">
        <v>0.0</v>
      </c>
      <c r="M313" s="307">
        <v>0.0</v>
      </c>
      <c r="N313" s="307">
        <v>0.0</v>
      </c>
      <c r="O313" s="307">
        <v>0.0</v>
      </c>
      <c r="P313" s="307">
        <v>0.0</v>
      </c>
      <c r="Q313" s="307">
        <v>0.0</v>
      </c>
      <c r="R313" s="307">
        <v>0.0</v>
      </c>
      <c r="S313" s="307">
        <v>0.0</v>
      </c>
      <c r="T313" s="307">
        <v>0.0</v>
      </c>
      <c r="U313" s="307">
        <v>0.0</v>
      </c>
      <c r="V313" s="307">
        <v>0.0</v>
      </c>
      <c r="W313" s="307">
        <v>0.0</v>
      </c>
      <c r="X313" s="307">
        <v>0.0</v>
      </c>
      <c r="Y313" s="307">
        <v>0.0</v>
      </c>
      <c r="Z313" s="307">
        <v>0.0</v>
      </c>
      <c r="AA313" s="307">
        <v>0.0</v>
      </c>
      <c r="AB313" s="307">
        <v>0.0</v>
      </c>
      <c r="AC313" s="307">
        <v>0.0</v>
      </c>
      <c r="AD313" s="307">
        <v>0.0</v>
      </c>
      <c r="AE313" s="307">
        <v>0.0</v>
      </c>
      <c r="AF313" s="307">
        <v>0.0</v>
      </c>
      <c r="AG313" s="189">
        <f t="shared" si="141"/>
        <v>0</v>
      </c>
      <c r="AH313" s="150"/>
    </row>
    <row r="314">
      <c r="A314" s="288" t="s">
        <v>231</v>
      </c>
      <c r="B314" s="235">
        <v>0.0</v>
      </c>
      <c r="C314" s="235">
        <v>0.0</v>
      </c>
      <c r="D314" s="235">
        <v>0.0</v>
      </c>
      <c r="E314" s="235">
        <v>0.0</v>
      </c>
      <c r="F314" s="235">
        <v>0.0</v>
      </c>
      <c r="G314" s="235">
        <v>0.0</v>
      </c>
      <c r="H314" s="235">
        <v>0.0</v>
      </c>
      <c r="I314" s="235">
        <v>0.0</v>
      </c>
      <c r="J314" s="235">
        <v>0.0</v>
      </c>
      <c r="K314" s="235">
        <v>0.0</v>
      </c>
      <c r="L314" s="235">
        <v>0.0</v>
      </c>
      <c r="M314" s="235">
        <v>0.0</v>
      </c>
      <c r="N314" s="235">
        <v>0.0</v>
      </c>
      <c r="O314" s="235">
        <v>1.0</v>
      </c>
      <c r="P314" s="235">
        <v>0.0</v>
      </c>
      <c r="Q314" s="235">
        <v>0.0</v>
      </c>
      <c r="R314" s="235">
        <v>0.0</v>
      </c>
      <c r="S314" s="235">
        <v>0.0</v>
      </c>
      <c r="T314" s="235">
        <v>0.0</v>
      </c>
      <c r="U314" s="235">
        <v>0.0</v>
      </c>
      <c r="V314" s="235">
        <v>1.0</v>
      </c>
      <c r="W314" s="235">
        <v>0.0</v>
      </c>
      <c r="X314" s="235">
        <v>0.0</v>
      </c>
      <c r="Y314" s="235">
        <v>0.0</v>
      </c>
      <c r="Z314" s="235">
        <v>0.0</v>
      </c>
      <c r="AA314" s="235">
        <v>0.0</v>
      </c>
      <c r="AB314" s="235">
        <v>0.0</v>
      </c>
      <c r="AC314" s="235">
        <v>0.0</v>
      </c>
      <c r="AD314" s="235">
        <v>0.0</v>
      </c>
      <c r="AE314" s="235">
        <v>0.0</v>
      </c>
      <c r="AF314" s="235">
        <v>0.0</v>
      </c>
      <c r="AG314" s="189">
        <f t="shared" si="141"/>
        <v>2</v>
      </c>
      <c r="AH314" s="208"/>
    </row>
    <row r="315">
      <c r="A315" s="288" t="s">
        <v>584</v>
      </c>
      <c r="B315" s="235">
        <v>0.0</v>
      </c>
      <c r="C315" s="235">
        <v>0.0</v>
      </c>
      <c r="D315" s="235">
        <v>0.0</v>
      </c>
      <c r="E315" s="235">
        <v>9.0</v>
      </c>
      <c r="F315" s="235">
        <v>6.0</v>
      </c>
      <c r="G315" s="235">
        <v>4.0</v>
      </c>
      <c r="H315" s="235">
        <v>1.0</v>
      </c>
      <c r="I315" s="235">
        <v>2.0</v>
      </c>
      <c r="J315" s="235">
        <v>1.0</v>
      </c>
      <c r="K315" s="235">
        <v>0.0</v>
      </c>
      <c r="L315" s="235">
        <v>0.0</v>
      </c>
      <c r="M315" s="235">
        <v>15.0</v>
      </c>
      <c r="N315" s="235">
        <v>0.0</v>
      </c>
      <c r="O315" s="235">
        <v>4.0</v>
      </c>
      <c r="P315" s="235">
        <v>0.0</v>
      </c>
      <c r="Q315" s="235">
        <v>0.0</v>
      </c>
      <c r="R315" s="235">
        <v>0.0</v>
      </c>
      <c r="S315" s="235">
        <v>0.0</v>
      </c>
      <c r="T315" s="235">
        <v>1.0</v>
      </c>
      <c r="U315" s="235">
        <v>24.0</v>
      </c>
      <c r="V315" s="235">
        <v>30.0</v>
      </c>
      <c r="W315" s="235">
        <v>1.0</v>
      </c>
      <c r="X315" s="235">
        <v>3.0</v>
      </c>
      <c r="Y315" s="235">
        <v>0.0</v>
      </c>
      <c r="Z315" s="235">
        <v>4.0</v>
      </c>
      <c r="AA315" s="235">
        <v>1.0</v>
      </c>
      <c r="AB315" s="235">
        <v>20.0</v>
      </c>
      <c r="AC315" s="235">
        <v>0.0</v>
      </c>
      <c r="AD315" s="235">
        <v>1.0</v>
      </c>
      <c r="AE315" s="235">
        <v>0.0</v>
      </c>
      <c r="AF315" s="235">
        <v>1.0</v>
      </c>
      <c r="AG315" s="189">
        <f t="shared" si="141"/>
        <v>128</v>
      </c>
      <c r="AH315" s="201"/>
    </row>
    <row r="316">
      <c r="A316" s="288" t="s">
        <v>585</v>
      </c>
      <c r="B316" s="235">
        <v>0.0</v>
      </c>
      <c r="C316" s="235">
        <v>0.0</v>
      </c>
      <c r="D316" s="235">
        <v>0.0</v>
      </c>
      <c r="E316" s="235">
        <v>0.0</v>
      </c>
      <c r="F316" s="235">
        <v>0.0</v>
      </c>
      <c r="G316" s="235">
        <v>0.0</v>
      </c>
      <c r="H316" s="235">
        <v>0.0</v>
      </c>
      <c r="I316" s="235">
        <v>0.0</v>
      </c>
      <c r="J316" s="235">
        <v>0.0</v>
      </c>
      <c r="K316" s="235">
        <v>0.0</v>
      </c>
      <c r="L316" s="235">
        <v>0.0</v>
      </c>
      <c r="M316" s="235">
        <v>0.0</v>
      </c>
      <c r="N316" s="235">
        <v>0.0</v>
      </c>
      <c r="O316" s="235">
        <v>0.0</v>
      </c>
      <c r="P316" s="235">
        <v>0.0</v>
      </c>
      <c r="Q316" s="235">
        <v>0.0</v>
      </c>
      <c r="R316" s="235">
        <v>0.0</v>
      </c>
      <c r="S316" s="235">
        <v>0.0</v>
      </c>
      <c r="T316" s="235">
        <v>0.0</v>
      </c>
      <c r="U316" s="235">
        <v>0.0</v>
      </c>
      <c r="V316" s="235">
        <v>0.0</v>
      </c>
      <c r="W316" s="235">
        <v>0.0</v>
      </c>
      <c r="X316" s="235">
        <v>0.0</v>
      </c>
      <c r="Y316" s="235">
        <v>0.0</v>
      </c>
      <c r="Z316" s="235">
        <v>0.0</v>
      </c>
      <c r="AA316" s="235">
        <v>0.0</v>
      </c>
      <c r="AB316" s="235">
        <v>0.0</v>
      </c>
      <c r="AC316" s="235">
        <v>0.0</v>
      </c>
      <c r="AD316" s="235">
        <v>0.0</v>
      </c>
      <c r="AE316" s="235">
        <v>0.0</v>
      </c>
      <c r="AF316" s="235">
        <v>0.0</v>
      </c>
      <c r="AG316" s="189">
        <f t="shared" si="141"/>
        <v>0</v>
      </c>
      <c r="AH316" s="201"/>
    </row>
    <row r="317">
      <c r="A317" s="289" t="s">
        <v>234</v>
      </c>
      <c r="B317" s="290">
        <f t="shared" ref="B317:AF317" si="142">sum(B310:B316)</f>
        <v>0</v>
      </c>
      <c r="C317" s="290">
        <f t="shared" si="142"/>
        <v>0</v>
      </c>
      <c r="D317" s="290">
        <f t="shared" si="142"/>
        <v>0</v>
      </c>
      <c r="E317" s="290">
        <f t="shared" si="142"/>
        <v>9</v>
      </c>
      <c r="F317" s="290">
        <f t="shared" si="142"/>
        <v>6</v>
      </c>
      <c r="G317" s="290">
        <f t="shared" si="142"/>
        <v>4</v>
      </c>
      <c r="H317" s="290">
        <f t="shared" si="142"/>
        <v>1</v>
      </c>
      <c r="I317" s="290">
        <f t="shared" si="142"/>
        <v>2</v>
      </c>
      <c r="J317" s="290">
        <f t="shared" si="142"/>
        <v>1</v>
      </c>
      <c r="K317" s="290">
        <f t="shared" si="142"/>
        <v>0</v>
      </c>
      <c r="L317" s="290">
        <f t="shared" si="142"/>
        <v>0</v>
      </c>
      <c r="M317" s="290">
        <f t="shared" si="142"/>
        <v>15</v>
      </c>
      <c r="N317" s="290">
        <f t="shared" si="142"/>
        <v>0</v>
      </c>
      <c r="O317" s="290">
        <f t="shared" si="142"/>
        <v>5</v>
      </c>
      <c r="P317" s="290">
        <f t="shared" si="142"/>
        <v>0</v>
      </c>
      <c r="Q317" s="290">
        <f t="shared" si="142"/>
        <v>0</v>
      </c>
      <c r="R317" s="290">
        <f t="shared" si="142"/>
        <v>0</v>
      </c>
      <c r="S317" s="290">
        <f t="shared" si="142"/>
        <v>0</v>
      </c>
      <c r="T317" s="290">
        <f t="shared" si="142"/>
        <v>1</v>
      </c>
      <c r="U317" s="290">
        <f t="shared" si="142"/>
        <v>24</v>
      </c>
      <c r="V317" s="290">
        <f t="shared" si="142"/>
        <v>31</v>
      </c>
      <c r="W317" s="290">
        <f t="shared" si="142"/>
        <v>1</v>
      </c>
      <c r="X317" s="290">
        <f t="shared" si="142"/>
        <v>3</v>
      </c>
      <c r="Y317" s="290">
        <f t="shared" si="142"/>
        <v>0</v>
      </c>
      <c r="Z317" s="290">
        <f t="shared" si="142"/>
        <v>4</v>
      </c>
      <c r="AA317" s="290">
        <f t="shared" si="142"/>
        <v>1</v>
      </c>
      <c r="AB317" s="290">
        <f t="shared" si="142"/>
        <v>20</v>
      </c>
      <c r="AC317" s="290">
        <f t="shared" si="142"/>
        <v>0</v>
      </c>
      <c r="AD317" s="290">
        <f t="shared" si="142"/>
        <v>1</v>
      </c>
      <c r="AE317" s="290">
        <f t="shared" si="142"/>
        <v>0</v>
      </c>
      <c r="AF317" s="290">
        <f t="shared" si="142"/>
        <v>1</v>
      </c>
      <c r="AG317" s="189">
        <f t="shared" si="141"/>
        <v>130</v>
      </c>
      <c r="AH317" s="292"/>
    </row>
    <row r="318">
      <c r="A318" s="211"/>
      <c r="B318" s="293"/>
      <c r="C318" s="293"/>
      <c r="D318" s="293"/>
      <c r="E318" s="293"/>
      <c r="F318" s="293"/>
      <c r="G318" s="293"/>
      <c r="H318" s="293"/>
      <c r="I318" s="293"/>
      <c r="J318" s="293"/>
      <c r="K318" s="293"/>
      <c r="L318" s="293"/>
      <c r="M318" s="293"/>
      <c r="N318" s="293"/>
      <c r="O318" s="293"/>
      <c r="P318" s="293"/>
      <c r="Q318" s="293"/>
      <c r="R318" s="293"/>
      <c r="S318" s="293"/>
      <c r="T318" s="293"/>
      <c r="U318" s="293"/>
      <c r="V318" s="293"/>
      <c r="W318" s="293"/>
      <c r="X318" s="293"/>
      <c r="Y318" s="293"/>
      <c r="Z318" s="293"/>
      <c r="AA318" s="293"/>
      <c r="AB318" s="293"/>
      <c r="AC318" s="293"/>
      <c r="AD318" s="293"/>
      <c r="AE318" s="293"/>
      <c r="AF318" s="293"/>
      <c r="AG318" s="189"/>
      <c r="AH318" s="150"/>
    </row>
    <row r="319">
      <c r="A319" s="306" t="s">
        <v>385</v>
      </c>
      <c r="B319" s="307">
        <v>0.0</v>
      </c>
      <c r="C319" s="307">
        <v>0.0</v>
      </c>
      <c r="D319" s="307">
        <v>0.0</v>
      </c>
      <c r="E319" s="307">
        <v>0.0</v>
      </c>
      <c r="F319" s="307">
        <v>0.0</v>
      </c>
      <c r="G319" s="307">
        <v>0.0</v>
      </c>
      <c r="H319" s="307">
        <v>0.0</v>
      </c>
      <c r="I319" s="307">
        <v>0.0</v>
      </c>
      <c r="J319" s="307">
        <v>0.0</v>
      </c>
      <c r="K319" s="307">
        <v>0.0</v>
      </c>
      <c r="L319" s="307">
        <v>0.0</v>
      </c>
      <c r="M319" s="307">
        <v>0.0</v>
      </c>
      <c r="N319" s="307">
        <v>0.0</v>
      </c>
      <c r="O319" s="307">
        <v>0.0</v>
      </c>
      <c r="P319" s="307">
        <v>0.0</v>
      </c>
      <c r="Q319" s="307">
        <v>0.0</v>
      </c>
      <c r="R319" s="307">
        <v>0.0</v>
      </c>
      <c r="S319" s="307">
        <v>0.0</v>
      </c>
      <c r="T319" s="307">
        <v>0.0</v>
      </c>
      <c r="U319" s="307">
        <v>0.0</v>
      </c>
      <c r="V319" s="307">
        <v>0.0</v>
      </c>
      <c r="W319" s="307">
        <v>0.0</v>
      </c>
      <c r="X319" s="307">
        <v>0.0</v>
      </c>
      <c r="Y319" s="307">
        <v>0.0</v>
      </c>
      <c r="Z319" s="307">
        <v>0.0</v>
      </c>
      <c r="AA319" s="307">
        <v>0.0</v>
      </c>
      <c r="AB319" s="307">
        <v>0.0</v>
      </c>
      <c r="AC319" s="307">
        <v>0.0</v>
      </c>
      <c r="AD319" s="307">
        <v>0.0</v>
      </c>
      <c r="AE319" s="307">
        <v>0.0</v>
      </c>
      <c r="AF319" s="307">
        <v>0.0</v>
      </c>
      <c r="AG319" s="189">
        <f t="shared" ref="AG319:AG324" si="143">SUM(B319:AF319)</f>
        <v>0</v>
      </c>
      <c r="AH319" s="150"/>
    </row>
    <row r="320">
      <c r="A320" s="306" t="s">
        <v>386</v>
      </c>
      <c r="B320" s="307">
        <v>0.0</v>
      </c>
      <c r="C320" s="307">
        <v>0.0</v>
      </c>
      <c r="D320" s="307">
        <v>0.0</v>
      </c>
      <c r="E320" s="307">
        <v>0.0</v>
      </c>
      <c r="F320" s="307">
        <v>0.0</v>
      </c>
      <c r="G320" s="307">
        <v>0.0</v>
      </c>
      <c r="H320" s="307">
        <v>0.0</v>
      </c>
      <c r="I320" s="307">
        <v>0.0</v>
      </c>
      <c r="J320" s="307">
        <v>0.0</v>
      </c>
      <c r="K320" s="307">
        <v>0.0</v>
      </c>
      <c r="L320" s="307">
        <v>0.0</v>
      </c>
      <c r="M320" s="307">
        <v>0.0</v>
      </c>
      <c r="N320" s="307">
        <v>0.0</v>
      </c>
      <c r="O320" s="307">
        <v>0.0</v>
      </c>
      <c r="P320" s="307">
        <v>0.0</v>
      </c>
      <c r="Q320" s="307">
        <v>0.0</v>
      </c>
      <c r="R320" s="307">
        <v>0.0</v>
      </c>
      <c r="S320" s="307">
        <v>0.0</v>
      </c>
      <c r="T320" s="307">
        <v>0.0</v>
      </c>
      <c r="U320" s="307">
        <v>0.0</v>
      </c>
      <c r="V320" s="307">
        <v>0.0</v>
      </c>
      <c r="W320" s="307">
        <v>0.0</v>
      </c>
      <c r="X320" s="307">
        <v>0.0</v>
      </c>
      <c r="Y320" s="307">
        <v>0.0</v>
      </c>
      <c r="Z320" s="307">
        <v>0.0</v>
      </c>
      <c r="AA320" s="307">
        <v>0.0</v>
      </c>
      <c r="AB320" s="307">
        <v>0.0</v>
      </c>
      <c r="AC320" s="307">
        <v>0.0</v>
      </c>
      <c r="AD320" s="307">
        <v>0.0</v>
      </c>
      <c r="AE320" s="307">
        <v>0.0</v>
      </c>
      <c r="AF320" s="307">
        <v>0.0</v>
      </c>
      <c r="AG320" s="189">
        <f t="shared" si="143"/>
        <v>0</v>
      </c>
      <c r="AH320" s="150"/>
    </row>
    <row r="321">
      <c r="A321" s="288" t="s">
        <v>235</v>
      </c>
      <c r="B321" s="235">
        <v>0.0</v>
      </c>
      <c r="C321" s="235">
        <v>0.0</v>
      </c>
      <c r="D321" s="235">
        <v>0.0</v>
      </c>
      <c r="E321" s="235">
        <v>0.0</v>
      </c>
      <c r="F321" s="235">
        <v>0.0</v>
      </c>
      <c r="G321" s="235">
        <v>0.0</v>
      </c>
      <c r="H321" s="235">
        <v>0.0</v>
      </c>
      <c r="I321" s="235">
        <v>0.0</v>
      </c>
      <c r="J321" s="235">
        <v>0.0</v>
      </c>
      <c r="K321" s="235">
        <v>0.0</v>
      </c>
      <c r="L321" s="235">
        <v>0.0</v>
      </c>
      <c r="M321" s="235">
        <v>0.0</v>
      </c>
      <c r="N321" s="235">
        <v>0.0</v>
      </c>
      <c r="O321" s="235">
        <v>0.0</v>
      </c>
      <c r="P321" s="235">
        <v>0.0</v>
      </c>
      <c r="Q321" s="235">
        <v>0.0</v>
      </c>
      <c r="R321" s="235">
        <v>0.0</v>
      </c>
      <c r="S321" s="235">
        <v>0.0</v>
      </c>
      <c r="T321" s="235">
        <v>0.0</v>
      </c>
      <c r="U321" s="235">
        <v>0.0</v>
      </c>
      <c r="V321" s="235">
        <v>0.0</v>
      </c>
      <c r="W321" s="235">
        <v>0.0</v>
      </c>
      <c r="X321" s="235">
        <v>0.0</v>
      </c>
      <c r="Y321" s="235">
        <v>0.0</v>
      </c>
      <c r="Z321" s="235">
        <v>0.0</v>
      </c>
      <c r="AA321" s="235">
        <v>0.0</v>
      </c>
      <c r="AB321" s="235">
        <v>0.0</v>
      </c>
      <c r="AC321" s="235">
        <v>0.0</v>
      </c>
      <c r="AD321" s="235">
        <v>0.0</v>
      </c>
      <c r="AE321" s="235">
        <v>0.0</v>
      </c>
      <c r="AF321" s="235">
        <v>0.0</v>
      </c>
      <c r="AG321" s="189">
        <f t="shared" si="143"/>
        <v>0</v>
      </c>
      <c r="AH321" s="208"/>
    </row>
    <row r="322">
      <c r="A322" s="288" t="s">
        <v>586</v>
      </c>
      <c r="B322" s="235">
        <v>0.0</v>
      </c>
      <c r="C322" s="235">
        <v>0.0</v>
      </c>
      <c r="D322" s="235">
        <v>0.0</v>
      </c>
      <c r="E322" s="235">
        <v>5.0</v>
      </c>
      <c r="F322" s="235">
        <v>2.0</v>
      </c>
      <c r="G322" s="235">
        <v>4.0</v>
      </c>
      <c r="H322" s="235">
        <v>0.0</v>
      </c>
      <c r="I322" s="235">
        <v>0.0</v>
      </c>
      <c r="J322" s="235">
        <v>0.0</v>
      </c>
      <c r="K322" s="235">
        <v>0.0</v>
      </c>
      <c r="L322" s="235">
        <v>0.0</v>
      </c>
      <c r="M322" s="235">
        <v>3.0</v>
      </c>
      <c r="N322" s="235">
        <v>0.0</v>
      </c>
      <c r="O322" s="235">
        <v>1.0</v>
      </c>
      <c r="P322" s="235">
        <v>0.0</v>
      </c>
      <c r="Q322" s="235">
        <v>0.0</v>
      </c>
      <c r="R322" s="235">
        <v>0.0</v>
      </c>
      <c r="S322" s="235">
        <v>0.0</v>
      </c>
      <c r="T322" s="235">
        <v>0.0</v>
      </c>
      <c r="U322" s="235">
        <v>5.0</v>
      </c>
      <c r="V322" s="235">
        <v>4.0</v>
      </c>
      <c r="W322" s="235">
        <v>0.0</v>
      </c>
      <c r="X322" s="235">
        <v>1.0</v>
      </c>
      <c r="Y322" s="235">
        <v>0.0</v>
      </c>
      <c r="Z322" s="235">
        <v>2.0</v>
      </c>
      <c r="AA322" s="235">
        <v>0.0</v>
      </c>
      <c r="AB322" s="235">
        <v>1.0</v>
      </c>
      <c r="AC322" s="235">
        <v>0.0</v>
      </c>
      <c r="AD322" s="235">
        <v>0.0</v>
      </c>
      <c r="AE322" s="235">
        <v>0.0</v>
      </c>
      <c r="AF322" s="235">
        <v>1.0</v>
      </c>
      <c r="AG322" s="189">
        <f t="shared" si="143"/>
        <v>29</v>
      </c>
      <c r="AH322" s="201"/>
    </row>
    <row r="323">
      <c r="A323" s="288" t="s">
        <v>587</v>
      </c>
      <c r="B323" s="295">
        <v>0.0</v>
      </c>
      <c r="C323" s="295">
        <v>0.0</v>
      </c>
      <c r="D323" s="295">
        <v>0.0</v>
      </c>
      <c r="E323" s="295">
        <v>0.0</v>
      </c>
      <c r="F323" s="295">
        <v>0.0</v>
      </c>
      <c r="G323" s="295">
        <v>0.0</v>
      </c>
      <c r="H323" s="295">
        <v>0.0</v>
      </c>
      <c r="I323" s="295">
        <v>0.0</v>
      </c>
      <c r="J323" s="295">
        <v>0.0</v>
      </c>
      <c r="K323" s="295">
        <v>0.0</v>
      </c>
      <c r="L323" s="295">
        <v>0.0</v>
      </c>
      <c r="M323" s="295">
        <v>1.0</v>
      </c>
      <c r="N323" s="295">
        <v>0.0</v>
      </c>
      <c r="O323" s="295">
        <v>0.0</v>
      </c>
      <c r="P323" s="295">
        <v>0.0</v>
      </c>
      <c r="Q323" s="295">
        <v>0.0</v>
      </c>
      <c r="R323" s="295">
        <v>0.0</v>
      </c>
      <c r="S323" s="295">
        <v>0.0</v>
      </c>
      <c r="T323" s="295">
        <v>3.0</v>
      </c>
      <c r="U323" s="295">
        <v>5.0</v>
      </c>
      <c r="V323" s="295">
        <v>11.0</v>
      </c>
      <c r="W323" s="295">
        <v>0.0</v>
      </c>
      <c r="X323" s="295">
        <v>0.0</v>
      </c>
      <c r="Y323" s="295">
        <v>0.0</v>
      </c>
      <c r="Z323" s="295">
        <v>1.0</v>
      </c>
      <c r="AA323" s="295">
        <v>0.0</v>
      </c>
      <c r="AB323" s="295">
        <v>0.0</v>
      </c>
      <c r="AC323" s="295">
        <v>1.0</v>
      </c>
      <c r="AD323" s="295">
        <v>0.0</v>
      </c>
      <c r="AE323" s="295">
        <v>0.0</v>
      </c>
      <c r="AF323" s="295">
        <v>0.0</v>
      </c>
      <c r="AG323" s="189">
        <f t="shared" si="143"/>
        <v>22</v>
      </c>
      <c r="AH323" s="201"/>
    </row>
    <row r="324">
      <c r="A324" s="289" t="s">
        <v>238</v>
      </c>
      <c r="B324" s="290">
        <f t="shared" ref="B324:AF324" si="144">sum(B319:B323)</f>
        <v>0</v>
      </c>
      <c r="C324" s="290">
        <f t="shared" si="144"/>
        <v>0</v>
      </c>
      <c r="D324" s="290">
        <f t="shared" si="144"/>
        <v>0</v>
      </c>
      <c r="E324" s="290">
        <f t="shared" si="144"/>
        <v>5</v>
      </c>
      <c r="F324" s="290">
        <f t="shared" si="144"/>
        <v>2</v>
      </c>
      <c r="G324" s="290">
        <f t="shared" si="144"/>
        <v>4</v>
      </c>
      <c r="H324" s="290">
        <f t="shared" si="144"/>
        <v>0</v>
      </c>
      <c r="I324" s="290">
        <f t="shared" si="144"/>
        <v>0</v>
      </c>
      <c r="J324" s="290">
        <f t="shared" si="144"/>
        <v>0</v>
      </c>
      <c r="K324" s="290">
        <f t="shared" si="144"/>
        <v>0</v>
      </c>
      <c r="L324" s="290">
        <f t="shared" si="144"/>
        <v>0</v>
      </c>
      <c r="M324" s="290">
        <f t="shared" si="144"/>
        <v>4</v>
      </c>
      <c r="N324" s="290">
        <f t="shared" si="144"/>
        <v>0</v>
      </c>
      <c r="O324" s="290">
        <f t="shared" si="144"/>
        <v>1</v>
      </c>
      <c r="P324" s="290">
        <f t="shared" si="144"/>
        <v>0</v>
      </c>
      <c r="Q324" s="290">
        <f t="shared" si="144"/>
        <v>0</v>
      </c>
      <c r="R324" s="290">
        <f t="shared" si="144"/>
        <v>0</v>
      </c>
      <c r="S324" s="290">
        <f t="shared" si="144"/>
        <v>0</v>
      </c>
      <c r="T324" s="290">
        <f t="shared" si="144"/>
        <v>3</v>
      </c>
      <c r="U324" s="290">
        <f t="shared" si="144"/>
        <v>10</v>
      </c>
      <c r="V324" s="290">
        <f t="shared" si="144"/>
        <v>15</v>
      </c>
      <c r="W324" s="290">
        <f t="shared" si="144"/>
        <v>0</v>
      </c>
      <c r="X324" s="290">
        <f t="shared" si="144"/>
        <v>1</v>
      </c>
      <c r="Y324" s="290">
        <f t="shared" si="144"/>
        <v>0</v>
      </c>
      <c r="Z324" s="290">
        <f t="shared" si="144"/>
        <v>3</v>
      </c>
      <c r="AA324" s="290">
        <f t="shared" si="144"/>
        <v>0</v>
      </c>
      <c r="AB324" s="290">
        <f t="shared" si="144"/>
        <v>1</v>
      </c>
      <c r="AC324" s="290">
        <f t="shared" si="144"/>
        <v>1</v>
      </c>
      <c r="AD324" s="290">
        <f t="shared" si="144"/>
        <v>0</v>
      </c>
      <c r="AE324" s="290">
        <f t="shared" si="144"/>
        <v>0</v>
      </c>
      <c r="AF324" s="290">
        <f t="shared" si="144"/>
        <v>1</v>
      </c>
      <c r="AG324" s="189">
        <f t="shared" si="143"/>
        <v>51</v>
      </c>
      <c r="AH324" s="292"/>
    </row>
    <row r="325">
      <c r="A325" s="211"/>
      <c r="B325" s="293"/>
      <c r="C325" s="293"/>
      <c r="D325" s="293"/>
      <c r="E325" s="293"/>
      <c r="F325" s="293"/>
      <c r="G325" s="293"/>
      <c r="H325" s="293"/>
      <c r="I325" s="293"/>
      <c r="J325" s="293"/>
      <c r="K325" s="293"/>
      <c r="L325" s="293"/>
      <c r="M325" s="293"/>
      <c r="N325" s="293"/>
      <c r="O325" s="293"/>
      <c r="P325" s="293"/>
      <c r="Q325" s="293"/>
      <c r="R325" s="293"/>
      <c r="S325" s="293"/>
      <c r="T325" s="293"/>
      <c r="U325" s="293"/>
      <c r="V325" s="293"/>
      <c r="W325" s="293"/>
      <c r="X325" s="293"/>
      <c r="Y325" s="293"/>
      <c r="Z325" s="293"/>
      <c r="AA325" s="293"/>
      <c r="AB325" s="293"/>
      <c r="AC325" s="293"/>
      <c r="AD325" s="293"/>
      <c r="AE325" s="293"/>
      <c r="AF325" s="293"/>
      <c r="AG325" s="189"/>
      <c r="AH325" s="150"/>
    </row>
    <row r="326">
      <c r="A326" s="218" t="s">
        <v>239</v>
      </c>
      <c r="B326" s="219">
        <f t="shared" ref="B326:AF326" si="145">sum(B330,B334,B339)</f>
        <v>0</v>
      </c>
      <c r="C326" s="219">
        <f t="shared" si="145"/>
        <v>0</v>
      </c>
      <c r="D326" s="219">
        <f t="shared" si="145"/>
        <v>0</v>
      </c>
      <c r="E326" s="219">
        <f t="shared" si="145"/>
        <v>2</v>
      </c>
      <c r="F326" s="219">
        <f t="shared" si="145"/>
        <v>0</v>
      </c>
      <c r="G326" s="219">
        <f t="shared" si="145"/>
        <v>0</v>
      </c>
      <c r="H326" s="219">
        <f t="shared" si="145"/>
        <v>0</v>
      </c>
      <c r="I326" s="219">
        <f t="shared" si="145"/>
        <v>0</v>
      </c>
      <c r="J326" s="219">
        <f t="shared" si="145"/>
        <v>0</v>
      </c>
      <c r="K326" s="219">
        <f t="shared" si="145"/>
        <v>0</v>
      </c>
      <c r="L326" s="219">
        <f t="shared" si="145"/>
        <v>0</v>
      </c>
      <c r="M326" s="219">
        <f t="shared" si="145"/>
        <v>0</v>
      </c>
      <c r="N326" s="219">
        <f t="shared" si="145"/>
        <v>0</v>
      </c>
      <c r="O326" s="219">
        <f t="shared" si="145"/>
        <v>0</v>
      </c>
      <c r="P326" s="219">
        <f t="shared" si="145"/>
        <v>0</v>
      </c>
      <c r="Q326" s="219">
        <f t="shared" si="145"/>
        <v>0</v>
      </c>
      <c r="R326" s="219">
        <f t="shared" si="145"/>
        <v>0</v>
      </c>
      <c r="S326" s="219">
        <f t="shared" si="145"/>
        <v>0</v>
      </c>
      <c r="T326" s="219">
        <f t="shared" si="145"/>
        <v>1</v>
      </c>
      <c r="U326" s="219">
        <f t="shared" si="145"/>
        <v>0</v>
      </c>
      <c r="V326" s="219">
        <f t="shared" si="145"/>
        <v>0</v>
      </c>
      <c r="W326" s="219">
        <f t="shared" si="145"/>
        <v>1</v>
      </c>
      <c r="X326" s="219">
        <f t="shared" si="145"/>
        <v>0</v>
      </c>
      <c r="Y326" s="219">
        <f t="shared" si="145"/>
        <v>0</v>
      </c>
      <c r="Z326" s="219">
        <f t="shared" si="145"/>
        <v>0</v>
      </c>
      <c r="AA326" s="219">
        <f t="shared" si="145"/>
        <v>0</v>
      </c>
      <c r="AB326" s="219">
        <f t="shared" si="145"/>
        <v>0</v>
      </c>
      <c r="AC326" s="219">
        <f t="shared" si="145"/>
        <v>0</v>
      </c>
      <c r="AD326" s="219">
        <f t="shared" si="145"/>
        <v>0</v>
      </c>
      <c r="AE326" s="219">
        <f t="shared" si="145"/>
        <v>0</v>
      </c>
      <c r="AF326" s="219">
        <f t="shared" si="145"/>
        <v>0</v>
      </c>
      <c r="AG326" s="189">
        <f t="shared" ref="AG326:AG330" si="146">SUM(B326:AF326)</f>
        <v>4</v>
      </c>
      <c r="AH326" s="220"/>
    </row>
    <row r="327" collapsed="1">
      <c r="A327" s="288" t="s">
        <v>240</v>
      </c>
      <c r="B327" s="294">
        <v>0.0</v>
      </c>
      <c r="C327" s="294">
        <v>0.0</v>
      </c>
      <c r="D327" s="294">
        <v>0.0</v>
      </c>
      <c r="E327" s="294">
        <v>2.0</v>
      </c>
      <c r="F327" s="294">
        <v>0.0</v>
      </c>
      <c r="G327" s="294">
        <v>0.0</v>
      </c>
      <c r="H327" s="294">
        <v>0.0</v>
      </c>
      <c r="I327" s="294">
        <v>0.0</v>
      </c>
      <c r="J327" s="294">
        <v>0.0</v>
      </c>
      <c r="K327" s="294">
        <v>0.0</v>
      </c>
      <c r="L327" s="294">
        <v>0.0</v>
      </c>
      <c r="M327" s="294">
        <v>0.0</v>
      </c>
      <c r="N327" s="294">
        <v>0.0</v>
      </c>
      <c r="O327" s="294">
        <v>0.0</v>
      </c>
      <c r="P327" s="294">
        <v>0.0</v>
      </c>
      <c r="Q327" s="294">
        <v>0.0</v>
      </c>
      <c r="R327" s="294">
        <v>0.0</v>
      </c>
      <c r="S327" s="294">
        <v>0.0</v>
      </c>
      <c r="T327" s="294">
        <v>1.0</v>
      </c>
      <c r="U327" s="294">
        <v>0.0</v>
      </c>
      <c r="V327" s="294">
        <v>0.0</v>
      </c>
      <c r="W327" s="294">
        <v>1.0</v>
      </c>
      <c r="X327" s="294">
        <v>0.0</v>
      </c>
      <c r="Y327" s="294">
        <v>0.0</v>
      </c>
      <c r="Z327" s="294">
        <v>0.0</v>
      </c>
      <c r="AA327" s="294">
        <v>0.0</v>
      </c>
      <c r="AB327" s="294">
        <v>0.0</v>
      </c>
      <c r="AC327" s="294">
        <v>0.0</v>
      </c>
      <c r="AD327" s="294">
        <v>0.0</v>
      </c>
      <c r="AE327" s="294">
        <v>0.0</v>
      </c>
      <c r="AF327" s="294">
        <v>0.0</v>
      </c>
      <c r="AG327" s="189">
        <f t="shared" si="146"/>
        <v>4</v>
      </c>
      <c r="AH327" s="208"/>
    </row>
    <row r="328" hidden="1" outlineLevel="1">
      <c r="A328" s="288" t="s">
        <v>588</v>
      </c>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c r="AA328" s="221"/>
      <c r="AB328" s="221"/>
      <c r="AC328" s="221"/>
      <c r="AD328" s="221"/>
      <c r="AE328" s="221"/>
      <c r="AF328" s="221"/>
      <c r="AG328" s="189">
        <f t="shared" si="146"/>
        <v>0</v>
      </c>
      <c r="AH328" s="208"/>
    </row>
    <row r="329" hidden="1" outlineLevel="1">
      <c r="A329" s="288" t="s">
        <v>589</v>
      </c>
      <c r="B329" s="295"/>
      <c r="C329" s="295"/>
      <c r="D329" s="295"/>
      <c r="E329" s="295"/>
      <c r="F329" s="295"/>
      <c r="G329" s="295"/>
      <c r="H329" s="295"/>
      <c r="I329" s="295"/>
      <c r="J329" s="295"/>
      <c r="K329" s="295"/>
      <c r="L329" s="295"/>
      <c r="M329" s="295"/>
      <c r="N329" s="295"/>
      <c r="O329" s="295"/>
      <c r="P329" s="295"/>
      <c r="Q329" s="295"/>
      <c r="R329" s="295"/>
      <c r="S329" s="295"/>
      <c r="T329" s="295"/>
      <c r="U329" s="295"/>
      <c r="V329" s="295"/>
      <c r="W329" s="295"/>
      <c r="X329" s="295"/>
      <c r="Y329" s="295"/>
      <c r="Z329" s="295"/>
      <c r="AA329" s="295"/>
      <c r="AB329" s="295"/>
      <c r="AC329" s="295"/>
      <c r="AD329" s="295"/>
      <c r="AE329" s="295"/>
      <c r="AF329" s="295"/>
      <c r="AG329" s="189">
        <f t="shared" si="146"/>
        <v>0</v>
      </c>
      <c r="AH329" s="150"/>
    </row>
    <row r="330">
      <c r="A330" s="289" t="s">
        <v>243</v>
      </c>
      <c r="B330" s="290">
        <f t="shared" ref="B330:AF330" si="147">sum(B327:B329)</f>
        <v>0</v>
      </c>
      <c r="C330" s="290">
        <f t="shared" si="147"/>
        <v>0</v>
      </c>
      <c r="D330" s="290">
        <f t="shared" si="147"/>
        <v>0</v>
      </c>
      <c r="E330" s="290">
        <f t="shared" si="147"/>
        <v>2</v>
      </c>
      <c r="F330" s="290">
        <f t="shared" si="147"/>
        <v>0</v>
      </c>
      <c r="G330" s="290">
        <f t="shared" si="147"/>
        <v>0</v>
      </c>
      <c r="H330" s="290">
        <f t="shared" si="147"/>
        <v>0</v>
      </c>
      <c r="I330" s="290">
        <f t="shared" si="147"/>
        <v>0</v>
      </c>
      <c r="J330" s="290">
        <f t="shared" si="147"/>
        <v>0</v>
      </c>
      <c r="K330" s="290">
        <f t="shared" si="147"/>
        <v>0</v>
      </c>
      <c r="L330" s="290">
        <f t="shared" si="147"/>
        <v>0</v>
      </c>
      <c r="M330" s="290">
        <f t="shared" si="147"/>
        <v>0</v>
      </c>
      <c r="N330" s="290">
        <f t="shared" si="147"/>
        <v>0</v>
      </c>
      <c r="O330" s="290">
        <f t="shared" si="147"/>
        <v>0</v>
      </c>
      <c r="P330" s="290">
        <f t="shared" si="147"/>
        <v>0</v>
      </c>
      <c r="Q330" s="290">
        <f t="shared" si="147"/>
        <v>0</v>
      </c>
      <c r="R330" s="290">
        <f t="shared" si="147"/>
        <v>0</v>
      </c>
      <c r="S330" s="290">
        <f t="shared" si="147"/>
        <v>0</v>
      </c>
      <c r="T330" s="290">
        <f t="shared" si="147"/>
        <v>1</v>
      </c>
      <c r="U330" s="290">
        <f t="shared" si="147"/>
        <v>0</v>
      </c>
      <c r="V330" s="290">
        <f t="shared" si="147"/>
        <v>0</v>
      </c>
      <c r="W330" s="290">
        <f t="shared" si="147"/>
        <v>1</v>
      </c>
      <c r="X330" s="290">
        <f t="shared" si="147"/>
        <v>0</v>
      </c>
      <c r="Y330" s="290">
        <f t="shared" si="147"/>
        <v>0</v>
      </c>
      <c r="Z330" s="290">
        <f t="shared" si="147"/>
        <v>0</v>
      </c>
      <c r="AA330" s="290">
        <f t="shared" si="147"/>
        <v>0</v>
      </c>
      <c r="AB330" s="290">
        <f t="shared" si="147"/>
        <v>0</v>
      </c>
      <c r="AC330" s="290">
        <f t="shared" si="147"/>
        <v>0</v>
      </c>
      <c r="AD330" s="290">
        <f t="shared" si="147"/>
        <v>0</v>
      </c>
      <c r="AE330" s="290">
        <f t="shared" si="147"/>
        <v>0</v>
      </c>
      <c r="AF330" s="290">
        <f t="shared" si="147"/>
        <v>0</v>
      </c>
      <c r="AG330" s="189">
        <f t="shared" si="146"/>
        <v>4</v>
      </c>
      <c r="AH330" s="150"/>
    </row>
    <row r="331" collapsed="1">
      <c r="A331" s="211"/>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89"/>
      <c r="AH331" s="185"/>
    </row>
    <row r="332" hidden="1" outlineLevel="1">
      <c r="A332" s="288" t="s">
        <v>244</v>
      </c>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189">
        <f t="shared" ref="AG332:AG334" si="148">SUM(B332:AF332)</f>
        <v>0</v>
      </c>
      <c r="AH332" s="208"/>
    </row>
    <row r="333" hidden="1" outlineLevel="1">
      <c r="A333" s="288" t="s">
        <v>590</v>
      </c>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c r="AA333" s="221"/>
      <c r="AB333" s="221"/>
      <c r="AC333" s="221"/>
      <c r="AD333" s="221"/>
      <c r="AE333" s="221"/>
      <c r="AF333" s="221"/>
      <c r="AG333" s="189">
        <f t="shared" si="148"/>
        <v>0</v>
      </c>
      <c r="AH333" s="208"/>
    </row>
    <row r="334" hidden="1" outlineLevel="1">
      <c r="A334" s="289" t="s">
        <v>246</v>
      </c>
      <c r="B334" s="290">
        <f t="shared" ref="B334:AF334" si="149">sum(B332:B333)</f>
        <v>0</v>
      </c>
      <c r="C334" s="290">
        <f t="shared" si="149"/>
        <v>0</v>
      </c>
      <c r="D334" s="290">
        <f t="shared" si="149"/>
        <v>0</v>
      </c>
      <c r="E334" s="290">
        <f t="shared" si="149"/>
        <v>0</v>
      </c>
      <c r="F334" s="290">
        <f t="shared" si="149"/>
        <v>0</v>
      </c>
      <c r="G334" s="290">
        <f t="shared" si="149"/>
        <v>0</v>
      </c>
      <c r="H334" s="290">
        <f t="shared" si="149"/>
        <v>0</v>
      </c>
      <c r="I334" s="290">
        <f t="shared" si="149"/>
        <v>0</v>
      </c>
      <c r="J334" s="290">
        <f t="shared" si="149"/>
        <v>0</v>
      </c>
      <c r="K334" s="290">
        <f t="shared" si="149"/>
        <v>0</v>
      </c>
      <c r="L334" s="290">
        <f t="shared" si="149"/>
        <v>0</v>
      </c>
      <c r="M334" s="290">
        <f t="shared" si="149"/>
        <v>0</v>
      </c>
      <c r="N334" s="290">
        <f t="shared" si="149"/>
        <v>0</v>
      </c>
      <c r="O334" s="290">
        <f t="shared" si="149"/>
        <v>0</v>
      </c>
      <c r="P334" s="290">
        <f t="shared" si="149"/>
        <v>0</v>
      </c>
      <c r="Q334" s="290">
        <f t="shared" si="149"/>
        <v>0</v>
      </c>
      <c r="R334" s="290">
        <f t="shared" si="149"/>
        <v>0</v>
      </c>
      <c r="S334" s="290">
        <f t="shared" si="149"/>
        <v>0</v>
      </c>
      <c r="T334" s="290">
        <f t="shared" si="149"/>
        <v>0</v>
      </c>
      <c r="U334" s="290">
        <f t="shared" si="149"/>
        <v>0</v>
      </c>
      <c r="V334" s="290">
        <f t="shared" si="149"/>
        <v>0</v>
      </c>
      <c r="W334" s="290">
        <f t="shared" si="149"/>
        <v>0</v>
      </c>
      <c r="X334" s="290">
        <f t="shared" si="149"/>
        <v>0</v>
      </c>
      <c r="Y334" s="290">
        <f t="shared" si="149"/>
        <v>0</v>
      </c>
      <c r="Z334" s="290">
        <f t="shared" si="149"/>
        <v>0</v>
      </c>
      <c r="AA334" s="290">
        <f t="shared" si="149"/>
        <v>0</v>
      </c>
      <c r="AB334" s="290">
        <f t="shared" si="149"/>
        <v>0</v>
      </c>
      <c r="AC334" s="290">
        <f t="shared" si="149"/>
        <v>0</v>
      </c>
      <c r="AD334" s="290">
        <f t="shared" si="149"/>
        <v>0</v>
      </c>
      <c r="AE334" s="290">
        <f t="shared" si="149"/>
        <v>0</v>
      </c>
      <c r="AF334" s="290">
        <f t="shared" si="149"/>
        <v>0</v>
      </c>
      <c r="AG334" s="189">
        <f t="shared" si="148"/>
        <v>0</v>
      </c>
      <c r="AH334" s="150"/>
    </row>
    <row r="335" hidden="1" outlineLevel="1">
      <c r="A335" s="211"/>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89"/>
      <c r="AH335" s="185"/>
    </row>
    <row r="336" hidden="1" outlineLevel="1">
      <c r="A336" s="288" t="s">
        <v>591</v>
      </c>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189">
        <f t="shared" ref="AG336:AG339" si="150">SUM(B336:AF336)</f>
        <v>0</v>
      </c>
      <c r="AH336" s="208"/>
    </row>
    <row r="337" hidden="1" outlineLevel="1">
      <c r="A337" s="288" t="s">
        <v>592</v>
      </c>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c r="AA337" s="221"/>
      <c r="AB337" s="221"/>
      <c r="AC337" s="221"/>
      <c r="AD337" s="221"/>
      <c r="AE337" s="221"/>
      <c r="AF337" s="221"/>
      <c r="AG337" s="189">
        <f t="shared" si="150"/>
        <v>0</v>
      </c>
      <c r="AH337" s="208"/>
    </row>
    <row r="338" hidden="1" outlineLevel="1">
      <c r="A338" s="288" t="s">
        <v>593</v>
      </c>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c r="AA338" s="221"/>
      <c r="AB338" s="221"/>
      <c r="AC338" s="221"/>
      <c r="AD338" s="221"/>
      <c r="AE338" s="221"/>
      <c r="AF338" s="221"/>
      <c r="AG338" s="189">
        <f t="shared" si="150"/>
        <v>0</v>
      </c>
      <c r="AH338" s="208"/>
    </row>
    <row r="339" hidden="1" outlineLevel="1">
      <c r="A339" s="296" t="s">
        <v>250</v>
      </c>
      <c r="B339" s="297">
        <f t="shared" ref="B339:AF339" si="151">sum(B336:B338)</f>
        <v>0</v>
      </c>
      <c r="C339" s="297">
        <f t="shared" si="151"/>
        <v>0</v>
      </c>
      <c r="D339" s="297">
        <f t="shared" si="151"/>
        <v>0</v>
      </c>
      <c r="E339" s="297">
        <f t="shared" si="151"/>
        <v>0</v>
      </c>
      <c r="F339" s="297">
        <f t="shared" si="151"/>
        <v>0</v>
      </c>
      <c r="G339" s="297">
        <f t="shared" si="151"/>
        <v>0</v>
      </c>
      <c r="H339" s="297">
        <f t="shared" si="151"/>
        <v>0</v>
      </c>
      <c r="I339" s="297">
        <f t="shared" si="151"/>
        <v>0</v>
      </c>
      <c r="J339" s="297">
        <f t="shared" si="151"/>
        <v>0</v>
      </c>
      <c r="K339" s="297">
        <f t="shared" si="151"/>
        <v>0</v>
      </c>
      <c r="L339" s="297">
        <f t="shared" si="151"/>
        <v>0</v>
      </c>
      <c r="M339" s="297">
        <f t="shared" si="151"/>
        <v>0</v>
      </c>
      <c r="N339" s="297">
        <f t="shared" si="151"/>
        <v>0</v>
      </c>
      <c r="O339" s="297">
        <f t="shared" si="151"/>
        <v>0</v>
      </c>
      <c r="P339" s="297">
        <f t="shared" si="151"/>
        <v>0</v>
      </c>
      <c r="Q339" s="297">
        <f t="shared" si="151"/>
        <v>0</v>
      </c>
      <c r="R339" s="297">
        <f t="shared" si="151"/>
        <v>0</v>
      </c>
      <c r="S339" s="297">
        <f t="shared" si="151"/>
        <v>0</v>
      </c>
      <c r="T339" s="297">
        <f t="shared" si="151"/>
        <v>0</v>
      </c>
      <c r="U339" s="297">
        <f t="shared" si="151"/>
        <v>0</v>
      </c>
      <c r="V339" s="297">
        <f t="shared" si="151"/>
        <v>0</v>
      </c>
      <c r="W339" s="297">
        <f t="shared" si="151"/>
        <v>0</v>
      </c>
      <c r="X339" s="297">
        <f t="shared" si="151"/>
        <v>0</v>
      </c>
      <c r="Y339" s="297">
        <f t="shared" si="151"/>
        <v>0</v>
      </c>
      <c r="Z339" s="297">
        <f t="shared" si="151"/>
        <v>0</v>
      </c>
      <c r="AA339" s="297">
        <f t="shared" si="151"/>
        <v>0</v>
      </c>
      <c r="AB339" s="297">
        <f t="shared" si="151"/>
        <v>0</v>
      </c>
      <c r="AC339" s="297">
        <f t="shared" si="151"/>
        <v>0</v>
      </c>
      <c r="AD339" s="297">
        <f t="shared" si="151"/>
        <v>0</v>
      </c>
      <c r="AE339" s="297">
        <f t="shared" si="151"/>
        <v>0</v>
      </c>
      <c r="AF339" s="297">
        <f t="shared" si="151"/>
        <v>0</v>
      </c>
      <c r="AG339" s="189">
        <f t="shared" si="150"/>
        <v>0</v>
      </c>
      <c r="AH339" s="298"/>
    </row>
    <row r="340" hidden="1" outlineLevel="1">
      <c r="A340" s="211"/>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89"/>
      <c r="AH340" s="185"/>
    </row>
    <row r="341">
      <c r="A341" s="299" t="s">
        <v>278</v>
      </c>
      <c r="B341" s="245">
        <v>0.0</v>
      </c>
      <c r="C341" s="245">
        <v>0.0</v>
      </c>
      <c r="D341" s="245">
        <v>0.0</v>
      </c>
      <c r="E341" s="245">
        <v>0.0</v>
      </c>
      <c r="F341" s="245">
        <v>0.0</v>
      </c>
      <c r="G341" s="245">
        <v>0.0</v>
      </c>
      <c r="H341" s="245">
        <v>0.0</v>
      </c>
      <c r="I341" s="245">
        <v>0.0</v>
      </c>
      <c r="J341" s="245">
        <v>0.0</v>
      </c>
      <c r="K341" s="245">
        <v>0.0</v>
      </c>
      <c r="L341" s="245">
        <v>0.0</v>
      </c>
      <c r="M341" s="245">
        <v>0.0</v>
      </c>
      <c r="N341" s="245">
        <v>0.0</v>
      </c>
      <c r="O341" s="245">
        <v>0.0</v>
      </c>
      <c r="P341" s="245">
        <v>0.0</v>
      </c>
      <c r="Q341" s="245">
        <v>0.0</v>
      </c>
      <c r="R341" s="245">
        <v>0.0</v>
      </c>
      <c r="S341" s="245">
        <v>0.0</v>
      </c>
      <c r="T341" s="245">
        <v>0.0</v>
      </c>
      <c r="U341" s="245">
        <v>0.0</v>
      </c>
      <c r="V341" s="245">
        <v>0.0</v>
      </c>
      <c r="W341" s="245">
        <v>0.0</v>
      </c>
      <c r="X341" s="245">
        <v>0.0</v>
      </c>
      <c r="Y341" s="245">
        <v>0.0</v>
      </c>
      <c r="Z341" s="245">
        <v>0.0</v>
      </c>
      <c r="AA341" s="245">
        <v>0.0</v>
      </c>
      <c r="AB341" s="245">
        <v>0.0</v>
      </c>
      <c r="AC341" s="245">
        <v>0.0</v>
      </c>
      <c r="AD341" s="245">
        <v>0.0</v>
      </c>
      <c r="AE341" s="245">
        <v>0.0</v>
      </c>
      <c r="AF341" s="245">
        <v>0.0</v>
      </c>
      <c r="AG341" s="189">
        <f t="shared" ref="AG341:AG355" si="152">SUM(B341:AF341)</f>
        <v>0</v>
      </c>
      <c r="AH341" s="226"/>
    </row>
    <row r="342">
      <c r="A342" s="300" t="s">
        <v>279</v>
      </c>
      <c r="B342" s="235">
        <v>0.0</v>
      </c>
      <c r="C342" s="235">
        <v>0.0</v>
      </c>
      <c r="D342" s="235">
        <v>0.0</v>
      </c>
      <c r="E342" s="235">
        <v>8.0</v>
      </c>
      <c r="F342" s="235">
        <v>4.0</v>
      </c>
      <c r="G342" s="235">
        <v>2.0</v>
      </c>
      <c r="H342" s="235">
        <v>1.0</v>
      </c>
      <c r="I342" s="235">
        <v>2.0</v>
      </c>
      <c r="J342" s="235">
        <v>1.0</v>
      </c>
      <c r="K342" s="235">
        <v>0.0</v>
      </c>
      <c r="L342" s="235">
        <v>0.0</v>
      </c>
      <c r="M342" s="235">
        <v>9.0</v>
      </c>
      <c r="N342" s="235">
        <v>0.0</v>
      </c>
      <c r="O342" s="235">
        <v>4.0</v>
      </c>
      <c r="P342" s="235">
        <v>0.0</v>
      </c>
      <c r="Q342" s="235">
        <v>0.0</v>
      </c>
      <c r="R342" s="235">
        <v>0.0</v>
      </c>
      <c r="S342" s="235">
        <v>0.0</v>
      </c>
      <c r="T342" s="235">
        <v>1.0</v>
      </c>
      <c r="U342" s="235">
        <v>19.0</v>
      </c>
      <c r="V342" s="235">
        <v>23.0</v>
      </c>
      <c r="W342" s="235">
        <v>0.0</v>
      </c>
      <c r="X342" s="235">
        <v>1.0</v>
      </c>
      <c r="Y342" s="235">
        <v>0.0</v>
      </c>
      <c r="Z342" s="235">
        <v>2.0</v>
      </c>
      <c r="AA342" s="235">
        <v>1.0</v>
      </c>
      <c r="AB342" s="235">
        <v>15.0</v>
      </c>
      <c r="AC342" s="235">
        <v>0.0</v>
      </c>
      <c r="AD342" s="235">
        <v>1.0</v>
      </c>
      <c r="AE342" s="235">
        <v>0.0</v>
      </c>
      <c r="AF342" s="235">
        <v>1.0</v>
      </c>
      <c r="AG342" s="189">
        <f t="shared" si="152"/>
        <v>95</v>
      </c>
      <c r="AH342" s="201"/>
    </row>
    <row r="343">
      <c r="A343" s="300" t="s">
        <v>594</v>
      </c>
      <c r="B343" s="235">
        <v>0.0</v>
      </c>
      <c r="C343" s="235">
        <v>0.0</v>
      </c>
      <c r="D343" s="235">
        <v>0.0</v>
      </c>
      <c r="E343" s="235">
        <v>0.0</v>
      </c>
      <c r="F343" s="235">
        <v>0.0</v>
      </c>
      <c r="G343" s="235">
        <v>1.0</v>
      </c>
      <c r="H343" s="235">
        <v>0.0</v>
      </c>
      <c r="I343" s="235">
        <v>0.0</v>
      </c>
      <c r="J343" s="235">
        <v>0.0</v>
      </c>
      <c r="K343" s="235">
        <v>0.0</v>
      </c>
      <c r="L343" s="235">
        <v>0.0</v>
      </c>
      <c r="M343" s="235">
        <v>0.0</v>
      </c>
      <c r="N343" s="235">
        <v>0.0</v>
      </c>
      <c r="O343" s="235">
        <v>0.0</v>
      </c>
      <c r="P343" s="235">
        <v>0.0</v>
      </c>
      <c r="Q343" s="235">
        <v>0.0</v>
      </c>
      <c r="R343" s="235">
        <v>0.0</v>
      </c>
      <c r="S343" s="235">
        <v>0.0</v>
      </c>
      <c r="T343" s="235">
        <v>0.0</v>
      </c>
      <c r="U343" s="235">
        <v>1.0</v>
      </c>
      <c r="V343" s="235">
        <v>2.0</v>
      </c>
      <c r="W343" s="235">
        <v>0.0</v>
      </c>
      <c r="X343" s="235">
        <v>0.0</v>
      </c>
      <c r="Y343" s="235">
        <v>0.0</v>
      </c>
      <c r="Z343" s="235">
        <v>0.0</v>
      </c>
      <c r="AA343" s="235">
        <v>0.0</v>
      </c>
      <c r="AB343" s="235">
        <v>0.0</v>
      </c>
      <c r="AC343" s="235">
        <v>0.0</v>
      </c>
      <c r="AD343" s="235">
        <v>0.0</v>
      </c>
      <c r="AE343" s="235">
        <v>0.0</v>
      </c>
      <c r="AF343" s="235">
        <v>0.0</v>
      </c>
      <c r="AG343" s="189">
        <f t="shared" si="152"/>
        <v>4</v>
      </c>
      <c r="AH343" s="201"/>
    </row>
    <row r="344">
      <c r="A344" s="300" t="s">
        <v>595</v>
      </c>
      <c r="B344" s="235">
        <v>0.0</v>
      </c>
      <c r="C344" s="235">
        <v>0.0</v>
      </c>
      <c r="D344" s="235">
        <v>0.0</v>
      </c>
      <c r="E344" s="235"/>
      <c r="F344" s="235">
        <v>0.0</v>
      </c>
      <c r="G344" s="235">
        <v>0.0</v>
      </c>
      <c r="H344" s="235">
        <v>0.0</v>
      </c>
      <c r="I344" s="235">
        <v>0.0</v>
      </c>
      <c r="J344" s="235">
        <v>0.0</v>
      </c>
      <c r="K344" s="235">
        <v>0.0</v>
      </c>
      <c r="L344" s="235">
        <v>0.0</v>
      </c>
      <c r="M344" s="235">
        <v>0.0</v>
      </c>
      <c r="N344" s="235">
        <v>0.0</v>
      </c>
      <c r="O344" s="235">
        <v>0.0</v>
      </c>
      <c r="P344" s="235">
        <v>0.0</v>
      </c>
      <c r="Q344" s="235">
        <v>0.0</v>
      </c>
      <c r="R344" s="235">
        <v>0.0</v>
      </c>
      <c r="S344" s="235">
        <v>0.0</v>
      </c>
      <c r="T344" s="235">
        <v>0.0</v>
      </c>
      <c r="U344" s="235">
        <v>0.0</v>
      </c>
      <c r="V344" s="235">
        <v>0.0</v>
      </c>
      <c r="W344" s="235">
        <v>0.0</v>
      </c>
      <c r="X344" s="235">
        <v>0.0</v>
      </c>
      <c r="Y344" s="235">
        <v>0.0</v>
      </c>
      <c r="Z344" s="235">
        <v>0.0</v>
      </c>
      <c r="AA344" s="235">
        <v>0.0</v>
      </c>
      <c r="AB344" s="235">
        <v>1.0</v>
      </c>
      <c r="AC344" s="235">
        <v>0.0</v>
      </c>
      <c r="AD344" s="235">
        <v>0.0</v>
      </c>
      <c r="AE344" s="235">
        <v>0.0</v>
      </c>
      <c r="AF344" s="235">
        <v>0.0</v>
      </c>
      <c r="AG344" s="189">
        <f t="shared" si="152"/>
        <v>1</v>
      </c>
      <c r="AH344" s="201"/>
    </row>
    <row r="345">
      <c r="A345" s="300" t="s">
        <v>596</v>
      </c>
      <c r="B345" s="235">
        <v>0.0</v>
      </c>
      <c r="C345" s="235">
        <v>0.0</v>
      </c>
      <c r="D345" s="235">
        <v>0.0</v>
      </c>
      <c r="E345" s="235">
        <v>0.0</v>
      </c>
      <c r="F345" s="235">
        <v>0.0</v>
      </c>
      <c r="G345" s="235">
        <v>0.0</v>
      </c>
      <c r="H345" s="235">
        <v>0.0</v>
      </c>
      <c r="I345" s="235">
        <v>0.0</v>
      </c>
      <c r="J345" s="235">
        <v>0.0</v>
      </c>
      <c r="K345" s="235">
        <v>0.0</v>
      </c>
      <c r="L345" s="235">
        <v>0.0</v>
      </c>
      <c r="M345" s="235">
        <v>0.0</v>
      </c>
      <c r="N345" s="235">
        <v>0.0</v>
      </c>
      <c r="O345" s="235">
        <v>0.0</v>
      </c>
      <c r="P345" s="235">
        <v>0.0</v>
      </c>
      <c r="Q345" s="235">
        <v>0.0</v>
      </c>
      <c r="R345" s="235">
        <v>0.0</v>
      </c>
      <c r="S345" s="235">
        <v>0.0</v>
      </c>
      <c r="T345" s="235">
        <v>0.0</v>
      </c>
      <c r="U345" s="235">
        <v>0.0</v>
      </c>
      <c r="V345" s="235">
        <v>0.0</v>
      </c>
      <c r="W345" s="235">
        <v>0.0</v>
      </c>
      <c r="X345" s="235">
        <v>0.0</v>
      </c>
      <c r="Y345" s="235">
        <v>0.0</v>
      </c>
      <c r="Z345" s="235">
        <v>0.0</v>
      </c>
      <c r="AA345" s="235">
        <v>0.0</v>
      </c>
      <c r="AB345" s="235">
        <v>0.0</v>
      </c>
      <c r="AC345" s="235">
        <v>0.0</v>
      </c>
      <c r="AD345" s="235">
        <v>0.0</v>
      </c>
      <c r="AE345" s="235">
        <v>0.0</v>
      </c>
      <c r="AF345" s="235">
        <v>0.0</v>
      </c>
      <c r="AG345" s="189">
        <f t="shared" si="152"/>
        <v>0</v>
      </c>
      <c r="AH345" s="201"/>
    </row>
    <row r="346">
      <c r="A346" s="300" t="s">
        <v>597</v>
      </c>
      <c r="B346" s="235">
        <v>0.0</v>
      </c>
      <c r="C346" s="235">
        <v>0.0</v>
      </c>
      <c r="D346" s="235">
        <v>0.0</v>
      </c>
      <c r="E346" s="235">
        <v>0.0</v>
      </c>
      <c r="F346" s="235">
        <v>0.0</v>
      </c>
      <c r="G346" s="235">
        <v>0.0</v>
      </c>
      <c r="H346" s="235">
        <v>0.0</v>
      </c>
      <c r="I346" s="235">
        <v>0.0</v>
      </c>
      <c r="J346" s="235">
        <v>0.0</v>
      </c>
      <c r="K346" s="235">
        <v>0.0</v>
      </c>
      <c r="L346" s="235">
        <v>0.0</v>
      </c>
      <c r="M346" s="235">
        <v>0.0</v>
      </c>
      <c r="N346" s="235">
        <v>0.0</v>
      </c>
      <c r="O346" s="235">
        <v>0.0</v>
      </c>
      <c r="P346" s="235">
        <v>0.0</v>
      </c>
      <c r="Q346" s="235">
        <v>0.0</v>
      </c>
      <c r="R346" s="235">
        <v>0.0</v>
      </c>
      <c r="S346" s="235">
        <v>0.0</v>
      </c>
      <c r="T346" s="235">
        <v>0.0</v>
      </c>
      <c r="U346" s="235">
        <v>0.0</v>
      </c>
      <c r="V346" s="235">
        <v>0.0</v>
      </c>
      <c r="W346" s="235">
        <v>0.0</v>
      </c>
      <c r="X346" s="235">
        <v>0.0</v>
      </c>
      <c r="Y346" s="235">
        <v>0.0</v>
      </c>
      <c r="Z346" s="235">
        <v>0.0</v>
      </c>
      <c r="AA346" s="235">
        <v>0.0</v>
      </c>
      <c r="AB346" s="235">
        <v>0.0</v>
      </c>
      <c r="AC346" s="235">
        <v>0.0</v>
      </c>
      <c r="AD346" s="235">
        <v>0.0</v>
      </c>
      <c r="AE346" s="235">
        <v>0.0</v>
      </c>
      <c r="AF346" s="235">
        <v>0.0</v>
      </c>
      <c r="AG346" s="189">
        <f t="shared" si="152"/>
        <v>0</v>
      </c>
      <c r="AH346" s="201"/>
    </row>
    <row r="347">
      <c r="A347" s="300" t="s">
        <v>598</v>
      </c>
      <c r="B347" s="235">
        <v>0.0</v>
      </c>
      <c r="C347" s="235">
        <v>0.0</v>
      </c>
      <c r="D347" s="235">
        <v>0.0</v>
      </c>
      <c r="E347" s="235">
        <v>1.0</v>
      </c>
      <c r="F347" s="235">
        <v>2.0</v>
      </c>
      <c r="G347" s="235">
        <v>2.0</v>
      </c>
      <c r="H347" s="235">
        <v>0.0</v>
      </c>
      <c r="I347" s="235">
        <v>1.0</v>
      </c>
      <c r="J347" s="235">
        <v>0.0</v>
      </c>
      <c r="K347" s="235">
        <v>0.0</v>
      </c>
      <c r="L347" s="235">
        <v>0.0</v>
      </c>
      <c r="M347" s="235">
        <v>1.0</v>
      </c>
      <c r="N347" s="235">
        <v>0.0</v>
      </c>
      <c r="O347" s="235">
        <v>2.0</v>
      </c>
      <c r="P347" s="235">
        <v>0.0</v>
      </c>
      <c r="Q347" s="235">
        <v>0.0</v>
      </c>
      <c r="R347" s="235">
        <v>0.0</v>
      </c>
      <c r="S347" s="235">
        <v>0.0</v>
      </c>
      <c r="T347" s="235">
        <v>0.0</v>
      </c>
      <c r="U347" s="235">
        <v>6.0</v>
      </c>
      <c r="V347" s="235">
        <v>10.0</v>
      </c>
      <c r="W347" s="235">
        <v>0.0</v>
      </c>
      <c r="X347" s="235">
        <v>1.0</v>
      </c>
      <c r="Y347" s="235">
        <v>0.0</v>
      </c>
      <c r="Z347" s="235">
        <v>1.0</v>
      </c>
      <c r="AA347" s="235">
        <v>1.0</v>
      </c>
      <c r="AB347" s="235">
        <v>5.0</v>
      </c>
      <c r="AC347" s="235">
        <v>0.0</v>
      </c>
      <c r="AD347" s="235">
        <v>0.0</v>
      </c>
      <c r="AE347" s="235">
        <v>0.0</v>
      </c>
      <c r="AF347" s="235">
        <v>0.0</v>
      </c>
      <c r="AG347" s="189">
        <f t="shared" si="152"/>
        <v>33</v>
      </c>
      <c r="AH347" s="201"/>
    </row>
    <row r="348">
      <c r="A348" s="300" t="s">
        <v>599</v>
      </c>
      <c r="B348" s="235">
        <v>0.0</v>
      </c>
      <c r="C348" s="235">
        <v>0.0</v>
      </c>
      <c r="D348" s="235">
        <v>0.0</v>
      </c>
      <c r="E348" s="235">
        <v>0.0</v>
      </c>
      <c r="F348" s="235">
        <v>0.0</v>
      </c>
      <c r="G348" s="235">
        <v>0.0</v>
      </c>
      <c r="H348" s="235">
        <v>0.0</v>
      </c>
      <c r="I348" s="235">
        <v>0.0</v>
      </c>
      <c r="J348" s="235">
        <v>0.0</v>
      </c>
      <c r="K348" s="235">
        <v>0.0</v>
      </c>
      <c r="L348" s="235">
        <v>0.0</v>
      </c>
      <c r="M348" s="235">
        <v>0.0</v>
      </c>
      <c r="N348" s="235">
        <v>0.0</v>
      </c>
      <c r="O348" s="235">
        <v>0.0</v>
      </c>
      <c r="P348" s="235">
        <v>0.0</v>
      </c>
      <c r="Q348" s="235">
        <v>0.0</v>
      </c>
      <c r="R348" s="235">
        <v>0.0</v>
      </c>
      <c r="S348" s="235">
        <v>0.0</v>
      </c>
      <c r="T348" s="235">
        <v>0.0</v>
      </c>
      <c r="U348" s="235">
        <v>1.0</v>
      </c>
      <c r="V348" s="235">
        <v>1.0</v>
      </c>
      <c r="W348" s="235">
        <v>0.0</v>
      </c>
      <c r="X348" s="235">
        <v>0.0</v>
      </c>
      <c r="Y348" s="235">
        <v>0.0</v>
      </c>
      <c r="Z348" s="235">
        <v>0.0</v>
      </c>
      <c r="AA348" s="235">
        <v>0.0</v>
      </c>
      <c r="AB348" s="235">
        <v>0.0</v>
      </c>
      <c r="AC348" s="235">
        <v>0.0</v>
      </c>
      <c r="AD348" s="235">
        <v>0.0</v>
      </c>
      <c r="AE348" s="235">
        <v>0.0</v>
      </c>
      <c r="AF348" s="235">
        <v>0.0</v>
      </c>
      <c r="AG348" s="189">
        <f t="shared" si="152"/>
        <v>2</v>
      </c>
      <c r="AH348" s="201"/>
    </row>
    <row r="349">
      <c r="A349" s="300" t="s">
        <v>600</v>
      </c>
      <c r="B349" s="235">
        <v>0.0</v>
      </c>
      <c r="C349" s="235">
        <v>0.0</v>
      </c>
      <c r="D349" s="235">
        <v>0.0</v>
      </c>
      <c r="E349" s="235">
        <v>0.0</v>
      </c>
      <c r="F349" s="235">
        <v>0.0</v>
      </c>
      <c r="G349" s="235">
        <v>0.0</v>
      </c>
      <c r="H349" s="235">
        <v>0.0</v>
      </c>
      <c r="I349" s="235">
        <v>0.0</v>
      </c>
      <c r="J349" s="235">
        <v>0.0</v>
      </c>
      <c r="K349" s="235">
        <v>0.0</v>
      </c>
      <c r="L349" s="235">
        <v>0.0</v>
      </c>
      <c r="M349" s="235">
        <v>0.0</v>
      </c>
      <c r="N349" s="235">
        <v>0.0</v>
      </c>
      <c r="O349" s="235">
        <v>0.0</v>
      </c>
      <c r="P349" s="235">
        <v>0.0</v>
      </c>
      <c r="Q349" s="235">
        <v>0.0</v>
      </c>
      <c r="R349" s="235">
        <v>0.0</v>
      </c>
      <c r="S349" s="235">
        <v>0.0</v>
      </c>
      <c r="T349" s="235">
        <v>0.0</v>
      </c>
      <c r="U349" s="235">
        <v>0.0</v>
      </c>
      <c r="V349" s="235">
        <v>0.0</v>
      </c>
      <c r="W349" s="235">
        <v>0.0</v>
      </c>
      <c r="X349" s="235">
        <v>0.0</v>
      </c>
      <c r="Y349" s="235">
        <v>0.0</v>
      </c>
      <c r="Z349" s="235">
        <v>0.0</v>
      </c>
      <c r="AA349" s="235">
        <v>0.0</v>
      </c>
      <c r="AB349" s="235">
        <v>0.0</v>
      </c>
      <c r="AC349" s="235">
        <v>0.0</v>
      </c>
      <c r="AD349" s="235">
        <v>0.0</v>
      </c>
      <c r="AE349" s="235">
        <v>0.0</v>
      </c>
      <c r="AF349" s="235">
        <v>0.0</v>
      </c>
      <c r="AG349" s="189">
        <f t="shared" si="152"/>
        <v>0</v>
      </c>
      <c r="AH349" s="201"/>
    </row>
    <row r="350">
      <c r="A350" s="300" t="s">
        <v>601</v>
      </c>
      <c r="B350" s="235">
        <v>0.0</v>
      </c>
      <c r="C350" s="235">
        <v>0.0</v>
      </c>
      <c r="D350" s="235">
        <v>0.0</v>
      </c>
      <c r="E350" s="235">
        <v>1.0</v>
      </c>
      <c r="F350" s="235">
        <v>0.0</v>
      </c>
      <c r="G350" s="235">
        <v>0.0</v>
      </c>
      <c r="H350" s="235">
        <v>0.0</v>
      </c>
      <c r="I350" s="235">
        <v>0.0</v>
      </c>
      <c r="J350" s="235">
        <v>0.0</v>
      </c>
      <c r="K350" s="235">
        <v>0.0</v>
      </c>
      <c r="L350" s="235">
        <v>0.0</v>
      </c>
      <c r="M350" s="235">
        <v>2.0</v>
      </c>
      <c r="N350" s="235">
        <v>0.0</v>
      </c>
      <c r="O350" s="235">
        <v>1.0</v>
      </c>
      <c r="P350" s="235">
        <v>0.0</v>
      </c>
      <c r="Q350" s="235">
        <v>0.0</v>
      </c>
      <c r="R350" s="235">
        <v>0.0</v>
      </c>
      <c r="S350" s="235">
        <v>0.0</v>
      </c>
      <c r="T350" s="235">
        <v>0.0</v>
      </c>
      <c r="U350" s="235">
        <v>4.0</v>
      </c>
      <c r="V350" s="235">
        <v>5.0</v>
      </c>
      <c r="W350" s="235">
        <v>0.0</v>
      </c>
      <c r="X350" s="235">
        <v>0.0</v>
      </c>
      <c r="Y350" s="235">
        <v>0.0</v>
      </c>
      <c r="Z350" s="235">
        <v>0.0</v>
      </c>
      <c r="AA350" s="235">
        <v>0.0</v>
      </c>
      <c r="AB350" s="235">
        <v>0.0</v>
      </c>
      <c r="AC350" s="235">
        <v>0.0</v>
      </c>
      <c r="AD350" s="235">
        <v>0.0</v>
      </c>
      <c r="AE350" s="235">
        <v>0.0</v>
      </c>
      <c r="AF350" s="235">
        <v>0.0</v>
      </c>
      <c r="AG350" s="189">
        <f t="shared" si="152"/>
        <v>13</v>
      </c>
      <c r="AH350" s="201"/>
    </row>
    <row r="351">
      <c r="A351" s="288" t="s">
        <v>602</v>
      </c>
      <c r="B351" s="235">
        <v>0.0</v>
      </c>
      <c r="C351" s="235">
        <v>0.0</v>
      </c>
      <c r="D351" s="235">
        <v>0.0</v>
      </c>
      <c r="E351" s="235">
        <v>0.0</v>
      </c>
      <c r="F351" s="235">
        <v>1.0</v>
      </c>
      <c r="G351" s="235">
        <v>0.0</v>
      </c>
      <c r="H351" s="235">
        <v>0.0</v>
      </c>
      <c r="I351" s="235">
        <v>0.0</v>
      </c>
      <c r="J351" s="235">
        <v>0.0</v>
      </c>
      <c r="K351" s="235">
        <v>0.0</v>
      </c>
      <c r="L351" s="235">
        <v>0.0</v>
      </c>
      <c r="M351" s="235">
        <v>0.0</v>
      </c>
      <c r="N351" s="235">
        <v>0.0</v>
      </c>
      <c r="O351" s="235">
        <v>0.0</v>
      </c>
      <c r="P351" s="235">
        <v>0.0</v>
      </c>
      <c r="Q351" s="235">
        <v>0.0</v>
      </c>
      <c r="R351" s="235">
        <v>0.0</v>
      </c>
      <c r="S351" s="235">
        <v>0.0</v>
      </c>
      <c r="T351" s="235">
        <v>0.0</v>
      </c>
      <c r="U351" s="235">
        <v>0.0</v>
      </c>
      <c r="V351" s="235">
        <v>0.0</v>
      </c>
      <c r="W351" s="235">
        <v>1.0</v>
      </c>
      <c r="X351" s="235">
        <v>0.0</v>
      </c>
      <c r="Y351" s="235">
        <v>0.0</v>
      </c>
      <c r="Z351" s="235">
        <v>0.0</v>
      </c>
      <c r="AA351" s="235">
        <v>0.0</v>
      </c>
      <c r="AB351" s="235">
        <v>1.0</v>
      </c>
      <c r="AC351" s="235">
        <v>0.0</v>
      </c>
      <c r="AD351" s="235">
        <v>0.0</v>
      </c>
      <c r="AE351" s="235">
        <v>0.0</v>
      </c>
      <c r="AF351" s="235">
        <v>0.0</v>
      </c>
      <c r="AG351" s="189">
        <f t="shared" si="152"/>
        <v>3</v>
      </c>
      <c r="AH351" s="201"/>
    </row>
    <row r="352">
      <c r="A352" s="288" t="s">
        <v>603</v>
      </c>
      <c r="B352" s="207">
        <v>0.0</v>
      </c>
      <c r="C352" s="207">
        <v>0.0</v>
      </c>
      <c r="D352" s="207">
        <v>0.0</v>
      </c>
      <c r="E352" s="207">
        <v>0.0</v>
      </c>
      <c r="F352" s="207">
        <v>0.0</v>
      </c>
      <c r="G352" s="207">
        <v>0.0</v>
      </c>
      <c r="H352" s="207">
        <v>0.0</v>
      </c>
      <c r="I352" s="207">
        <v>0.0</v>
      </c>
      <c r="J352" s="207">
        <v>0.0</v>
      </c>
      <c r="K352" s="207">
        <v>0.0</v>
      </c>
      <c r="L352" s="207">
        <v>0.0</v>
      </c>
      <c r="M352" s="207">
        <v>0.0</v>
      </c>
      <c r="N352" s="207">
        <v>0.0</v>
      </c>
      <c r="O352" s="207">
        <v>0.0</v>
      </c>
      <c r="P352" s="207">
        <v>0.0</v>
      </c>
      <c r="Q352" s="207">
        <v>0.0</v>
      </c>
      <c r="R352" s="207">
        <v>0.0</v>
      </c>
      <c r="S352" s="207">
        <v>0.0</v>
      </c>
      <c r="T352" s="207">
        <v>0.0</v>
      </c>
      <c r="U352" s="207">
        <v>0.0</v>
      </c>
      <c r="V352" s="207">
        <v>0.0</v>
      </c>
      <c r="W352" s="207">
        <v>0.0</v>
      </c>
      <c r="X352" s="207">
        <v>0.0</v>
      </c>
      <c r="Y352" s="207">
        <v>0.0</v>
      </c>
      <c r="Z352" s="207">
        <v>0.0</v>
      </c>
      <c r="AA352" s="207">
        <v>0.0</v>
      </c>
      <c r="AB352" s="207">
        <v>0.0</v>
      </c>
      <c r="AC352" s="207">
        <v>0.0</v>
      </c>
      <c r="AD352" s="207">
        <v>0.0</v>
      </c>
      <c r="AE352" s="207">
        <v>0.0</v>
      </c>
      <c r="AF352" s="207">
        <v>0.0</v>
      </c>
      <c r="AG352" s="189">
        <f t="shared" si="152"/>
        <v>0</v>
      </c>
      <c r="AH352" s="201"/>
    </row>
    <row r="353">
      <c r="A353" s="288" t="s">
        <v>290</v>
      </c>
      <c r="B353" s="235">
        <v>0.0</v>
      </c>
      <c r="C353" s="235">
        <v>0.0</v>
      </c>
      <c r="D353" s="235">
        <v>0.0</v>
      </c>
      <c r="E353" s="235">
        <v>0.0</v>
      </c>
      <c r="F353" s="235">
        <v>0.0</v>
      </c>
      <c r="G353" s="235">
        <v>0.0</v>
      </c>
      <c r="H353" s="235">
        <v>0.0</v>
      </c>
      <c r="I353" s="235">
        <v>0.0</v>
      </c>
      <c r="J353" s="235">
        <v>0.0</v>
      </c>
      <c r="K353" s="235">
        <v>0.0</v>
      </c>
      <c r="L353" s="235">
        <v>0.0</v>
      </c>
      <c r="M353" s="235">
        <v>0.0</v>
      </c>
      <c r="N353" s="235">
        <v>0.0</v>
      </c>
      <c r="O353" s="235">
        <v>0.0</v>
      </c>
      <c r="P353" s="235">
        <v>0.0</v>
      </c>
      <c r="Q353" s="235">
        <v>0.0</v>
      </c>
      <c r="R353" s="235">
        <v>0.0</v>
      </c>
      <c r="S353" s="235">
        <v>0.0</v>
      </c>
      <c r="T353" s="235">
        <v>0.0</v>
      </c>
      <c r="U353" s="235">
        <v>0.0</v>
      </c>
      <c r="V353" s="235">
        <v>0.0</v>
      </c>
      <c r="W353" s="235">
        <v>0.0</v>
      </c>
      <c r="X353" s="235">
        <v>0.0</v>
      </c>
      <c r="Y353" s="235">
        <v>0.0</v>
      </c>
      <c r="Z353" s="235">
        <v>0.0</v>
      </c>
      <c r="AA353" s="235">
        <v>0.0</v>
      </c>
      <c r="AB353" s="235">
        <v>1.0</v>
      </c>
      <c r="AC353" s="235">
        <v>0.0</v>
      </c>
      <c r="AD353" s="235">
        <v>0.0</v>
      </c>
      <c r="AE353" s="235">
        <v>0.0</v>
      </c>
      <c r="AF353" s="235">
        <v>0.0</v>
      </c>
      <c r="AG353" s="189">
        <f t="shared" si="152"/>
        <v>1</v>
      </c>
      <c r="AH353" s="201"/>
    </row>
    <row r="354">
      <c r="A354" s="287" t="s">
        <v>405</v>
      </c>
      <c r="B354" s="235">
        <v>0.0</v>
      </c>
      <c r="C354" s="235">
        <v>0.0</v>
      </c>
      <c r="D354" s="235">
        <v>0.0</v>
      </c>
      <c r="E354" s="235">
        <v>0.0</v>
      </c>
      <c r="F354" s="235">
        <v>0.0</v>
      </c>
      <c r="G354" s="235">
        <v>0.0</v>
      </c>
      <c r="H354" s="235">
        <v>0.0</v>
      </c>
      <c r="I354" s="235">
        <v>0.0</v>
      </c>
      <c r="J354" s="235">
        <v>0.0</v>
      </c>
      <c r="K354" s="235">
        <v>0.0</v>
      </c>
      <c r="L354" s="235">
        <v>0.0</v>
      </c>
      <c r="M354" s="235">
        <v>0.0</v>
      </c>
      <c r="N354" s="235">
        <v>0.0</v>
      </c>
      <c r="O354" s="235">
        <v>0.0</v>
      </c>
      <c r="P354" s="235">
        <v>0.0</v>
      </c>
      <c r="Q354" s="235">
        <v>0.0</v>
      </c>
      <c r="R354" s="235">
        <v>0.0</v>
      </c>
      <c r="S354" s="235">
        <v>0.0</v>
      </c>
      <c r="T354" s="235">
        <v>0.0</v>
      </c>
      <c r="U354" s="235">
        <v>0.0</v>
      </c>
      <c r="V354" s="235">
        <v>0.0</v>
      </c>
      <c r="W354" s="235">
        <v>0.0</v>
      </c>
      <c r="X354" s="235">
        <v>0.0</v>
      </c>
      <c r="Y354" s="235">
        <v>0.0</v>
      </c>
      <c r="Z354" s="235">
        <v>0.0</v>
      </c>
      <c r="AA354" s="235">
        <v>0.0</v>
      </c>
      <c r="AB354" s="235">
        <v>0.0</v>
      </c>
      <c r="AC354" s="235">
        <v>0.0</v>
      </c>
      <c r="AD354" s="235">
        <v>0.0</v>
      </c>
      <c r="AE354" s="235">
        <v>0.0</v>
      </c>
      <c r="AF354" s="235">
        <v>0.0</v>
      </c>
      <c r="AG354" s="189">
        <f t="shared" si="152"/>
        <v>0</v>
      </c>
      <c r="AH354" s="201"/>
    </row>
    <row r="355">
      <c r="A355" s="296" t="s">
        <v>291</v>
      </c>
      <c r="B355" s="297">
        <f t="shared" ref="B355:AF355" si="153">sum(B341:B354)</f>
        <v>0</v>
      </c>
      <c r="C355" s="297">
        <f t="shared" si="153"/>
        <v>0</v>
      </c>
      <c r="D355" s="297">
        <f t="shared" si="153"/>
        <v>0</v>
      </c>
      <c r="E355" s="297">
        <f t="shared" si="153"/>
        <v>10</v>
      </c>
      <c r="F355" s="297">
        <f t="shared" si="153"/>
        <v>7</v>
      </c>
      <c r="G355" s="297">
        <f t="shared" si="153"/>
        <v>5</v>
      </c>
      <c r="H355" s="297">
        <f t="shared" si="153"/>
        <v>1</v>
      </c>
      <c r="I355" s="297">
        <f t="shared" si="153"/>
        <v>3</v>
      </c>
      <c r="J355" s="297">
        <f t="shared" si="153"/>
        <v>1</v>
      </c>
      <c r="K355" s="297">
        <f t="shared" si="153"/>
        <v>0</v>
      </c>
      <c r="L355" s="297">
        <f t="shared" si="153"/>
        <v>0</v>
      </c>
      <c r="M355" s="297">
        <f t="shared" si="153"/>
        <v>12</v>
      </c>
      <c r="N355" s="297">
        <f t="shared" si="153"/>
        <v>0</v>
      </c>
      <c r="O355" s="297">
        <f t="shared" si="153"/>
        <v>7</v>
      </c>
      <c r="P355" s="297">
        <f t="shared" si="153"/>
        <v>0</v>
      </c>
      <c r="Q355" s="297">
        <f t="shared" si="153"/>
        <v>0</v>
      </c>
      <c r="R355" s="297">
        <f t="shared" si="153"/>
        <v>0</v>
      </c>
      <c r="S355" s="297">
        <f t="shared" si="153"/>
        <v>0</v>
      </c>
      <c r="T355" s="297">
        <f t="shared" si="153"/>
        <v>1</v>
      </c>
      <c r="U355" s="297">
        <f t="shared" si="153"/>
        <v>31</v>
      </c>
      <c r="V355" s="297">
        <f t="shared" si="153"/>
        <v>41</v>
      </c>
      <c r="W355" s="297">
        <f t="shared" si="153"/>
        <v>1</v>
      </c>
      <c r="X355" s="297">
        <f t="shared" si="153"/>
        <v>2</v>
      </c>
      <c r="Y355" s="297">
        <f t="shared" si="153"/>
        <v>0</v>
      </c>
      <c r="Z355" s="297">
        <f t="shared" si="153"/>
        <v>3</v>
      </c>
      <c r="AA355" s="297">
        <f t="shared" si="153"/>
        <v>2</v>
      </c>
      <c r="AB355" s="297">
        <f t="shared" si="153"/>
        <v>23</v>
      </c>
      <c r="AC355" s="297">
        <f t="shared" si="153"/>
        <v>0</v>
      </c>
      <c r="AD355" s="297">
        <f t="shared" si="153"/>
        <v>1</v>
      </c>
      <c r="AE355" s="297">
        <f t="shared" si="153"/>
        <v>0</v>
      </c>
      <c r="AF355" s="297">
        <f t="shared" si="153"/>
        <v>1</v>
      </c>
      <c r="AG355" s="189">
        <f t="shared" si="152"/>
        <v>152</v>
      </c>
      <c r="AH355" s="298"/>
    </row>
    <row r="356" ht="16.5" customHeight="1">
      <c r="A356" s="301"/>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89"/>
      <c r="AH356" s="201"/>
    </row>
    <row r="357">
      <c r="A357" s="288" t="s">
        <v>406</v>
      </c>
      <c r="B357" s="235">
        <v>0.0</v>
      </c>
      <c r="C357" s="235">
        <v>0.0</v>
      </c>
      <c r="D357" s="235">
        <v>0.0</v>
      </c>
      <c r="E357" s="235">
        <v>12.0</v>
      </c>
      <c r="F357" s="235">
        <v>6.0</v>
      </c>
      <c r="G357" s="235">
        <v>6.0</v>
      </c>
      <c r="H357" s="235">
        <v>1.0</v>
      </c>
      <c r="I357" s="235">
        <v>3.0</v>
      </c>
      <c r="J357" s="235">
        <v>1.0</v>
      </c>
      <c r="K357" s="235">
        <v>1.0</v>
      </c>
      <c r="L357" s="235">
        <v>1.0</v>
      </c>
      <c r="M357" s="235">
        <v>15.0</v>
      </c>
      <c r="N357" s="235">
        <v>1.0</v>
      </c>
      <c r="O357" s="235">
        <v>4.0</v>
      </c>
      <c r="P357" s="235">
        <v>1.0</v>
      </c>
      <c r="Q357" s="235">
        <v>0.0</v>
      </c>
      <c r="R357" s="235">
        <v>0.0</v>
      </c>
      <c r="S357" s="235">
        <v>1.0</v>
      </c>
      <c r="T357" s="235">
        <v>2.0</v>
      </c>
      <c r="U357" s="235">
        <v>27.0</v>
      </c>
      <c r="V357" s="235">
        <v>36.0</v>
      </c>
      <c r="W357" s="235">
        <v>0.0</v>
      </c>
      <c r="X357" s="235">
        <v>4.0</v>
      </c>
      <c r="Y357" s="235">
        <v>0.0</v>
      </c>
      <c r="Z357" s="235">
        <v>8.0</v>
      </c>
      <c r="AA357" s="235">
        <v>1.0</v>
      </c>
      <c r="AB357" s="235">
        <v>19.0</v>
      </c>
      <c r="AC357" s="235">
        <v>1.0</v>
      </c>
      <c r="AD357" s="235">
        <v>1.0</v>
      </c>
      <c r="AE357" s="235">
        <v>0.0</v>
      </c>
      <c r="AF357" s="235">
        <v>0.0</v>
      </c>
      <c r="AG357" s="189">
        <f t="shared" ref="AG357:AG358" si="155">SUM(B357:AF357)</f>
        <v>152</v>
      </c>
      <c r="AH357" s="150"/>
    </row>
    <row r="358">
      <c r="A358" s="289" t="s">
        <v>407</v>
      </c>
      <c r="B358" s="290">
        <f t="shared" ref="B358:AF358" si="154">sum(B357)</f>
        <v>0</v>
      </c>
      <c r="C358" s="290">
        <f t="shared" si="154"/>
        <v>0</v>
      </c>
      <c r="D358" s="290">
        <f t="shared" si="154"/>
        <v>0</v>
      </c>
      <c r="E358" s="290">
        <f t="shared" si="154"/>
        <v>12</v>
      </c>
      <c r="F358" s="290">
        <f t="shared" si="154"/>
        <v>6</v>
      </c>
      <c r="G358" s="290">
        <f t="shared" si="154"/>
        <v>6</v>
      </c>
      <c r="H358" s="290">
        <f t="shared" si="154"/>
        <v>1</v>
      </c>
      <c r="I358" s="290">
        <f t="shared" si="154"/>
        <v>3</v>
      </c>
      <c r="J358" s="290">
        <f t="shared" si="154"/>
        <v>1</v>
      </c>
      <c r="K358" s="290">
        <f t="shared" si="154"/>
        <v>1</v>
      </c>
      <c r="L358" s="290">
        <f t="shared" si="154"/>
        <v>1</v>
      </c>
      <c r="M358" s="290">
        <f t="shared" si="154"/>
        <v>15</v>
      </c>
      <c r="N358" s="290">
        <f t="shared" si="154"/>
        <v>1</v>
      </c>
      <c r="O358" s="290">
        <f t="shared" si="154"/>
        <v>4</v>
      </c>
      <c r="P358" s="290">
        <f t="shared" si="154"/>
        <v>1</v>
      </c>
      <c r="Q358" s="290">
        <f t="shared" si="154"/>
        <v>0</v>
      </c>
      <c r="R358" s="290">
        <f t="shared" si="154"/>
        <v>0</v>
      </c>
      <c r="S358" s="290">
        <f t="shared" si="154"/>
        <v>1</v>
      </c>
      <c r="T358" s="290">
        <f t="shared" si="154"/>
        <v>2</v>
      </c>
      <c r="U358" s="290">
        <f t="shared" si="154"/>
        <v>27</v>
      </c>
      <c r="V358" s="290">
        <f t="shared" si="154"/>
        <v>36</v>
      </c>
      <c r="W358" s="290">
        <f t="shared" si="154"/>
        <v>0</v>
      </c>
      <c r="X358" s="290">
        <f t="shared" si="154"/>
        <v>4</v>
      </c>
      <c r="Y358" s="290">
        <f t="shared" si="154"/>
        <v>0</v>
      </c>
      <c r="Z358" s="290">
        <f t="shared" si="154"/>
        <v>8</v>
      </c>
      <c r="AA358" s="290">
        <f t="shared" si="154"/>
        <v>1</v>
      </c>
      <c r="AB358" s="290">
        <f t="shared" si="154"/>
        <v>19</v>
      </c>
      <c r="AC358" s="290">
        <f t="shared" si="154"/>
        <v>1</v>
      </c>
      <c r="AD358" s="290">
        <f t="shared" si="154"/>
        <v>1</v>
      </c>
      <c r="AE358" s="290">
        <f t="shared" si="154"/>
        <v>0</v>
      </c>
      <c r="AF358" s="290">
        <f t="shared" si="154"/>
        <v>0</v>
      </c>
      <c r="AG358" s="189">
        <f t="shared" si="155"/>
        <v>152</v>
      </c>
      <c r="AH358" s="150"/>
    </row>
    <row r="359">
      <c r="A359" s="21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189"/>
      <c r="AH359" s="283"/>
    </row>
    <row r="360">
      <c r="A360" s="288" t="s">
        <v>431</v>
      </c>
      <c r="B360" s="307">
        <v>0.0</v>
      </c>
      <c r="C360" s="307">
        <v>0.0</v>
      </c>
      <c r="D360" s="307">
        <v>0.0</v>
      </c>
      <c r="E360" s="307">
        <v>16.0</v>
      </c>
      <c r="F360" s="307">
        <v>7.0</v>
      </c>
      <c r="G360" s="307">
        <v>8.0</v>
      </c>
      <c r="H360" s="307">
        <v>1.0</v>
      </c>
      <c r="I360" s="307">
        <v>3.0</v>
      </c>
      <c r="J360" s="307">
        <v>1.0</v>
      </c>
      <c r="K360" s="307">
        <v>1.0</v>
      </c>
      <c r="L360" s="307">
        <v>1.0</v>
      </c>
      <c r="M360" s="307">
        <v>19.0</v>
      </c>
      <c r="N360" s="307">
        <v>1.0</v>
      </c>
      <c r="O360" s="307">
        <v>5.0</v>
      </c>
      <c r="P360" s="307">
        <v>1.0</v>
      </c>
      <c r="Q360" s="307">
        <v>0.0</v>
      </c>
      <c r="R360" s="307">
        <v>0.0</v>
      </c>
      <c r="S360" s="307">
        <v>1.0</v>
      </c>
      <c r="T360" s="307">
        <v>3.0</v>
      </c>
      <c r="U360" s="307">
        <v>37.0</v>
      </c>
      <c r="V360" s="307">
        <v>49.0</v>
      </c>
      <c r="W360" s="307">
        <v>3.0</v>
      </c>
      <c r="X360" s="307">
        <v>6.0</v>
      </c>
      <c r="Y360" s="307">
        <v>0.0</v>
      </c>
      <c r="Z360" s="307">
        <v>9.0</v>
      </c>
      <c r="AA360" s="307">
        <v>1.0</v>
      </c>
      <c r="AB360" s="307">
        <v>22.0</v>
      </c>
      <c r="AC360" s="307">
        <v>1.0</v>
      </c>
      <c r="AD360" s="307">
        <v>1.0</v>
      </c>
      <c r="AE360" s="307">
        <v>0.0</v>
      </c>
      <c r="AF360" s="307">
        <v>2.0</v>
      </c>
      <c r="AG360" s="189">
        <f>SUM(B360:AF360)</f>
        <v>199</v>
      </c>
      <c r="AH360" s="150"/>
    </row>
    <row r="361">
      <c r="A361" s="21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2"/>
      <c r="AH361" s="283"/>
    </row>
    <row r="362">
      <c r="A362" s="199" t="s">
        <v>432</v>
      </c>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2"/>
      <c r="AH362" s="283"/>
    </row>
    <row r="363">
      <c r="A363" s="300" t="s">
        <v>582</v>
      </c>
      <c r="B363" s="302">
        <v>0.0</v>
      </c>
      <c r="C363" s="302">
        <v>0.0</v>
      </c>
      <c r="D363" s="302">
        <v>0.0</v>
      </c>
      <c r="E363" s="302">
        <v>3216.28</v>
      </c>
      <c r="F363" s="302">
        <v>1947.94</v>
      </c>
      <c r="G363" s="302">
        <v>2064.21</v>
      </c>
      <c r="H363" s="302">
        <v>208.58</v>
      </c>
      <c r="I363" s="302">
        <v>572.71</v>
      </c>
      <c r="J363" s="302">
        <v>249.03</v>
      </c>
      <c r="K363" s="302">
        <v>98.99</v>
      </c>
      <c r="L363" s="302">
        <v>106.91</v>
      </c>
      <c r="M363" s="302">
        <v>3476.0</v>
      </c>
      <c r="N363" s="302">
        <v>98.99</v>
      </c>
      <c r="O363" s="302">
        <v>905.28</v>
      </c>
      <c r="P363" s="302">
        <v>98.99</v>
      </c>
      <c r="Q363" s="302">
        <v>0.0</v>
      </c>
      <c r="R363" s="302">
        <v>0.0</v>
      </c>
      <c r="S363" s="302">
        <v>106.17</v>
      </c>
      <c r="T363" s="302">
        <v>1135.1</v>
      </c>
      <c r="U363" s="302">
        <v>7844.62</v>
      </c>
      <c r="V363" s="302">
        <v>10578.97</v>
      </c>
      <c r="W363" s="302">
        <v>703.0</v>
      </c>
      <c r="X363" s="302">
        <v>990.82</v>
      </c>
      <c r="Y363" s="302">
        <v>0.0</v>
      </c>
      <c r="Z363" s="302">
        <v>1615.48</v>
      </c>
      <c r="AA363" s="302">
        <v>218.74</v>
      </c>
      <c r="AB363" s="302">
        <v>4481.21</v>
      </c>
      <c r="AC363" s="302">
        <v>260.74</v>
      </c>
      <c r="AD363" s="302">
        <v>208.46</v>
      </c>
      <c r="AE363" s="302">
        <v>0.0</v>
      </c>
      <c r="AF363" s="302">
        <v>426.71</v>
      </c>
      <c r="AG363" s="149">
        <f t="shared" ref="AG363:AG364" si="157">SUM(B363:AF363)</f>
        <v>41613.93</v>
      </c>
      <c r="AH363" s="150"/>
    </row>
    <row r="364">
      <c r="A364" s="336" t="s">
        <v>583</v>
      </c>
      <c r="B364" s="308">
        <f t="shared" ref="B364:AF364" si="156">sum(B363)</f>
        <v>0</v>
      </c>
      <c r="C364" s="308">
        <f t="shared" si="156"/>
        <v>0</v>
      </c>
      <c r="D364" s="308">
        <f t="shared" si="156"/>
        <v>0</v>
      </c>
      <c r="E364" s="308">
        <f t="shared" si="156"/>
        <v>3216.28</v>
      </c>
      <c r="F364" s="308">
        <f t="shared" si="156"/>
        <v>1947.94</v>
      </c>
      <c r="G364" s="308">
        <f t="shared" si="156"/>
        <v>2064.21</v>
      </c>
      <c r="H364" s="308">
        <f t="shared" si="156"/>
        <v>208.58</v>
      </c>
      <c r="I364" s="308">
        <f t="shared" si="156"/>
        <v>572.71</v>
      </c>
      <c r="J364" s="308">
        <f t="shared" si="156"/>
        <v>249.03</v>
      </c>
      <c r="K364" s="308">
        <f t="shared" si="156"/>
        <v>98.99</v>
      </c>
      <c r="L364" s="308">
        <f t="shared" si="156"/>
        <v>106.91</v>
      </c>
      <c r="M364" s="308">
        <f t="shared" si="156"/>
        <v>3476</v>
      </c>
      <c r="N364" s="308">
        <f t="shared" si="156"/>
        <v>98.99</v>
      </c>
      <c r="O364" s="308">
        <f t="shared" si="156"/>
        <v>905.28</v>
      </c>
      <c r="P364" s="308">
        <f t="shared" si="156"/>
        <v>98.99</v>
      </c>
      <c r="Q364" s="308">
        <f t="shared" si="156"/>
        <v>0</v>
      </c>
      <c r="R364" s="308">
        <f t="shared" si="156"/>
        <v>0</v>
      </c>
      <c r="S364" s="308">
        <f t="shared" si="156"/>
        <v>106.17</v>
      </c>
      <c r="T364" s="308">
        <f t="shared" si="156"/>
        <v>1135.1</v>
      </c>
      <c r="U364" s="308">
        <f t="shared" si="156"/>
        <v>7844.62</v>
      </c>
      <c r="V364" s="308">
        <f t="shared" si="156"/>
        <v>10578.97</v>
      </c>
      <c r="W364" s="308">
        <f t="shared" si="156"/>
        <v>703</v>
      </c>
      <c r="X364" s="308">
        <f t="shared" si="156"/>
        <v>990.82</v>
      </c>
      <c r="Y364" s="308">
        <f t="shared" si="156"/>
        <v>0</v>
      </c>
      <c r="Z364" s="308">
        <f t="shared" si="156"/>
        <v>1615.48</v>
      </c>
      <c r="AA364" s="308">
        <f t="shared" si="156"/>
        <v>218.74</v>
      </c>
      <c r="AB364" s="308">
        <f t="shared" si="156"/>
        <v>4481.21</v>
      </c>
      <c r="AC364" s="308">
        <f t="shared" si="156"/>
        <v>260.74</v>
      </c>
      <c r="AD364" s="308">
        <f t="shared" si="156"/>
        <v>208.46</v>
      </c>
      <c r="AE364" s="308">
        <f t="shared" si="156"/>
        <v>0</v>
      </c>
      <c r="AF364" s="308">
        <f t="shared" si="156"/>
        <v>426.71</v>
      </c>
      <c r="AG364" s="149">
        <f t="shared" si="157"/>
        <v>41613.93</v>
      </c>
      <c r="AH364" s="150"/>
    </row>
    <row r="365">
      <c r="A365" s="305"/>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2"/>
      <c r="AH365" s="283"/>
    </row>
    <row r="366">
      <c r="A366" s="305"/>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2"/>
      <c r="AH366" s="283"/>
    </row>
    <row r="367">
      <c r="A367" s="305"/>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2"/>
      <c r="AH367" s="283"/>
    </row>
    <row r="368" collapsed="1">
      <c r="A368" s="199" t="s">
        <v>433</v>
      </c>
      <c r="B368" s="200">
        <f t="shared" ref="B368:AF368" si="158">sum(B369,B386)</f>
        <v>0</v>
      </c>
      <c r="C368" s="200">
        <f t="shared" si="158"/>
        <v>0</v>
      </c>
      <c r="D368" s="200">
        <f t="shared" si="158"/>
        <v>0</v>
      </c>
      <c r="E368" s="200">
        <f t="shared" si="158"/>
        <v>0</v>
      </c>
      <c r="F368" s="200">
        <f t="shared" si="158"/>
        <v>0</v>
      </c>
      <c r="G368" s="200">
        <f t="shared" si="158"/>
        <v>0</v>
      </c>
      <c r="H368" s="200">
        <f t="shared" si="158"/>
        <v>0</v>
      </c>
      <c r="I368" s="200">
        <f t="shared" si="158"/>
        <v>0</v>
      </c>
      <c r="J368" s="200">
        <f t="shared" si="158"/>
        <v>0</v>
      </c>
      <c r="K368" s="200">
        <f t="shared" si="158"/>
        <v>0</v>
      </c>
      <c r="L368" s="200">
        <f t="shared" si="158"/>
        <v>0</v>
      </c>
      <c r="M368" s="200">
        <f t="shared" si="158"/>
        <v>0</v>
      </c>
      <c r="N368" s="200">
        <f t="shared" si="158"/>
        <v>0</v>
      </c>
      <c r="O368" s="200">
        <f t="shared" si="158"/>
        <v>0</v>
      </c>
      <c r="P368" s="200">
        <f t="shared" si="158"/>
        <v>0</v>
      </c>
      <c r="Q368" s="200">
        <f t="shared" si="158"/>
        <v>0</v>
      </c>
      <c r="R368" s="200">
        <f t="shared" si="158"/>
        <v>0</v>
      </c>
      <c r="S368" s="200">
        <f t="shared" si="158"/>
        <v>0</v>
      </c>
      <c r="T368" s="200">
        <f t="shared" si="158"/>
        <v>0</v>
      </c>
      <c r="U368" s="200">
        <f t="shared" si="158"/>
        <v>0</v>
      </c>
      <c r="V368" s="200">
        <f t="shared" si="158"/>
        <v>0</v>
      </c>
      <c r="W368" s="200">
        <f t="shared" si="158"/>
        <v>0</v>
      </c>
      <c r="X368" s="200">
        <f t="shared" si="158"/>
        <v>0</v>
      </c>
      <c r="Y368" s="200">
        <f t="shared" si="158"/>
        <v>0</v>
      </c>
      <c r="Z368" s="200">
        <f t="shared" si="158"/>
        <v>0</v>
      </c>
      <c r="AA368" s="200">
        <f t="shared" si="158"/>
        <v>0</v>
      </c>
      <c r="AB368" s="200">
        <f t="shared" si="158"/>
        <v>0</v>
      </c>
      <c r="AC368" s="200">
        <f t="shared" si="158"/>
        <v>0</v>
      </c>
      <c r="AD368" s="200">
        <f t="shared" si="158"/>
        <v>0</v>
      </c>
      <c r="AE368" s="200">
        <f t="shared" si="158"/>
        <v>0</v>
      </c>
      <c r="AF368" s="200">
        <f t="shared" si="158"/>
        <v>0</v>
      </c>
      <c r="AG368" s="189">
        <f t="shared" ref="AG368:AG377" si="160">SUM(B368:AF368)</f>
        <v>0</v>
      </c>
      <c r="AH368" s="201"/>
    </row>
    <row r="369" hidden="1" outlineLevel="1">
      <c r="A369" s="202" t="s">
        <v>230</v>
      </c>
      <c r="B369" s="203">
        <f t="shared" ref="B369:AF369" si="159">sum(B377,B384)</f>
        <v>0</v>
      </c>
      <c r="C369" s="203">
        <f t="shared" si="159"/>
        <v>0</v>
      </c>
      <c r="D369" s="203">
        <f t="shared" si="159"/>
        <v>0</v>
      </c>
      <c r="E369" s="203">
        <f t="shared" si="159"/>
        <v>0</v>
      </c>
      <c r="F369" s="203">
        <f t="shared" si="159"/>
        <v>0</v>
      </c>
      <c r="G369" s="203">
        <f t="shared" si="159"/>
        <v>0</v>
      </c>
      <c r="H369" s="203">
        <f t="shared" si="159"/>
        <v>0</v>
      </c>
      <c r="I369" s="203">
        <f t="shared" si="159"/>
        <v>0</v>
      </c>
      <c r="J369" s="203">
        <f t="shared" si="159"/>
        <v>0</v>
      </c>
      <c r="K369" s="203">
        <f t="shared" si="159"/>
        <v>0</v>
      </c>
      <c r="L369" s="203">
        <f t="shared" si="159"/>
        <v>0</v>
      </c>
      <c r="M369" s="203">
        <f t="shared" si="159"/>
        <v>0</v>
      </c>
      <c r="N369" s="203">
        <f t="shared" si="159"/>
        <v>0</v>
      </c>
      <c r="O369" s="203">
        <f t="shared" si="159"/>
        <v>0</v>
      </c>
      <c r="P369" s="203">
        <f t="shared" si="159"/>
        <v>0</v>
      </c>
      <c r="Q369" s="203">
        <f t="shared" si="159"/>
        <v>0</v>
      </c>
      <c r="R369" s="203">
        <f t="shared" si="159"/>
        <v>0</v>
      </c>
      <c r="S369" s="203">
        <f t="shared" si="159"/>
        <v>0</v>
      </c>
      <c r="T369" s="203">
        <f t="shared" si="159"/>
        <v>0</v>
      </c>
      <c r="U369" s="203">
        <f t="shared" si="159"/>
        <v>0</v>
      </c>
      <c r="V369" s="203">
        <f t="shared" si="159"/>
        <v>0</v>
      </c>
      <c r="W369" s="203">
        <f t="shared" si="159"/>
        <v>0</v>
      </c>
      <c r="X369" s="203">
        <f t="shared" si="159"/>
        <v>0</v>
      </c>
      <c r="Y369" s="203">
        <f t="shared" si="159"/>
        <v>0</v>
      </c>
      <c r="Z369" s="203">
        <f t="shared" si="159"/>
        <v>0</v>
      </c>
      <c r="AA369" s="203">
        <f t="shared" si="159"/>
        <v>0</v>
      </c>
      <c r="AB369" s="203">
        <f t="shared" si="159"/>
        <v>0</v>
      </c>
      <c r="AC369" s="203">
        <f t="shared" si="159"/>
        <v>0</v>
      </c>
      <c r="AD369" s="203">
        <f t="shared" si="159"/>
        <v>0</v>
      </c>
      <c r="AE369" s="203">
        <f t="shared" si="159"/>
        <v>0</v>
      </c>
      <c r="AF369" s="203">
        <f t="shared" si="159"/>
        <v>0</v>
      </c>
      <c r="AG369" s="189">
        <f t="shared" si="160"/>
        <v>0</v>
      </c>
      <c r="AH369" s="205"/>
    </row>
    <row r="370" hidden="1" outlineLevel="1">
      <c r="A370" s="306" t="s">
        <v>379</v>
      </c>
      <c r="B370" s="307"/>
      <c r="C370" s="307"/>
      <c r="D370" s="307"/>
      <c r="E370" s="307"/>
      <c r="F370" s="307"/>
      <c r="G370" s="307"/>
      <c r="H370" s="307"/>
      <c r="I370" s="307"/>
      <c r="J370" s="307"/>
      <c r="K370" s="307"/>
      <c r="L370" s="307"/>
      <c r="M370" s="307"/>
      <c r="N370" s="307"/>
      <c r="O370" s="307"/>
      <c r="P370" s="307"/>
      <c r="Q370" s="307"/>
      <c r="R370" s="307"/>
      <c r="S370" s="307"/>
      <c r="T370" s="307"/>
      <c r="U370" s="307"/>
      <c r="V370" s="307"/>
      <c r="W370" s="307"/>
      <c r="X370" s="307"/>
      <c r="Y370" s="307"/>
      <c r="Z370" s="307"/>
      <c r="AA370" s="307"/>
      <c r="AB370" s="307"/>
      <c r="AC370" s="307"/>
      <c r="AD370" s="307"/>
      <c r="AE370" s="307"/>
      <c r="AF370" s="307"/>
      <c r="AG370" s="189">
        <f t="shared" si="160"/>
        <v>0</v>
      </c>
      <c r="AH370" s="150"/>
    </row>
    <row r="371" hidden="1" outlineLevel="1">
      <c r="A371" s="306" t="s">
        <v>380</v>
      </c>
      <c r="B371" s="307"/>
      <c r="C371" s="307"/>
      <c r="D371" s="307"/>
      <c r="E371" s="307"/>
      <c r="F371" s="307"/>
      <c r="G371" s="307"/>
      <c r="H371" s="307"/>
      <c r="I371" s="307"/>
      <c r="J371" s="307"/>
      <c r="K371" s="307"/>
      <c r="L371" s="307"/>
      <c r="M371" s="307"/>
      <c r="N371" s="307"/>
      <c r="O371" s="307"/>
      <c r="P371" s="307"/>
      <c r="Q371" s="307"/>
      <c r="R371" s="307"/>
      <c r="S371" s="307"/>
      <c r="T371" s="307"/>
      <c r="U371" s="307"/>
      <c r="V371" s="307"/>
      <c r="W371" s="307"/>
      <c r="X371" s="307"/>
      <c r="Y371" s="307"/>
      <c r="Z371" s="307"/>
      <c r="AA371" s="307"/>
      <c r="AB371" s="307"/>
      <c r="AC371" s="307"/>
      <c r="AD371" s="307"/>
      <c r="AE371" s="307"/>
      <c r="AF371" s="307"/>
      <c r="AG371" s="189">
        <f t="shared" si="160"/>
        <v>0</v>
      </c>
      <c r="AH371" s="150"/>
    </row>
    <row r="372" hidden="1" outlineLevel="1">
      <c r="A372" s="306" t="s">
        <v>381</v>
      </c>
      <c r="B372" s="307"/>
      <c r="C372" s="307"/>
      <c r="D372" s="307"/>
      <c r="E372" s="307"/>
      <c r="F372" s="307"/>
      <c r="G372" s="307"/>
      <c r="H372" s="307"/>
      <c r="I372" s="307"/>
      <c r="J372" s="307"/>
      <c r="K372" s="307"/>
      <c r="L372" s="307"/>
      <c r="M372" s="307"/>
      <c r="N372" s="307"/>
      <c r="O372" s="307"/>
      <c r="P372" s="307"/>
      <c r="Q372" s="307"/>
      <c r="R372" s="307"/>
      <c r="S372" s="307"/>
      <c r="T372" s="307"/>
      <c r="U372" s="307"/>
      <c r="V372" s="307"/>
      <c r="W372" s="307"/>
      <c r="X372" s="307"/>
      <c r="Y372" s="307"/>
      <c r="Z372" s="307"/>
      <c r="AA372" s="307"/>
      <c r="AB372" s="307"/>
      <c r="AC372" s="307"/>
      <c r="AD372" s="307"/>
      <c r="AE372" s="307"/>
      <c r="AF372" s="307"/>
      <c r="AG372" s="189">
        <f t="shared" si="160"/>
        <v>0</v>
      </c>
      <c r="AH372" s="150"/>
    </row>
    <row r="373" hidden="1" outlineLevel="1">
      <c r="A373" s="306" t="s">
        <v>382</v>
      </c>
      <c r="B373" s="307"/>
      <c r="C373" s="307"/>
      <c r="D373" s="307"/>
      <c r="E373" s="307"/>
      <c r="F373" s="307"/>
      <c r="G373" s="307"/>
      <c r="H373" s="307"/>
      <c r="I373" s="307"/>
      <c r="J373" s="307"/>
      <c r="K373" s="307"/>
      <c r="L373" s="307"/>
      <c r="M373" s="307"/>
      <c r="N373" s="307"/>
      <c r="O373" s="307"/>
      <c r="P373" s="307"/>
      <c r="Q373" s="307"/>
      <c r="R373" s="307"/>
      <c r="S373" s="307"/>
      <c r="T373" s="307"/>
      <c r="U373" s="307"/>
      <c r="V373" s="307"/>
      <c r="W373" s="307"/>
      <c r="X373" s="307"/>
      <c r="Y373" s="307"/>
      <c r="Z373" s="307"/>
      <c r="AA373" s="307"/>
      <c r="AB373" s="307"/>
      <c r="AC373" s="307"/>
      <c r="AD373" s="307"/>
      <c r="AE373" s="307"/>
      <c r="AF373" s="307"/>
      <c r="AG373" s="189">
        <f t="shared" si="160"/>
        <v>0</v>
      </c>
      <c r="AH373" s="150"/>
    </row>
    <row r="374" hidden="1" outlineLevel="1">
      <c r="A374" s="288" t="s">
        <v>231</v>
      </c>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c r="AA374" s="235"/>
      <c r="AB374" s="235"/>
      <c r="AC374" s="235"/>
      <c r="AD374" s="235"/>
      <c r="AE374" s="235"/>
      <c r="AF374" s="235"/>
      <c r="AG374" s="189">
        <f t="shared" si="160"/>
        <v>0</v>
      </c>
      <c r="AH374" s="208"/>
    </row>
    <row r="375" hidden="1" outlineLevel="1">
      <c r="A375" s="288" t="s">
        <v>604</v>
      </c>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c r="AA375" s="235"/>
      <c r="AB375" s="235"/>
      <c r="AC375" s="235"/>
      <c r="AD375" s="235"/>
      <c r="AE375" s="235"/>
      <c r="AF375" s="235"/>
      <c r="AG375" s="189">
        <f t="shared" si="160"/>
        <v>0</v>
      </c>
      <c r="AH375" s="201"/>
    </row>
    <row r="376" hidden="1" outlineLevel="1">
      <c r="A376" s="288" t="s">
        <v>605</v>
      </c>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c r="AA376" s="235"/>
      <c r="AB376" s="235"/>
      <c r="AC376" s="235"/>
      <c r="AD376" s="235"/>
      <c r="AE376" s="235"/>
      <c r="AF376" s="235"/>
      <c r="AG376" s="189">
        <f t="shared" si="160"/>
        <v>0</v>
      </c>
      <c r="AH376" s="201"/>
    </row>
    <row r="377" hidden="1" outlineLevel="1">
      <c r="A377" s="289" t="s">
        <v>234</v>
      </c>
      <c r="B377" s="290">
        <f t="shared" ref="B377:AF377" si="161">sum(B370:B376)</f>
        <v>0</v>
      </c>
      <c r="C377" s="290">
        <f t="shared" si="161"/>
        <v>0</v>
      </c>
      <c r="D377" s="290">
        <f t="shared" si="161"/>
        <v>0</v>
      </c>
      <c r="E377" s="290">
        <f t="shared" si="161"/>
        <v>0</v>
      </c>
      <c r="F377" s="290">
        <f t="shared" si="161"/>
        <v>0</v>
      </c>
      <c r="G377" s="290">
        <f t="shared" si="161"/>
        <v>0</v>
      </c>
      <c r="H377" s="290">
        <f t="shared" si="161"/>
        <v>0</v>
      </c>
      <c r="I377" s="290">
        <f t="shared" si="161"/>
        <v>0</v>
      </c>
      <c r="J377" s="290">
        <f t="shared" si="161"/>
        <v>0</v>
      </c>
      <c r="K377" s="290">
        <f t="shared" si="161"/>
        <v>0</v>
      </c>
      <c r="L377" s="290">
        <f t="shared" si="161"/>
        <v>0</v>
      </c>
      <c r="M377" s="290">
        <f t="shared" si="161"/>
        <v>0</v>
      </c>
      <c r="N377" s="290">
        <f t="shared" si="161"/>
        <v>0</v>
      </c>
      <c r="O377" s="290">
        <f t="shared" si="161"/>
        <v>0</v>
      </c>
      <c r="P377" s="290">
        <f t="shared" si="161"/>
        <v>0</v>
      </c>
      <c r="Q377" s="290">
        <f t="shared" si="161"/>
        <v>0</v>
      </c>
      <c r="R377" s="290">
        <f t="shared" si="161"/>
        <v>0</v>
      </c>
      <c r="S377" s="290">
        <f t="shared" si="161"/>
        <v>0</v>
      </c>
      <c r="T377" s="290">
        <f t="shared" si="161"/>
        <v>0</v>
      </c>
      <c r="U377" s="290">
        <f t="shared" si="161"/>
        <v>0</v>
      </c>
      <c r="V377" s="290">
        <f t="shared" si="161"/>
        <v>0</v>
      </c>
      <c r="W377" s="290">
        <f t="shared" si="161"/>
        <v>0</v>
      </c>
      <c r="X377" s="290">
        <f t="shared" si="161"/>
        <v>0</v>
      </c>
      <c r="Y377" s="290">
        <f t="shared" si="161"/>
        <v>0</v>
      </c>
      <c r="Z377" s="290">
        <f t="shared" si="161"/>
        <v>0</v>
      </c>
      <c r="AA377" s="290">
        <f t="shared" si="161"/>
        <v>0</v>
      </c>
      <c r="AB377" s="290">
        <f t="shared" si="161"/>
        <v>0</v>
      </c>
      <c r="AC377" s="290">
        <f t="shared" si="161"/>
        <v>0</v>
      </c>
      <c r="AD377" s="290">
        <f t="shared" si="161"/>
        <v>0</v>
      </c>
      <c r="AE377" s="290">
        <f t="shared" si="161"/>
        <v>0</v>
      </c>
      <c r="AF377" s="290">
        <f t="shared" si="161"/>
        <v>0</v>
      </c>
      <c r="AG377" s="189">
        <f t="shared" si="160"/>
        <v>0</v>
      </c>
      <c r="AH377" s="292"/>
    </row>
    <row r="378" hidden="1" outlineLevel="1">
      <c r="A378" s="211"/>
      <c r="B378" s="293"/>
      <c r="C378" s="293"/>
      <c r="D378" s="293"/>
      <c r="E378" s="293"/>
      <c r="F378" s="293"/>
      <c r="G378" s="293"/>
      <c r="H378" s="293"/>
      <c r="I378" s="293"/>
      <c r="J378" s="293"/>
      <c r="K378" s="293"/>
      <c r="L378" s="293"/>
      <c r="M378" s="293"/>
      <c r="N378" s="293"/>
      <c r="O378" s="293"/>
      <c r="P378" s="293"/>
      <c r="Q378" s="293"/>
      <c r="R378" s="293"/>
      <c r="S378" s="293"/>
      <c r="T378" s="293"/>
      <c r="U378" s="293"/>
      <c r="V378" s="293"/>
      <c r="W378" s="293"/>
      <c r="X378" s="293"/>
      <c r="Y378" s="293"/>
      <c r="Z378" s="293"/>
      <c r="AA378" s="293"/>
      <c r="AB378" s="293"/>
      <c r="AC378" s="293"/>
      <c r="AD378" s="293"/>
      <c r="AE378" s="293"/>
      <c r="AF378" s="293"/>
      <c r="AG378" s="189"/>
      <c r="AH378" s="150"/>
    </row>
    <row r="379" hidden="1" outlineLevel="1">
      <c r="A379" s="306" t="s">
        <v>385</v>
      </c>
      <c r="B379" s="293"/>
      <c r="C379" s="293"/>
      <c r="D379" s="293"/>
      <c r="E379" s="293"/>
      <c r="F379" s="293"/>
      <c r="G379" s="293"/>
      <c r="H379" s="293"/>
      <c r="I379" s="293"/>
      <c r="J379" s="293"/>
      <c r="K379" s="293"/>
      <c r="L379" s="293"/>
      <c r="M379" s="293"/>
      <c r="N379" s="293"/>
      <c r="O379" s="293"/>
      <c r="P379" s="293"/>
      <c r="Q379" s="293"/>
      <c r="R379" s="293"/>
      <c r="S379" s="293"/>
      <c r="T379" s="293"/>
      <c r="U379" s="293"/>
      <c r="V379" s="293"/>
      <c r="W379" s="293"/>
      <c r="X379" s="293"/>
      <c r="Y379" s="293"/>
      <c r="Z379" s="293"/>
      <c r="AA379" s="293"/>
      <c r="AB379" s="293"/>
      <c r="AC379" s="293"/>
      <c r="AD379" s="293"/>
      <c r="AE379" s="293"/>
      <c r="AF379" s="293"/>
      <c r="AG379" s="189">
        <f t="shared" ref="AG379:AG384" si="162">SUM(B379:AF379)</f>
        <v>0</v>
      </c>
      <c r="AH379" s="150"/>
    </row>
    <row r="380" hidden="1" outlineLevel="1">
      <c r="A380" s="306" t="s">
        <v>386</v>
      </c>
      <c r="B380" s="293"/>
      <c r="C380" s="293"/>
      <c r="D380" s="293"/>
      <c r="E380" s="293"/>
      <c r="F380" s="293"/>
      <c r="G380" s="293"/>
      <c r="H380" s="293"/>
      <c r="I380" s="293"/>
      <c r="J380" s="293"/>
      <c r="K380" s="293"/>
      <c r="L380" s="293"/>
      <c r="M380" s="293"/>
      <c r="N380" s="293"/>
      <c r="O380" s="293"/>
      <c r="P380" s="293"/>
      <c r="Q380" s="293"/>
      <c r="R380" s="293"/>
      <c r="S380" s="293"/>
      <c r="T380" s="293"/>
      <c r="U380" s="293"/>
      <c r="V380" s="293"/>
      <c r="W380" s="293"/>
      <c r="X380" s="293"/>
      <c r="Y380" s="293"/>
      <c r="Z380" s="293"/>
      <c r="AA380" s="293"/>
      <c r="AB380" s="293"/>
      <c r="AC380" s="293"/>
      <c r="AD380" s="293"/>
      <c r="AE380" s="293"/>
      <c r="AF380" s="293"/>
      <c r="AG380" s="189">
        <f t="shared" si="162"/>
        <v>0</v>
      </c>
      <c r="AH380" s="150"/>
    </row>
    <row r="381" hidden="1" outlineLevel="1">
      <c r="A381" s="288" t="s">
        <v>235</v>
      </c>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c r="AA381" s="235"/>
      <c r="AB381" s="235"/>
      <c r="AC381" s="235"/>
      <c r="AD381" s="235"/>
      <c r="AE381" s="235"/>
      <c r="AF381" s="235"/>
      <c r="AG381" s="189">
        <f t="shared" si="162"/>
        <v>0</v>
      </c>
      <c r="AH381" s="208"/>
    </row>
    <row r="382" hidden="1" outlineLevel="1">
      <c r="A382" s="288" t="s">
        <v>606</v>
      </c>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c r="AA382" s="235"/>
      <c r="AB382" s="235"/>
      <c r="AC382" s="235"/>
      <c r="AD382" s="235"/>
      <c r="AE382" s="235"/>
      <c r="AF382" s="235"/>
      <c r="AG382" s="189">
        <f t="shared" si="162"/>
        <v>0</v>
      </c>
      <c r="AH382" s="201"/>
    </row>
    <row r="383" hidden="1" outlineLevel="1">
      <c r="A383" s="288" t="s">
        <v>607</v>
      </c>
      <c r="B383" s="295"/>
      <c r="C383" s="295"/>
      <c r="D383" s="295"/>
      <c r="E383" s="295"/>
      <c r="F383" s="295"/>
      <c r="G383" s="295"/>
      <c r="H383" s="295"/>
      <c r="I383" s="295"/>
      <c r="J383" s="295"/>
      <c r="K383" s="295"/>
      <c r="L383" s="295"/>
      <c r="M383" s="295"/>
      <c r="N383" s="295"/>
      <c r="O383" s="295"/>
      <c r="P383" s="295"/>
      <c r="Q383" s="295"/>
      <c r="R383" s="295"/>
      <c r="S383" s="295"/>
      <c r="T383" s="295"/>
      <c r="U383" s="295"/>
      <c r="V383" s="295"/>
      <c r="W383" s="295"/>
      <c r="X383" s="295"/>
      <c r="Y383" s="295"/>
      <c r="Z383" s="295"/>
      <c r="AA383" s="295"/>
      <c r="AB383" s="295"/>
      <c r="AC383" s="295"/>
      <c r="AD383" s="295"/>
      <c r="AE383" s="295"/>
      <c r="AF383" s="295"/>
      <c r="AG383" s="189">
        <f t="shared" si="162"/>
        <v>0</v>
      </c>
      <c r="AH383" s="201"/>
    </row>
    <row r="384" hidden="1" outlineLevel="1">
      <c r="A384" s="289" t="s">
        <v>238</v>
      </c>
      <c r="B384" s="290">
        <f t="shared" ref="B384:AF384" si="163">sum(B379:B383)</f>
        <v>0</v>
      </c>
      <c r="C384" s="290">
        <f t="shared" si="163"/>
        <v>0</v>
      </c>
      <c r="D384" s="290">
        <f t="shared" si="163"/>
        <v>0</v>
      </c>
      <c r="E384" s="290">
        <f t="shared" si="163"/>
        <v>0</v>
      </c>
      <c r="F384" s="290">
        <f t="shared" si="163"/>
        <v>0</v>
      </c>
      <c r="G384" s="290">
        <f t="shared" si="163"/>
        <v>0</v>
      </c>
      <c r="H384" s="290">
        <f t="shared" si="163"/>
        <v>0</v>
      </c>
      <c r="I384" s="290">
        <f t="shared" si="163"/>
        <v>0</v>
      </c>
      <c r="J384" s="290">
        <f t="shared" si="163"/>
        <v>0</v>
      </c>
      <c r="K384" s="290">
        <f t="shared" si="163"/>
        <v>0</v>
      </c>
      <c r="L384" s="290">
        <f t="shared" si="163"/>
        <v>0</v>
      </c>
      <c r="M384" s="290">
        <f t="shared" si="163"/>
        <v>0</v>
      </c>
      <c r="N384" s="290">
        <f t="shared" si="163"/>
        <v>0</v>
      </c>
      <c r="O384" s="290">
        <f t="shared" si="163"/>
        <v>0</v>
      </c>
      <c r="P384" s="290">
        <f t="shared" si="163"/>
        <v>0</v>
      </c>
      <c r="Q384" s="290">
        <f t="shared" si="163"/>
        <v>0</v>
      </c>
      <c r="R384" s="290">
        <f t="shared" si="163"/>
        <v>0</v>
      </c>
      <c r="S384" s="290">
        <f t="shared" si="163"/>
        <v>0</v>
      </c>
      <c r="T384" s="290">
        <f t="shared" si="163"/>
        <v>0</v>
      </c>
      <c r="U384" s="290">
        <f t="shared" si="163"/>
        <v>0</v>
      </c>
      <c r="V384" s="290">
        <f t="shared" si="163"/>
        <v>0</v>
      </c>
      <c r="W384" s="290">
        <f t="shared" si="163"/>
        <v>0</v>
      </c>
      <c r="X384" s="290">
        <f t="shared" si="163"/>
        <v>0</v>
      </c>
      <c r="Y384" s="290">
        <f t="shared" si="163"/>
        <v>0</v>
      </c>
      <c r="Z384" s="290">
        <f t="shared" si="163"/>
        <v>0</v>
      </c>
      <c r="AA384" s="290">
        <f t="shared" si="163"/>
        <v>0</v>
      </c>
      <c r="AB384" s="290">
        <f t="shared" si="163"/>
        <v>0</v>
      </c>
      <c r="AC384" s="290">
        <f t="shared" si="163"/>
        <v>0</v>
      </c>
      <c r="AD384" s="290">
        <f t="shared" si="163"/>
        <v>0</v>
      </c>
      <c r="AE384" s="290">
        <f t="shared" si="163"/>
        <v>0</v>
      </c>
      <c r="AF384" s="290">
        <f t="shared" si="163"/>
        <v>0</v>
      </c>
      <c r="AG384" s="189">
        <f t="shared" si="162"/>
        <v>0</v>
      </c>
      <c r="AH384" s="292"/>
    </row>
    <row r="385" hidden="1" outlineLevel="1">
      <c r="A385" s="211"/>
      <c r="B385" s="293"/>
      <c r="C385" s="293"/>
      <c r="D385" s="293"/>
      <c r="E385" s="293"/>
      <c r="F385" s="293"/>
      <c r="G385" s="293"/>
      <c r="H385" s="293"/>
      <c r="I385" s="293"/>
      <c r="J385" s="293"/>
      <c r="K385" s="293"/>
      <c r="L385" s="293"/>
      <c r="M385" s="293"/>
      <c r="N385" s="293"/>
      <c r="O385" s="293"/>
      <c r="P385" s="293"/>
      <c r="Q385" s="293"/>
      <c r="R385" s="293"/>
      <c r="S385" s="293"/>
      <c r="T385" s="293"/>
      <c r="U385" s="293"/>
      <c r="V385" s="293"/>
      <c r="W385" s="293"/>
      <c r="X385" s="293"/>
      <c r="Y385" s="293"/>
      <c r="Z385" s="293"/>
      <c r="AA385" s="293"/>
      <c r="AB385" s="293"/>
      <c r="AC385" s="293"/>
      <c r="AD385" s="293"/>
      <c r="AE385" s="293"/>
      <c r="AF385" s="293"/>
      <c r="AG385" s="189"/>
      <c r="AH385" s="150"/>
    </row>
    <row r="386" hidden="1" outlineLevel="1">
      <c r="A386" s="218" t="s">
        <v>239</v>
      </c>
      <c r="B386" s="219">
        <f t="shared" ref="B386:AF386" si="164">sum(B390,B394,B399)</f>
        <v>0</v>
      </c>
      <c r="C386" s="219">
        <f t="shared" si="164"/>
        <v>0</v>
      </c>
      <c r="D386" s="219">
        <f t="shared" si="164"/>
        <v>0</v>
      </c>
      <c r="E386" s="219">
        <f t="shared" si="164"/>
        <v>0</v>
      </c>
      <c r="F386" s="219">
        <f t="shared" si="164"/>
        <v>0</v>
      </c>
      <c r="G386" s="219">
        <f t="shared" si="164"/>
        <v>0</v>
      </c>
      <c r="H386" s="219">
        <f t="shared" si="164"/>
        <v>0</v>
      </c>
      <c r="I386" s="219">
        <f t="shared" si="164"/>
        <v>0</v>
      </c>
      <c r="J386" s="219">
        <f t="shared" si="164"/>
        <v>0</v>
      </c>
      <c r="K386" s="219">
        <f t="shared" si="164"/>
        <v>0</v>
      </c>
      <c r="L386" s="219">
        <f t="shared" si="164"/>
        <v>0</v>
      </c>
      <c r="M386" s="219">
        <f t="shared" si="164"/>
        <v>0</v>
      </c>
      <c r="N386" s="219">
        <f t="shared" si="164"/>
        <v>0</v>
      </c>
      <c r="O386" s="219">
        <f t="shared" si="164"/>
        <v>0</v>
      </c>
      <c r="P386" s="219">
        <f t="shared" si="164"/>
        <v>0</v>
      </c>
      <c r="Q386" s="219">
        <f t="shared" si="164"/>
        <v>0</v>
      </c>
      <c r="R386" s="219">
        <f t="shared" si="164"/>
        <v>0</v>
      </c>
      <c r="S386" s="219">
        <f t="shared" si="164"/>
        <v>0</v>
      </c>
      <c r="T386" s="219">
        <f t="shared" si="164"/>
        <v>0</v>
      </c>
      <c r="U386" s="219">
        <f t="shared" si="164"/>
        <v>0</v>
      </c>
      <c r="V386" s="219">
        <f t="shared" si="164"/>
        <v>0</v>
      </c>
      <c r="W386" s="219">
        <f t="shared" si="164"/>
        <v>0</v>
      </c>
      <c r="X386" s="219">
        <f t="shared" si="164"/>
        <v>0</v>
      </c>
      <c r="Y386" s="219">
        <f t="shared" si="164"/>
        <v>0</v>
      </c>
      <c r="Z386" s="219">
        <f t="shared" si="164"/>
        <v>0</v>
      </c>
      <c r="AA386" s="219">
        <f t="shared" si="164"/>
        <v>0</v>
      </c>
      <c r="AB386" s="219">
        <f t="shared" si="164"/>
        <v>0</v>
      </c>
      <c r="AC386" s="219">
        <f t="shared" si="164"/>
        <v>0</v>
      </c>
      <c r="AD386" s="219">
        <f t="shared" si="164"/>
        <v>0</v>
      </c>
      <c r="AE386" s="219">
        <f t="shared" si="164"/>
        <v>0</v>
      </c>
      <c r="AF386" s="219">
        <f t="shared" si="164"/>
        <v>0</v>
      </c>
      <c r="AG386" s="189">
        <f t="shared" ref="AG386:AG390" si="165">SUM(B386:AF386)</f>
        <v>0</v>
      </c>
      <c r="AH386" s="220"/>
    </row>
    <row r="387" hidden="1" outlineLevel="1">
      <c r="A387" s="288" t="s">
        <v>240</v>
      </c>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c r="AD387" s="222"/>
      <c r="AE387" s="222"/>
      <c r="AF387" s="222"/>
      <c r="AG387" s="189">
        <f t="shared" si="165"/>
        <v>0</v>
      </c>
      <c r="AH387" s="208"/>
    </row>
    <row r="388" hidden="1" outlineLevel="1">
      <c r="A388" s="288" t="s">
        <v>608</v>
      </c>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c r="AA388" s="221"/>
      <c r="AB388" s="221"/>
      <c r="AC388" s="221"/>
      <c r="AD388" s="221"/>
      <c r="AE388" s="221"/>
      <c r="AF388" s="221"/>
      <c r="AG388" s="189">
        <f t="shared" si="165"/>
        <v>0</v>
      </c>
      <c r="AH388" s="208"/>
    </row>
    <row r="389" hidden="1" outlineLevel="1">
      <c r="A389" s="288" t="s">
        <v>609</v>
      </c>
      <c r="B389" s="295"/>
      <c r="C389" s="295"/>
      <c r="D389" s="295"/>
      <c r="E389" s="295"/>
      <c r="F389" s="295"/>
      <c r="G389" s="295"/>
      <c r="H389" s="295"/>
      <c r="I389" s="295"/>
      <c r="J389" s="295"/>
      <c r="K389" s="295"/>
      <c r="L389" s="295"/>
      <c r="M389" s="295"/>
      <c r="N389" s="295"/>
      <c r="O389" s="295"/>
      <c r="P389" s="295"/>
      <c r="Q389" s="295"/>
      <c r="R389" s="295"/>
      <c r="S389" s="295"/>
      <c r="T389" s="295"/>
      <c r="U389" s="295"/>
      <c r="V389" s="295"/>
      <c r="W389" s="295"/>
      <c r="X389" s="295"/>
      <c r="Y389" s="295"/>
      <c r="Z389" s="295"/>
      <c r="AA389" s="295"/>
      <c r="AB389" s="295"/>
      <c r="AC389" s="295"/>
      <c r="AD389" s="295"/>
      <c r="AE389" s="295"/>
      <c r="AF389" s="295"/>
      <c r="AG389" s="189">
        <f t="shared" si="165"/>
        <v>0</v>
      </c>
      <c r="AH389" s="150"/>
    </row>
    <row r="390" hidden="1" outlineLevel="1">
      <c r="A390" s="289" t="s">
        <v>243</v>
      </c>
      <c r="B390" s="290">
        <f t="shared" ref="B390:AF390" si="166">sum(B387:B389)</f>
        <v>0</v>
      </c>
      <c r="C390" s="290">
        <f t="shared" si="166"/>
        <v>0</v>
      </c>
      <c r="D390" s="290">
        <f t="shared" si="166"/>
        <v>0</v>
      </c>
      <c r="E390" s="290">
        <f t="shared" si="166"/>
        <v>0</v>
      </c>
      <c r="F390" s="290">
        <f t="shared" si="166"/>
        <v>0</v>
      </c>
      <c r="G390" s="290">
        <f t="shared" si="166"/>
        <v>0</v>
      </c>
      <c r="H390" s="290">
        <f t="shared" si="166"/>
        <v>0</v>
      </c>
      <c r="I390" s="290">
        <f t="shared" si="166"/>
        <v>0</v>
      </c>
      <c r="J390" s="290">
        <f t="shared" si="166"/>
        <v>0</v>
      </c>
      <c r="K390" s="290">
        <f t="shared" si="166"/>
        <v>0</v>
      </c>
      <c r="L390" s="290">
        <f t="shared" si="166"/>
        <v>0</v>
      </c>
      <c r="M390" s="290">
        <f t="shared" si="166"/>
        <v>0</v>
      </c>
      <c r="N390" s="290">
        <f t="shared" si="166"/>
        <v>0</v>
      </c>
      <c r="O390" s="290">
        <f t="shared" si="166"/>
        <v>0</v>
      </c>
      <c r="P390" s="290">
        <f t="shared" si="166"/>
        <v>0</v>
      </c>
      <c r="Q390" s="290">
        <f t="shared" si="166"/>
        <v>0</v>
      </c>
      <c r="R390" s="290">
        <f t="shared" si="166"/>
        <v>0</v>
      </c>
      <c r="S390" s="290">
        <f t="shared" si="166"/>
        <v>0</v>
      </c>
      <c r="T390" s="290">
        <f t="shared" si="166"/>
        <v>0</v>
      </c>
      <c r="U390" s="290">
        <f t="shared" si="166"/>
        <v>0</v>
      </c>
      <c r="V390" s="290">
        <f t="shared" si="166"/>
        <v>0</v>
      </c>
      <c r="W390" s="290">
        <f t="shared" si="166"/>
        <v>0</v>
      </c>
      <c r="X390" s="290">
        <f t="shared" si="166"/>
        <v>0</v>
      </c>
      <c r="Y390" s="290">
        <f t="shared" si="166"/>
        <v>0</v>
      </c>
      <c r="Z390" s="290">
        <f t="shared" si="166"/>
        <v>0</v>
      </c>
      <c r="AA390" s="290">
        <f t="shared" si="166"/>
        <v>0</v>
      </c>
      <c r="AB390" s="290">
        <f t="shared" si="166"/>
        <v>0</v>
      </c>
      <c r="AC390" s="290">
        <f t="shared" si="166"/>
        <v>0</v>
      </c>
      <c r="AD390" s="290">
        <f t="shared" si="166"/>
        <v>0</v>
      </c>
      <c r="AE390" s="290">
        <f t="shared" si="166"/>
        <v>0</v>
      </c>
      <c r="AF390" s="290">
        <f t="shared" si="166"/>
        <v>0</v>
      </c>
      <c r="AG390" s="189">
        <f t="shared" si="165"/>
        <v>0</v>
      </c>
      <c r="AH390" s="150"/>
    </row>
    <row r="391" hidden="1" outlineLevel="1">
      <c r="A391" s="211"/>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89"/>
      <c r="AH391" s="185"/>
    </row>
    <row r="392" hidden="1" outlineLevel="1">
      <c r="A392" s="288" t="s">
        <v>244</v>
      </c>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c r="AD392" s="222"/>
      <c r="AE392" s="222"/>
      <c r="AF392" s="222"/>
      <c r="AG392" s="189">
        <f t="shared" ref="AG392:AG394" si="167">SUM(B392:AF392)</f>
        <v>0</v>
      </c>
      <c r="AH392" s="208"/>
    </row>
    <row r="393" hidden="1" outlineLevel="1">
      <c r="A393" s="288" t="s">
        <v>610</v>
      </c>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c r="AD393" s="222"/>
      <c r="AE393" s="222"/>
      <c r="AF393" s="222"/>
      <c r="AG393" s="189">
        <f t="shared" si="167"/>
        <v>0</v>
      </c>
      <c r="AH393" s="208"/>
    </row>
    <row r="394" hidden="1" outlineLevel="1">
      <c r="A394" s="289" t="s">
        <v>246</v>
      </c>
      <c r="B394" s="290">
        <f t="shared" ref="B394:AF394" si="168">sum(B392:B393)</f>
        <v>0</v>
      </c>
      <c r="C394" s="290">
        <f t="shared" si="168"/>
        <v>0</v>
      </c>
      <c r="D394" s="290">
        <f t="shared" si="168"/>
        <v>0</v>
      </c>
      <c r="E394" s="290">
        <f t="shared" si="168"/>
        <v>0</v>
      </c>
      <c r="F394" s="290">
        <f t="shared" si="168"/>
        <v>0</v>
      </c>
      <c r="G394" s="290">
        <f t="shared" si="168"/>
        <v>0</v>
      </c>
      <c r="H394" s="290">
        <f t="shared" si="168"/>
        <v>0</v>
      </c>
      <c r="I394" s="290">
        <f t="shared" si="168"/>
        <v>0</v>
      </c>
      <c r="J394" s="290">
        <f t="shared" si="168"/>
        <v>0</v>
      </c>
      <c r="K394" s="290">
        <f t="shared" si="168"/>
        <v>0</v>
      </c>
      <c r="L394" s="290">
        <f t="shared" si="168"/>
        <v>0</v>
      </c>
      <c r="M394" s="290">
        <f t="shared" si="168"/>
        <v>0</v>
      </c>
      <c r="N394" s="290">
        <f t="shared" si="168"/>
        <v>0</v>
      </c>
      <c r="O394" s="290">
        <f t="shared" si="168"/>
        <v>0</v>
      </c>
      <c r="P394" s="290">
        <f t="shared" si="168"/>
        <v>0</v>
      </c>
      <c r="Q394" s="290">
        <f t="shared" si="168"/>
        <v>0</v>
      </c>
      <c r="R394" s="290">
        <f t="shared" si="168"/>
        <v>0</v>
      </c>
      <c r="S394" s="290">
        <f t="shared" si="168"/>
        <v>0</v>
      </c>
      <c r="T394" s="290">
        <f t="shared" si="168"/>
        <v>0</v>
      </c>
      <c r="U394" s="290">
        <f t="shared" si="168"/>
        <v>0</v>
      </c>
      <c r="V394" s="290">
        <f t="shared" si="168"/>
        <v>0</v>
      </c>
      <c r="W394" s="290">
        <f t="shared" si="168"/>
        <v>0</v>
      </c>
      <c r="X394" s="290">
        <f t="shared" si="168"/>
        <v>0</v>
      </c>
      <c r="Y394" s="290">
        <f t="shared" si="168"/>
        <v>0</v>
      </c>
      <c r="Z394" s="290">
        <f t="shared" si="168"/>
        <v>0</v>
      </c>
      <c r="AA394" s="290">
        <f t="shared" si="168"/>
        <v>0</v>
      </c>
      <c r="AB394" s="290">
        <f t="shared" si="168"/>
        <v>0</v>
      </c>
      <c r="AC394" s="290">
        <f t="shared" si="168"/>
        <v>0</v>
      </c>
      <c r="AD394" s="290">
        <f t="shared" si="168"/>
        <v>0</v>
      </c>
      <c r="AE394" s="290">
        <f t="shared" si="168"/>
        <v>0</v>
      </c>
      <c r="AF394" s="290">
        <f t="shared" si="168"/>
        <v>0</v>
      </c>
      <c r="AG394" s="189">
        <f t="shared" si="167"/>
        <v>0</v>
      </c>
      <c r="AH394" s="150"/>
    </row>
    <row r="395" hidden="1" outlineLevel="1">
      <c r="A395" s="211"/>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89"/>
      <c r="AH395" s="185"/>
    </row>
    <row r="396" hidden="1" outlineLevel="1">
      <c r="A396" s="288" t="s">
        <v>611</v>
      </c>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c r="AD396" s="222"/>
      <c r="AE396" s="222"/>
      <c r="AF396" s="222"/>
      <c r="AG396" s="189">
        <f t="shared" ref="AG396:AG399" si="169">SUM(B396:AF396)</f>
        <v>0</v>
      </c>
      <c r="AH396" s="208"/>
    </row>
    <row r="397" hidden="1" outlineLevel="1">
      <c r="A397" s="288" t="s">
        <v>612</v>
      </c>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c r="AA397" s="221"/>
      <c r="AB397" s="221"/>
      <c r="AC397" s="221"/>
      <c r="AD397" s="221"/>
      <c r="AE397" s="221"/>
      <c r="AF397" s="221"/>
      <c r="AG397" s="189">
        <f t="shared" si="169"/>
        <v>0</v>
      </c>
      <c r="AH397" s="208"/>
    </row>
    <row r="398" hidden="1" outlineLevel="1">
      <c r="A398" s="288" t="s">
        <v>613</v>
      </c>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c r="AA398" s="221"/>
      <c r="AB398" s="221"/>
      <c r="AC398" s="221"/>
      <c r="AD398" s="221"/>
      <c r="AE398" s="221"/>
      <c r="AF398" s="221"/>
      <c r="AG398" s="189">
        <f t="shared" si="169"/>
        <v>0</v>
      </c>
      <c r="AH398" s="208"/>
    </row>
    <row r="399" hidden="1" outlineLevel="1">
      <c r="A399" s="296" t="s">
        <v>250</v>
      </c>
      <c r="B399" s="297">
        <f t="shared" ref="B399:AF399" si="170">sum(B396:B398)</f>
        <v>0</v>
      </c>
      <c r="C399" s="297">
        <f t="shared" si="170"/>
        <v>0</v>
      </c>
      <c r="D399" s="297">
        <f t="shared" si="170"/>
        <v>0</v>
      </c>
      <c r="E399" s="297">
        <f t="shared" si="170"/>
        <v>0</v>
      </c>
      <c r="F399" s="297">
        <f t="shared" si="170"/>
        <v>0</v>
      </c>
      <c r="G399" s="297">
        <f t="shared" si="170"/>
        <v>0</v>
      </c>
      <c r="H399" s="297">
        <f t="shared" si="170"/>
        <v>0</v>
      </c>
      <c r="I399" s="297">
        <f t="shared" si="170"/>
        <v>0</v>
      </c>
      <c r="J399" s="297">
        <f t="shared" si="170"/>
        <v>0</v>
      </c>
      <c r="K399" s="297">
        <f t="shared" si="170"/>
        <v>0</v>
      </c>
      <c r="L399" s="297">
        <f t="shared" si="170"/>
        <v>0</v>
      </c>
      <c r="M399" s="297">
        <f t="shared" si="170"/>
        <v>0</v>
      </c>
      <c r="N399" s="297">
        <f t="shared" si="170"/>
        <v>0</v>
      </c>
      <c r="O399" s="297">
        <f t="shared" si="170"/>
        <v>0</v>
      </c>
      <c r="P399" s="297">
        <f t="shared" si="170"/>
        <v>0</v>
      </c>
      <c r="Q399" s="297">
        <f t="shared" si="170"/>
        <v>0</v>
      </c>
      <c r="R399" s="297">
        <f t="shared" si="170"/>
        <v>0</v>
      </c>
      <c r="S399" s="297">
        <f t="shared" si="170"/>
        <v>0</v>
      </c>
      <c r="T399" s="297">
        <f t="shared" si="170"/>
        <v>0</v>
      </c>
      <c r="U399" s="297">
        <f t="shared" si="170"/>
        <v>0</v>
      </c>
      <c r="V399" s="297">
        <f t="shared" si="170"/>
        <v>0</v>
      </c>
      <c r="W399" s="297">
        <f t="shared" si="170"/>
        <v>0</v>
      </c>
      <c r="X399" s="297">
        <f t="shared" si="170"/>
        <v>0</v>
      </c>
      <c r="Y399" s="297">
        <f t="shared" si="170"/>
        <v>0</v>
      </c>
      <c r="Z399" s="297">
        <f t="shared" si="170"/>
        <v>0</v>
      </c>
      <c r="AA399" s="297">
        <f t="shared" si="170"/>
        <v>0</v>
      </c>
      <c r="AB399" s="297">
        <f t="shared" si="170"/>
        <v>0</v>
      </c>
      <c r="AC399" s="297">
        <f t="shared" si="170"/>
        <v>0</v>
      </c>
      <c r="AD399" s="297">
        <f t="shared" si="170"/>
        <v>0</v>
      </c>
      <c r="AE399" s="297">
        <f t="shared" si="170"/>
        <v>0</v>
      </c>
      <c r="AF399" s="297">
        <f t="shared" si="170"/>
        <v>0</v>
      </c>
      <c r="AG399" s="189">
        <f t="shared" si="169"/>
        <v>0</v>
      </c>
      <c r="AH399" s="298"/>
    </row>
    <row r="400" hidden="1" outlineLevel="1">
      <c r="A400" s="211"/>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89"/>
      <c r="AH400" s="185"/>
    </row>
    <row r="401" hidden="1" outlineLevel="1">
      <c r="A401" s="299" t="s">
        <v>278</v>
      </c>
      <c r="B401" s="245"/>
      <c r="C401" s="245"/>
      <c r="D401" s="245"/>
      <c r="E401" s="245"/>
      <c r="F401" s="245"/>
      <c r="G401" s="245"/>
      <c r="H401" s="245"/>
      <c r="I401" s="245"/>
      <c r="J401" s="245"/>
      <c r="K401" s="245"/>
      <c r="L401" s="245"/>
      <c r="M401" s="245"/>
      <c r="N401" s="245"/>
      <c r="O401" s="245"/>
      <c r="P401" s="245"/>
      <c r="Q401" s="245"/>
      <c r="R401" s="245"/>
      <c r="S401" s="245"/>
      <c r="T401" s="245"/>
      <c r="U401" s="245"/>
      <c r="V401" s="245"/>
      <c r="W401" s="245"/>
      <c r="X401" s="245"/>
      <c r="Y401" s="245"/>
      <c r="Z401" s="245"/>
      <c r="AA401" s="245"/>
      <c r="AB401" s="245"/>
      <c r="AC401" s="245"/>
      <c r="AD401" s="245"/>
      <c r="AE401" s="245"/>
      <c r="AF401" s="245"/>
      <c r="AG401" s="189">
        <f t="shared" ref="AG401:AG415" si="171">SUM(B401:AF401)</f>
        <v>0</v>
      </c>
      <c r="AH401" s="226"/>
    </row>
    <row r="402" hidden="1" outlineLevel="1">
      <c r="A402" s="300" t="s">
        <v>279</v>
      </c>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c r="AA402" s="235"/>
      <c r="AB402" s="235"/>
      <c r="AC402" s="235"/>
      <c r="AD402" s="235"/>
      <c r="AE402" s="235"/>
      <c r="AF402" s="235"/>
      <c r="AG402" s="189">
        <f t="shared" si="171"/>
        <v>0</v>
      </c>
      <c r="AH402" s="201"/>
    </row>
    <row r="403" hidden="1" outlineLevel="1">
      <c r="A403" s="300" t="s">
        <v>614</v>
      </c>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c r="AA403" s="235"/>
      <c r="AB403" s="235"/>
      <c r="AC403" s="235"/>
      <c r="AD403" s="235"/>
      <c r="AE403" s="235"/>
      <c r="AF403" s="235"/>
      <c r="AG403" s="189">
        <f t="shared" si="171"/>
        <v>0</v>
      </c>
      <c r="AH403" s="201"/>
    </row>
    <row r="404" hidden="1" outlineLevel="1">
      <c r="A404" s="300" t="s">
        <v>615</v>
      </c>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c r="AA404" s="235"/>
      <c r="AB404" s="235"/>
      <c r="AC404" s="235"/>
      <c r="AD404" s="235"/>
      <c r="AE404" s="235"/>
      <c r="AF404" s="235"/>
      <c r="AG404" s="189">
        <f t="shared" si="171"/>
        <v>0</v>
      </c>
      <c r="AH404" s="201"/>
    </row>
    <row r="405" hidden="1" outlineLevel="1">
      <c r="A405" s="300" t="s">
        <v>616</v>
      </c>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c r="AA405" s="235"/>
      <c r="AB405" s="235"/>
      <c r="AC405" s="235"/>
      <c r="AD405" s="235"/>
      <c r="AE405" s="235"/>
      <c r="AF405" s="235"/>
      <c r="AG405" s="189">
        <f t="shared" si="171"/>
        <v>0</v>
      </c>
      <c r="AH405" s="201"/>
    </row>
    <row r="406" hidden="1" outlineLevel="1">
      <c r="A406" s="300" t="s">
        <v>617</v>
      </c>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c r="AA406" s="235"/>
      <c r="AB406" s="235"/>
      <c r="AC406" s="235"/>
      <c r="AD406" s="235"/>
      <c r="AE406" s="235"/>
      <c r="AF406" s="235"/>
      <c r="AG406" s="189">
        <f t="shared" si="171"/>
        <v>0</v>
      </c>
      <c r="AH406" s="201"/>
    </row>
    <row r="407" hidden="1" outlineLevel="1">
      <c r="A407" s="300" t="s">
        <v>618</v>
      </c>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c r="AA407" s="235"/>
      <c r="AB407" s="235"/>
      <c r="AC407" s="235"/>
      <c r="AD407" s="235"/>
      <c r="AE407" s="235"/>
      <c r="AF407" s="235"/>
      <c r="AG407" s="189">
        <f t="shared" si="171"/>
        <v>0</v>
      </c>
      <c r="AH407" s="201"/>
    </row>
    <row r="408" hidden="1" outlineLevel="1">
      <c r="A408" s="300" t="s">
        <v>619</v>
      </c>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c r="AA408" s="235"/>
      <c r="AB408" s="235"/>
      <c r="AC408" s="235"/>
      <c r="AD408" s="235"/>
      <c r="AE408" s="235"/>
      <c r="AF408" s="235"/>
      <c r="AG408" s="189">
        <f t="shared" si="171"/>
        <v>0</v>
      </c>
      <c r="AH408" s="201"/>
    </row>
    <row r="409" hidden="1" outlineLevel="1">
      <c r="A409" s="300" t="s">
        <v>620</v>
      </c>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c r="AA409" s="235"/>
      <c r="AB409" s="235"/>
      <c r="AC409" s="235"/>
      <c r="AD409" s="235"/>
      <c r="AE409" s="235"/>
      <c r="AF409" s="235"/>
      <c r="AG409" s="189">
        <f t="shared" si="171"/>
        <v>0</v>
      </c>
      <c r="AH409" s="201"/>
    </row>
    <row r="410" hidden="1" outlineLevel="1">
      <c r="A410" s="300" t="s">
        <v>621</v>
      </c>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c r="AA410" s="235"/>
      <c r="AB410" s="235"/>
      <c r="AC410" s="235"/>
      <c r="AD410" s="235"/>
      <c r="AE410" s="235"/>
      <c r="AF410" s="235"/>
      <c r="AG410" s="189">
        <f t="shared" si="171"/>
        <v>0</v>
      </c>
      <c r="AH410" s="201"/>
    </row>
    <row r="411" hidden="1" outlineLevel="1">
      <c r="A411" s="288" t="s">
        <v>622</v>
      </c>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c r="AA411" s="235"/>
      <c r="AB411" s="235"/>
      <c r="AC411" s="235"/>
      <c r="AD411" s="235"/>
      <c r="AE411" s="235"/>
      <c r="AF411" s="235"/>
      <c r="AG411" s="189">
        <f t="shared" si="171"/>
        <v>0</v>
      </c>
      <c r="AH411" s="201"/>
    </row>
    <row r="412" hidden="1" outlineLevel="1">
      <c r="A412" s="288" t="s">
        <v>623</v>
      </c>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c r="AA412" s="207"/>
      <c r="AB412" s="207"/>
      <c r="AC412" s="207"/>
      <c r="AD412" s="207"/>
      <c r="AE412" s="207"/>
      <c r="AF412" s="207"/>
      <c r="AG412" s="189">
        <f t="shared" si="171"/>
        <v>0</v>
      </c>
      <c r="AH412" s="201"/>
    </row>
    <row r="413" hidden="1" outlineLevel="1">
      <c r="A413" s="288" t="s">
        <v>290</v>
      </c>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c r="AA413" s="235"/>
      <c r="AB413" s="235"/>
      <c r="AC413" s="235"/>
      <c r="AD413" s="235"/>
      <c r="AE413" s="235"/>
      <c r="AF413" s="235"/>
      <c r="AG413" s="189">
        <f t="shared" si="171"/>
        <v>0</v>
      </c>
      <c r="AH413" s="201"/>
    </row>
    <row r="414" hidden="1" outlineLevel="1">
      <c r="A414" s="287" t="s">
        <v>405</v>
      </c>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c r="AA414" s="235"/>
      <c r="AB414" s="235"/>
      <c r="AC414" s="235"/>
      <c r="AD414" s="235"/>
      <c r="AE414" s="235"/>
      <c r="AF414" s="235"/>
      <c r="AG414" s="189">
        <f t="shared" si="171"/>
        <v>0</v>
      </c>
      <c r="AH414" s="201"/>
    </row>
    <row r="415" hidden="1" outlineLevel="1">
      <c r="A415" s="296" t="s">
        <v>291</v>
      </c>
      <c r="B415" s="297">
        <f t="shared" ref="B415:AF415" si="172">sum(B401:B414)</f>
        <v>0</v>
      </c>
      <c r="C415" s="297">
        <f t="shared" si="172"/>
        <v>0</v>
      </c>
      <c r="D415" s="297">
        <f t="shared" si="172"/>
        <v>0</v>
      </c>
      <c r="E415" s="297">
        <f t="shared" si="172"/>
        <v>0</v>
      </c>
      <c r="F415" s="297">
        <f t="shared" si="172"/>
        <v>0</v>
      </c>
      <c r="G415" s="297">
        <f t="shared" si="172"/>
        <v>0</v>
      </c>
      <c r="H415" s="297">
        <f t="shared" si="172"/>
        <v>0</v>
      </c>
      <c r="I415" s="297">
        <f t="shared" si="172"/>
        <v>0</v>
      </c>
      <c r="J415" s="297">
        <f t="shared" si="172"/>
        <v>0</v>
      </c>
      <c r="K415" s="297">
        <f t="shared" si="172"/>
        <v>0</v>
      </c>
      <c r="L415" s="297">
        <f t="shared" si="172"/>
        <v>0</v>
      </c>
      <c r="M415" s="297">
        <f t="shared" si="172"/>
        <v>0</v>
      </c>
      <c r="N415" s="297">
        <f t="shared" si="172"/>
        <v>0</v>
      </c>
      <c r="O415" s="297">
        <f t="shared" si="172"/>
        <v>0</v>
      </c>
      <c r="P415" s="297">
        <f t="shared" si="172"/>
        <v>0</v>
      </c>
      <c r="Q415" s="297">
        <f t="shared" si="172"/>
        <v>0</v>
      </c>
      <c r="R415" s="297">
        <f t="shared" si="172"/>
        <v>0</v>
      </c>
      <c r="S415" s="297">
        <f t="shared" si="172"/>
        <v>0</v>
      </c>
      <c r="T415" s="297">
        <f t="shared" si="172"/>
        <v>0</v>
      </c>
      <c r="U415" s="297">
        <f t="shared" si="172"/>
        <v>0</v>
      </c>
      <c r="V415" s="297">
        <f t="shared" si="172"/>
        <v>0</v>
      </c>
      <c r="W415" s="297">
        <f t="shared" si="172"/>
        <v>0</v>
      </c>
      <c r="X415" s="297">
        <f t="shared" si="172"/>
        <v>0</v>
      </c>
      <c r="Y415" s="297">
        <f t="shared" si="172"/>
        <v>0</v>
      </c>
      <c r="Z415" s="297">
        <f t="shared" si="172"/>
        <v>0</v>
      </c>
      <c r="AA415" s="297">
        <f t="shared" si="172"/>
        <v>0</v>
      </c>
      <c r="AB415" s="297">
        <f t="shared" si="172"/>
        <v>0</v>
      </c>
      <c r="AC415" s="297">
        <f t="shared" si="172"/>
        <v>0</v>
      </c>
      <c r="AD415" s="297">
        <f t="shared" si="172"/>
        <v>0</v>
      </c>
      <c r="AE415" s="297">
        <f t="shared" si="172"/>
        <v>0</v>
      </c>
      <c r="AF415" s="297">
        <f t="shared" si="172"/>
        <v>0</v>
      </c>
      <c r="AG415" s="189">
        <f t="shared" si="171"/>
        <v>0</v>
      </c>
      <c r="AH415" s="298"/>
    </row>
    <row r="416" hidden="1" outlineLevel="1">
      <c r="A416" s="309"/>
      <c r="B416" s="307"/>
      <c r="C416" s="307"/>
      <c r="D416" s="307"/>
      <c r="E416" s="307"/>
      <c r="F416" s="307"/>
      <c r="G416" s="307"/>
      <c r="H416" s="307"/>
      <c r="I416" s="307"/>
      <c r="J416" s="307"/>
      <c r="K416" s="307"/>
      <c r="L416" s="307"/>
      <c r="M416" s="307"/>
      <c r="N416" s="307"/>
      <c r="O416" s="307"/>
      <c r="P416" s="307"/>
      <c r="Q416" s="307"/>
      <c r="R416" s="307"/>
      <c r="S416" s="307"/>
      <c r="T416" s="307"/>
      <c r="U416" s="307"/>
      <c r="V416" s="307"/>
      <c r="W416" s="307"/>
      <c r="X416" s="307"/>
      <c r="Y416" s="307"/>
      <c r="Z416" s="307"/>
      <c r="AA416" s="307"/>
      <c r="AB416" s="307"/>
      <c r="AC416" s="307"/>
      <c r="AD416" s="307"/>
      <c r="AE416" s="307"/>
      <c r="AF416" s="307"/>
      <c r="AG416" s="189"/>
      <c r="AH416" s="201"/>
    </row>
    <row r="417" hidden="1" outlineLevel="1">
      <c r="A417" s="310" t="s">
        <v>454</v>
      </c>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c r="AA417" s="311"/>
      <c r="AB417" s="311"/>
      <c r="AC417" s="311"/>
      <c r="AD417" s="311"/>
      <c r="AE417" s="311"/>
      <c r="AF417" s="311"/>
      <c r="AG417" s="189">
        <f>SUM(B417:AF417)</f>
        <v>0</v>
      </c>
      <c r="AH417" s="150"/>
    </row>
    <row r="418" hidden="1" outlineLevel="1">
      <c r="A418" s="21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189"/>
      <c r="AH418" s="283"/>
    </row>
    <row r="419" hidden="1" outlineLevel="1">
      <c r="A419" s="312" t="s">
        <v>455</v>
      </c>
      <c r="AG419" s="189"/>
      <c r="AH419" s="283"/>
    </row>
    <row r="420" hidden="1" outlineLevel="1">
      <c r="A420" s="303" t="s">
        <v>456</v>
      </c>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c r="AA420" s="311"/>
      <c r="AB420" s="311"/>
      <c r="AC420" s="311"/>
      <c r="AD420" s="311"/>
      <c r="AE420" s="311"/>
      <c r="AF420" s="311"/>
      <c r="AG420" s="189">
        <f>SUM(B420:AF420)</f>
        <v>0</v>
      </c>
      <c r="AH420" s="150"/>
    </row>
    <row r="421">
      <c r="A421" s="211"/>
      <c r="AG421" s="189"/>
      <c r="AH421" s="283"/>
    </row>
    <row r="422">
      <c r="A422" s="312" t="s">
        <v>457</v>
      </c>
      <c r="AG422" s="189"/>
      <c r="AH422" s="283"/>
    </row>
    <row r="423">
      <c r="A423" s="313" t="s">
        <v>458</v>
      </c>
      <c r="B423" s="337"/>
      <c r="C423" s="337"/>
      <c r="D423" s="337"/>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c r="AA423" s="337"/>
      <c r="AB423" s="337"/>
      <c r="AC423" s="337"/>
      <c r="AD423" s="337"/>
      <c r="AE423" s="337"/>
      <c r="AF423" s="337"/>
      <c r="AG423" s="189">
        <f>SUM(B423:AF423)</f>
        <v>0</v>
      </c>
      <c r="AH423" s="150"/>
    </row>
    <row r="424">
      <c r="A424" s="211"/>
      <c r="AG424" s="189"/>
      <c r="AH424" s="283"/>
    </row>
    <row r="425">
      <c r="A425" s="236" t="s">
        <v>459</v>
      </c>
      <c r="B425" s="314">
        <v>39.0</v>
      </c>
      <c r="C425" s="314">
        <v>51.0</v>
      </c>
      <c r="D425" s="314">
        <v>63.0</v>
      </c>
      <c r="E425" s="314">
        <v>50.0</v>
      </c>
      <c r="F425" s="314">
        <v>43.0</v>
      </c>
      <c r="G425" s="314">
        <v>30.0</v>
      </c>
      <c r="H425" s="314">
        <v>44.0</v>
      </c>
      <c r="I425" s="314">
        <v>43.0</v>
      </c>
      <c r="J425" s="314">
        <v>42.0</v>
      </c>
      <c r="K425" s="314">
        <v>49.0</v>
      </c>
      <c r="L425" s="314">
        <v>21.0</v>
      </c>
      <c r="M425" s="314">
        <v>37.0</v>
      </c>
      <c r="N425" s="314">
        <v>24.0</v>
      </c>
      <c r="O425" s="314">
        <v>752.0</v>
      </c>
      <c r="P425" s="314">
        <v>116.0</v>
      </c>
      <c r="Q425" s="314">
        <v>63.0</v>
      </c>
      <c r="R425" s="314">
        <v>212.0</v>
      </c>
      <c r="S425" s="314">
        <v>54.0</v>
      </c>
      <c r="T425" s="314">
        <v>174.0</v>
      </c>
      <c r="U425" s="314">
        <v>25.0</v>
      </c>
      <c r="V425" s="314">
        <v>24.0</v>
      </c>
      <c r="W425" s="314">
        <v>30.0</v>
      </c>
      <c r="X425" s="314">
        <v>33.0</v>
      </c>
      <c r="Y425" s="314">
        <v>47.0</v>
      </c>
      <c r="Z425" s="314">
        <v>37.0</v>
      </c>
      <c r="AA425" s="314">
        <v>16.0</v>
      </c>
      <c r="AB425" s="314">
        <v>21.0</v>
      </c>
      <c r="AC425" s="314">
        <v>12.0</v>
      </c>
      <c r="AD425" s="314">
        <v>11.0</v>
      </c>
      <c r="AE425" s="314">
        <v>21.0</v>
      </c>
      <c r="AF425" s="314">
        <v>24.0</v>
      </c>
      <c r="AG425" s="189">
        <f>SUM(B425:AF425)</f>
        <v>2208</v>
      </c>
      <c r="AH425" s="243"/>
    </row>
    <row r="426">
      <c r="A426" s="305"/>
      <c r="B426" s="315"/>
      <c r="C426" s="315"/>
      <c r="D426" s="315"/>
      <c r="E426" s="315"/>
      <c r="F426" s="315"/>
      <c r="G426" s="315"/>
      <c r="H426" s="315"/>
      <c r="I426" s="315"/>
      <c r="J426" s="315"/>
      <c r="K426" s="315"/>
      <c r="L426" s="315"/>
      <c r="M426" s="315"/>
      <c r="N426" s="315"/>
      <c r="O426" s="315"/>
      <c r="P426" s="315"/>
      <c r="Q426" s="315"/>
      <c r="R426" s="315"/>
      <c r="S426" s="315"/>
      <c r="T426" s="315"/>
      <c r="U426" s="315"/>
      <c r="V426" s="315"/>
      <c r="W426" s="315"/>
      <c r="X426" s="315"/>
      <c r="Y426" s="315"/>
      <c r="Z426" s="315"/>
      <c r="AA426" s="315"/>
      <c r="AB426" s="315"/>
      <c r="AC426" s="315"/>
      <c r="AD426" s="315"/>
      <c r="AE426" s="315"/>
      <c r="AF426" s="315"/>
      <c r="AG426" s="189"/>
      <c r="AH426" s="143"/>
    </row>
    <row r="427">
      <c r="A427" s="316" t="s">
        <v>460</v>
      </c>
      <c r="B427" s="317">
        <v>21121.1</v>
      </c>
      <c r="C427" s="317">
        <v>73280.6</v>
      </c>
      <c r="D427" s="317">
        <v>42197.6</v>
      </c>
      <c r="E427" s="317">
        <v>38796.57</v>
      </c>
      <c r="F427" s="317">
        <v>51239.89</v>
      </c>
      <c r="G427" s="317">
        <v>29995.72</v>
      </c>
      <c r="H427" s="317">
        <v>27175.73</v>
      </c>
      <c r="I427" s="317">
        <v>26400.61</v>
      </c>
      <c r="J427" s="317">
        <v>26825.57</v>
      </c>
      <c r="K427" s="317">
        <v>27314.52</v>
      </c>
      <c r="L427" s="317">
        <v>25511.43</v>
      </c>
      <c r="M427" s="317">
        <v>28295.59</v>
      </c>
      <c r="N427" s="317">
        <v>24876.3</v>
      </c>
      <c r="O427" s="317">
        <v>196820.52</v>
      </c>
      <c r="P427" s="317">
        <v>45917.46</v>
      </c>
      <c r="Q427" s="317">
        <v>30443.0</v>
      </c>
      <c r="R427" s="317">
        <v>72966.9</v>
      </c>
      <c r="S427" s="317">
        <v>33011.56</v>
      </c>
      <c r="T427" s="317">
        <v>64422.13</v>
      </c>
      <c r="U427" s="317">
        <v>29563.62</v>
      </c>
      <c r="V427" s="317">
        <v>21211.34</v>
      </c>
      <c r="W427" s="317">
        <v>29532.37</v>
      </c>
      <c r="X427" s="317">
        <v>24844.44</v>
      </c>
      <c r="Y427" s="317">
        <v>34942.16</v>
      </c>
      <c r="Z427" s="317">
        <v>35802.79</v>
      </c>
      <c r="AA427" s="317">
        <v>24232.62</v>
      </c>
      <c r="AB427" s="317">
        <v>27841.14</v>
      </c>
      <c r="AC427" s="317">
        <v>23083.38</v>
      </c>
      <c r="AD427" s="317">
        <v>25185.08</v>
      </c>
      <c r="AE427" s="317">
        <v>13358.76</v>
      </c>
      <c r="AF427" s="317">
        <v>31488.13</v>
      </c>
      <c r="AG427" s="189">
        <f>SUM(B427:AF427)</f>
        <v>1207698.63</v>
      </c>
      <c r="AH427" s="318"/>
    </row>
    <row r="428">
      <c r="A428" s="211"/>
      <c r="AG428" s="189"/>
      <c r="AH428" s="319"/>
    </row>
    <row r="429">
      <c r="A429" s="338" t="s">
        <v>56</v>
      </c>
      <c r="B429" s="339">
        <f>Summary!B95</f>
        <v>93</v>
      </c>
      <c r="C429" s="339">
        <f>Summary!C95</f>
        <v>129</v>
      </c>
      <c r="D429" s="339">
        <f>Summary!D95</f>
        <v>199</v>
      </c>
      <c r="E429" s="339">
        <f>Summary!E95</f>
        <v>207</v>
      </c>
      <c r="F429" s="339">
        <f>Summary!F95</f>
        <v>154</v>
      </c>
      <c r="G429" s="339">
        <f>Summary!G95</f>
        <v>124</v>
      </c>
      <c r="H429" s="339">
        <f>Summary!H95</f>
        <v>81</v>
      </c>
      <c r="I429" s="339">
        <f>Summary!I95</f>
        <v>67</v>
      </c>
      <c r="J429" s="339">
        <f>Summary!J95</f>
        <v>66</v>
      </c>
      <c r="K429" s="339">
        <f>Summary!K95</f>
        <v>71</v>
      </c>
      <c r="L429" s="339">
        <f>Summary!L95</f>
        <v>42</v>
      </c>
      <c r="M429" s="339">
        <f>Summary!M95</f>
        <v>44</v>
      </c>
      <c r="N429" s="339">
        <f>Summary!N95</f>
        <v>41</v>
      </c>
      <c r="O429" s="339">
        <f>Summary!O95</f>
        <v>60</v>
      </c>
      <c r="P429" s="339">
        <f>Summary!P95</f>
        <v>44</v>
      </c>
      <c r="Q429" s="339">
        <f>Summary!Q95</f>
        <v>34</v>
      </c>
      <c r="R429" s="339">
        <f>Summary!R95</f>
        <v>50</v>
      </c>
      <c r="S429" s="339">
        <f>Summary!S95</f>
        <v>50</v>
      </c>
      <c r="T429" s="339">
        <f>Summary!T95</f>
        <v>40</v>
      </c>
      <c r="U429" s="339">
        <f>Summary!U95</f>
        <v>30</v>
      </c>
      <c r="V429" s="339">
        <f>Summary!V95</f>
        <v>45</v>
      </c>
      <c r="W429" s="339">
        <f>Summary!W95</f>
        <v>58</v>
      </c>
      <c r="X429" s="339">
        <f>Summary!X95</f>
        <v>67</v>
      </c>
      <c r="Y429" s="339">
        <f>Summary!Y95</f>
        <v>83</v>
      </c>
      <c r="Z429" s="339">
        <f>Summary!Z95</f>
        <v>0</v>
      </c>
      <c r="AA429" s="339">
        <f>Summary!AA95</f>
        <v>0</v>
      </c>
      <c r="AB429" s="339">
        <f>Summary!AB95</f>
        <v>0</v>
      </c>
      <c r="AC429" s="339">
        <f>Summary!AC95</f>
        <v>0</v>
      </c>
      <c r="AD429" s="339">
        <f>Summary!AD95</f>
        <v>0</v>
      </c>
      <c r="AE429" s="339">
        <f>Summary!AE95</f>
        <v>0</v>
      </c>
      <c r="AF429" s="339">
        <f>Summary!AF95</f>
        <v>0</v>
      </c>
      <c r="AG429" s="189">
        <f>SUM(B429:AF429)</f>
        <v>1879</v>
      </c>
      <c r="AH429" s="283"/>
    </row>
    <row r="430">
      <c r="A430" s="211"/>
      <c r="AG430" s="189"/>
      <c r="AH430" s="319"/>
    </row>
    <row r="431">
      <c r="A431" s="301" t="s">
        <v>624</v>
      </c>
      <c r="B431" s="2">
        <v>124.93</v>
      </c>
      <c r="C431" s="2">
        <v>0.0</v>
      </c>
      <c r="D431" s="2">
        <v>0.0</v>
      </c>
      <c r="E431" s="2">
        <v>385.33</v>
      </c>
      <c r="F431" s="2">
        <v>21.66</v>
      </c>
      <c r="G431" s="2">
        <v>21.24</v>
      </c>
      <c r="H431" s="2">
        <v>25.94</v>
      </c>
      <c r="I431" s="2">
        <v>126.75</v>
      </c>
      <c r="J431" s="2">
        <v>164.92</v>
      </c>
      <c r="K431" s="2">
        <v>41.4</v>
      </c>
      <c r="L431" s="2">
        <v>102.39</v>
      </c>
      <c r="M431" s="2">
        <v>64.48</v>
      </c>
      <c r="N431" s="2">
        <v>49.83</v>
      </c>
      <c r="O431" s="2">
        <v>26.06</v>
      </c>
      <c r="P431" s="2">
        <v>103.25</v>
      </c>
      <c r="Q431" s="2">
        <v>28.02</v>
      </c>
      <c r="R431" s="2">
        <v>89.68</v>
      </c>
      <c r="S431" s="2">
        <v>200.0</v>
      </c>
      <c r="T431" s="2">
        <v>69.8</v>
      </c>
      <c r="U431" s="2">
        <v>97.0</v>
      </c>
      <c r="V431" s="2">
        <v>106.91</v>
      </c>
      <c r="W431" s="2">
        <v>263.16</v>
      </c>
      <c r="X431" s="2">
        <v>125.17</v>
      </c>
      <c r="Y431" s="2">
        <v>80.0</v>
      </c>
      <c r="Z431" s="2">
        <v>0.0</v>
      </c>
      <c r="AA431" s="2">
        <v>30.0</v>
      </c>
      <c r="AB431" s="2">
        <v>425.52</v>
      </c>
      <c r="AC431" s="2">
        <v>21.29</v>
      </c>
      <c r="AD431" s="2">
        <v>0.0</v>
      </c>
      <c r="AE431" s="2">
        <v>14.84</v>
      </c>
      <c r="AF431" s="2">
        <v>67.56</v>
      </c>
      <c r="AG431" s="320"/>
      <c r="AH431" s="319"/>
    </row>
    <row r="432">
      <c r="A432" s="211"/>
      <c r="AG432" s="320"/>
      <c r="AH432" s="31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4" width="16.25"/>
  </cols>
  <sheetData>
    <row r="1">
      <c r="A1" s="139"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142"/>
      <c r="AH1" s="143"/>
    </row>
    <row r="2">
      <c r="A2" s="140"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c r="AH2" s="143"/>
    </row>
    <row r="3">
      <c r="A3" s="158"/>
      <c r="B3" s="178"/>
      <c r="C3" s="178"/>
      <c r="D3" s="178"/>
      <c r="E3" s="178"/>
      <c r="F3" s="178"/>
      <c r="G3" s="178"/>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42"/>
      <c r="AH3" s="143"/>
    </row>
    <row r="4">
      <c r="A4" s="179" t="s">
        <v>208</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2"/>
      <c r="AH4" s="143"/>
    </row>
    <row r="5">
      <c r="A5" s="180" t="s">
        <v>261</v>
      </c>
      <c r="B5" s="181">
        <f>Summary!B20+Summary!B29</f>
        <v>1611.515906</v>
      </c>
      <c r="C5" s="181">
        <f>Summary!C20+Summary!C29</f>
        <v>838.505088</v>
      </c>
      <c r="D5" s="181">
        <f>Summary!D20+Summary!D29</f>
        <v>623.978918</v>
      </c>
      <c r="E5" s="181">
        <f>Summary!E20+Summary!E29</f>
        <v>2459.61107</v>
      </c>
      <c r="F5" s="181">
        <f>Summary!F20+Summary!F29</f>
        <v>835.210275</v>
      </c>
      <c r="G5" s="181">
        <f>Summary!G20+Summary!G29</f>
        <v>820.90263</v>
      </c>
      <c r="H5" s="181">
        <f>Summary!H20+Summary!H29</f>
        <v>700.616774</v>
      </c>
      <c r="I5" s="181">
        <f>Summary!I20+Summary!I29</f>
        <v>946.765626</v>
      </c>
      <c r="J5" s="181">
        <f>Summary!J20+Summary!J29</f>
        <v>753.600036</v>
      </c>
      <c r="K5" s="181">
        <f>Summary!K20+Summary!K29</f>
        <v>1292.8636</v>
      </c>
      <c r="L5" s="181">
        <f>Summary!L20+Summary!L29</f>
        <v>527.399928</v>
      </c>
      <c r="M5" s="181">
        <f>Summary!M20+Summary!M29</f>
        <v>316.119531</v>
      </c>
      <c r="N5" s="181">
        <f>Summary!N20+Summary!N29</f>
        <v>882.927864</v>
      </c>
      <c r="O5" s="181">
        <f>Summary!O20+Summary!O29</f>
        <v>925.97949</v>
      </c>
      <c r="P5" s="181">
        <f>Summary!P20+Summary!P29</f>
        <v>1558.382358</v>
      </c>
      <c r="Q5" s="181">
        <f>Summary!Q20+Summary!Q29</f>
        <v>938.275646</v>
      </c>
      <c r="R5" s="181">
        <f>Summary!R20+Summary!R29</f>
        <v>770.302702</v>
      </c>
      <c r="S5" s="181">
        <f>Summary!S20+Summary!S29</f>
        <v>977.068638</v>
      </c>
      <c r="T5" s="181">
        <f>Summary!T20+Summary!T29</f>
        <v>887.912286</v>
      </c>
      <c r="U5" s="181">
        <f>Summary!U20+Summary!U29</f>
        <v>704.072985</v>
      </c>
      <c r="V5" s="181">
        <f>Summary!V20+Summary!V29</f>
        <v>178.10394</v>
      </c>
      <c r="W5" s="181">
        <f>Summary!W20+Summary!W29</f>
        <v>725.662512</v>
      </c>
      <c r="X5" s="181">
        <f>Summary!X20+Summary!X29</f>
        <v>1681.848948</v>
      </c>
      <c r="Y5" s="181">
        <f>Summary!Y20+Summary!Y29</f>
        <v>1487.242216</v>
      </c>
      <c r="Z5" s="181">
        <f>Summary!Z20+Summary!Z29</f>
        <v>1199.930998</v>
      </c>
      <c r="AA5" s="181">
        <f>Summary!AA20+Summary!AA29</f>
        <v>633.618304</v>
      </c>
      <c r="AB5" s="181">
        <f>Summary!AB20+Summary!AB29</f>
        <v>509.195548</v>
      </c>
      <c r="AC5" s="181">
        <f>Summary!AC20+Summary!AC29</f>
        <v>1133.81295</v>
      </c>
      <c r="AD5" s="181">
        <f>Summary!AD20+Summary!AD29</f>
        <v>370.081908</v>
      </c>
      <c r="AE5" s="181">
        <f>Summary!AE20+Summary!AE29</f>
        <v>701.76456</v>
      </c>
      <c r="AF5" s="181">
        <f>Summary!AF20+Summary!AF29</f>
        <v>1975.82553</v>
      </c>
      <c r="AG5" s="149">
        <f>SUM(B5:AF5)</f>
        <v>29969.09877</v>
      </c>
      <c r="AH5" s="150"/>
    </row>
    <row r="6">
      <c r="A6" s="340" t="s">
        <v>262</v>
      </c>
      <c r="B6" s="326">
        <f>B7*Summary!B133</f>
        <v>1178.87341</v>
      </c>
      <c r="C6" s="326">
        <f>C7*Summary!C133</f>
        <v>405.7888</v>
      </c>
      <c r="D6" s="326">
        <f>D7*Summary!D133</f>
        <v>307.19612</v>
      </c>
      <c r="E6" s="326">
        <f>E7*Summary!E133</f>
        <v>1702.1809</v>
      </c>
      <c r="F6" s="326">
        <f>F7*Summary!F133</f>
        <v>322.5898</v>
      </c>
      <c r="G6" s="326">
        <f>G7*Summary!G133</f>
        <v>292.256375</v>
      </c>
      <c r="H6" s="326">
        <f>H7*Summary!H133</f>
        <v>584.5411</v>
      </c>
      <c r="I6" s="326">
        <f>I7*Summary!I133</f>
        <v>653.155305</v>
      </c>
      <c r="J6" s="326">
        <f>J7*Summary!J133</f>
        <v>647.510825</v>
      </c>
      <c r="K6" s="326">
        <f>K7*Summary!K133</f>
        <v>752.95482</v>
      </c>
      <c r="L6" s="326">
        <f>L7*Summary!L133</f>
        <v>294.0607</v>
      </c>
      <c r="M6" s="326">
        <f>M7*Summary!M133</f>
        <v>210.48027</v>
      </c>
      <c r="N6" s="326">
        <f>N7*Summary!N133</f>
        <v>672.0273</v>
      </c>
      <c r="O6" s="326">
        <f>O7*Summary!O133</f>
        <v>610.9245</v>
      </c>
      <c r="P6" s="326">
        <f>P7*Summary!P133</f>
        <v>1453.79598</v>
      </c>
      <c r="Q6" s="326">
        <f>Q7*Summary!Q133</f>
        <v>729.0129</v>
      </c>
      <c r="R6" s="326">
        <f>R7*Summary!R133</f>
        <v>655.246625</v>
      </c>
      <c r="S6" s="326">
        <f>S7*Summary!S133</f>
        <v>546.93507</v>
      </c>
      <c r="T6" s="326">
        <f>T7*Summary!T133</f>
        <v>668.5632</v>
      </c>
      <c r="U6" s="326">
        <f>U7*Summary!U133</f>
        <v>704.072985</v>
      </c>
      <c r="V6" s="326">
        <f>V7*Summary!V133</f>
        <v>178.10394</v>
      </c>
      <c r="W6" s="326">
        <f>W7*Summary!W133</f>
        <v>621.20212</v>
      </c>
      <c r="X6" s="326">
        <f>X7*Summary!X133</f>
        <v>1368.57576</v>
      </c>
      <c r="Y6" s="326">
        <f>Y7*Summary!Y133</f>
        <v>1277.7095</v>
      </c>
      <c r="Z6" s="326">
        <f>Z7*Summary!Z133</f>
        <v>990.41628</v>
      </c>
      <c r="AA6" s="326">
        <f>AA7*Summary!AA133</f>
        <v>319.5892</v>
      </c>
      <c r="AB6" s="326">
        <f>AB7*Summary!AB133</f>
        <v>289.4874</v>
      </c>
      <c r="AC6" s="326">
        <f>AC7*Summary!AC133</f>
        <v>913.65125</v>
      </c>
      <c r="AD6" s="326">
        <f>AD7*Summary!AD133</f>
        <v>265.13557</v>
      </c>
      <c r="AE6" s="326">
        <f>AE7*Summary!AE133</f>
        <v>701.76456</v>
      </c>
      <c r="AF6" s="326">
        <f>AF7*Summary!AF133</f>
        <v>1545.80265</v>
      </c>
      <c r="AG6" s="327"/>
      <c r="AH6" s="328"/>
    </row>
    <row r="7">
      <c r="A7" s="341" t="s">
        <v>625</v>
      </c>
      <c r="B7" s="342">
        <v>1005.35</v>
      </c>
      <c r="C7" s="343">
        <v>346.0</v>
      </c>
      <c r="D7" s="343">
        <v>261.8</v>
      </c>
      <c r="E7" s="342">
        <v>1456.1</v>
      </c>
      <c r="F7" s="343">
        <v>275.6</v>
      </c>
      <c r="G7" s="343">
        <v>248.75</v>
      </c>
      <c r="H7" s="343">
        <v>498.5</v>
      </c>
      <c r="I7" s="343">
        <v>553.85</v>
      </c>
      <c r="J7" s="343">
        <v>549.25</v>
      </c>
      <c r="K7" s="343">
        <v>640.05</v>
      </c>
      <c r="L7" s="343">
        <v>249.5</v>
      </c>
      <c r="M7" s="343">
        <v>179.3</v>
      </c>
      <c r="N7" s="343">
        <v>573.5</v>
      </c>
      <c r="O7" s="343">
        <v>523.5</v>
      </c>
      <c r="P7" s="342">
        <v>1250.9</v>
      </c>
      <c r="Q7" s="343">
        <v>627.0</v>
      </c>
      <c r="R7" s="343">
        <v>563.75</v>
      </c>
      <c r="S7" s="343">
        <v>469.15</v>
      </c>
      <c r="T7" s="343">
        <v>576.0</v>
      </c>
      <c r="U7" s="343">
        <v>605.55</v>
      </c>
      <c r="V7" s="343">
        <v>153.3</v>
      </c>
      <c r="W7" s="343">
        <v>535.15</v>
      </c>
      <c r="X7" s="343">
        <v>1179.4</v>
      </c>
      <c r="Y7" s="342">
        <v>1097.5</v>
      </c>
      <c r="Z7" s="343">
        <v>850.8</v>
      </c>
      <c r="AA7" s="343">
        <v>274.75</v>
      </c>
      <c r="AB7" s="343">
        <v>249.0</v>
      </c>
      <c r="AC7" s="343">
        <v>784.25</v>
      </c>
      <c r="AD7" s="343">
        <v>227.35</v>
      </c>
      <c r="AE7" s="343">
        <v>601.65</v>
      </c>
      <c r="AF7" s="343">
        <v>1326.3</v>
      </c>
      <c r="AG7" s="184"/>
      <c r="AH7" s="185"/>
    </row>
    <row r="8">
      <c r="A8" s="186" t="s">
        <v>220</v>
      </c>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184"/>
      <c r="AH8" s="185"/>
    </row>
    <row r="9">
      <c r="A9" s="187" t="s">
        <v>263</v>
      </c>
      <c r="B9" s="207">
        <f>Summary!B96</f>
        <v>7</v>
      </c>
      <c r="C9" s="207">
        <f>Summary!C96</f>
        <v>7</v>
      </c>
      <c r="D9" s="207">
        <f>Summary!D96</f>
        <v>5</v>
      </c>
      <c r="E9" s="207">
        <f>Summary!E96</f>
        <v>14</v>
      </c>
      <c r="F9" s="207">
        <f>Summary!F96</f>
        <v>7</v>
      </c>
      <c r="G9" s="207">
        <f>Summary!G96</f>
        <v>6</v>
      </c>
      <c r="H9" s="207">
        <f>Summary!H96</f>
        <v>3</v>
      </c>
      <c r="I9" s="207">
        <f>Summary!I96</f>
        <v>7</v>
      </c>
      <c r="J9" s="207">
        <f>Summary!J96</f>
        <v>3</v>
      </c>
      <c r="K9" s="207">
        <f>Summary!K96</f>
        <v>9</v>
      </c>
      <c r="L9" s="207">
        <f>Summary!L96</f>
        <v>3</v>
      </c>
      <c r="M9" s="207">
        <f>Summary!M96</f>
        <v>4</v>
      </c>
      <c r="N9" s="207">
        <f>Summary!N96</f>
        <v>6</v>
      </c>
      <c r="O9" s="207">
        <f>Summary!O96</f>
        <v>5</v>
      </c>
      <c r="P9" s="207">
        <f>Summary!P96</f>
        <v>7</v>
      </c>
      <c r="Q9" s="207">
        <f>Summary!Q96</f>
        <v>4</v>
      </c>
      <c r="R9" s="207">
        <f>Summary!R96</f>
        <v>4</v>
      </c>
      <c r="S9" s="207">
        <f>Summary!S96</f>
        <v>8</v>
      </c>
      <c r="T9" s="207">
        <f>Summary!T96</f>
        <v>5</v>
      </c>
      <c r="U9" s="207">
        <f>Summary!U96</f>
        <v>4</v>
      </c>
      <c r="V9" s="207">
        <f>Summary!V96</f>
        <v>1</v>
      </c>
      <c r="W9" s="207">
        <f>Summary!W96</f>
        <v>4</v>
      </c>
      <c r="X9" s="207">
        <f>Summary!X96</f>
        <v>8</v>
      </c>
      <c r="Y9" s="207">
        <f>Summary!Y96</f>
        <v>6</v>
      </c>
      <c r="Z9" s="207">
        <f>Summary!Z96</f>
        <v>6</v>
      </c>
      <c r="AA9" s="207">
        <f>Summary!AA96</f>
        <v>4</v>
      </c>
      <c r="AB9" s="207">
        <f>Summary!AB96</f>
        <v>3</v>
      </c>
      <c r="AC9" s="207">
        <f>Summary!AC96</f>
        <v>6</v>
      </c>
      <c r="AD9" s="207">
        <f>Summary!AD96</f>
        <v>2</v>
      </c>
      <c r="AE9" s="207">
        <f>Summary!AE96</f>
        <v>4</v>
      </c>
      <c r="AF9" s="207">
        <f>Summary!AF96</f>
        <v>9</v>
      </c>
      <c r="AG9" s="149">
        <f>SUM(B9:AF9)</f>
        <v>171</v>
      </c>
      <c r="AH9" s="150"/>
    </row>
    <row r="10">
      <c r="A10" s="340" t="s">
        <v>264</v>
      </c>
      <c r="B10" s="330">
        <v>3.0</v>
      </c>
      <c r="C10" s="330">
        <v>3.0</v>
      </c>
      <c r="D10" s="330">
        <v>2.0</v>
      </c>
      <c r="E10" s="330">
        <v>7.0</v>
      </c>
      <c r="F10" s="330">
        <v>2.0</v>
      </c>
      <c r="G10" s="330">
        <v>1.0</v>
      </c>
      <c r="H10" s="330">
        <v>2.0</v>
      </c>
      <c r="I10" s="330">
        <v>4.0</v>
      </c>
      <c r="J10" s="330">
        <v>2.0</v>
      </c>
      <c r="K10" s="330">
        <v>4.0</v>
      </c>
      <c r="L10" s="330">
        <v>1.0</v>
      </c>
      <c r="M10" s="330">
        <v>3.0</v>
      </c>
      <c r="N10" s="330">
        <v>4.0</v>
      </c>
      <c r="O10" s="330">
        <v>2.0</v>
      </c>
      <c r="P10" s="330">
        <v>6.0</v>
      </c>
      <c r="Q10" s="330">
        <v>2.0</v>
      </c>
      <c r="R10" s="330">
        <v>3.0</v>
      </c>
      <c r="S10" s="330">
        <v>4.0</v>
      </c>
      <c r="T10" s="330">
        <v>3.0</v>
      </c>
      <c r="U10" s="330">
        <v>4.0</v>
      </c>
      <c r="V10" s="330">
        <v>1.0</v>
      </c>
      <c r="W10" s="330">
        <v>3.0</v>
      </c>
      <c r="X10" s="330">
        <v>5.0</v>
      </c>
      <c r="Y10" s="330">
        <v>4.0</v>
      </c>
      <c r="Z10" s="330">
        <v>4.0</v>
      </c>
      <c r="AA10" s="330">
        <v>1.0</v>
      </c>
      <c r="AB10" s="330">
        <v>1.0</v>
      </c>
      <c r="AC10" s="330">
        <v>4.0</v>
      </c>
      <c r="AD10" s="330">
        <v>1.0</v>
      </c>
      <c r="AE10" s="330">
        <v>4.0</v>
      </c>
      <c r="AF10" s="330">
        <v>5.0</v>
      </c>
      <c r="AG10" s="327"/>
      <c r="AH10" s="328"/>
    </row>
    <row r="11">
      <c r="A11" s="158"/>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84"/>
      <c r="AH11" s="185"/>
    </row>
    <row r="12">
      <c r="A12" s="158"/>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84"/>
      <c r="AH12" s="185"/>
    </row>
    <row r="13">
      <c r="A13" s="158"/>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84"/>
      <c r="AH13" s="185"/>
    </row>
    <row r="14">
      <c r="A14" s="192" t="s">
        <v>265</v>
      </c>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84"/>
      <c r="AH14" s="185"/>
    </row>
    <row r="15">
      <c r="A15" s="194" t="s">
        <v>51</v>
      </c>
      <c r="B15" s="344">
        <v>651.13</v>
      </c>
      <c r="C15" s="344">
        <v>165.83</v>
      </c>
      <c r="D15" s="344">
        <v>163.11</v>
      </c>
      <c r="E15" s="344">
        <v>984.46</v>
      </c>
      <c r="F15" s="344">
        <v>179.51</v>
      </c>
      <c r="G15" s="344">
        <v>184.03</v>
      </c>
      <c r="H15" s="344">
        <v>362.01</v>
      </c>
      <c r="I15" s="344">
        <v>184.03</v>
      </c>
      <c r="J15" s="344">
        <v>357.6</v>
      </c>
      <c r="K15" s="344">
        <v>363.49</v>
      </c>
      <c r="L15" s="344">
        <v>179.51</v>
      </c>
      <c r="M15" s="344">
        <v>0.0</v>
      </c>
      <c r="N15" s="344">
        <v>356.1</v>
      </c>
      <c r="O15" s="344">
        <v>361.98</v>
      </c>
      <c r="P15" s="344">
        <v>852.66</v>
      </c>
      <c r="Q15" s="344">
        <v>365.02</v>
      </c>
      <c r="R15" s="344">
        <v>363.49</v>
      </c>
      <c r="S15" s="344">
        <v>267.21</v>
      </c>
      <c r="T15" s="344">
        <v>356.19</v>
      </c>
      <c r="U15" s="344">
        <v>363.49</v>
      </c>
      <c r="V15" s="344">
        <v>126.69</v>
      </c>
      <c r="W15" s="344">
        <v>363.49</v>
      </c>
      <c r="X15" s="344">
        <v>718.08</v>
      </c>
      <c r="Y15" s="344">
        <v>721.02</v>
      </c>
      <c r="Z15" s="344">
        <v>503.65</v>
      </c>
      <c r="AA15" s="344">
        <v>178.05</v>
      </c>
      <c r="AB15" s="344">
        <v>182.5</v>
      </c>
      <c r="AC15" s="344">
        <v>546.01</v>
      </c>
      <c r="AD15" s="344">
        <v>162.89</v>
      </c>
      <c r="AE15" s="344">
        <v>363.49</v>
      </c>
      <c r="AF15" s="344">
        <v>718.04</v>
      </c>
      <c r="AG15" s="149">
        <f t="shared" ref="AG15:AG23" si="1">SUM(B15:AF15)</f>
        <v>11644.76</v>
      </c>
      <c r="AH15" s="150"/>
    </row>
    <row r="16">
      <c r="A16" s="194" t="s">
        <v>52</v>
      </c>
      <c r="B16" s="344">
        <v>61.32</v>
      </c>
      <c r="C16" s="344">
        <v>77.38</v>
      </c>
      <c r="D16" s="344">
        <v>16.26</v>
      </c>
      <c r="E16" s="344">
        <v>56.2</v>
      </c>
      <c r="F16" s="344">
        <v>11.57</v>
      </c>
      <c r="G16" s="344">
        <v>0.0</v>
      </c>
      <c r="H16" s="344">
        <v>0.0</v>
      </c>
      <c r="I16" s="344">
        <v>224.36</v>
      </c>
      <c r="J16" s="344">
        <v>40.32</v>
      </c>
      <c r="K16" s="344">
        <v>98.54</v>
      </c>
      <c r="L16" s="344">
        <v>0.0</v>
      </c>
      <c r="M16" s="344">
        <v>118.18</v>
      </c>
      <c r="N16" s="344">
        <v>41.67</v>
      </c>
      <c r="O16" s="344">
        <v>20.66</v>
      </c>
      <c r="P16" s="344">
        <v>73.74</v>
      </c>
      <c r="Q16" s="344">
        <v>107.31</v>
      </c>
      <c r="R16" s="344">
        <v>43.23</v>
      </c>
      <c r="S16" s="344">
        <v>43.77</v>
      </c>
      <c r="T16" s="344">
        <v>51.86</v>
      </c>
      <c r="U16" s="344">
        <v>68.23</v>
      </c>
      <c r="V16" s="344">
        <v>0.0</v>
      </c>
      <c r="W16" s="344">
        <v>21.01</v>
      </c>
      <c r="X16" s="344">
        <v>129.41</v>
      </c>
      <c r="Y16" s="344">
        <v>82.64</v>
      </c>
      <c r="Z16" s="344">
        <v>110.38</v>
      </c>
      <c r="AA16" s="344">
        <v>20.33</v>
      </c>
      <c r="AB16" s="344">
        <v>0.0</v>
      </c>
      <c r="AC16" s="344">
        <v>20.83</v>
      </c>
      <c r="AD16" s="344">
        <v>0.0</v>
      </c>
      <c r="AE16" s="344">
        <v>65.22</v>
      </c>
      <c r="AF16" s="344">
        <v>249.73</v>
      </c>
      <c r="AG16" s="149">
        <f t="shared" si="1"/>
        <v>1854.15</v>
      </c>
      <c r="AH16" s="150"/>
    </row>
    <row r="17">
      <c r="A17" s="194" t="s">
        <v>53</v>
      </c>
      <c r="B17" s="344">
        <v>0.0</v>
      </c>
      <c r="C17" s="344">
        <v>0.0</v>
      </c>
      <c r="D17" s="344">
        <v>0.0</v>
      </c>
      <c r="E17" s="344">
        <v>0.0</v>
      </c>
      <c r="F17" s="344">
        <v>0.0</v>
      </c>
      <c r="G17" s="344">
        <v>0.0</v>
      </c>
      <c r="H17" s="344">
        <v>0.0</v>
      </c>
      <c r="I17" s="344">
        <v>0.0</v>
      </c>
      <c r="J17" s="344">
        <v>0.0</v>
      </c>
      <c r="K17" s="344">
        <v>0.0</v>
      </c>
      <c r="L17" s="344">
        <v>0.0</v>
      </c>
      <c r="M17" s="344">
        <v>0.0</v>
      </c>
      <c r="N17" s="344">
        <v>0.0</v>
      </c>
      <c r="O17" s="344">
        <v>0.0</v>
      </c>
      <c r="P17" s="344">
        <v>0.0</v>
      </c>
      <c r="Q17" s="344">
        <v>0.0</v>
      </c>
      <c r="R17" s="344">
        <v>0.0</v>
      </c>
      <c r="S17" s="344">
        <v>0.0</v>
      </c>
      <c r="T17" s="344">
        <v>0.0</v>
      </c>
      <c r="U17" s="344">
        <v>0.0</v>
      </c>
      <c r="V17" s="344">
        <v>0.0</v>
      </c>
      <c r="W17" s="344">
        <v>0.0</v>
      </c>
      <c r="X17" s="344">
        <v>0.0</v>
      </c>
      <c r="Y17" s="344">
        <v>0.0</v>
      </c>
      <c r="Z17" s="344">
        <v>0.0</v>
      </c>
      <c r="AA17" s="344">
        <v>0.0</v>
      </c>
      <c r="AB17" s="344">
        <v>0.0</v>
      </c>
      <c r="AC17" s="344">
        <v>0.0</v>
      </c>
      <c r="AD17" s="344">
        <v>0.0</v>
      </c>
      <c r="AE17" s="344">
        <v>0.0</v>
      </c>
      <c r="AF17" s="344">
        <v>0.0</v>
      </c>
      <c r="AG17" s="149">
        <f t="shared" si="1"/>
        <v>0</v>
      </c>
      <c r="AH17" s="150"/>
    </row>
    <row r="18">
      <c r="A18" s="196" t="s">
        <v>266</v>
      </c>
      <c r="B18" s="344">
        <v>305.64</v>
      </c>
      <c r="C18" s="344">
        <v>298.71</v>
      </c>
      <c r="D18" s="344">
        <v>223.74</v>
      </c>
      <c r="E18" s="344">
        <v>534.82</v>
      </c>
      <c r="F18" s="344">
        <v>361.41</v>
      </c>
      <c r="G18" s="344">
        <v>371.28</v>
      </c>
      <c r="H18" s="344">
        <v>79.19</v>
      </c>
      <c r="I18" s="344">
        <v>206.12</v>
      </c>
      <c r="J18" s="344">
        <v>74.37</v>
      </c>
      <c r="K18" s="344">
        <v>380.54</v>
      </c>
      <c r="L18" s="344">
        <v>164.99</v>
      </c>
      <c r="M18" s="344">
        <v>71.99</v>
      </c>
      <c r="N18" s="344">
        <v>149.36</v>
      </c>
      <c r="O18" s="344">
        <v>224.98</v>
      </c>
      <c r="P18" s="344">
        <v>75.62</v>
      </c>
      <c r="Q18" s="344">
        <v>149.36</v>
      </c>
      <c r="R18" s="344">
        <v>83.18</v>
      </c>
      <c r="S18" s="344">
        <v>305.05</v>
      </c>
      <c r="T18" s="344">
        <v>158.17</v>
      </c>
      <c r="U18" s="344">
        <v>0.0</v>
      </c>
      <c r="V18" s="344">
        <v>0.0</v>
      </c>
      <c r="W18" s="344">
        <v>73.16</v>
      </c>
      <c r="X18" s="344">
        <v>222.5</v>
      </c>
      <c r="Y18" s="344">
        <v>147.53</v>
      </c>
      <c r="Z18" s="344">
        <v>148.78</v>
      </c>
      <c r="AA18" s="344">
        <v>223.15</v>
      </c>
      <c r="AB18" s="344">
        <v>154.85</v>
      </c>
      <c r="AC18" s="344">
        <v>158.11</v>
      </c>
      <c r="AD18" s="344">
        <v>74.37</v>
      </c>
      <c r="AE18" s="344">
        <v>0.0</v>
      </c>
      <c r="AF18" s="344">
        <v>306.22</v>
      </c>
      <c r="AG18" s="149">
        <f t="shared" si="1"/>
        <v>5727.19</v>
      </c>
      <c r="AH18" s="150"/>
    </row>
    <row r="19">
      <c r="A19" s="194" t="s">
        <v>54</v>
      </c>
      <c r="B19" s="344">
        <v>246.22</v>
      </c>
      <c r="C19" s="344">
        <v>128.04</v>
      </c>
      <c r="D19" s="344">
        <v>93.66</v>
      </c>
      <c r="E19" s="344">
        <v>368.55</v>
      </c>
      <c r="F19" s="344">
        <v>126.06</v>
      </c>
      <c r="G19" s="344">
        <v>118.39</v>
      </c>
      <c r="H19" s="344">
        <v>106.29</v>
      </c>
      <c r="I19" s="344">
        <v>133.31</v>
      </c>
      <c r="J19" s="344">
        <v>116.95</v>
      </c>
      <c r="K19" s="344">
        <v>186.43</v>
      </c>
      <c r="L19" s="344">
        <v>77.98</v>
      </c>
      <c r="M19" s="344">
        <v>49.12</v>
      </c>
      <c r="N19" s="344">
        <v>136.35</v>
      </c>
      <c r="O19" s="344">
        <v>135.85</v>
      </c>
      <c r="P19" s="344">
        <v>228.87</v>
      </c>
      <c r="Q19" s="344">
        <v>135.29</v>
      </c>
      <c r="R19" s="344">
        <v>112.84</v>
      </c>
      <c r="S19" s="344">
        <v>152.08</v>
      </c>
      <c r="T19" s="344">
        <v>138.76</v>
      </c>
      <c r="U19" s="344">
        <v>103.83</v>
      </c>
      <c r="V19" s="344">
        <v>26.61</v>
      </c>
      <c r="W19" s="344">
        <v>107.48</v>
      </c>
      <c r="X19" s="344">
        <v>259.38</v>
      </c>
      <c r="Y19" s="344">
        <v>226.29</v>
      </c>
      <c r="Z19" s="344">
        <v>182.97</v>
      </c>
      <c r="AA19" s="344">
        <v>98.19</v>
      </c>
      <c r="AB19" s="344">
        <v>75.63</v>
      </c>
      <c r="AC19" s="344">
        <v>163.28</v>
      </c>
      <c r="AD19" s="344">
        <v>55.08</v>
      </c>
      <c r="AE19" s="344">
        <v>102.94</v>
      </c>
      <c r="AF19" s="344">
        <v>301.27</v>
      </c>
      <c r="AG19" s="149">
        <f t="shared" si="1"/>
        <v>4493.99</v>
      </c>
      <c r="AH19" s="150"/>
    </row>
    <row r="20" outlineLevel="1">
      <c r="A20" s="345" t="s">
        <v>626</v>
      </c>
      <c r="B20" s="346">
        <v>182.9</v>
      </c>
      <c r="C20" s="346">
        <v>57.79</v>
      </c>
      <c r="D20" s="346">
        <v>47.43</v>
      </c>
      <c r="E20" s="346">
        <v>255.44</v>
      </c>
      <c r="F20" s="346">
        <v>49.52</v>
      </c>
      <c r="G20" s="346">
        <v>39.72</v>
      </c>
      <c r="H20" s="346">
        <v>86.49</v>
      </c>
      <c r="I20" s="346">
        <v>90.46</v>
      </c>
      <c r="J20" s="346">
        <v>101.33</v>
      </c>
      <c r="K20" s="346">
        <v>108.02</v>
      </c>
      <c r="L20" s="346">
        <v>44.99</v>
      </c>
      <c r="M20" s="346">
        <v>31.12</v>
      </c>
      <c r="N20" s="346">
        <v>105.73</v>
      </c>
      <c r="O20" s="346">
        <v>90.86</v>
      </c>
      <c r="P20" s="346">
        <v>214.5</v>
      </c>
      <c r="Q20" s="346">
        <v>104.67</v>
      </c>
      <c r="R20" s="346">
        <v>97.03</v>
      </c>
      <c r="S20" s="346">
        <v>88.17</v>
      </c>
      <c r="T20" s="346">
        <v>107.95</v>
      </c>
      <c r="U20" s="346">
        <v>103.83</v>
      </c>
      <c r="V20" s="346">
        <v>26.61</v>
      </c>
      <c r="W20" s="346">
        <v>90.65</v>
      </c>
      <c r="X20" s="346">
        <v>211.91</v>
      </c>
      <c r="Y20" s="346">
        <v>193.84</v>
      </c>
      <c r="Z20" s="346">
        <v>151.77</v>
      </c>
      <c r="AA20" s="346">
        <v>51.37</v>
      </c>
      <c r="AB20" s="346">
        <v>41.5</v>
      </c>
      <c r="AC20" s="346">
        <v>132.41</v>
      </c>
      <c r="AD20" s="346">
        <v>39.46</v>
      </c>
      <c r="AE20" s="346">
        <v>102.94</v>
      </c>
      <c r="AF20" s="346">
        <v>238.53</v>
      </c>
      <c r="AG20" s="149">
        <f t="shared" si="1"/>
        <v>3288.94</v>
      </c>
      <c r="AH20" s="347"/>
    </row>
    <row r="21" outlineLevel="1">
      <c r="A21" s="345" t="s">
        <v>627</v>
      </c>
      <c r="B21" s="346">
        <v>63.32</v>
      </c>
      <c r="C21" s="346">
        <v>70.25</v>
      </c>
      <c r="D21" s="346">
        <v>46.23</v>
      </c>
      <c r="E21" s="346">
        <v>113.11</v>
      </c>
      <c r="F21" s="346">
        <v>76.54</v>
      </c>
      <c r="G21" s="346">
        <v>78.67</v>
      </c>
      <c r="H21" s="346">
        <v>19.8</v>
      </c>
      <c r="I21" s="346">
        <v>42.85</v>
      </c>
      <c r="J21" s="346">
        <v>15.62</v>
      </c>
      <c r="K21" s="346">
        <v>78.41</v>
      </c>
      <c r="L21" s="346">
        <v>32.99</v>
      </c>
      <c r="M21" s="346">
        <v>18.0</v>
      </c>
      <c r="N21" s="346">
        <v>30.62</v>
      </c>
      <c r="O21" s="346">
        <v>44.99</v>
      </c>
      <c r="P21" s="346">
        <v>14.37</v>
      </c>
      <c r="Q21" s="346">
        <v>30.62</v>
      </c>
      <c r="R21" s="346">
        <v>15.81</v>
      </c>
      <c r="S21" s="346">
        <v>63.91</v>
      </c>
      <c r="T21" s="346">
        <v>30.81</v>
      </c>
      <c r="U21" s="346">
        <v>0.0</v>
      </c>
      <c r="V21" s="346">
        <v>0.0</v>
      </c>
      <c r="W21" s="346">
        <v>16.83</v>
      </c>
      <c r="X21" s="346">
        <v>47.47</v>
      </c>
      <c r="Y21" s="346">
        <v>32.45</v>
      </c>
      <c r="Z21" s="346">
        <v>31.2</v>
      </c>
      <c r="AA21" s="346">
        <v>46.82</v>
      </c>
      <c r="AB21" s="346">
        <v>34.13</v>
      </c>
      <c r="AC21" s="346">
        <v>30.87</v>
      </c>
      <c r="AD21" s="346">
        <v>15.62</v>
      </c>
      <c r="AE21" s="346">
        <v>0.0</v>
      </c>
      <c r="AF21" s="346">
        <v>62.74</v>
      </c>
      <c r="AG21" s="149">
        <f t="shared" si="1"/>
        <v>1205.05</v>
      </c>
      <c r="AH21" s="347"/>
    </row>
    <row r="22">
      <c r="A22" s="194" t="s">
        <v>55</v>
      </c>
      <c r="B22" s="344">
        <v>110.0</v>
      </c>
      <c r="C22" s="344">
        <v>45.0</v>
      </c>
      <c r="D22" s="344">
        <v>35.0</v>
      </c>
      <c r="E22" s="344">
        <v>160.0</v>
      </c>
      <c r="F22" s="344">
        <v>35.0</v>
      </c>
      <c r="G22" s="344">
        <v>25.0</v>
      </c>
      <c r="H22" s="344">
        <v>50.0</v>
      </c>
      <c r="I22" s="344">
        <v>55.0</v>
      </c>
      <c r="J22" s="344">
        <v>50.0</v>
      </c>
      <c r="K22" s="344">
        <v>70.0</v>
      </c>
      <c r="L22" s="344">
        <v>25.0</v>
      </c>
      <c r="M22" s="344">
        <v>30.0</v>
      </c>
      <c r="N22" s="344">
        <v>70.0</v>
      </c>
      <c r="O22" s="344">
        <v>50.0</v>
      </c>
      <c r="P22" s="344">
        <v>110.0</v>
      </c>
      <c r="Q22" s="344">
        <v>50.0</v>
      </c>
      <c r="R22" s="344">
        <v>60.0</v>
      </c>
      <c r="S22" s="344">
        <v>70.0</v>
      </c>
      <c r="T22" s="344">
        <v>60.0</v>
      </c>
      <c r="U22" s="344">
        <v>70.0</v>
      </c>
      <c r="V22" s="344">
        <v>0.0</v>
      </c>
      <c r="W22" s="344">
        <v>60.0</v>
      </c>
      <c r="X22" s="344">
        <v>120.0</v>
      </c>
      <c r="Y22" s="344">
        <v>100.0</v>
      </c>
      <c r="Z22" s="344">
        <v>85.0</v>
      </c>
      <c r="AA22" s="344">
        <v>25.0</v>
      </c>
      <c r="AB22" s="344">
        <v>25.0</v>
      </c>
      <c r="AC22" s="344">
        <v>85.0</v>
      </c>
      <c r="AD22" s="344">
        <v>25.0</v>
      </c>
      <c r="AE22" s="344">
        <v>70.0</v>
      </c>
      <c r="AF22" s="344">
        <v>120.0</v>
      </c>
      <c r="AG22" s="149">
        <f t="shared" si="1"/>
        <v>1945</v>
      </c>
      <c r="AH22" s="150"/>
    </row>
    <row r="23">
      <c r="A23" s="197" t="s">
        <v>267</v>
      </c>
      <c r="B23" s="348">
        <f t="shared" ref="B23:AF23" si="2">sum(B15:B19,B22)</f>
        <v>1374.31</v>
      </c>
      <c r="C23" s="348">
        <f t="shared" si="2"/>
        <v>714.96</v>
      </c>
      <c r="D23" s="348">
        <f t="shared" si="2"/>
        <v>531.77</v>
      </c>
      <c r="E23" s="348">
        <f t="shared" si="2"/>
        <v>2104.03</v>
      </c>
      <c r="F23" s="348">
        <f t="shared" si="2"/>
        <v>713.55</v>
      </c>
      <c r="G23" s="348">
        <f t="shared" si="2"/>
        <v>698.7</v>
      </c>
      <c r="H23" s="348">
        <f t="shared" si="2"/>
        <v>597.49</v>
      </c>
      <c r="I23" s="348">
        <f t="shared" si="2"/>
        <v>802.82</v>
      </c>
      <c r="J23" s="348">
        <f t="shared" si="2"/>
        <v>639.24</v>
      </c>
      <c r="K23" s="348">
        <f t="shared" si="2"/>
        <v>1099</v>
      </c>
      <c r="L23" s="348">
        <f t="shared" si="2"/>
        <v>447.48</v>
      </c>
      <c r="M23" s="348">
        <f t="shared" si="2"/>
        <v>269.29</v>
      </c>
      <c r="N23" s="348">
        <f t="shared" si="2"/>
        <v>753.48</v>
      </c>
      <c r="O23" s="348">
        <f t="shared" si="2"/>
        <v>793.47</v>
      </c>
      <c r="P23" s="348">
        <f t="shared" si="2"/>
        <v>1340.89</v>
      </c>
      <c r="Q23" s="348">
        <f t="shared" si="2"/>
        <v>806.98</v>
      </c>
      <c r="R23" s="348">
        <f t="shared" si="2"/>
        <v>662.74</v>
      </c>
      <c r="S23" s="348">
        <f t="shared" si="2"/>
        <v>838.11</v>
      </c>
      <c r="T23" s="348">
        <f t="shared" si="2"/>
        <v>764.98</v>
      </c>
      <c r="U23" s="348">
        <f t="shared" si="2"/>
        <v>605.55</v>
      </c>
      <c r="V23" s="348">
        <f t="shared" si="2"/>
        <v>153.3</v>
      </c>
      <c r="W23" s="348">
        <f t="shared" si="2"/>
        <v>625.14</v>
      </c>
      <c r="X23" s="348">
        <f t="shared" si="2"/>
        <v>1449.37</v>
      </c>
      <c r="Y23" s="348">
        <f t="shared" si="2"/>
        <v>1277.48</v>
      </c>
      <c r="Z23" s="348">
        <f t="shared" si="2"/>
        <v>1030.78</v>
      </c>
      <c r="AA23" s="348">
        <f t="shared" si="2"/>
        <v>544.72</v>
      </c>
      <c r="AB23" s="348">
        <f t="shared" si="2"/>
        <v>437.98</v>
      </c>
      <c r="AC23" s="348">
        <f t="shared" si="2"/>
        <v>973.23</v>
      </c>
      <c r="AD23" s="348">
        <f t="shared" si="2"/>
        <v>317.34</v>
      </c>
      <c r="AE23" s="348">
        <f t="shared" si="2"/>
        <v>601.65</v>
      </c>
      <c r="AF23" s="348">
        <f t="shared" si="2"/>
        <v>1695.26</v>
      </c>
      <c r="AG23" s="149">
        <f t="shared" si="1"/>
        <v>25665.09</v>
      </c>
      <c r="AH23" s="150"/>
    </row>
    <row r="24">
      <c r="A24" s="158"/>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84"/>
      <c r="AH24" s="185"/>
    </row>
    <row r="25">
      <c r="A25" s="31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84"/>
      <c r="AH25" s="185"/>
    </row>
    <row r="26">
      <c r="A26" s="31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84"/>
      <c r="AH26" s="185"/>
    </row>
    <row r="27">
      <c r="A27" s="199" t="s">
        <v>229</v>
      </c>
      <c r="B27" s="200">
        <f t="shared" ref="B27:AF27" si="3">sum(B28,B39)</f>
        <v>4</v>
      </c>
      <c r="C27" s="200">
        <f t="shared" si="3"/>
        <v>1</v>
      </c>
      <c r="D27" s="200">
        <f t="shared" si="3"/>
        <v>1</v>
      </c>
      <c r="E27" s="200">
        <f t="shared" si="3"/>
        <v>6</v>
      </c>
      <c r="F27" s="200">
        <f t="shared" si="3"/>
        <v>1</v>
      </c>
      <c r="G27" s="200">
        <f t="shared" si="3"/>
        <v>1</v>
      </c>
      <c r="H27" s="200">
        <f t="shared" si="3"/>
        <v>2</v>
      </c>
      <c r="I27" s="200">
        <f t="shared" si="3"/>
        <v>1</v>
      </c>
      <c r="J27" s="200">
        <f t="shared" si="3"/>
        <v>2</v>
      </c>
      <c r="K27" s="200">
        <f t="shared" si="3"/>
        <v>2</v>
      </c>
      <c r="L27" s="200">
        <f t="shared" si="3"/>
        <v>1</v>
      </c>
      <c r="M27" s="200">
        <f t="shared" si="3"/>
        <v>0</v>
      </c>
      <c r="N27" s="200">
        <f t="shared" si="3"/>
        <v>2</v>
      </c>
      <c r="O27" s="200">
        <f t="shared" si="3"/>
        <v>2</v>
      </c>
      <c r="P27" s="200">
        <f t="shared" si="3"/>
        <v>5</v>
      </c>
      <c r="Q27" s="200">
        <f t="shared" si="3"/>
        <v>2</v>
      </c>
      <c r="R27" s="200">
        <f t="shared" si="3"/>
        <v>2</v>
      </c>
      <c r="S27" s="200">
        <f t="shared" si="3"/>
        <v>2</v>
      </c>
      <c r="T27" s="200">
        <f t="shared" si="3"/>
        <v>2</v>
      </c>
      <c r="U27" s="200">
        <f t="shared" si="3"/>
        <v>2</v>
      </c>
      <c r="V27" s="200">
        <f t="shared" si="3"/>
        <v>1</v>
      </c>
      <c r="W27" s="200">
        <f t="shared" si="3"/>
        <v>2</v>
      </c>
      <c r="X27" s="200">
        <f t="shared" si="3"/>
        <v>4</v>
      </c>
      <c r="Y27" s="200">
        <f t="shared" si="3"/>
        <v>4</v>
      </c>
      <c r="Z27" s="200">
        <f t="shared" si="3"/>
        <v>3</v>
      </c>
      <c r="AA27" s="200">
        <f t="shared" si="3"/>
        <v>1</v>
      </c>
      <c r="AB27" s="200">
        <f t="shared" si="3"/>
        <v>1</v>
      </c>
      <c r="AC27" s="200">
        <f t="shared" si="3"/>
        <v>3</v>
      </c>
      <c r="AD27" s="200">
        <f t="shared" si="3"/>
        <v>1</v>
      </c>
      <c r="AE27" s="200">
        <f t="shared" si="3"/>
        <v>2</v>
      </c>
      <c r="AF27" s="200">
        <f t="shared" si="3"/>
        <v>4</v>
      </c>
      <c r="AG27" s="189">
        <f t="shared" ref="AG27:AG32" si="5">SUM(B27:AF27)</f>
        <v>67</v>
      </c>
      <c r="AH27" s="201"/>
    </row>
    <row r="28">
      <c r="A28" s="202" t="s">
        <v>230</v>
      </c>
      <c r="B28" s="203">
        <f t="shared" ref="B28:AF28" si="4">sum(B32,B37)</f>
        <v>4</v>
      </c>
      <c r="C28" s="203">
        <f t="shared" si="4"/>
        <v>1</v>
      </c>
      <c r="D28" s="203">
        <f t="shared" si="4"/>
        <v>1</v>
      </c>
      <c r="E28" s="203">
        <f t="shared" si="4"/>
        <v>6</v>
      </c>
      <c r="F28" s="203">
        <f t="shared" si="4"/>
        <v>1</v>
      </c>
      <c r="G28" s="203">
        <f t="shared" si="4"/>
        <v>1</v>
      </c>
      <c r="H28" s="203">
        <f t="shared" si="4"/>
        <v>2</v>
      </c>
      <c r="I28" s="203">
        <f t="shared" si="4"/>
        <v>1</v>
      </c>
      <c r="J28" s="203">
        <f t="shared" si="4"/>
        <v>2</v>
      </c>
      <c r="K28" s="203">
        <f t="shared" si="4"/>
        <v>2</v>
      </c>
      <c r="L28" s="203">
        <f t="shared" si="4"/>
        <v>1</v>
      </c>
      <c r="M28" s="203">
        <f t="shared" si="4"/>
        <v>0</v>
      </c>
      <c r="N28" s="203">
        <f t="shared" si="4"/>
        <v>2</v>
      </c>
      <c r="O28" s="203">
        <f t="shared" si="4"/>
        <v>2</v>
      </c>
      <c r="P28" s="203">
        <f t="shared" si="4"/>
        <v>5</v>
      </c>
      <c r="Q28" s="203">
        <f t="shared" si="4"/>
        <v>2</v>
      </c>
      <c r="R28" s="203">
        <f t="shared" si="4"/>
        <v>2</v>
      </c>
      <c r="S28" s="203">
        <f t="shared" si="4"/>
        <v>2</v>
      </c>
      <c r="T28" s="203">
        <f t="shared" si="4"/>
        <v>2</v>
      </c>
      <c r="U28" s="203">
        <f t="shared" si="4"/>
        <v>2</v>
      </c>
      <c r="V28" s="203">
        <f t="shared" si="4"/>
        <v>1</v>
      </c>
      <c r="W28" s="203">
        <f t="shared" si="4"/>
        <v>2</v>
      </c>
      <c r="X28" s="203">
        <f t="shared" si="4"/>
        <v>4</v>
      </c>
      <c r="Y28" s="203">
        <f t="shared" si="4"/>
        <v>4</v>
      </c>
      <c r="Z28" s="203">
        <f t="shared" si="4"/>
        <v>3</v>
      </c>
      <c r="AA28" s="203">
        <f t="shared" si="4"/>
        <v>1</v>
      </c>
      <c r="AB28" s="203">
        <f t="shared" si="4"/>
        <v>1</v>
      </c>
      <c r="AC28" s="203">
        <f t="shared" si="4"/>
        <v>3</v>
      </c>
      <c r="AD28" s="203">
        <f t="shared" si="4"/>
        <v>1</v>
      </c>
      <c r="AE28" s="203">
        <f t="shared" si="4"/>
        <v>2</v>
      </c>
      <c r="AF28" s="203">
        <f t="shared" si="4"/>
        <v>4</v>
      </c>
      <c r="AG28" s="189">
        <f t="shared" si="5"/>
        <v>67</v>
      </c>
      <c r="AH28" s="205"/>
    </row>
    <row r="29">
      <c r="A29" s="206" t="s">
        <v>231</v>
      </c>
      <c r="B29" s="207">
        <v>0.0</v>
      </c>
      <c r="C29" s="207">
        <v>0.0</v>
      </c>
      <c r="D29" s="207">
        <v>0.0</v>
      </c>
      <c r="E29" s="207">
        <v>0.0</v>
      </c>
      <c r="F29" s="207">
        <v>0.0</v>
      </c>
      <c r="G29" s="207">
        <v>0.0</v>
      </c>
      <c r="H29" s="207">
        <v>0.0</v>
      </c>
      <c r="I29" s="207">
        <v>0.0</v>
      </c>
      <c r="J29" s="207">
        <v>0.0</v>
      </c>
      <c r="K29" s="207">
        <v>0.0</v>
      </c>
      <c r="L29" s="207">
        <v>0.0</v>
      </c>
      <c r="M29" s="207">
        <v>0.0</v>
      </c>
      <c r="N29" s="207">
        <v>0.0</v>
      </c>
      <c r="O29" s="207">
        <v>0.0</v>
      </c>
      <c r="P29" s="207">
        <v>0.0</v>
      </c>
      <c r="Q29" s="207">
        <v>0.0</v>
      </c>
      <c r="R29" s="207">
        <v>0.0</v>
      </c>
      <c r="S29" s="207">
        <v>0.0</v>
      </c>
      <c r="T29" s="207">
        <v>0.0</v>
      </c>
      <c r="U29" s="207">
        <v>0.0</v>
      </c>
      <c r="V29" s="207">
        <v>0.0</v>
      </c>
      <c r="W29" s="207">
        <v>0.0</v>
      </c>
      <c r="X29" s="207">
        <v>0.0</v>
      </c>
      <c r="Y29" s="207">
        <v>0.0</v>
      </c>
      <c r="Z29" s="207">
        <v>0.0</v>
      </c>
      <c r="AA29" s="207">
        <v>0.0</v>
      </c>
      <c r="AB29" s="207">
        <v>0.0</v>
      </c>
      <c r="AC29" s="207">
        <v>0.0</v>
      </c>
      <c r="AD29" s="207">
        <v>0.0</v>
      </c>
      <c r="AE29" s="207">
        <v>0.0</v>
      </c>
      <c r="AF29" s="207">
        <v>0.0</v>
      </c>
      <c r="AG29" s="189">
        <f t="shared" si="5"/>
        <v>0</v>
      </c>
      <c r="AH29" s="208"/>
    </row>
    <row r="30" collapsed="1">
      <c r="A30" s="206" t="s">
        <v>628</v>
      </c>
      <c r="B30" s="207">
        <v>4.0</v>
      </c>
      <c r="C30" s="207">
        <v>1.0</v>
      </c>
      <c r="D30" s="207">
        <v>1.0</v>
      </c>
      <c r="E30" s="207">
        <v>6.0</v>
      </c>
      <c r="F30" s="207">
        <v>1.0</v>
      </c>
      <c r="G30" s="207">
        <v>1.0</v>
      </c>
      <c r="H30" s="207">
        <v>2.0</v>
      </c>
      <c r="I30" s="207">
        <v>1.0</v>
      </c>
      <c r="J30" s="207">
        <v>2.0</v>
      </c>
      <c r="K30" s="207">
        <v>2.0</v>
      </c>
      <c r="L30" s="207">
        <v>1.0</v>
      </c>
      <c r="M30" s="207">
        <v>0.0</v>
      </c>
      <c r="N30" s="207">
        <v>2.0</v>
      </c>
      <c r="O30" s="207">
        <v>2.0</v>
      </c>
      <c r="P30" s="207">
        <v>5.0</v>
      </c>
      <c r="Q30" s="207">
        <v>2.0</v>
      </c>
      <c r="R30" s="207">
        <v>2.0</v>
      </c>
      <c r="S30" s="207">
        <v>2.0</v>
      </c>
      <c r="T30" s="207">
        <v>2.0</v>
      </c>
      <c r="U30" s="207">
        <v>2.0</v>
      </c>
      <c r="V30" s="207">
        <v>1.0</v>
      </c>
      <c r="W30" s="207">
        <v>2.0</v>
      </c>
      <c r="X30" s="207">
        <v>4.0</v>
      </c>
      <c r="Y30" s="207">
        <v>4.0</v>
      </c>
      <c r="Z30" s="207">
        <v>3.0</v>
      </c>
      <c r="AA30" s="207">
        <v>1.0</v>
      </c>
      <c r="AB30" s="207">
        <v>1.0</v>
      </c>
      <c r="AC30" s="207">
        <v>3.0</v>
      </c>
      <c r="AD30" s="207">
        <v>1.0</v>
      </c>
      <c r="AE30" s="207">
        <v>2.0</v>
      </c>
      <c r="AF30" s="207">
        <v>4.0</v>
      </c>
      <c r="AG30" s="189">
        <f t="shared" si="5"/>
        <v>67</v>
      </c>
      <c r="AH30" s="201"/>
    </row>
    <row r="31" hidden="1" outlineLevel="1">
      <c r="A31" s="206" t="s">
        <v>629</v>
      </c>
      <c r="B31" s="349"/>
      <c r="C31" s="349"/>
      <c r="D31" s="349"/>
      <c r="E31" s="349"/>
      <c r="F31" s="349"/>
      <c r="G31" s="349"/>
      <c r="H31" s="349"/>
      <c r="I31" s="349"/>
      <c r="J31" s="349"/>
      <c r="K31" s="349"/>
      <c r="L31" s="349"/>
      <c r="M31" s="349"/>
      <c r="N31" s="349"/>
      <c r="O31" s="349"/>
      <c r="P31" s="349"/>
      <c r="Q31" s="349"/>
      <c r="R31" s="349"/>
      <c r="S31" s="349"/>
      <c r="T31" s="349"/>
      <c r="U31" s="349"/>
      <c r="V31" s="349"/>
      <c r="W31" s="349"/>
      <c r="X31" s="349"/>
      <c r="Y31" s="349"/>
      <c r="Z31" s="349"/>
      <c r="AA31" s="349"/>
      <c r="AB31" s="349"/>
      <c r="AC31" s="349"/>
      <c r="AD31" s="349"/>
      <c r="AE31" s="349"/>
      <c r="AF31" s="349"/>
      <c r="AG31" s="189">
        <f t="shared" si="5"/>
        <v>0</v>
      </c>
      <c r="AH31" s="201"/>
    </row>
    <row r="32">
      <c r="A32" s="209" t="s">
        <v>234</v>
      </c>
      <c r="B32" s="210">
        <f t="shared" ref="B32:AF32" si="6">sum(B29:B31)</f>
        <v>4</v>
      </c>
      <c r="C32" s="210">
        <f t="shared" si="6"/>
        <v>1</v>
      </c>
      <c r="D32" s="210">
        <f t="shared" si="6"/>
        <v>1</v>
      </c>
      <c r="E32" s="210">
        <f t="shared" si="6"/>
        <v>6</v>
      </c>
      <c r="F32" s="210">
        <f t="shared" si="6"/>
        <v>1</v>
      </c>
      <c r="G32" s="210">
        <f t="shared" si="6"/>
        <v>1</v>
      </c>
      <c r="H32" s="210">
        <f t="shared" si="6"/>
        <v>2</v>
      </c>
      <c r="I32" s="210">
        <f t="shared" si="6"/>
        <v>1</v>
      </c>
      <c r="J32" s="210">
        <f t="shared" si="6"/>
        <v>2</v>
      </c>
      <c r="K32" s="210">
        <f t="shared" si="6"/>
        <v>2</v>
      </c>
      <c r="L32" s="210">
        <f t="shared" si="6"/>
        <v>1</v>
      </c>
      <c r="M32" s="210">
        <f t="shared" si="6"/>
        <v>0</v>
      </c>
      <c r="N32" s="210">
        <f t="shared" si="6"/>
        <v>2</v>
      </c>
      <c r="O32" s="210">
        <f t="shared" si="6"/>
        <v>2</v>
      </c>
      <c r="P32" s="210">
        <f t="shared" si="6"/>
        <v>5</v>
      </c>
      <c r="Q32" s="210">
        <f t="shared" si="6"/>
        <v>2</v>
      </c>
      <c r="R32" s="210">
        <f t="shared" si="6"/>
        <v>2</v>
      </c>
      <c r="S32" s="210">
        <f t="shared" si="6"/>
        <v>2</v>
      </c>
      <c r="T32" s="210">
        <f t="shared" si="6"/>
        <v>2</v>
      </c>
      <c r="U32" s="210">
        <f t="shared" si="6"/>
        <v>2</v>
      </c>
      <c r="V32" s="210">
        <f t="shared" si="6"/>
        <v>1</v>
      </c>
      <c r="W32" s="210">
        <f t="shared" si="6"/>
        <v>2</v>
      </c>
      <c r="X32" s="210">
        <f t="shared" si="6"/>
        <v>4</v>
      </c>
      <c r="Y32" s="210">
        <f t="shared" si="6"/>
        <v>4</v>
      </c>
      <c r="Z32" s="210">
        <f t="shared" si="6"/>
        <v>3</v>
      </c>
      <c r="AA32" s="210">
        <f t="shared" si="6"/>
        <v>1</v>
      </c>
      <c r="AB32" s="210">
        <f t="shared" si="6"/>
        <v>1</v>
      </c>
      <c r="AC32" s="210">
        <f t="shared" si="6"/>
        <v>3</v>
      </c>
      <c r="AD32" s="210">
        <f t="shared" si="6"/>
        <v>1</v>
      </c>
      <c r="AE32" s="210">
        <f t="shared" si="6"/>
        <v>2</v>
      </c>
      <c r="AF32" s="210">
        <f t="shared" si="6"/>
        <v>4</v>
      </c>
      <c r="AG32" s="189">
        <f t="shared" si="5"/>
        <v>67</v>
      </c>
      <c r="AH32" s="208"/>
    </row>
    <row r="33" collapsed="1">
      <c r="A33" s="211"/>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89"/>
      <c r="AH33" s="185"/>
    </row>
    <row r="34" hidden="1" outlineLevel="1">
      <c r="A34" s="206" t="s">
        <v>235</v>
      </c>
      <c r="B34" s="221"/>
      <c r="C34" s="221"/>
      <c r="D34" s="221"/>
      <c r="E34" s="221"/>
      <c r="F34" s="221"/>
      <c r="G34" s="221"/>
      <c r="H34" s="221"/>
      <c r="I34" s="221"/>
      <c r="J34" s="221"/>
      <c r="K34" s="221"/>
      <c r="L34" s="221"/>
      <c r="M34" s="221"/>
      <c r="N34" s="221"/>
      <c r="O34" s="221"/>
      <c r="P34" s="221"/>
      <c r="Q34" s="221"/>
      <c r="R34" s="221"/>
      <c r="S34" s="221"/>
      <c r="T34" s="221"/>
      <c r="U34" s="221"/>
      <c r="V34" s="221"/>
      <c r="W34" s="221"/>
      <c r="X34" s="221"/>
      <c r="Y34" s="221"/>
      <c r="Z34" s="221"/>
      <c r="AA34" s="221"/>
      <c r="AB34" s="221"/>
      <c r="AC34" s="221"/>
      <c r="AD34" s="221"/>
      <c r="AE34" s="221"/>
      <c r="AF34" s="221"/>
      <c r="AG34" s="189">
        <f t="shared" ref="AG34:AG37" si="7">SUM(B34:AF34)</f>
        <v>0</v>
      </c>
      <c r="AH34" s="201"/>
    </row>
    <row r="35" hidden="1" outlineLevel="1">
      <c r="A35" s="206" t="s">
        <v>630</v>
      </c>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c r="AA35" s="221"/>
      <c r="AB35" s="221"/>
      <c r="AC35" s="221"/>
      <c r="AD35" s="221"/>
      <c r="AE35" s="221"/>
      <c r="AF35" s="221"/>
      <c r="AG35" s="189">
        <f t="shared" si="7"/>
        <v>0</v>
      </c>
      <c r="AH35" s="208"/>
    </row>
    <row r="36" hidden="1" outlineLevel="1">
      <c r="A36" s="206" t="s">
        <v>631</v>
      </c>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c r="AA36" s="221"/>
      <c r="AB36" s="221"/>
      <c r="AC36" s="221"/>
      <c r="AD36" s="221"/>
      <c r="AE36" s="221"/>
      <c r="AF36" s="221"/>
      <c r="AG36" s="189">
        <f t="shared" si="7"/>
        <v>0</v>
      </c>
      <c r="AH36" s="208"/>
    </row>
    <row r="37" hidden="1" outlineLevel="1">
      <c r="A37" s="212" t="s">
        <v>238</v>
      </c>
      <c r="B37" s="213">
        <f t="shared" ref="B37:AF37" si="8">sum(B34:B36)</f>
        <v>0</v>
      </c>
      <c r="C37" s="213">
        <f t="shared" si="8"/>
        <v>0</v>
      </c>
      <c r="D37" s="213">
        <f t="shared" si="8"/>
        <v>0</v>
      </c>
      <c r="E37" s="213">
        <f t="shared" si="8"/>
        <v>0</v>
      </c>
      <c r="F37" s="213">
        <f t="shared" si="8"/>
        <v>0</v>
      </c>
      <c r="G37" s="213">
        <f t="shared" si="8"/>
        <v>0</v>
      </c>
      <c r="H37" s="213">
        <f t="shared" si="8"/>
        <v>0</v>
      </c>
      <c r="I37" s="213">
        <f t="shared" si="8"/>
        <v>0</v>
      </c>
      <c r="J37" s="213">
        <f t="shared" si="8"/>
        <v>0</v>
      </c>
      <c r="K37" s="213">
        <f t="shared" si="8"/>
        <v>0</v>
      </c>
      <c r="L37" s="213">
        <f t="shared" si="8"/>
        <v>0</v>
      </c>
      <c r="M37" s="213">
        <f t="shared" si="8"/>
        <v>0</v>
      </c>
      <c r="N37" s="213">
        <f t="shared" si="8"/>
        <v>0</v>
      </c>
      <c r="O37" s="213">
        <f t="shared" si="8"/>
        <v>0</v>
      </c>
      <c r="P37" s="213">
        <f t="shared" si="8"/>
        <v>0</v>
      </c>
      <c r="Q37" s="213">
        <f t="shared" si="8"/>
        <v>0</v>
      </c>
      <c r="R37" s="213">
        <f t="shared" si="8"/>
        <v>0</v>
      </c>
      <c r="S37" s="213">
        <f t="shared" si="8"/>
        <v>0</v>
      </c>
      <c r="T37" s="213">
        <f t="shared" si="8"/>
        <v>0</v>
      </c>
      <c r="U37" s="213">
        <f t="shared" si="8"/>
        <v>0</v>
      </c>
      <c r="V37" s="213">
        <f t="shared" si="8"/>
        <v>0</v>
      </c>
      <c r="W37" s="213">
        <f t="shared" si="8"/>
        <v>0</v>
      </c>
      <c r="X37" s="213">
        <f t="shared" si="8"/>
        <v>0</v>
      </c>
      <c r="Y37" s="213">
        <f t="shared" si="8"/>
        <v>0</v>
      </c>
      <c r="Z37" s="213">
        <f t="shared" si="8"/>
        <v>0</v>
      </c>
      <c r="AA37" s="213">
        <f t="shared" si="8"/>
        <v>0</v>
      </c>
      <c r="AB37" s="213">
        <f t="shared" si="8"/>
        <v>0</v>
      </c>
      <c r="AC37" s="213">
        <f t="shared" si="8"/>
        <v>0</v>
      </c>
      <c r="AD37" s="213">
        <f t="shared" si="8"/>
        <v>0</v>
      </c>
      <c r="AE37" s="213">
        <f t="shared" si="8"/>
        <v>0</v>
      </c>
      <c r="AF37" s="213">
        <f t="shared" si="8"/>
        <v>0</v>
      </c>
      <c r="AG37" s="189">
        <f t="shared" si="7"/>
        <v>0</v>
      </c>
      <c r="AH37" s="215"/>
    </row>
    <row r="38" hidden="1" outlineLevel="1">
      <c r="A38" s="211"/>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89"/>
      <c r="AH38" s="217"/>
    </row>
    <row r="39" collapsed="1">
      <c r="A39" s="218" t="s">
        <v>239</v>
      </c>
      <c r="B39" s="219">
        <f t="shared" ref="B39:AF39" si="9">sum(B43,B47,B52)</f>
        <v>0</v>
      </c>
      <c r="C39" s="219">
        <f t="shared" si="9"/>
        <v>0</v>
      </c>
      <c r="D39" s="219">
        <f t="shared" si="9"/>
        <v>0</v>
      </c>
      <c r="E39" s="219">
        <f t="shared" si="9"/>
        <v>0</v>
      </c>
      <c r="F39" s="219">
        <f t="shared" si="9"/>
        <v>0</v>
      </c>
      <c r="G39" s="219">
        <f t="shared" si="9"/>
        <v>0</v>
      </c>
      <c r="H39" s="219">
        <f t="shared" si="9"/>
        <v>0</v>
      </c>
      <c r="I39" s="219">
        <f t="shared" si="9"/>
        <v>0</v>
      </c>
      <c r="J39" s="219">
        <f t="shared" si="9"/>
        <v>0</v>
      </c>
      <c r="K39" s="219">
        <f t="shared" si="9"/>
        <v>0</v>
      </c>
      <c r="L39" s="219">
        <f t="shared" si="9"/>
        <v>0</v>
      </c>
      <c r="M39" s="219">
        <f t="shared" si="9"/>
        <v>0</v>
      </c>
      <c r="N39" s="219">
        <f t="shared" si="9"/>
        <v>0</v>
      </c>
      <c r="O39" s="219">
        <f t="shared" si="9"/>
        <v>0</v>
      </c>
      <c r="P39" s="219">
        <f t="shared" si="9"/>
        <v>0</v>
      </c>
      <c r="Q39" s="219">
        <f t="shared" si="9"/>
        <v>0</v>
      </c>
      <c r="R39" s="219">
        <f t="shared" si="9"/>
        <v>0</v>
      </c>
      <c r="S39" s="219">
        <f t="shared" si="9"/>
        <v>0</v>
      </c>
      <c r="T39" s="219">
        <f t="shared" si="9"/>
        <v>0</v>
      </c>
      <c r="U39" s="219">
        <f t="shared" si="9"/>
        <v>0</v>
      </c>
      <c r="V39" s="219">
        <f t="shared" si="9"/>
        <v>0</v>
      </c>
      <c r="W39" s="219">
        <f t="shared" si="9"/>
        <v>0</v>
      </c>
      <c r="X39" s="219">
        <f t="shared" si="9"/>
        <v>0</v>
      </c>
      <c r="Y39" s="219">
        <f t="shared" si="9"/>
        <v>0</v>
      </c>
      <c r="Z39" s="219">
        <f t="shared" si="9"/>
        <v>0</v>
      </c>
      <c r="AA39" s="219">
        <f t="shared" si="9"/>
        <v>0</v>
      </c>
      <c r="AB39" s="219">
        <f t="shared" si="9"/>
        <v>0</v>
      </c>
      <c r="AC39" s="219">
        <f t="shared" si="9"/>
        <v>0</v>
      </c>
      <c r="AD39" s="219">
        <f t="shared" si="9"/>
        <v>0</v>
      </c>
      <c r="AE39" s="219">
        <f t="shared" si="9"/>
        <v>0</v>
      </c>
      <c r="AF39" s="219">
        <f t="shared" si="9"/>
        <v>0</v>
      </c>
      <c r="AG39" s="189">
        <f t="shared" ref="AG39:AG43" si="10">SUM(B39:AF39)</f>
        <v>0</v>
      </c>
      <c r="AH39" s="220"/>
    </row>
    <row r="40" hidden="1" outlineLevel="1">
      <c r="A40" s="206" t="s">
        <v>240</v>
      </c>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21"/>
      <c r="AE40" s="221"/>
      <c r="AF40" s="221"/>
      <c r="AG40" s="189">
        <f t="shared" si="10"/>
        <v>0</v>
      </c>
      <c r="AH40" s="208"/>
    </row>
    <row r="41" hidden="1" outlineLevel="1">
      <c r="A41" s="206" t="s">
        <v>632</v>
      </c>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c r="AD41" s="221"/>
      <c r="AE41" s="221"/>
      <c r="AF41" s="221"/>
      <c r="AG41" s="189">
        <f t="shared" si="10"/>
        <v>0</v>
      </c>
      <c r="AH41" s="208"/>
    </row>
    <row r="42" hidden="1" outlineLevel="1">
      <c r="A42" s="206" t="s">
        <v>633</v>
      </c>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21"/>
      <c r="AF42" s="221"/>
      <c r="AG42" s="189">
        <f t="shared" si="10"/>
        <v>0</v>
      </c>
      <c r="AH42" s="208"/>
    </row>
    <row r="43" hidden="1" outlineLevel="1">
      <c r="A43" s="209" t="s">
        <v>243</v>
      </c>
      <c r="B43" s="210">
        <f t="shared" ref="B43:AF43" si="11">sum(B40:B42)</f>
        <v>0</v>
      </c>
      <c r="C43" s="210">
        <f t="shared" si="11"/>
        <v>0</v>
      </c>
      <c r="D43" s="210">
        <f t="shared" si="11"/>
        <v>0</v>
      </c>
      <c r="E43" s="210">
        <f t="shared" si="11"/>
        <v>0</v>
      </c>
      <c r="F43" s="210">
        <f t="shared" si="11"/>
        <v>0</v>
      </c>
      <c r="G43" s="210">
        <f t="shared" si="11"/>
        <v>0</v>
      </c>
      <c r="H43" s="210">
        <f t="shared" si="11"/>
        <v>0</v>
      </c>
      <c r="I43" s="210">
        <f t="shared" si="11"/>
        <v>0</v>
      </c>
      <c r="J43" s="210">
        <f t="shared" si="11"/>
        <v>0</v>
      </c>
      <c r="K43" s="210">
        <f t="shared" si="11"/>
        <v>0</v>
      </c>
      <c r="L43" s="210">
        <f t="shared" si="11"/>
        <v>0</v>
      </c>
      <c r="M43" s="210">
        <f t="shared" si="11"/>
        <v>0</v>
      </c>
      <c r="N43" s="210">
        <f t="shared" si="11"/>
        <v>0</v>
      </c>
      <c r="O43" s="210">
        <f t="shared" si="11"/>
        <v>0</v>
      </c>
      <c r="P43" s="210">
        <f t="shared" si="11"/>
        <v>0</v>
      </c>
      <c r="Q43" s="210">
        <f t="shared" si="11"/>
        <v>0</v>
      </c>
      <c r="R43" s="210">
        <f t="shared" si="11"/>
        <v>0</v>
      </c>
      <c r="S43" s="210">
        <f t="shared" si="11"/>
        <v>0</v>
      </c>
      <c r="T43" s="210">
        <f t="shared" si="11"/>
        <v>0</v>
      </c>
      <c r="U43" s="210">
        <f t="shared" si="11"/>
        <v>0</v>
      </c>
      <c r="V43" s="210">
        <f t="shared" si="11"/>
        <v>0</v>
      </c>
      <c r="W43" s="210">
        <f t="shared" si="11"/>
        <v>0</v>
      </c>
      <c r="X43" s="210">
        <f t="shared" si="11"/>
        <v>0</v>
      </c>
      <c r="Y43" s="210">
        <f t="shared" si="11"/>
        <v>0</v>
      </c>
      <c r="Z43" s="210">
        <f t="shared" si="11"/>
        <v>0</v>
      </c>
      <c r="AA43" s="210">
        <f t="shared" si="11"/>
        <v>0</v>
      </c>
      <c r="AB43" s="210">
        <f t="shared" si="11"/>
        <v>0</v>
      </c>
      <c r="AC43" s="210">
        <f t="shared" si="11"/>
        <v>0</v>
      </c>
      <c r="AD43" s="210">
        <f t="shared" si="11"/>
        <v>0</v>
      </c>
      <c r="AE43" s="210">
        <f t="shared" si="11"/>
        <v>0</v>
      </c>
      <c r="AF43" s="210">
        <f t="shared" si="11"/>
        <v>0</v>
      </c>
      <c r="AG43" s="189">
        <f t="shared" si="10"/>
        <v>0</v>
      </c>
      <c r="AH43" s="201"/>
    </row>
    <row r="44" hidden="1" outlineLevel="1">
      <c r="A44" s="211"/>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89"/>
      <c r="AH44" s="185"/>
    </row>
    <row r="45" hidden="1" outlineLevel="1">
      <c r="A45" s="206" t="s">
        <v>244</v>
      </c>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189">
        <f t="shared" ref="AG45:AG47" si="12">SUM(B45:AF45)</f>
        <v>0</v>
      </c>
      <c r="AH45" s="208"/>
    </row>
    <row r="46" hidden="1" outlineLevel="1">
      <c r="A46" s="206" t="s">
        <v>634</v>
      </c>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c r="AA46" s="221"/>
      <c r="AB46" s="221"/>
      <c r="AC46" s="221"/>
      <c r="AD46" s="221"/>
      <c r="AE46" s="221"/>
      <c r="AF46" s="221"/>
      <c r="AG46" s="189">
        <f t="shared" si="12"/>
        <v>0</v>
      </c>
      <c r="AH46" s="208"/>
    </row>
    <row r="47" hidden="1" outlineLevel="1">
      <c r="A47" s="209" t="s">
        <v>246</v>
      </c>
      <c r="B47" s="210">
        <f t="shared" ref="B47:AF47" si="13">sum(B45:B46)</f>
        <v>0</v>
      </c>
      <c r="C47" s="210">
        <f t="shared" si="13"/>
        <v>0</v>
      </c>
      <c r="D47" s="210">
        <f t="shared" si="13"/>
        <v>0</v>
      </c>
      <c r="E47" s="210">
        <f t="shared" si="13"/>
        <v>0</v>
      </c>
      <c r="F47" s="210">
        <f t="shared" si="13"/>
        <v>0</v>
      </c>
      <c r="G47" s="210">
        <f t="shared" si="13"/>
        <v>0</v>
      </c>
      <c r="H47" s="210">
        <f t="shared" si="13"/>
        <v>0</v>
      </c>
      <c r="I47" s="210">
        <f t="shared" si="13"/>
        <v>0</v>
      </c>
      <c r="J47" s="210">
        <f t="shared" si="13"/>
        <v>0</v>
      </c>
      <c r="K47" s="210">
        <f t="shared" si="13"/>
        <v>0</v>
      </c>
      <c r="L47" s="210">
        <f t="shared" si="13"/>
        <v>0</v>
      </c>
      <c r="M47" s="210">
        <f t="shared" si="13"/>
        <v>0</v>
      </c>
      <c r="N47" s="210">
        <f t="shared" si="13"/>
        <v>0</v>
      </c>
      <c r="O47" s="210">
        <f t="shared" si="13"/>
        <v>0</v>
      </c>
      <c r="P47" s="210">
        <f t="shared" si="13"/>
        <v>0</v>
      </c>
      <c r="Q47" s="210">
        <f t="shared" si="13"/>
        <v>0</v>
      </c>
      <c r="R47" s="210">
        <f t="shared" si="13"/>
        <v>0</v>
      </c>
      <c r="S47" s="210">
        <f t="shared" si="13"/>
        <v>0</v>
      </c>
      <c r="T47" s="210">
        <f t="shared" si="13"/>
        <v>0</v>
      </c>
      <c r="U47" s="210">
        <f t="shared" si="13"/>
        <v>0</v>
      </c>
      <c r="V47" s="210">
        <f t="shared" si="13"/>
        <v>0</v>
      </c>
      <c r="W47" s="210">
        <f t="shared" si="13"/>
        <v>0</v>
      </c>
      <c r="X47" s="210">
        <f t="shared" si="13"/>
        <v>0</v>
      </c>
      <c r="Y47" s="210">
        <f t="shared" si="13"/>
        <v>0</v>
      </c>
      <c r="Z47" s="210">
        <f t="shared" si="13"/>
        <v>0</v>
      </c>
      <c r="AA47" s="210">
        <f t="shared" si="13"/>
        <v>0</v>
      </c>
      <c r="AB47" s="210">
        <f t="shared" si="13"/>
        <v>0</v>
      </c>
      <c r="AC47" s="210">
        <f t="shared" si="13"/>
        <v>0</v>
      </c>
      <c r="AD47" s="210">
        <f t="shared" si="13"/>
        <v>0</v>
      </c>
      <c r="AE47" s="210">
        <f t="shared" si="13"/>
        <v>0</v>
      </c>
      <c r="AF47" s="210">
        <f t="shared" si="13"/>
        <v>0</v>
      </c>
      <c r="AG47" s="189">
        <f t="shared" si="12"/>
        <v>0</v>
      </c>
      <c r="AH47" s="201"/>
    </row>
    <row r="48" hidden="1" outlineLevel="1">
      <c r="A48" s="211"/>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89"/>
      <c r="AH48" s="185"/>
    </row>
    <row r="49" hidden="1" outlineLevel="1">
      <c r="A49" s="206" t="s">
        <v>635</v>
      </c>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c r="AD49" s="222"/>
      <c r="AE49" s="222"/>
      <c r="AF49" s="222"/>
      <c r="AG49" s="189">
        <f t="shared" ref="AG49:AG52" si="14">SUM(B49:AF49)</f>
        <v>0</v>
      </c>
      <c r="AH49" s="208"/>
    </row>
    <row r="50" hidden="1" outlineLevel="1">
      <c r="A50" s="206" t="s">
        <v>636</v>
      </c>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21"/>
      <c r="AF50" s="221"/>
      <c r="AG50" s="189">
        <f t="shared" si="14"/>
        <v>0</v>
      </c>
      <c r="AH50" s="208"/>
    </row>
    <row r="51" hidden="1" outlineLevel="1">
      <c r="A51" s="206" t="s">
        <v>637</v>
      </c>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189">
        <f t="shared" si="14"/>
        <v>0</v>
      </c>
      <c r="AH51" s="208"/>
    </row>
    <row r="52" hidden="1" outlineLevel="1">
      <c r="A52" s="212" t="s">
        <v>250</v>
      </c>
      <c r="B52" s="213">
        <f t="shared" ref="B52:AF52" si="15">sum(B49:B51)</f>
        <v>0</v>
      </c>
      <c r="C52" s="213">
        <f t="shared" si="15"/>
        <v>0</v>
      </c>
      <c r="D52" s="213">
        <f t="shared" si="15"/>
        <v>0</v>
      </c>
      <c r="E52" s="213">
        <f t="shared" si="15"/>
        <v>0</v>
      </c>
      <c r="F52" s="213">
        <f t="shared" si="15"/>
        <v>0</v>
      </c>
      <c r="G52" s="213">
        <f t="shared" si="15"/>
        <v>0</v>
      </c>
      <c r="H52" s="213">
        <f t="shared" si="15"/>
        <v>0</v>
      </c>
      <c r="I52" s="213">
        <f t="shared" si="15"/>
        <v>0</v>
      </c>
      <c r="J52" s="213">
        <f t="shared" si="15"/>
        <v>0</v>
      </c>
      <c r="K52" s="213">
        <f t="shared" si="15"/>
        <v>0</v>
      </c>
      <c r="L52" s="213">
        <f t="shared" si="15"/>
        <v>0</v>
      </c>
      <c r="M52" s="213">
        <f t="shared" si="15"/>
        <v>0</v>
      </c>
      <c r="N52" s="213">
        <f t="shared" si="15"/>
        <v>0</v>
      </c>
      <c r="O52" s="213">
        <f t="shared" si="15"/>
        <v>0</v>
      </c>
      <c r="P52" s="213">
        <f t="shared" si="15"/>
        <v>0</v>
      </c>
      <c r="Q52" s="213">
        <f t="shared" si="15"/>
        <v>0</v>
      </c>
      <c r="R52" s="213">
        <f t="shared" si="15"/>
        <v>0</v>
      </c>
      <c r="S52" s="213">
        <f t="shared" si="15"/>
        <v>0</v>
      </c>
      <c r="T52" s="213">
        <f t="shared" si="15"/>
        <v>0</v>
      </c>
      <c r="U52" s="213">
        <f t="shared" si="15"/>
        <v>0</v>
      </c>
      <c r="V52" s="213">
        <f t="shared" si="15"/>
        <v>0</v>
      </c>
      <c r="W52" s="213">
        <f t="shared" si="15"/>
        <v>0</v>
      </c>
      <c r="X52" s="213">
        <f t="shared" si="15"/>
        <v>0</v>
      </c>
      <c r="Y52" s="213">
        <f t="shared" si="15"/>
        <v>0</v>
      </c>
      <c r="Z52" s="213">
        <f t="shared" si="15"/>
        <v>0</v>
      </c>
      <c r="AA52" s="213">
        <f t="shared" si="15"/>
        <v>0</v>
      </c>
      <c r="AB52" s="213">
        <f t="shared" si="15"/>
        <v>0</v>
      </c>
      <c r="AC52" s="213">
        <f t="shared" si="15"/>
        <v>0</v>
      </c>
      <c r="AD52" s="213">
        <f t="shared" si="15"/>
        <v>0</v>
      </c>
      <c r="AE52" s="213">
        <f t="shared" si="15"/>
        <v>0</v>
      </c>
      <c r="AF52" s="213">
        <f t="shared" si="15"/>
        <v>0</v>
      </c>
      <c r="AG52" s="189">
        <f t="shared" si="14"/>
        <v>0</v>
      </c>
      <c r="AH52" s="215"/>
    </row>
    <row r="53">
      <c r="A53" s="211"/>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89"/>
      <c r="AH53" s="185"/>
    </row>
    <row r="54">
      <c r="A54" s="223" t="s">
        <v>278</v>
      </c>
      <c r="B54" s="224">
        <v>1.0</v>
      </c>
      <c r="C54" s="224">
        <v>0.0</v>
      </c>
      <c r="D54" s="224">
        <v>1.0</v>
      </c>
      <c r="E54" s="224">
        <v>1.0</v>
      </c>
      <c r="F54" s="224">
        <v>0.0</v>
      </c>
      <c r="G54" s="224">
        <v>0.0</v>
      </c>
      <c r="H54" s="224">
        <v>0.0</v>
      </c>
      <c r="I54" s="224">
        <v>2.0</v>
      </c>
      <c r="J54" s="224">
        <v>1.0</v>
      </c>
      <c r="K54" s="224">
        <v>1.0</v>
      </c>
      <c r="L54" s="224">
        <v>0.0</v>
      </c>
      <c r="M54" s="224">
        <v>2.0</v>
      </c>
      <c r="N54" s="224">
        <v>1.0</v>
      </c>
      <c r="O54" s="224">
        <v>0.0</v>
      </c>
      <c r="P54" s="224">
        <v>1.0</v>
      </c>
      <c r="Q54" s="224">
        <v>2.0</v>
      </c>
      <c r="R54" s="224">
        <v>0.0</v>
      </c>
      <c r="S54" s="224">
        <v>1.0</v>
      </c>
      <c r="T54" s="224">
        <v>0.0</v>
      </c>
      <c r="U54" s="224">
        <v>1.0</v>
      </c>
      <c r="V54" s="224">
        <v>0.0</v>
      </c>
      <c r="W54" s="224">
        <v>0.0</v>
      </c>
      <c r="X54" s="224">
        <v>2.0</v>
      </c>
      <c r="Y54" s="224">
        <v>2.0</v>
      </c>
      <c r="Z54" s="224">
        <v>2.0</v>
      </c>
      <c r="AA54" s="224">
        <v>0.0</v>
      </c>
      <c r="AB54" s="224">
        <v>0.0</v>
      </c>
      <c r="AC54" s="224">
        <v>0.0</v>
      </c>
      <c r="AD54" s="224">
        <v>0.0</v>
      </c>
      <c r="AE54" s="224">
        <v>1.0</v>
      </c>
      <c r="AF54" s="224">
        <v>3.0</v>
      </c>
      <c r="AG54" s="189">
        <f t="shared" ref="AG54:AG67" si="16">SUM(B54:AF54)</f>
        <v>25</v>
      </c>
      <c r="AH54" s="226"/>
    </row>
    <row r="55">
      <c r="A55" s="227" t="s">
        <v>279</v>
      </c>
      <c r="B55" s="207">
        <v>2.0</v>
      </c>
      <c r="C55" s="207">
        <v>1.0</v>
      </c>
      <c r="D55" s="207">
        <v>1.0</v>
      </c>
      <c r="E55" s="207">
        <v>6.0</v>
      </c>
      <c r="F55" s="207">
        <v>2.0</v>
      </c>
      <c r="G55" s="207">
        <v>1.0</v>
      </c>
      <c r="H55" s="207">
        <v>1.0</v>
      </c>
      <c r="I55" s="207">
        <v>2.0</v>
      </c>
      <c r="J55" s="207">
        <v>2.0</v>
      </c>
      <c r="K55" s="207">
        <v>3.0</v>
      </c>
      <c r="L55" s="207">
        <v>0.0</v>
      </c>
      <c r="M55" s="207">
        <v>1.0</v>
      </c>
      <c r="N55" s="207">
        <v>2.0</v>
      </c>
      <c r="O55" s="207">
        <v>2.0</v>
      </c>
      <c r="P55" s="207">
        <v>5.0</v>
      </c>
      <c r="Q55" s="207">
        <v>2.0</v>
      </c>
      <c r="R55" s="207">
        <v>4.0</v>
      </c>
      <c r="S55" s="207">
        <v>1.0</v>
      </c>
      <c r="T55" s="207">
        <v>3.0</v>
      </c>
      <c r="U55" s="207">
        <v>1.0</v>
      </c>
      <c r="V55" s="207">
        <v>0.0</v>
      </c>
      <c r="W55" s="207">
        <v>1.0</v>
      </c>
      <c r="X55" s="207">
        <v>4.0</v>
      </c>
      <c r="Y55" s="207">
        <v>4.0</v>
      </c>
      <c r="Z55" s="207">
        <v>2.0</v>
      </c>
      <c r="AA55" s="207">
        <v>0.0</v>
      </c>
      <c r="AB55" s="207">
        <v>0.0</v>
      </c>
      <c r="AC55" s="207">
        <v>3.0</v>
      </c>
      <c r="AD55" s="207">
        <v>0.0</v>
      </c>
      <c r="AE55" s="207">
        <v>2.0</v>
      </c>
      <c r="AF55" s="207">
        <v>3.0</v>
      </c>
      <c r="AG55" s="189">
        <f t="shared" si="16"/>
        <v>61</v>
      </c>
      <c r="AH55" s="201"/>
    </row>
    <row r="56">
      <c r="A56" s="227" t="s">
        <v>638</v>
      </c>
      <c r="B56" s="207">
        <v>0.0</v>
      </c>
      <c r="C56" s="207">
        <v>1.0</v>
      </c>
      <c r="D56" s="207">
        <v>0.0</v>
      </c>
      <c r="E56" s="207">
        <v>1.0</v>
      </c>
      <c r="F56" s="207">
        <v>0.0</v>
      </c>
      <c r="G56" s="207">
        <v>0.0</v>
      </c>
      <c r="H56" s="207">
        <v>0.0</v>
      </c>
      <c r="I56" s="207">
        <v>4.0</v>
      </c>
      <c r="J56" s="207">
        <v>0.0</v>
      </c>
      <c r="K56" s="207">
        <v>1.0</v>
      </c>
      <c r="L56" s="207">
        <v>0.0</v>
      </c>
      <c r="M56" s="207">
        <v>1.0</v>
      </c>
      <c r="N56" s="207">
        <v>0.0</v>
      </c>
      <c r="O56" s="207">
        <v>0.0</v>
      </c>
      <c r="P56" s="207">
        <v>0.0</v>
      </c>
      <c r="Q56" s="207">
        <v>1.0</v>
      </c>
      <c r="R56" s="207">
        <v>0.0</v>
      </c>
      <c r="S56" s="207">
        <v>1.0</v>
      </c>
      <c r="T56" s="207">
        <v>0.0</v>
      </c>
      <c r="U56" s="207">
        <v>2.0</v>
      </c>
      <c r="V56" s="207">
        <v>0.0</v>
      </c>
      <c r="W56" s="207">
        <v>0.0</v>
      </c>
      <c r="X56" s="207">
        <v>1.0</v>
      </c>
      <c r="Y56" s="207">
        <v>0.0</v>
      </c>
      <c r="Z56" s="207">
        <v>0.0</v>
      </c>
      <c r="AA56" s="207">
        <v>0.0</v>
      </c>
      <c r="AB56" s="207">
        <v>0.0</v>
      </c>
      <c r="AC56" s="207">
        <v>0.0</v>
      </c>
      <c r="AD56" s="207">
        <v>0.0</v>
      </c>
      <c r="AE56" s="207">
        <v>1.0</v>
      </c>
      <c r="AF56" s="207">
        <v>3.0</v>
      </c>
      <c r="AG56" s="189">
        <f t="shared" si="16"/>
        <v>17</v>
      </c>
      <c r="AH56" s="201"/>
    </row>
    <row r="57">
      <c r="A57" s="227" t="s">
        <v>639</v>
      </c>
      <c r="B57" s="207">
        <v>0.0</v>
      </c>
      <c r="C57" s="207">
        <v>0.0</v>
      </c>
      <c r="D57" s="207">
        <v>0.0</v>
      </c>
      <c r="E57" s="207">
        <v>0.0</v>
      </c>
      <c r="F57" s="207">
        <v>0.0</v>
      </c>
      <c r="G57" s="207">
        <v>0.0</v>
      </c>
      <c r="H57" s="207">
        <v>0.0</v>
      </c>
      <c r="I57" s="207">
        <v>0.0</v>
      </c>
      <c r="J57" s="207">
        <v>0.0</v>
      </c>
      <c r="K57" s="207">
        <v>0.0</v>
      </c>
      <c r="L57" s="207">
        <v>0.0</v>
      </c>
      <c r="M57" s="207">
        <v>0.0</v>
      </c>
      <c r="N57" s="207">
        <v>0.0</v>
      </c>
      <c r="O57" s="207">
        <v>0.0</v>
      </c>
      <c r="P57" s="207">
        <v>0.0</v>
      </c>
      <c r="Q57" s="207">
        <v>0.0</v>
      </c>
      <c r="R57" s="207">
        <v>0.0</v>
      </c>
      <c r="S57" s="207">
        <v>0.0</v>
      </c>
      <c r="T57" s="207">
        <v>0.0</v>
      </c>
      <c r="U57" s="207">
        <v>0.0</v>
      </c>
      <c r="V57" s="207">
        <v>0.0</v>
      </c>
      <c r="W57" s="207">
        <v>0.0</v>
      </c>
      <c r="X57" s="207">
        <v>0.0</v>
      </c>
      <c r="Y57" s="207">
        <v>0.0</v>
      </c>
      <c r="Z57" s="207">
        <v>0.0</v>
      </c>
      <c r="AA57" s="207">
        <v>0.0</v>
      </c>
      <c r="AB57" s="207">
        <v>0.0</v>
      </c>
      <c r="AC57" s="207">
        <v>0.0</v>
      </c>
      <c r="AD57" s="207">
        <v>0.0</v>
      </c>
      <c r="AE57" s="207">
        <v>0.0</v>
      </c>
      <c r="AF57" s="207">
        <v>0.0</v>
      </c>
      <c r="AG57" s="189">
        <f t="shared" si="16"/>
        <v>0</v>
      </c>
      <c r="AH57" s="201"/>
    </row>
    <row r="58">
      <c r="A58" s="227" t="s">
        <v>640</v>
      </c>
      <c r="B58" s="207">
        <v>0.0</v>
      </c>
      <c r="C58" s="207">
        <v>0.0</v>
      </c>
      <c r="D58" s="207">
        <v>0.0</v>
      </c>
      <c r="E58" s="207">
        <v>0.0</v>
      </c>
      <c r="F58" s="207">
        <v>0.0</v>
      </c>
      <c r="G58" s="207">
        <v>0.0</v>
      </c>
      <c r="H58" s="207">
        <v>0.0</v>
      </c>
      <c r="I58" s="207">
        <v>0.0</v>
      </c>
      <c r="J58" s="207">
        <v>0.0</v>
      </c>
      <c r="K58" s="207">
        <v>0.0</v>
      </c>
      <c r="L58" s="207">
        <v>0.0</v>
      </c>
      <c r="M58" s="207">
        <v>0.0</v>
      </c>
      <c r="N58" s="207">
        <v>0.0</v>
      </c>
      <c r="O58" s="207">
        <v>0.0</v>
      </c>
      <c r="P58" s="207">
        <v>0.0</v>
      </c>
      <c r="Q58" s="207">
        <v>0.0</v>
      </c>
      <c r="R58" s="207">
        <v>0.0</v>
      </c>
      <c r="S58" s="207">
        <v>0.0</v>
      </c>
      <c r="T58" s="207">
        <v>0.0</v>
      </c>
      <c r="U58" s="207">
        <v>0.0</v>
      </c>
      <c r="V58" s="207">
        <v>0.0</v>
      </c>
      <c r="W58" s="207">
        <v>0.0</v>
      </c>
      <c r="X58" s="207">
        <v>0.0</v>
      </c>
      <c r="Y58" s="207">
        <v>0.0</v>
      </c>
      <c r="Z58" s="207">
        <v>0.0</v>
      </c>
      <c r="AA58" s="207">
        <v>0.0</v>
      </c>
      <c r="AB58" s="207">
        <v>0.0</v>
      </c>
      <c r="AC58" s="207">
        <v>0.0</v>
      </c>
      <c r="AD58" s="207">
        <v>0.0</v>
      </c>
      <c r="AE58" s="207">
        <v>0.0</v>
      </c>
      <c r="AF58" s="207">
        <v>0.0</v>
      </c>
      <c r="AG58" s="189">
        <f t="shared" si="16"/>
        <v>0</v>
      </c>
      <c r="AH58" s="201"/>
    </row>
    <row r="59">
      <c r="A59" s="227" t="s">
        <v>641</v>
      </c>
      <c r="B59" s="207">
        <v>0.0</v>
      </c>
      <c r="C59" s="207">
        <v>0.0</v>
      </c>
      <c r="D59" s="207">
        <v>0.0</v>
      </c>
      <c r="E59" s="207">
        <v>0.0</v>
      </c>
      <c r="F59" s="207">
        <v>0.0</v>
      </c>
      <c r="G59" s="207">
        <v>0.0</v>
      </c>
      <c r="H59" s="207">
        <v>0.0</v>
      </c>
      <c r="I59" s="207">
        <v>0.0</v>
      </c>
      <c r="J59" s="207">
        <v>0.0</v>
      </c>
      <c r="K59" s="207">
        <v>0.0</v>
      </c>
      <c r="L59" s="207">
        <v>0.0</v>
      </c>
      <c r="M59" s="207">
        <v>0.0</v>
      </c>
      <c r="N59" s="207">
        <v>0.0</v>
      </c>
      <c r="O59" s="207">
        <v>0.0</v>
      </c>
      <c r="P59" s="207">
        <v>0.0</v>
      </c>
      <c r="Q59" s="207">
        <v>0.0</v>
      </c>
      <c r="R59" s="207">
        <v>0.0</v>
      </c>
      <c r="S59" s="207">
        <v>0.0</v>
      </c>
      <c r="T59" s="207">
        <v>0.0</v>
      </c>
      <c r="U59" s="207">
        <v>0.0</v>
      </c>
      <c r="V59" s="207">
        <v>0.0</v>
      </c>
      <c r="W59" s="207">
        <v>0.0</v>
      </c>
      <c r="X59" s="207">
        <v>0.0</v>
      </c>
      <c r="Y59" s="207">
        <v>0.0</v>
      </c>
      <c r="Z59" s="207">
        <v>0.0</v>
      </c>
      <c r="AA59" s="207">
        <v>0.0</v>
      </c>
      <c r="AB59" s="207">
        <v>0.0</v>
      </c>
      <c r="AC59" s="207">
        <v>0.0</v>
      </c>
      <c r="AD59" s="207">
        <v>0.0</v>
      </c>
      <c r="AE59" s="207">
        <v>0.0</v>
      </c>
      <c r="AF59" s="207">
        <v>0.0</v>
      </c>
      <c r="AG59" s="189">
        <f t="shared" si="16"/>
        <v>0</v>
      </c>
      <c r="AH59" s="201"/>
    </row>
    <row r="60">
      <c r="A60" s="227" t="s">
        <v>642</v>
      </c>
      <c r="B60" s="207">
        <v>2.0</v>
      </c>
      <c r="C60" s="207">
        <v>2.0</v>
      </c>
      <c r="D60" s="207">
        <v>0.0</v>
      </c>
      <c r="E60" s="207">
        <v>0.0</v>
      </c>
      <c r="F60" s="207">
        <v>0.0</v>
      </c>
      <c r="G60" s="207">
        <v>0.0</v>
      </c>
      <c r="H60" s="207">
        <v>0.0</v>
      </c>
      <c r="I60" s="207">
        <v>3.0</v>
      </c>
      <c r="J60" s="207">
        <v>1.0</v>
      </c>
      <c r="K60" s="207">
        <v>2.0</v>
      </c>
      <c r="L60" s="207">
        <v>0.0</v>
      </c>
      <c r="M60" s="207">
        <v>2.0</v>
      </c>
      <c r="N60" s="207">
        <v>1.0</v>
      </c>
      <c r="O60" s="207">
        <v>1.0</v>
      </c>
      <c r="P60" s="207">
        <v>2.0</v>
      </c>
      <c r="Q60" s="207">
        <v>2.0</v>
      </c>
      <c r="R60" s="207">
        <v>1.0</v>
      </c>
      <c r="S60" s="207">
        <v>0.0</v>
      </c>
      <c r="T60" s="207">
        <v>2.0</v>
      </c>
      <c r="U60" s="207">
        <v>0.0</v>
      </c>
      <c r="V60" s="207">
        <v>0.0</v>
      </c>
      <c r="W60" s="207">
        <v>1.0</v>
      </c>
      <c r="X60" s="207">
        <v>2.0</v>
      </c>
      <c r="Y60" s="207">
        <v>2.0</v>
      </c>
      <c r="Z60" s="207">
        <v>3.0</v>
      </c>
      <c r="AA60" s="207">
        <v>1.0</v>
      </c>
      <c r="AB60" s="207">
        <v>0.0</v>
      </c>
      <c r="AC60" s="207">
        <v>1.0</v>
      </c>
      <c r="AD60" s="207">
        <v>0.0</v>
      </c>
      <c r="AE60" s="207">
        <v>1.0</v>
      </c>
      <c r="AF60" s="207">
        <v>4.0</v>
      </c>
      <c r="AG60" s="189">
        <f t="shared" si="16"/>
        <v>36</v>
      </c>
      <c r="AH60" s="201"/>
    </row>
    <row r="61" collapsed="1">
      <c r="A61" s="227" t="s">
        <v>643</v>
      </c>
      <c r="B61" s="207">
        <v>0.0</v>
      </c>
      <c r="C61" s="207">
        <v>0.0</v>
      </c>
      <c r="D61" s="207">
        <v>0.0</v>
      </c>
      <c r="E61" s="207">
        <v>0.0</v>
      </c>
      <c r="F61" s="207">
        <v>0.0</v>
      </c>
      <c r="G61" s="207">
        <v>0.0</v>
      </c>
      <c r="H61" s="207">
        <v>0.0</v>
      </c>
      <c r="I61" s="207">
        <v>0.0</v>
      </c>
      <c r="J61" s="207">
        <v>0.0</v>
      </c>
      <c r="K61" s="207">
        <v>0.0</v>
      </c>
      <c r="L61" s="207">
        <v>0.0</v>
      </c>
      <c r="M61" s="207">
        <v>0.0</v>
      </c>
      <c r="N61" s="207">
        <v>0.0</v>
      </c>
      <c r="O61" s="207">
        <v>0.0</v>
      </c>
      <c r="P61" s="207">
        <v>0.0</v>
      </c>
      <c r="Q61" s="207">
        <v>0.0</v>
      </c>
      <c r="R61" s="207">
        <v>0.0</v>
      </c>
      <c r="S61" s="207">
        <v>0.0</v>
      </c>
      <c r="T61" s="207">
        <v>0.0</v>
      </c>
      <c r="U61" s="207">
        <v>0.0</v>
      </c>
      <c r="V61" s="207">
        <v>0.0</v>
      </c>
      <c r="W61" s="207">
        <v>0.0</v>
      </c>
      <c r="X61" s="207">
        <v>0.0</v>
      </c>
      <c r="Y61" s="207">
        <v>0.0</v>
      </c>
      <c r="Z61" s="207">
        <v>0.0</v>
      </c>
      <c r="AA61" s="207">
        <v>0.0</v>
      </c>
      <c r="AB61" s="207">
        <v>0.0</v>
      </c>
      <c r="AC61" s="207">
        <v>0.0</v>
      </c>
      <c r="AD61" s="207">
        <v>0.0</v>
      </c>
      <c r="AE61" s="207">
        <v>0.0</v>
      </c>
      <c r="AF61" s="207">
        <v>0.0</v>
      </c>
      <c r="AG61" s="189">
        <f t="shared" si="16"/>
        <v>0</v>
      </c>
      <c r="AH61" s="201"/>
    </row>
    <row r="62" hidden="1" outlineLevel="1">
      <c r="A62" s="227" t="s">
        <v>644</v>
      </c>
      <c r="B62" s="349"/>
      <c r="C62" s="349"/>
      <c r="D62" s="349"/>
      <c r="E62" s="349"/>
      <c r="F62" s="349"/>
      <c r="G62" s="349"/>
      <c r="H62" s="349"/>
      <c r="I62" s="349"/>
      <c r="J62" s="349"/>
      <c r="K62" s="349"/>
      <c r="L62" s="349"/>
      <c r="M62" s="349"/>
      <c r="N62" s="349"/>
      <c r="O62" s="349"/>
      <c r="P62" s="349"/>
      <c r="Q62" s="349"/>
      <c r="R62" s="349"/>
      <c r="S62" s="349"/>
      <c r="T62" s="349"/>
      <c r="U62" s="349"/>
      <c r="V62" s="349"/>
      <c r="W62" s="349"/>
      <c r="X62" s="349"/>
      <c r="Y62" s="349"/>
      <c r="Z62" s="349"/>
      <c r="AA62" s="349"/>
      <c r="AB62" s="349"/>
      <c r="AC62" s="349"/>
      <c r="AD62" s="349"/>
      <c r="AE62" s="349"/>
      <c r="AF62" s="349"/>
      <c r="AG62" s="189">
        <f t="shared" si="16"/>
        <v>0</v>
      </c>
      <c r="AH62" s="201"/>
    </row>
    <row r="63" hidden="1" outlineLevel="1">
      <c r="A63" s="227" t="s">
        <v>645</v>
      </c>
      <c r="B63" s="349"/>
      <c r="C63" s="349"/>
      <c r="D63" s="349"/>
      <c r="E63" s="349"/>
      <c r="F63" s="349"/>
      <c r="G63" s="349"/>
      <c r="H63" s="349"/>
      <c r="I63" s="349"/>
      <c r="J63" s="349"/>
      <c r="K63" s="349"/>
      <c r="L63" s="349"/>
      <c r="M63" s="349"/>
      <c r="N63" s="349"/>
      <c r="O63" s="349"/>
      <c r="P63" s="349"/>
      <c r="Q63" s="349"/>
      <c r="R63" s="349"/>
      <c r="S63" s="349"/>
      <c r="T63" s="349"/>
      <c r="U63" s="349"/>
      <c r="V63" s="349"/>
      <c r="W63" s="349"/>
      <c r="X63" s="349"/>
      <c r="Y63" s="349"/>
      <c r="Z63" s="349"/>
      <c r="AA63" s="349"/>
      <c r="AB63" s="349"/>
      <c r="AC63" s="349"/>
      <c r="AD63" s="349"/>
      <c r="AE63" s="349"/>
      <c r="AF63" s="349"/>
      <c r="AG63" s="189">
        <f t="shared" si="16"/>
        <v>0</v>
      </c>
      <c r="AH63" s="201"/>
    </row>
    <row r="64" hidden="1" outlineLevel="1">
      <c r="A64" s="206" t="s">
        <v>646</v>
      </c>
      <c r="B64" s="349"/>
      <c r="C64" s="349"/>
      <c r="D64" s="349"/>
      <c r="E64" s="349"/>
      <c r="F64" s="349"/>
      <c r="G64" s="349"/>
      <c r="H64" s="349"/>
      <c r="I64" s="349"/>
      <c r="J64" s="349"/>
      <c r="K64" s="349"/>
      <c r="L64" s="349"/>
      <c r="M64" s="349"/>
      <c r="N64" s="349"/>
      <c r="O64" s="349"/>
      <c r="P64" s="349"/>
      <c r="Q64" s="349"/>
      <c r="R64" s="349"/>
      <c r="S64" s="349"/>
      <c r="T64" s="349"/>
      <c r="U64" s="349"/>
      <c r="V64" s="349"/>
      <c r="W64" s="349"/>
      <c r="X64" s="349"/>
      <c r="Y64" s="349"/>
      <c r="Z64" s="349"/>
      <c r="AA64" s="349"/>
      <c r="AB64" s="349"/>
      <c r="AC64" s="349"/>
      <c r="AD64" s="349"/>
      <c r="AE64" s="349"/>
      <c r="AF64" s="349"/>
      <c r="AG64" s="189">
        <f t="shared" si="16"/>
        <v>0</v>
      </c>
      <c r="AH64" s="201"/>
    </row>
    <row r="65" hidden="1" outlineLevel="1">
      <c r="A65" s="206" t="s">
        <v>647</v>
      </c>
      <c r="B65" s="349"/>
      <c r="C65" s="349"/>
      <c r="D65" s="349"/>
      <c r="E65" s="349"/>
      <c r="F65" s="349"/>
      <c r="G65" s="349"/>
      <c r="H65" s="349"/>
      <c r="I65" s="349"/>
      <c r="J65" s="349"/>
      <c r="K65" s="349"/>
      <c r="L65" s="349"/>
      <c r="M65" s="349"/>
      <c r="N65" s="349"/>
      <c r="O65" s="349"/>
      <c r="P65" s="349"/>
      <c r="Q65" s="349"/>
      <c r="R65" s="349"/>
      <c r="S65" s="349"/>
      <c r="T65" s="349"/>
      <c r="U65" s="349"/>
      <c r="V65" s="349"/>
      <c r="W65" s="349"/>
      <c r="X65" s="349"/>
      <c r="Y65" s="349"/>
      <c r="Z65" s="349"/>
      <c r="AA65" s="349"/>
      <c r="AB65" s="349"/>
      <c r="AC65" s="349"/>
      <c r="AD65" s="349"/>
      <c r="AE65" s="349"/>
      <c r="AF65" s="349"/>
      <c r="AG65" s="189">
        <f t="shared" si="16"/>
        <v>0</v>
      </c>
      <c r="AH65" s="201"/>
    </row>
    <row r="66" hidden="1" outlineLevel="1">
      <c r="A66" s="206" t="s">
        <v>290</v>
      </c>
      <c r="B66" s="349"/>
      <c r="C66" s="349"/>
      <c r="D66" s="349"/>
      <c r="E66" s="349"/>
      <c r="F66" s="349"/>
      <c r="G66" s="349"/>
      <c r="H66" s="349"/>
      <c r="I66" s="349"/>
      <c r="J66" s="349"/>
      <c r="K66" s="349"/>
      <c r="L66" s="349"/>
      <c r="M66" s="349"/>
      <c r="N66" s="349"/>
      <c r="O66" s="349"/>
      <c r="P66" s="349"/>
      <c r="Q66" s="349"/>
      <c r="R66" s="349"/>
      <c r="S66" s="349"/>
      <c r="T66" s="349"/>
      <c r="U66" s="349"/>
      <c r="V66" s="349"/>
      <c r="W66" s="349"/>
      <c r="X66" s="349"/>
      <c r="Y66" s="349"/>
      <c r="Z66" s="349"/>
      <c r="AA66" s="349"/>
      <c r="AB66" s="349"/>
      <c r="AC66" s="349"/>
      <c r="AD66" s="349"/>
      <c r="AE66" s="349"/>
      <c r="AF66" s="349"/>
      <c r="AG66" s="189">
        <f t="shared" si="16"/>
        <v>0</v>
      </c>
      <c r="AH66" s="201"/>
    </row>
    <row r="67">
      <c r="A67" s="228" t="s">
        <v>291</v>
      </c>
      <c r="B67" s="247">
        <f t="shared" ref="B67:AF67" si="17">sum(B54:B66)</f>
        <v>5</v>
      </c>
      <c r="C67" s="247">
        <f t="shared" si="17"/>
        <v>4</v>
      </c>
      <c r="D67" s="247">
        <f t="shared" si="17"/>
        <v>2</v>
      </c>
      <c r="E67" s="247">
        <f t="shared" si="17"/>
        <v>8</v>
      </c>
      <c r="F67" s="247">
        <f t="shared" si="17"/>
        <v>2</v>
      </c>
      <c r="G67" s="247">
        <f t="shared" si="17"/>
        <v>1</v>
      </c>
      <c r="H67" s="247">
        <f t="shared" si="17"/>
        <v>1</v>
      </c>
      <c r="I67" s="247">
        <f t="shared" si="17"/>
        <v>11</v>
      </c>
      <c r="J67" s="247">
        <f t="shared" si="17"/>
        <v>4</v>
      </c>
      <c r="K67" s="247">
        <f t="shared" si="17"/>
        <v>7</v>
      </c>
      <c r="L67" s="247">
        <f t="shared" si="17"/>
        <v>0</v>
      </c>
      <c r="M67" s="247">
        <f t="shared" si="17"/>
        <v>6</v>
      </c>
      <c r="N67" s="247">
        <f t="shared" si="17"/>
        <v>4</v>
      </c>
      <c r="O67" s="247">
        <f t="shared" si="17"/>
        <v>3</v>
      </c>
      <c r="P67" s="247">
        <f t="shared" si="17"/>
        <v>8</v>
      </c>
      <c r="Q67" s="247">
        <f t="shared" si="17"/>
        <v>7</v>
      </c>
      <c r="R67" s="247">
        <f t="shared" si="17"/>
        <v>5</v>
      </c>
      <c r="S67" s="247">
        <f t="shared" si="17"/>
        <v>3</v>
      </c>
      <c r="T67" s="247">
        <f t="shared" si="17"/>
        <v>5</v>
      </c>
      <c r="U67" s="247">
        <f t="shared" si="17"/>
        <v>4</v>
      </c>
      <c r="V67" s="247">
        <f t="shared" si="17"/>
        <v>0</v>
      </c>
      <c r="W67" s="247">
        <f t="shared" si="17"/>
        <v>2</v>
      </c>
      <c r="X67" s="247">
        <f t="shared" si="17"/>
        <v>9</v>
      </c>
      <c r="Y67" s="247">
        <f t="shared" si="17"/>
        <v>8</v>
      </c>
      <c r="Z67" s="247">
        <f t="shared" si="17"/>
        <v>7</v>
      </c>
      <c r="AA67" s="247">
        <f t="shared" si="17"/>
        <v>1</v>
      </c>
      <c r="AB67" s="247">
        <f t="shared" si="17"/>
        <v>0</v>
      </c>
      <c r="AC67" s="247">
        <f t="shared" si="17"/>
        <v>4</v>
      </c>
      <c r="AD67" s="247">
        <f t="shared" si="17"/>
        <v>0</v>
      </c>
      <c r="AE67" s="247">
        <f t="shared" si="17"/>
        <v>5</v>
      </c>
      <c r="AF67" s="247">
        <f t="shared" si="17"/>
        <v>13</v>
      </c>
      <c r="AG67" s="189">
        <f t="shared" si="16"/>
        <v>139</v>
      </c>
      <c r="AH67" s="231"/>
    </row>
    <row r="68">
      <c r="A68" s="158"/>
      <c r="AG68" s="189"/>
      <c r="AH68" s="201"/>
    </row>
    <row r="69">
      <c r="A69" s="350" t="s">
        <v>292</v>
      </c>
      <c r="B69" s="351">
        <v>0.0</v>
      </c>
      <c r="C69" s="351">
        <v>0.0</v>
      </c>
      <c r="D69" s="351">
        <v>0.0</v>
      </c>
      <c r="E69" s="351">
        <v>0.0</v>
      </c>
      <c r="F69" s="351">
        <v>0.0</v>
      </c>
      <c r="G69" s="351">
        <v>0.0</v>
      </c>
      <c r="H69" s="351">
        <v>0.0</v>
      </c>
      <c r="I69" s="351">
        <v>0.0</v>
      </c>
      <c r="J69" s="351">
        <v>0.0</v>
      </c>
      <c r="K69" s="351">
        <v>0.0</v>
      </c>
      <c r="L69" s="351">
        <v>0.0</v>
      </c>
      <c r="M69" s="351">
        <v>0.0</v>
      </c>
      <c r="N69" s="351">
        <v>0.0</v>
      </c>
      <c r="O69" s="351">
        <v>0.0</v>
      </c>
      <c r="P69" s="351">
        <v>0.0</v>
      </c>
      <c r="Q69" s="351">
        <v>0.0</v>
      </c>
      <c r="R69" s="351">
        <v>0.0</v>
      </c>
      <c r="S69" s="351">
        <v>0.0</v>
      </c>
      <c r="T69" s="351">
        <v>0.0</v>
      </c>
      <c r="U69" s="351">
        <v>0.0</v>
      </c>
      <c r="V69" s="351">
        <v>0.0</v>
      </c>
      <c r="W69" s="351">
        <v>0.0</v>
      </c>
      <c r="X69" s="351">
        <v>0.0</v>
      </c>
      <c r="Y69" s="351">
        <v>0.0</v>
      </c>
      <c r="Z69" s="351">
        <v>0.0</v>
      </c>
      <c r="AA69" s="351">
        <v>0.0</v>
      </c>
      <c r="AB69" s="351">
        <v>0.0</v>
      </c>
      <c r="AC69" s="351">
        <v>0.0</v>
      </c>
      <c r="AD69" s="351">
        <v>0.0</v>
      </c>
      <c r="AE69" s="351">
        <v>0.0</v>
      </c>
      <c r="AF69" s="351">
        <v>0.0</v>
      </c>
      <c r="AG69" s="189">
        <f>SUM(B69:AF69)</f>
        <v>0</v>
      </c>
      <c r="AH69" s="201"/>
    </row>
    <row r="70">
      <c r="A70" s="158"/>
      <c r="AG70" s="189"/>
      <c r="AH70" s="201"/>
    </row>
    <row r="71">
      <c r="A71" s="315"/>
      <c r="AG71" s="189"/>
      <c r="AH71" s="201"/>
    </row>
    <row r="72">
      <c r="A72" s="315"/>
      <c r="AG72" s="189"/>
      <c r="AH72" s="201"/>
    </row>
    <row r="73">
      <c r="A73" s="199" t="s">
        <v>293</v>
      </c>
      <c r="B73" s="200">
        <f t="shared" ref="B73:AF73" si="18">sum(B74,B85)</f>
        <v>4</v>
      </c>
      <c r="C73" s="200">
        <f t="shared" si="18"/>
        <v>1</v>
      </c>
      <c r="D73" s="200">
        <f t="shared" si="18"/>
        <v>1</v>
      </c>
      <c r="E73" s="200">
        <f t="shared" si="18"/>
        <v>5</v>
      </c>
      <c r="F73" s="200">
        <f t="shared" si="18"/>
        <v>1</v>
      </c>
      <c r="G73" s="200">
        <f t="shared" si="18"/>
        <v>1</v>
      </c>
      <c r="H73" s="200">
        <f t="shared" si="18"/>
        <v>2</v>
      </c>
      <c r="I73" s="200">
        <f t="shared" si="18"/>
        <v>0</v>
      </c>
      <c r="J73" s="200">
        <f t="shared" si="18"/>
        <v>2</v>
      </c>
      <c r="K73" s="200">
        <f t="shared" si="18"/>
        <v>2</v>
      </c>
      <c r="L73" s="200">
        <f t="shared" si="18"/>
        <v>1</v>
      </c>
      <c r="M73" s="200">
        <f t="shared" si="18"/>
        <v>0</v>
      </c>
      <c r="N73" s="200">
        <f t="shared" si="18"/>
        <v>2</v>
      </c>
      <c r="O73" s="200">
        <f t="shared" si="18"/>
        <v>2</v>
      </c>
      <c r="P73" s="200">
        <f t="shared" si="18"/>
        <v>4</v>
      </c>
      <c r="Q73" s="200">
        <f t="shared" si="18"/>
        <v>2</v>
      </c>
      <c r="R73" s="200">
        <f t="shared" si="18"/>
        <v>2</v>
      </c>
      <c r="S73" s="200">
        <f t="shared" si="18"/>
        <v>2</v>
      </c>
      <c r="T73" s="200">
        <f t="shared" si="18"/>
        <v>2</v>
      </c>
      <c r="U73" s="200">
        <f t="shared" si="18"/>
        <v>2</v>
      </c>
      <c r="V73" s="200">
        <f t="shared" si="18"/>
        <v>1</v>
      </c>
      <c r="W73" s="200">
        <f t="shared" si="18"/>
        <v>2</v>
      </c>
      <c r="X73" s="200">
        <f t="shared" si="18"/>
        <v>4</v>
      </c>
      <c r="Y73" s="200">
        <f t="shared" si="18"/>
        <v>4</v>
      </c>
      <c r="Z73" s="200">
        <f t="shared" si="18"/>
        <v>3</v>
      </c>
      <c r="AA73" s="200">
        <f t="shared" si="18"/>
        <v>1</v>
      </c>
      <c r="AB73" s="200">
        <f t="shared" si="18"/>
        <v>1</v>
      </c>
      <c r="AC73" s="200">
        <f t="shared" si="18"/>
        <v>3</v>
      </c>
      <c r="AD73" s="200">
        <f t="shared" si="18"/>
        <v>1</v>
      </c>
      <c r="AE73" s="200">
        <f t="shared" si="18"/>
        <v>2</v>
      </c>
      <c r="AF73" s="200">
        <f t="shared" si="18"/>
        <v>2</v>
      </c>
      <c r="AG73" s="189">
        <f t="shared" ref="AG73:AG78" si="20">SUM(B73:AF73)</f>
        <v>62</v>
      </c>
      <c r="AH73" s="201"/>
    </row>
    <row r="74">
      <c r="A74" s="202" t="s">
        <v>230</v>
      </c>
      <c r="B74" s="203">
        <f t="shared" ref="B74:AF74" si="19">sum(B78,B83)</f>
        <v>4</v>
      </c>
      <c r="C74" s="203">
        <f t="shared" si="19"/>
        <v>1</v>
      </c>
      <c r="D74" s="203">
        <f t="shared" si="19"/>
        <v>1</v>
      </c>
      <c r="E74" s="203">
        <f t="shared" si="19"/>
        <v>5</v>
      </c>
      <c r="F74" s="203">
        <f t="shared" si="19"/>
        <v>1</v>
      </c>
      <c r="G74" s="203">
        <f t="shared" si="19"/>
        <v>1</v>
      </c>
      <c r="H74" s="203">
        <f t="shared" si="19"/>
        <v>2</v>
      </c>
      <c r="I74" s="203">
        <f t="shared" si="19"/>
        <v>0</v>
      </c>
      <c r="J74" s="203">
        <f t="shared" si="19"/>
        <v>2</v>
      </c>
      <c r="K74" s="203">
        <f t="shared" si="19"/>
        <v>2</v>
      </c>
      <c r="L74" s="203">
        <f t="shared" si="19"/>
        <v>1</v>
      </c>
      <c r="M74" s="203">
        <f t="shared" si="19"/>
        <v>0</v>
      </c>
      <c r="N74" s="203">
        <f t="shared" si="19"/>
        <v>2</v>
      </c>
      <c r="O74" s="203">
        <f t="shared" si="19"/>
        <v>2</v>
      </c>
      <c r="P74" s="203">
        <f t="shared" si="19"/>
        <v>4</v>
      </c>
      <c r="Q74" s="203">
        <f t="shared" si="19"/>
        <v>2</v>
      </c>
      <c r="R74" s="203">
        <f t="shared" si="19"/>
        <v>2</v>
      </c>
      <c r="S74" s="203">
        <f t="shared" si="19"/>
        <v>2</v>
      </c>
      <c r="T74" s="203">
        <f t="shared" si="19"/>
        <v>2</v>
      </c>
      <c r="U74" s="203">
        <f t="shared" si="19"/>
        <v>2</v>
      </c>
      <c r="V74" s="203">
        <f t="shared" si="19"/>
        <v>1</v>
      </c>
      <c r="W74" s="203">
        <f t="shared" si="19"/>
        <v>2</v>
      </c>
      <c r="X74" s="203">
        <f t="shared" si="19"/>
        <v>4</v>
      </c>
      <c r="Y74" s="203">
        <f t="shared" si="19"/>
        <v>4</v>
      </c>
      <c r="Z74" s="203">
        <f t="shared" si="19"/>
        <v>3</v>
      </c>
      <c r="AA74" s="203">
        <f t="shared" si="19"/>
        <v>1</v>
      </c>
      <c r="AB74" s="203">
        <f t="shared" si="19"/>
        <v>1</v>
      </c>
      <c r="AC74" s="203">
        <f t="shared" si="19"/>
        <v>3</v>
      </c>
      <c r="AD74" s="203">
        <f t="shared" si="19"/>
        <v>1</v>
      </c>
      <c r="AE74" s="203">
        <f t="shared" si="19"/>
        <v>2</v>
      </c>
      <c r="AF74" s="203">
        <f t="shared" si="19"/>
        <v>2</v>
      </c>
      <c r="AG74" s="189">
        <f t="shared" si="20"/>
        <v>62</v>
      </c>
      <c r="AH74" s="205"/>
    </row>
    <row r="75">
      <c r="A75" s="234" t="s">
        <v>231</v>
      </c>
      <c r="B75" s="235">
        <f t="shared" ref="B75:AF75" si="21">B29-B119</f>
        <v>0</v>
      </c>
      <c r="C75" s="235">
        <f t="shared" si="21"/>
        <v>0</v>
      </c>
      <c r="D75" s="235">
        <f t="shared" si="21"/>
        <v>0</v>
      </c>
      <c r="E75" s="235">
        <f t="shared" si="21"/>
        <v>0</v>
      </c>
      <c r="F75" s="235">
        <f t="shared" si="21"/>
        <v>0</v>
      </c>
      <c r="G75" s="235">
        <f t="shared" si="21"/>
        <v>0</v>
      </c>
      <c r="H75" s="235">
        <f t="shared" si="21"/>
        <v>0</v>
      </c>
      <c r="I75" s="235">
        <f t="shared" si="21"/>
        <v>0</v>
      </c>
      <c r="J75" s="235">
        <f t="shared" si="21"/>
        <v>0</v>
      </c>
      <c r="K75" s="235">
        <f t="shared" si="21"/>
        <v>0</v>
      </c>
      <c r="L75" s="235">
        <f t="shared" si="21"/>
        <v>0</v>
      </c>
      <c r="M75" s="235">
        <f t="shared" si="21"/>
        <v>0</v>
      </c>
      <c r="N75" s="235">
        <f t="shared" si="21"/>
        <v>0</v>
      </c>
      <c r="O75" s="235">
        <f t="shared" si="21"/>
        <v>0</v>
      </c>
      <c r="P75" s="235">
        <f t="shared" si="21"/>
        <v>0</v>
      </c>
      <c r="Q75" s="235">
        <f t="shared" si="21"/>
        <v>0</v>
      </c>
      <c r="R75" s="235">
        <f t="shared" si="21"/>
        <v>0</v>
      </c>
      <c r="S75" s="235">
        <f t="shared" si="21"/>
        <v>0</v>
      </c>
      <c r="T75" s="235">
        <f t="shared" si="21"/>
        <v>0</v>
      </c>
      <c r="U75" s="235">
        <f t="shared" si="21"/>
        <v>0</v>
      </c>
      <c r="V75" s="235">
        <f t="shared" si="21"/>
        <v>0</v>
      </c>
      <c r="W75" s="235">
        <f t="shared" si="21"/>
        <v>0</v>
      </c>
      <c r="X75" s="235">
        <f t="shared" si="21"/>
        <v>0</v>
      </c>
      <c r="Y75" s="235">
        <f t="shared" si="21"/>
        <v>0</v>
      </c>
      <c r="Z75" s="235">
        <f t="shared" si="21"/>
        <v>0</v>
      </c>
      <c r="AA75" s="235">
        <f t="shared" si="21"/>
        <v>0</v>
      </c>
      <c r="AB75" s="235">
        <f t="shared" si="21"/>
        <v>0</v>
      </c>
      <c r="AC75" s="235">
        <f t="shared" si="21"/>
        <v>0</v>
      </c>
      <c r="AD75" s="235">
        <f t="shared" si="21"/>
        <v>0</v>
      </c>
      <c r="AE75" s="235">
        <f t="shared" si="21"/>
        <v>0</v>
      </c>
      <c r="AF75" s="235">
        <f t="shared" si="21"/>
        <v>0</v>
      </c>
      <c r="AG75" s="189">
        <f t="shared" si="20"/>
        <v>0</v>
      </c>
      <c r="AH75" s="208"/>
    </row>
    <row r="76" collapsed="1">
      <c r="A76" s="234" t="s">
        <v>648</v>
      </c>
      <c r="B76" s="235">
        <f t="shared" ref="B76:AF76" si="22">B30-B120</f>
        <v>4</v>
      </c>
      <c r="C76" s="235">
        <f t="shared" si="22"/>
        <v>1</v>
      </c>
      <c r="D76" s="235">
        <f t="shared" si="22"/>
        <v>1</v>
      </c>
      <c r="E76" s="235">
        <f t="shared" si="22"/>
        <v>5</v>
      </c>
      <c r="F76" s="235">
        <f t="shared" si="22"/>
        <v>1</v>
      </c>
      <c r="G76" s="235">
        <f t="shared" si="22"/>
        <v>1</v>
      </c>
      <c r="H76" s="235">
        <f t="shared" si="22"/>
        <v>2</v>
      </c>
      <c r="I76" s="235">
        <f t="shared" si="22"/>
        <v>0</v>
      </c>
      <c r="J76" s="235">
        <f t="shared" si="22"/>
        <v>2</v>
      </c>
      <c r="K76" s="235">
        <f t="shared" si="22"/>
        <v>2</v>
      </c>
      <c r="L76" s="235">
        <f t="shared" si="22"/>
        <v>1</v>
      </c>
      <c r="M76" s="235">
        <f t="shared" si="22"/>
        <v>0</v>
      </c>
      <c r="N76" s="235">
        <f t="shared" si="22"/>
        <v>2</v>
      </c>
      <c r="O76" s="235">
        <f t="shared" si="22"/>
        <v>2</v>
      </c>
      <c r="P76" s="235">
        <f t="shared" si="22"/>
        <v>4</v>
      </c>
      <c r="Q76" s="235">
        <f t="shared" si="22"/>
        <v>2</v>
      </c>
      <c r="R76" s="235">
        <f t="shared" si="22"/>
        <v>2</v>
      </c>
      <c r="S76" s="235">
        <f t="shared" si="22"/>
        <v>2</v>
      </c>
      <c r="T76" s="235">
        <f t="shared" si="22"/>
        <v>2</v>
      </c>
      <c r="U76" s="235">
        <f t="shared" si="22"/>
        <v>2</v>
      </c>
      <c r="V76" s="235">
        <f t="shared" si="22"/>
        <v>1</v>
      </c>
      <c r="W76" s="235">
        <f t="shared" si="22"/>
        <v>2</v>
      </c>
      <c r="X76" s="235">
        <f t="shared" si="22"/>
        <v>4</v>
      </c>
      <c r="Y76" s="235">
        <f t="shared" si="22"/>
        <v>4</v>
      </c>
      <c r="Z76" s="235">
        <f t="shared" si="22"/>
        <v>3</v>
      </c>
      <c r="AA76" s="235">
        <f t="shared" si="22"/>
        <v>1</v>
      </c>
      <c r="AB76" s="235">
        <f t="shared" si="22"/>
        <v>1</v>
      </c>
      <c r="AC76" s="235">
        <f t="shared" si="22"/>
        <v>3</v>
      </c>
      <c r="AD76" s="235">
        <f t="shared" si="22"/>
        <v>1</v>
      </c>
      <c r="AE76" s="235">
        <f t="shared" si="22"/>
        <v>2</v>
      </c>
      <c r="AF76" s="235">
        <f t="shared" si="22"/>
        <v>2</v>
      </c>
      <c r="AG76" s="189">
        <f t="shared" si="20"/>
        <v>62</v>
      </c>
      <c r="AH76" s="201"/>
    </row>
    <row r="77" hidden="1" outlineLevel="1">
      <c r="A77" s="234" t="s">
        <v>649</v>
      </c>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189">
        <f t="shared" si="20"/>
        <v>0</v>
      </c>
      <c r="AH77" s="201"/>
    </row>
    <row r="78">
      <c r="A78" s="236" t="s">
        <v>234</v>
      </c>
      <c r="B78" s="237">
        <f t="shared" ref="B78:AF78" si="23">sum(B75:B77)</f>
        <v>4</v>
      </c>
      <c r="C78" s="237">
        <f t="shared" si="23"/>
        <v>1</v>
      </c>
      <c r="D78" s="237">
        <f t="shared" si="23"/>
        <v>1</v>
      </c>
      <c r="E78" s="237">
        <f t="shared" si="23"/>
        <v>5</v>
      </c>
      <c r="F78" s="237">
        <f t="shared" si="23"/>
        <v>1</v>
      </c>
      <c r="G78" s="237">
        <f t="shared" si="23"/>
        <v>1</v>
      </c>
      <c r="H78" s="237">
        <f t="shared" si="23"/>
        <v>2</v>
      </c>
      <c r="I78" s="237">
        <f t="shared" si="23"/>
        <v>0</v>
      </c>
      <c r="J78" s="237">
        <f t="shared" si="23"/>
        <v>2</v>
      </c>
      <c r="K78" s="237">
        <f t="shared" si="23"/>
        <v>2</v>
      </c>
      <c r="L78" s="237">
        <f t="shared" si="23"/>
        <v>1</v>
      </c>
      <c r="M78" s="237">
        <f t="shared" si="23"/>
        <v>0</v>
      </c>
      <c r="N78" s="237">
        <f t="shared" si="23"/>
        <v>2</v>
      </c>
      <c r="O78" s="237">
        <f t="shared" si="23"/>
        <v>2</v>
      </c>
      <c r="P78" s="237">
        <f t="shared" si="23"/>
        <v>4</v>
      </c>
      <c r="Q78" s="237">
        <f t="shared" si="23"/>
        <v>2</v>
      </c>
      <c r="R78" s="237">
        <f t="shared" si="23"/>
        <v>2</v>
      </c>
      <c r="S78" s="237">
        <f t="shared" si="23"/>
        <v>2</v>
      </c>
      <c r="T78" s="237">
        <f t="shared" si="23"/>
        <v>2</v>
      </c>
      <c r="U78" s="237">
        <f t="shared" si="23"/>
        <v>2</v>
      </c>
      <c r="V78" s="237">
        <f t="shared" si="23"/>
        <v>1</v>
      </c>
      <c r="W78" s="237">
        <f t="shared" si="23"/>
        <v>2</v>
      </c>
      <c r="X78" s="237">
        <f t="shared" si="23"/>
        <v>4</v>
      </c>
      <c r="Y78" s="237">
        <f t="shared" si="23"/>
        <v>4</v>
      </c>
      <c r="Z78" s="237">
        <f t="shared" si="23"/>
        <v>3</v>
      </c>
      <c r="AA78" s="237">
        <f t="shared" si="23"/>
        <v>1</v>
      </c>
      <c r="AB78" s="237">
        <f t="shared" si="23"/>
        <v>1</v>
      </c>
      <c r="AC78" s="237">
        <f t="shared" si="23"/>
        <v>3</v>
      </c>
      <c r="AD78" s="237">
        <f t="shared" si="23"/>
        <v>1</v>
      </c>
      <c r="AE78" s="237">
        <f t="shared" si="23"/>
        <v>2</v>
      </c>
      <c r="AF78" s="237">
        <f t="shared" si="23"/>
        <v>2</v>
      </c>
      <c r="AG78" s="189">
        <f t="shared" si="20"/>
        <v>62</v>
      </c>
      <c r="AH78" s="239"/>
    </row>
    <row r="79" collapsed="1">
      <c r="A79" s="211"/>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89"/>
      <c r="AH79" s="185"/>
    </row>
    <row r="80" hidden="1" outlineLevel="1">
      <c r="A80" s="234" t="s">
        <v>235</v>
      </c>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189">
        <f t="shared" ref="AG80:AG83" si="24">SUM(B80:AF80)</f>
        <v>0</v>
      </c>
      <c r="AH80" s="201"/>
    </row>
    <row r="81" hidden="1" outlineLevel="1">
      <c r="A81" s="234" t="s">
        <v>650</v>
      </c>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189">
        <f t="shared" si="24"/>
        <v>0</v>
      </c>
      <c r="AH81" s="208"/>
    </row>
    <row r="82" hidden="1" outlineLevel="1">
      <c r="A82" s="234" t="s">
        <v>651</v>
      </c>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c r="AA82" s="221"/>
      <c r="AB82" s="221"/>
      <c r="AC82" s="221"/>
      <c r="AD82" s="221"/>
      <c r="AE82" s="221"/>
      <c r="AF82" s="221"/>
      <c r="AG82" s="189">
        <f t="shared" si="24"/>
        <v>0</v>
      </c>
      <c r="AH82" s="208"/>
    </row>
    <row r="83" hidden="1" outlineLevel="1">
      <c r="A83" s="240" t="s">
        <v>238</v>
      </c>
      <c r="B83" s="241">
        <f t="shared" ref="B83:AF83" si="25">sum(B80:B82)</f>
        <v>0</v>
      </c>
      <c r="C83" s="241">
        <f t="shared" si="25"/>
        <v>0</v>
      </c>
      <c r="D83" s="241">
        <f t="shared" si="25"/>
        <v>0</v>
      </c>
      <c r="E83" s="241">
        <f t="shared" si="25"/>
        <v>0</v>
      </c>
      <c r="F83" s="241">
        <f t="shared" si="25"/>
        <v>0</v>
      </c>
      <c r="G83" s="241">
        <f t="shared" si="25"/>
        <v>0</v>
      </c>
      <c r="H83" s="241">
        <f t="shared" si="25"/>
        <v>0</v>
      </c>
      <c r="I83" s="241">
        <f t="shared" si="25"/>
        <v>0</v>
      </c>
      <c r="J83" s="241">
        <f t="shared" si="25"/>
        <v>0</v>
      </c>
      <c r="K83" s="241">
        <f t="shared" si="25"/>
        <v>0</v>
      </c>
      <c r="L83" s="241">
        <f t="shared" si="25"/>
        <v>0</v>
      </c>
      <c r="M83" s="241">
        <f t="shared" si="25"/>
        <v>0</v>
      </c>
      <c r="N83" s="241">
        <f t="shared" si="25"/>
        <v>0</v>
      </c>
      <c r="O83" s="241">
        <f t="shared" si="25"/>
        <v>0</v>
      </c>
      <c r="P83" s="241">
        <f t="shared" si="25"/>
        <v>0</v>
      </c>
      <c r="Q83" s="241">
        <f t="shared" si="25"/>
        <v>0</v>
      </c>
      <c r="R83" s="241">
        <f t="shared" si="25"/>
        <v>0</v>
      </c>
      <c r="S83" s="241">
        <f t="shared" si="25"/>
        <v>0</v>
      </c>
      <c r="T83" s="241">
        <f t="shared" si="25"/>
        <v>0</v>
      </c>
      <c r="U83" s="241">
        <f t="shared" si="25"/>
        <v>0</v>
      </c>
      <c r="V83" s="241">
        <f t="shared" si="25"/>
        <v>0</v>
      </c>
      <c r="W83" s="241">
        <f t="shared" si="25"/>
        <v>0</v>
      </c>
      <c r="X83" s="241">
        <f t="shared" si="25"/>
        <v>0</v>
      </c>
      <c r="Y83" s="241">
        <f t="shared" si="25"/>
        <v>0</v>
      </c>
      <c r="Z83" s="241">
        <f t="shared" si="25"/>
        <v>0</v>
      </c>
      <c r="AA83" s="241">
        <f t="shared" si="25"/>
        <v>0</v>
      </c>
      <c r="AB83" s="241">
        <f t="shared" si="25"/>
        <v>0</v>
      </c>
      <c r="AC83" s="241">
        <f t="shared" si="25"/>
        <v>0</v>
      </c>
      <c r="AD83" s="241">
        <f t="shared" si="25"/>
        <v>0</v>
      </c>
      <c r="AE83" s="241">
        <f t="shared" si="25"/>
        <v>0</v>
      </c>
      <c r="AF83" s="241">
        <f t="shared" si="25"/>
        <v>0</v>
      </c>
      <c r="AG83" s="189">
        <f t="shared" si="24"/>
        <v>0</v>
      </c>
      <c r="AH83" s="242"/>
    </row>
    <row r="84" hidden="1" outlineLevel="1">
      <c r="A84" s="211"/>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89"/>
      <c r="AH84" s="217"/>
    </row>
    <row r="85" collapsed="1">
      <c r="A85" s="218" t="s">
        <v>239</v>
      </c>
      <c r="B85" s="219">
        <f t="shared" ref="B85:AF85" si="26">sum(B89,B93,B98)</f>
        <v>0</v>
      </c>
      <c r="C85" s="219">
        <f t="shared" si="26"/>
        <v>0</v>
      </c>
      <c r="D85" s="219">
        <f t="shared" si="26"/>
        <v>0</v>
      </c>
      <c r="E85" s="219">
        <f t="shared" si="26"/>
        <v>0</v>
      </c>
      <c r="F85" s="219">
        <f t="shared" si="26"/>
        <v>0</v>
      </c>
      <c r="G85" s="219">
        <f t="shared" si="26"/>
        <v>0</v>
      </c>
      <c r="H85" s="219">
        <f t="shared" si="26"/>
        <v>0</v>
      </c>
      <c r="I85" s="219">
        <f t="shared" si="26"/>
        <v>0</v>
      </c>
      <c r="J85" s="219">
        <f t="shared" si="26"/>
        <v>0</v>
      </c>
      <c r="K85" s="219">
        <f t="shared" si="26"/>
        <v>0</v>
      </c>
      <c r="L85" s="219">
        <f t="shared" si="26"/>
        <v>0</v>
      </c>
      <c r="M85" s="219">
        <f t="shared" si="26"/>
        <v>0</v>
      </c>
      <c r="N85" s="219">
        <f t="shared" si="26"/>
        <v>0</v>
      </c>
      <c r="O85" s="219">
        <f t="shared" si="26"/>
        <v>0</v>
      </c>
      <c r="P85" s="219">
        <f t="shared" si="26"/>
        <v>0</v>
      </c>
      <c r="Q85" s="219">
        <f t="shared" si="26"/>
        <v>0</v>
      </c>
      <c r="R85" s="219">
        <f t="shared" si="26"/>
        <v>0</v>
      </c>
      <c r="S85" s="219">
        <f t="shared" si="26"/>
        <v>0</v>
      </c>
      <c r="T85" s="219">
        <f t="shared" si="26"/>
        <v>0</v>
      </c>
      <c r="U85" s="219">
        <f t="shared" si="26"/>
        <v>0</v>
      </c>
      <c r="V85" s="219">
        <f t="shared" si="26"/>
        <v>0</v>
      </c>
      <c r="W85" s="219">
        <f t="shared" si="26"/>
        <v>0</v>
      </c>
      <c r="X85" s="219">
        <f t="shared" si="26"/>
        <v>0</v>
      </c>
      <c r="Y85" s="219">
        <f t="shared" si="26"/>
        <v>0</v>
      </c>
      <c r="Z85" s="219">
        <f t="shared" si="26"/>
        <v>0</v>
      </c>
      <c r="AA85" s="219">
        <f t="shared" si="26"/>
        <v>0</v>
      </c>
      <c r="AB85" s="219">
        <f t="shared" si="26"/>
        <v>0</v>
      </c>
      <c r="AC85" s="219">
        <f t="shared" si="26"/>
        <v>0</v>
      </c>
      <c r="AD85" s="219">
        <f t="shared" si="26"/>
        <v>0</v>
      </c>
      <c r="AE85" s="219">
        <f t="shared" si="26"/>
        <v>0</v>
      </c>
      <c r="AF85" s="219">
        <f t="shared" si="26"/>
        <v>0</v>
      </c>
      <c r="AG85" s="189">
        <f t="shared" ref="AG85:AG89" si="27">SUM(B85:AF85)</f>
        <v>0</v>
      </c>
      <c r="AH85" s="220"/>
    </row>
    <row r="86" hidden="1" outlineLevel="1">
      <c r="A86" s="234" t="s">
        <v>240</v>
      </c>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189">
        <f t="shared" si="27"/>
        <v>0</v>
      </c>
      <c r="AH86" s="208"/>
    </row>
    <row r="87" hidden="1" outlineLevel="1">
      <c r="A87" s="234" t="s">
        <v>652</v>
      </c>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c r="AA87" s="221"/>
      <c r="AB87" s="221"/>
      <c r="AC87" s="221"/>
      <c r="AD87" s="221"/>
      <c r="AE87" s="221"/>
      <c r="AF87" s="221"/>
      <c r="AG87" s="189">
        <f t="shared" si="27"/>
        <v>0</v>
      </c>
      <c r="AH87" s="208"/>
    </row>
    <row r="88" hidden="1" outlineLevel="1">
      <c r="A88" s="234" t="s">
        <v>653</v>
      </c>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c r="AA88" s="221"/>
      <c r="AB88" s="221"/>
      <c r="AC88" s="221"/>
      <c r="AD88" s="221"/>
      <c r="AE88" s="221"/>
      <c r="AF88" s="221"/>
      <c r="AG88" s="189">
        <f t="shared" si="27"/>
        <v>0</v>
      </c>
      <c r="AH88" s="208"/>
    </row>
    <row r="89" hidden="1" outlineLevel="1">
      <c r="A89" s="236" t="s">
        <v>243</v>
      </c>
      <c r="B89" s="237">
        <f t="shared" ref="B89:AF89" si="28">sum(B86:B88)</f>
        <v>0</v>
      </c>
      <c r="C89" s="237">
        <f t="shared" si="28"/>
        <v>0</v>
      </c>
      <c r="D89" s="237">
        <f t="shared" si="28"/>
        <v>0</v>
      </c>
      <c r="E89" s="237">
        <f t="shared" si="28"/>
        <v>0</v>
      </c>
      <c r="F89" s="237">
        <f t="shared" si="28"/>
        <v>0</v>
      </c>
      <c r="G89" s="237">
        <f t="shared" si="28"/>
        <v>0</v>
      </c>
      <c r="H89" s="237">
        <f t="shared" si="28"/>
        <v>0</v>
      </c>
      <c r="I89" s="237">
        <f t="shared" si="28"/>
        <v>0</v>
      </c>
      <c r="J89" s="237">
        <f t="shared" si="28"/>
        <v>0</v>
      </c>
      <c r="K89" s="237">
        <f t="shared" si="28"/>
        <v>0</v>
      </c>
      <c r="L89" s="237">
        <f t="shared" si="28"/>
        <v>0</v>
      </c>
      <c r="M89" s="237">
        <f t="shared" si="28"/>
        <v>0</v>
      </c>
      <c r="N89" s="237">
        <f t="shared" si="28"/>
        <v>0</v>
      </c>
      <c r="O89" s="237">
        <f t="shared" si="28"/>
        <v>0</v>
      </c>
      <c r="P89" s="237">
        <f t="shared" si="28"/>
        <v>0</v>
      </c>
      <c r="Q89" s="237">
        <f t="shared" si="28"/>
        <v>0</v>
      </c>
      <c r="R89" s="237">
        <f t="shared" si="28"/>
        <v>0</v>
      </c>
      <c r="S89" s="237">
        <f t="shared" si="28"/>
        <v>0</v>
      </c>
      <c r="T89" s="237">
        <f t="shared" si="28"/>
        <v>0</v>
      </c>
      <c r="U89" s="237">
        <f t="shared" si="28"/>
        <v>0</v>
      </c>
      <c r="V89" s="237">
        <f t="shared" si="28"/>
        <v>0</v>
      </c>
      <c r="W89" s="237">
        <f t="shared" si="28"/>
        <v>0</v>
      </c>
      <c r="X89" s="237">
        <f t="shared" si="28"/>
        <v>0</v>
      </c>
      <c r="Y89" s="237">
        <f t="shared" si="28"/>
        <v>0</v>
      </c>
      <c r="Z89" s="237">
        <f t="shared" si="28"/>
        <v>0</v>
      </c>
      <c r="AA89" s="237">
        <f t="shared" si="28"/>
        <v>0</v>
      </c>
      <c r="AB89" s="237">
        <f t="shared" si="28"/>
        <v>0</v>
      </c>
      <c r="AC89" s="237">
        <f t="shared" si="28"/>
        <v>0</v>
      </c>
      <c r="AD89" s="237">
        <f t="shared" si="28"/>
        <v>0</v>
      </c>
      <c r="AE89" s="237">
        <f t="shared" si="28"/>
        <v>0</v>
      </c>
      <c r="AF89" s="237">
        <f t="shared" si="28"/>
        <v>0</v>
      </c>
      <c r="AG89" s="189">
        <f t="shared" si="27"/>
        <v>0</v>
      </c>
      <c r="AH89" s="243"/>
    </row>
    <row r="90" hidden="1" outlineLevel="1">
      <c r="A90" s="211"/>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89"/>
      <c r="AH90" s="185"/>
    </row>
    <row r="91" hidden="1" outlineLevel="1">
      <c r="A91" s="234" t="s">
        <v>244</v>
      </c>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189">
        <f t="shared" ref="AG91:AG93" si="29">SUM(B91:AF91)</f>
        <v>0</v>
      </c>
      <c r="AH91" s="208"/>
    </row>
    <row r="92" hidden="1" outlineLevel="1">
      <c r="A92" s="234" t="s">
        <v>654</v>
      </c>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c r="AA92" s="221"/>
      <c r="AB92" s="221"/>
      <c r="AC92" s="221"/>
      <c r="AD92" s="221"/>
      <c r="AE92" s="221"/>
      <c r="AF92" s="221"/>
      <c r="AG92" s="189">
        <f t="shared" si="29"/>
        <v>0</v>
      </c>
      <c r="AH92" s="208"/>
    </row>
    <row r="93" hidden="1" outlineLevel="1">
      <c r="A93" s="236" t="s">
        <v>246</v>
      </c>
      <c r="B93" s="237">
        <f t="shared" ref="B93:AF93" si="30">sum(B91:B92)</f>
        <v>0</v>
      </c>
      <c r="C93" s="237">
        <f t="shared" si="30"/>
        <v>0</v>
      </c>
      <c r="D93" s="237">
        <f t="shared" si="30"/>
        <v>0</v>
      </c>
      <c r="E93" s="237">
        <f t="shared" si="30"/>
        <v>0</v>
      </c>
      <c r="F93" s="237">
        <f t="shared" si="30"/>
        <v>0</v>
      </c>
      <c r="G93" s="237">
        <f t="shared" si="30"/>
        <v>0</v>
      </c>
      <c r="H93" s="237">
        <f t="shared" si="30"/>
        <v>0</v>
      </c>
      <c r="I93" s="237">
        <f t="shared" si="30"/>
        <v>0</v>
      </c>
      <c r="J93" s="237">
        <f t="shared" si="30"/>
        <v>0</v>
      </c>
      <c r="K93" s="237">
        <f t="shared" si="30"/>
        <v>0</v>
      </c>
      <c r="L93" s="237">
        <f t="shared" si="30"/>
        <v>0</v>
      </c>
      <c r="M93" s="237">
        <f t="shared" si="30"/>
        <v>0</v>
      </c>
      <c r="N93" s="237">
        <f t="shared" si="30"/>
        <v>0</v>
      </c>
      <c r="O93" s="237">
        <f t="shared" si="30"/>
        <v>0</v>
      </c>
      <c r="P93" s="237">
        <f t="shared" si="30"/>
        <v>0</v>
      </c>
      <c r="Q93" s="237">
        <f t="shared" si="30"/>
        <v>0</v>
      </c>
      <c r="R93" s="237">
        <f t="shared" si="30"/>
        <v>0</v>
      </c>
      <c r="S93" s="237">
        <f t="shared" si="30"/>
        <v>0</v>
      </c>
      <c r="T93" s="237">
        <f t="shared" si="30"/>
        <v>0</v>
      </c>
      <c r="U93" s="237">
        <f t="shared" si="30"/>
        <v>0</v>
      </c>
      <c r="V93" s="237">
        <f t="shared" si="30"/>
        <v>0</v>
      </c>
      <c r="W93" s="237">
        <f t="shared" si="30"/>
        <v>0</v>
      </c>
      <c r="X93" s="237">
        <f t="shared" si="30"/>
        <v>0</v>
      </c>
      <c r="Y93" s="237">
        <f t="shared" si="30"/>
        <v>0</v>
      </c>
      <c r="Z93" s="237">
        <f t="shared" si="30"/>
        <v>0</v>
      </c>
      <c r="AA93" s="237">
        <f t="shared" si="30"/>
        <v>0</v>
      </c>
      <c r="AB93" s="237">
        <f t="shared" si="30"/>
        <v>0</v>
      </c>
      <c r="AC93" s="237">
        <f t="shared" si="30"/>
        <v>0</v>
      </c>
      <c r="AD93" s="237">
        <f t="shared" si="30"/>
        <v>0</v>
      </c>
      <c r="AE93" s="237">
        <f t="shared" si="30"/>
        <v>0</v>
      </c>
      <c r="AF93" s="237">
        <f t="shared" si="30"/>
        <v>0</v>
      </c>
      <c r="AG93" s="189">
        <f t="shared" si="29"/>
        <v>0</v>
      </c>
      <c r="AH93" s="243"/>
    </row>
    <row r="94" hidden="1" outlineLevel="1">
      <c r="A94" s="211"/>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89"/>
      <c r="AH94" s="185"/>
    </row>
    <row r="95" hidden="1" outlineLevel="1">
      <c r="A95" s="234" t="s">
        <v>655</v>
      </c>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189">
        <f t="shared" ref="AG95:AG98" si="31">SUM(B95:AF95)</f>
        <v>0</v>
      </c>
      <c r="AH95" s="208"/>
    </row>
    <row r="96" hidden="1" outlineLevel="1">
      <c r="A96" s="234" t="s">
        <v>656</v>
      </c>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c r="AA96" s="221"/>
      <c r="AB96" s="221"/>
      <c r="AC96" s="221"/>
      <c r="AD96" s="221"/>
      <c r="AE96" s="221"/>
      <c r="AF96" s="221"/>
      <c r="AG96" s="189">
        <f t="shared" si="31"/>
        <v>0</v>
      </c>
      <c r="AH96" s="208"/>
    </row>
    <row r="97" hidden="1" outlineLevel="1">
      <c r="A97" s="234" t="s">
        <v>657</v>
      </c>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c r="AA97" s="221"/>
      <c r="AB97" s="221"/>
      <c r="AC97" s="221"/>
      <c r="AD97" s="221"/>
      <c r="AE97" s="221"/>
      <c r="AF97" s="221"/>
      <c r="AG97" s="189">
        <f t="shared" si="31"/>
        <v>0</v>
      </c>
      <c r="AH97" s="208"/>
    </row>
    <row r="98" hidden="1" outlineLevel="1">
      <c r="A98" s="240" t="s">
        <v>250</v>
      </c>
      <c r="B98" s="241">
        <f t="shared" ref="B98:AF98" si="32">sum(B95:B97)</f>
        <v>0</v>
      </c>
      <c r="C98" s="241">
        <f t="shared" si="32"/>
        <v>0</v>
      </c>
      <c r="D98" s="241">
        <f t="shared" si="32"/>
        <v>0</v>
      </c>
      <c r="E98" s="241">
        <f t="shared" si="32"/>
        <v>0</v>
      </c>
      <c r="F98" s="241">
        <f t="shared" si="32"/>
        <v>0</v>
      </c>
      <c r="G98" s="241">
        <f t="shared" si="32"/>
        <v>0</v>
      </c>
      <c r="H98" s="241">
        <f t="shared" si="32"/>
        <v>0</v>
      </c>
      <c r="I98" s="241">
        <f t="shared" si="32"/>
        <v>0</v>
      </c>
      <c r="J98" s="241">
        <f t="shared" si="32"/>
        <v>0</v>
      </c>
      <c r="K98" s="241">
        <f t="shared" si="32"/>
        <v>0</v>
      </c>
      <c r="L98" s="241">
        <f t="shared" si="32"/>
        <v>0</v>
      </c>
      <c r="M98" s="241">
        <f t="shared" si="32"/>
        <v>0</v>
      </c>
      <c r="N98" s="241">
        <f t="shared" si="32"/>
        <v>0</v>
      </c>
      <c r="O98" s="241">
        <f t="shared" si="32"/>
        <v>0</v>
      </c>
      <c r="P98" s="241">
        <f t="shared" si="32"/>
        <v>0</v>
      </c>
      <c r="Q98" s="241">
        <f t="shared" si="32"/>
        <v>0</v>
      </c>
      <c r="R98" s="241">
        <f t="shared" si="32"/>
        <v>0</v>
      </c>
      <c r="S98" s="241">
        <f t="shared" si="32"/>
        <v>0</v>
      </c>
      <c r="T98" s="241">
        <f t="shared" si="32"/>
        <v>0</v>
      </c>
      <c r="U98" s="241">
        <f t="shared" si="32"/>
        <v>0</v>
      </c>
      <c r="V98" s="241">
        <f t="shared" si="32"/>
        <v>0</v>
      </c>
      <c r="W98" s="241">
        <f t="shared" si="32"/>
        <v>0</v>
      </c>
      <c r="X98" s="241">
        <f t="shared" si="32"/>
        <v>0</v>
      </c>
      <c r="Y98" s="241">
        <f t="shared" si="32"/>
        <v>0</v>
      </c>
      <c r="Z98" s="241">
        <f t="shared" si="32"/>
        <v>0</v>
      </c>
      <c r="AA98" s="241">
        <f t="shared" si="32"/>
        <v>0</v>
      </c>
      <c r="AB98" s="241">
        <f t="shared" si="32"/>
        <v>0</v>
      </c>
      <c r="AC98" s="241">
        <f t="shared" si="32"/>
        <v>0</v>
      </c>
      <c r="AD98" s="241">
        <f t="shared" si="32"/>
        <v>0</v>
      </c>
      <c r="AE98" s="241">
        <f t="shared" si="32"/>
        <v>0</v>
      </c>
      <c r="AF98" s="241">
        <f t="shared" si="32"/>
        <v>0</v>
      </c>
      <c r="AG98" s="189">
        <f t="shared" si="31"/>
        <v>0</v>
      </c>
      <c r="AH98" s="242"/>
    </row>
    <row r="99">
      <c r="A99" s="211"/>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89"/>
      <c r="AH99" s="185"/>
    </row>
    <row r="100">
      <c r="A100" s="244" t="s">
        <v>278</v>
      </c>
      <c r="B100" s="245">
        <f t="shared" ref="B100:AF100" si="33">B54-B144</f>
        <v>1</v>
      </c>
      <c r="C100" s="245">
        <f t="shared" si="33"/>
        <v>0</v>
      </c>
      <c r="D100" s="245">
        <f t="shared" si="33"/>
        <v>1</v>
      </c>
      <c r="E100" s="245">
        <f t="shared" si="33"/>
        <v>0</v>
      </c>
      <c r="F100" s="245">
        <f t="shared" si="33"/>
        <v>0</v>
      </c>
      <c r="G100" s="245">
        <f t="shared" si="33"/>
        <v>0</v>
      </c>
      <c r="H100" s="245">
        <f t="shared" si="33"/>
        <v>0</v>
      </c>
      <c r="I100" s="245">
        <f t="shared" si="33"/>
        <v>0</v>
      </c>
      <c r="J100" s="245">
        <f t="shared" si="33"/>
        <v>1</v>
      </c>
      <c r="K100" s="245">
        <f t="shared" si="33"/>
        <v>1</v>
      </c>
      <c r="L100" s="245">
        <f t="shared" si="33"/>
        <v>0</v>
      </c>
      <c r="M100" s="245">
        <f t="shared" si="33"/>
        <v>1</v>
      </c>
      <c r="N100" s="245">
        <f t="shared" si="33"/>
        <v>1</v>
      </c>
      <c r="O100" s="245">
        <f t="shared" si="33"/>
        <v>0</v>
      </c>
      <c r="P100" s="245">
        <f t="shared" si="33"/>
        <v>1</v>
      </c>
      <c r="Q100" s="245">
        <f t="shared" si="33"/>
        <v>2</v>
      </c>
      <c r="R100" s="245">
        <f t="shared" si="33"/>
        <v>0</v>
      </c>
      <c r="S100" s="245">
        <f t="shared" si="33"/>
        <v>0</v>
      </c>
      <c r="T100" s="245">
        <f t="shared" si="33"/>
        <v>0</v>
      </c>
      <c r="U100" s="245">
        <f t="shared" si="33"/>
        <v>1</v>
      </c>
      <c r="V100" s="245">
        <f t="shared" si="33"/>
        <v>0</v>
      </c>
      <c r="W100" s="245">
        <f t="shared" si="33"/>
        <v>0</v>
      </c>
      <c r="X100" s="245">
        <f t="shared" si="33"/>
        <v>2</v>
      </c>
      <c r="Y100" s="245">
        <f t="shared" si="33"/>
        <v>2</v>
      </c>
      <c r="Z100" s="245">
        <f t="shared" si="33"/>
        <v>2</v>
      </c>
      <c r="AA100" s="245">
        <f t="shared" si="33"/>
        <v>0</v>
      </c>
      <c r="AB100" s="245">
        <f t="shared" si="33"/>
        <v>0</v>
      </c>
      <c r="AC100" s="245">
        <f t="shared" si="33"/>
        <v>0</v>
      </c>
      <c r="AD100" s="245">
        <f t="shared" si="33"/>
        <v>0</v>
      </c>
      <c r="AE100" s="245">
        <f t="shared" si="33"/>
        <v>1</v>
      </c>
      <c r="AF100" s="245">
        <f t="shared" si="33"/>
        <v>1</v>
      </c>
      <c r="AG100" s="189">
        <f t="shared" ref="AG100:AG113" si="35">SUM(B100:AF100)</f>
        <v>18</v>
      </c>
      <c r="AH100" s="226"/>
    </row>
    <row r="101">
      <c r="A101" s="246" t="s">
        <v>279</v>
      </c>
      <c r="B101" s="235">
        <f t="shared" ref="B101:AF101" si="34">B55-B145</f>
        <v>2</v>
      </c>
      <c r="C101" s="235">
        <f t="shared" si="34"/>
        <v>1</v>
      </c>
      <c r="D101" s="235">
        <f t="shared" si="34"/>
        <v>1</v>
      </c>
      <c r="E101" s="235">
        <f t="shared" si="34"/>
        <v>5</v>
      </c>
      <c r="F101" s="235">
        <f t="shared" si="34"/>
        <v>2</v>
      </c>
      <c r="G101" s="235">
        <f t="shared" si="34"/>
        <v>1</v>
      </c>
      <c r="H101" s="235">
        <f t="shared" si="34"/>
        <v>1</v>
      </c>
      <c r="I101" s="235">
        <f t="shared" si="34"/>
        <v>1</v>
      </c>
      <c r="J101" s="235">
        <f t="shared" si="34"/>
        <v>2</v>
      </c>
      <c r="K101" s="235">
        <f t="shared" si="34"/>
        <v>3</v>
      </c>
      <c r="L101" s="235">
        <f t="shared" si="34"/>
        <v>0</v>
      </c>
      <c r="M101" s="235">
        <f t="shared" si="34"/>
        <v>1</v>
      </c>
      <c r="N101" s="235">
        <f t="shared" si="34"/>
        <v>2</v>
      </c>
      <c r="O101" s="235">
        <f t="shared" si="34"/>
        <v>2</v>
      </c>
      <c r="P101" s="235">
        <f t="shared" si="34"/>
        <v>3</v>
      </c>
      <c r="Q101" s="235">
        <f t="shared" si="34"/>
        <v>2</v>
      </c>
      <c r="R101" s="235">
        <f t="shared" si="34"/>
        <v>4</v>
      </c>
      <c r="S101" s="235">
        <f t="shared" si="34"/>
        <v>1</v>
      </c>
      <c r="T101" s="235">
        <f t="shared" si="34"/>
        <v>3</v>
      </c>
      <c r="U101" s="235">
        <f t="shared" si="34"/>
        <v>1</v>
      </c>
      <c r="V101" s="235">
        <f t="shared" si="34"/>
        <v>0</v>
      </c>
      <c r="W101" s="235">
        <f t="shared" si="34"/>
        <v>1</v>
      </c>
      <c r="X101" s="235">
        <f t="shared" si="34"/>
        <v>2</v>
      </c>
      <c r="Y101" s="235">
        <f t="shared" si="34"/>
        <v>4</v>
      </c>
      <c r="Z101" s="235">
        <f t="shared" si="34"/>
        <v>2</v>
      </c>
      <c r="AA101" s="235">
        <f t="shared" si="34"/>
        <v>0</v>
      </c>
      <c r="AB101" s="235">
        <f t="shared" si="34"/>
        <v>0</v>
      </c>
      <c r="AC101" s="235">
        <f t="shared" si="34"/>
        <v>3</v>
      </c>
      <c r="AD101" s="235">
        <f t="shared" si="34"/>
        <v>0</v>
      </c>
      <c r="AE101" s="235">
        <f t="shared" si="34"/>
        <v>2</v>
      </c>
      <c r="AF101" s="235">
        <f t="shared" si="34"/>
        <v>2</v>
      </c>
      <c r="AG101" s="189">
        <f t="shared" si="35"/>
        <v>54</v>
      </c>
      <c r="AH101" s="201"/>
    </row>
    <row r="102">
      <c r="A102" s="246" t="s">
        <v>658</v>
      </c>
      <c r="B102" s="235">
        <f t="shared" ref="B102:AF102" si="36">B56-B146</f>
        <v>0</v>
      </c>
      <c r="C102" s="235">
        <f t="shared" si="36"/>
        <v>1</v>
      </c>
      <c r="D102" s="235">
        <f t="shared" si="36"/>
        <v>0</v>
      </c>
      <c r="E102" s="235">
        <f t="shared" si="36"/>
        <v>1</v>
      </c>
      <c r="F102" s="235">
        <f t="shared" si="36"/>
        <v>0</v>
      </c>
      <c r="G102" s="235">
        <f t="shared" si="36"/>
        <v>0</v>
      </c>
      <c r="H102" s="235">
        <f t="shared" si="36"/>
        <v>0</v>
      </c>
      <c r="I102" s="235">
        <f t="shared" si="36"/>
        <v>1</v>
      </c>
      <c r="J102" s="235">
        <f t="shared" si="36"/>
        <v>0</v>
      </c>
      <c r="K102" s="235">
        <f t="shared" si="36"/>
        <v>0</v>
      </c>
      <c r="L102" s="235">
        <f t="shared" si="36"/>
        <v>0</v>
      </c>
      <c r="M102" s="235">
        <f t="shared" si="36"/>
        <v>1</v>
      </c>
      <c r="N102" s="235">
        <f t="shared" si="36"/>
        <v>0</v>
      </c>
      <c r="O102" s="235">
        <f t="shared" si="36"/>
        <v>0</v>
      </c>
      <c r="P102" s="235">
        <f t="shared" si="36"/>
        <v>0</v>
      </c>
      <c r="Q102" s="235">
        <f t="shared" si="36"/>
        <v>1</v>
      </c>
      <c r="R102" s="235">
        <f t="shared" si="36"/>
        <v>0</v>
      </c>
      <c r="S102" s="235">
        <f t="shared" si="36"/>
        <v>1</v>
      </c>
      <c r="T102" s="235">
        <f t="shared" si="36"/>
        <v>0</v>
      </c>
      <c r="U102" s="235">
        <f t="shared" si="36"/>
        <v>2</v>
      </c>
      <c r="V102" s="235">
        <f t="shared" si="36"/>
        <v>0</v>
      </c>
      <c r="W102" s="235">
        <f t="shared" si="36"/>
        <v>0</v>
      </c>
      <c r="X102" s="235">
        <f t="shared" si="36"/>
        <v>0</v>
      </c>
      <c r="Y102" s="235">
        <f t="shared" si="36"/>
        <v>0</v>
      </c>
      <c r="Z102" s="235">
        <f t="shared" si="36"/>
        <v>0</v>
      </c>
      <c r="AA102" s="235">
        <f t="shared" si="36"/>
        <v>0</v>
      </c>
      <c r="AB102" s="235">
        <f t="shared" si="36"/>
        <v>0</v>
      </c>
      <c r="AC102" s="235">
        <f t="shared" si="36"/>
        <v>0</v>
      </c>
      <c r="AD102" s="235">
        <f t="shared" si="36"/>
        <v>0</v>
      </c>
      <c r="AE102" s="235">
        <f t="shared" si="36"/>
        <v>1</v>
      </c>
      <c r="AF102" s="235">
        <f t="shared" si="36"/>
        <v>1</v>
      </c>
      <c r="AG102" s="189">
        <f t="shared" si="35"/>
        <v>10</v>
      </c>
      <c r="AH102" s="201"/>
    </row>
    <row r="103">
      <c r="A103" s="246" t="s">
        <v>659</v>
      </c>
      <c r="B103" s="235">
        <f t="shared" ref="B103:AF103" si="37">B57-B147</f>
        <v>0</v>
      </c>
      <c r="C103" s="235">
        <f t="shared" si="37"/>
        <v>0</v>
      </c>
      <c r="D103" s="235">
        <f t="shared" si="37"/>
        <v>0</v>
      </c>
      <c r="E103" s="235">
        <f t="shared" si="37"/>
        <v>0</v>
      </c>
      <c r="F103" s="235">
        <f t="shared" si="37"/>
        <v>0</v>
      </c>
      <c r="G103" s="235">
        <f t="shared" si="37"/>
        <v>0</v>
      </c>
      <c r="H103" s="235">
        <f t="shared" si="37"/>
        <v>0</v>
      </c>
      <c r="I103" s="235">
        <f t="shared" si="37"/>
        <v>0</v>
      </c>
      <c r="J103" s="235">
        <f t="shared" si="37"/>
        <v>0</v>
      </c>
      <c r="K103" s="235">
        <f t="shared" si="37"/>
        <v>0</v>
      </c>
      <c r="L103" s="235">
        <f t="shared" si="37"/>
        <v>0</v>
      </c>
      <c r="M103" s="235">
        <f t="shared" si="37"/>
        <v>0</v>
      </c>
      <c r="N103" s="235">
        <f t="shared" si="37"/>
        <v>0</v>
      </c>
      <c r="O103" s="235">
        <f t="shared" si="37"/>
        <v>0</v>
      </c>
      <c r="P103" s="235">
        <f t="shared" si="37"/>
        <v>0</v>
      </c>
      <c r="Q103" s="235">
        <f t="shared" si="37"/>
        <v>0</v>
      </c>
      <c r="R103" s="235">
        <f t="shared" si="37"/>
        <v>0</v>
      </c>
      <c r="S103" s="235">
        <f t="shared" si="37"/>
        <v>0</v>
      </c>
      <c r="T103" s="235">
        <f t="shared" si="37"/>
        <v>0</v>
      </c>
      <c r="U103" s="235">
        <f t="shared" si="37"/>
        <v>0</v>
      </c>
      <c r="V103" s="235">
        <f t="shared" si="37"/>
        <v>0</v>
      </c>
      <c r="W103" s="235">
        <f t="shared" si="37"/>
        <v>0</v>
      </c>
      <c r="X103" s="235">
        <f t="shared" si="37"/>
        <v>0</v>
      </c>
      <c r="Y103" s="235">
        <f t="shared" si="37"/>
        <v>0</v>
      </c>
      <c r="Z103" s="235">
        <f t="shared" si="37"/>
        <v>0</v>
      </c>
      <c r="AA103" s="235">
        <f t="shared" si="37"/>
        <v>0</v>
      </c>
      <c r="AB103" s="235">
        <f t="shared" si="37"/>
        <v>0</v>
      </c>
      <c r="AC103" s="235">
        <f t="shared" si="37"/>
        <v>0</v>
      </c>
      <c r="AD103" s="235">
        <f t="shared" si="37"/>
        <v>0</v>
      </c>
      <c r="AE103" s="235">
        <f t="shared" si="37"/>
        <v>0</v>
      </c>
      <c r="AF103" s="235">
        <f t="shared" si="37"/>
        <v>0</v>
      </c>
      <c r="AG103" s="189">
        <f t="shared" si="35"/>
        <v>0</v>
      </c>
      <c r="AH103" s="201"/>
    </row>
    <row r="104">
      <c r="A104" s="246" t="s">
        <v>660</v>
      </c>
      <c r="B104" s="235">
        <f t="shared" ref="B104:AF104" si="38">B58-B148</f>
        <v>0</v>
      </c>
      <c r="C104" s="235">
        <f t="shared" si="38"/>
        <v>0</v>
      </c>
      <c r="D104" s="235">
        <f t="shared" si="38"/>
        <v>0</v>
      </c>
      <c r="E104" s="235">
        <f t="shared" si="38"/>
        <v>0</v>
      </c>
      <c r="F104" s="235">
        <f t="shared" si="38"/>
        <v>0</v>
      </c>
      <c r="G104" s="235">
        <f t="shared" si="38"/>
        <v>0</v>
      </c>
      <c r="H104" s="235">
        <f t="shared" si="38"/>
        <v>0</v>
      </c>
      <c r="I104" s="235">
        <f t="shared" si="38"/>
        <v>0</v>
      </c>
      <c r="J104" s="235">
        <f t="shared" si="38"/>
        <v>0</v>
      </c>
      <c r="K104" s="235">
        <f t="shared" si="38"/>
        <v>0</v>
      </c>
      <c r="L104" s="235">
        <f t="shared" si="38"/>
        <v>0</v>
      </c>
      <c r="M104" s="235">
        <f t="shared" si="38"/>
        <v>0</v>
      </c>
      <c r="N104" s="235">
        <f t="shared" si="38"/>
        <v>0</v>
      </c>
      <c r="O104" s="235">
        <f t="shared" si="38"/>
        <v>0</v>
      </c>
      <c r="P104" s="235">
        <f t="shared" si="38"/>
        <v>0</v>
      </c>
      <c r="Q104" s="235">
        <f t="shared" si="38"/>
        <v>0</v>
      </c>
      <c r="R104" s="235">
        <f t="shared" si="38"/>
        <v>0</v>
      </c>
      <c r="S104" s="235">
        <f t="shared" si="38"/>
        <v>0</v>
      </c>
      <c r="T104" s="235">
        <f t="shared" si="38"/>
        <v>0</v>
      </c>
      <c r="U104" s="235">
        <f t="shared" si="38"/>
        <v>0</v>
      </c>
      <c r="V104" s="235">
        <f t="shared" si="38"/>
        <v>0</v>
      </c>
      <c r="W104" s="235">
        <f t="shared" si="38"/>
        <v>0</v>
      </c>
      <c r="X104" s="235">
        <f t="shared" si="38"/>
        <v>0</v>
      </c>
      <c r="Y104" s="235">
        <f t="shared" si="38"/>
        <v>0</v>
      </c>
      <c r="Z104" s="235">
        <f t="shared" si="38"/>
        <v>0</v>
      </c>
      <c r="AA104" s="235">
        <f t="shared" si="38"/>
        <v>0</v>
      </c>
      <c r="AB104" s="235">
        <f t="shared" si="38"/>
        <v>0</v>
      </c>
      <c r="AC104" s="235">
        <f t="shared" si="38"/>
        <v>0</v>
      </c>
      <c r="AD104" s="235">
        <f t="shared" si="38"/>
        <v>0</v>
      </c>
      <c r="AE104" s="235">
        <f t="shared" si="38"/>
        <v>0</v>
      </c>
      <c r="AF104" s="235">
        <f t="shared" si="38"/>
        <v>0</v>
      </c>
      <c r="AG104" s="189">
        <f t="shared" si="35"/>
        <v>0</v>
      </c>
      <c r="AH104" s="201"/>
    </row>
    <row r="105">
      <c r="A105" s="246" t="s">
        <v>661</v>
      </c>
      <c r="B105" s="235">
        <f t="shared" ref="B105:AF105" si="39">B59-B149</f>
        <v>0</v>
      </c>
      <c r="C105" s="235">
        <f t="shared" si="39"/>
        <v>0</v>
      </c>
      <c r="D105" s="235">
        <f t="shared" si="39"/>
        <v>0</v>
      </c>
      <c r="E105" s="235">
        <f t="shared" si="39"/>
        <v>0</v>
      </c>
      <c r="F105" s="235">
        <f t="shared" si="39"/>
        <v>0</v>
      </c>
      <c r="G105" s="235">
        <f t="shared" si="39"/>
        <v>0</v>
      </c>
      <c r="H105" s="235">
        <f t="shared" si="39"/>
        <v>0</v>
      </c>
      <c r="I105" s="235">
        <f t="shared" si="39"/>
        <v>0</v>
      </c>
      <c r="J105" s="235">
        <f t="shared" si="39"/>
        <v>0</v>
      </c>
      <c r="K105" s="235">
        <f t="shared" si="39"/>
        <v>0</v>
      </c>
      <c r="L105" s="235">
        <f t="shared" si="39"/>
        <v>0</v>
      </c>
      <c r="M105" s="235">
        <f t="shared" si="39"/>
        <v>0</v>
      </c>
      <c r="N105" s="235">
        <f t="shared" si="39"/>
        <v>0</v>
      </c>
      <c r="O105" s="235">
        <f t="shared" si="39"/>
        <v>0</v>
      </c>
      <c r="P105" s="235">
        <f t="shared" si="39"/>
        <v>0</v>
      </c>
      <c r="Q105" s="235">
        <f t="shared" si="39"/>
        <v>0</v>
      </c>
      <c r="R105" s="235">
        <f t="shared" si="39"/>
        <v>0</v>
      </c>
      <c r="S105" s="235">
        <f t="shared" si="39"/>
        <v>0</v>
      </c>
      <c r="T105" s="235">
        <f t="shared" si="39"/>
        <v>0</v>
      </c>
      <c r="U105" s="235">
        <f t="shared" si="39"/>
        <v>0</v>
      </c>
      <c r="V105" s="235">
        <f t="shared" si="39"/>
        <v>0</v>
      </c>
      <c r="W105" s="235">
        <f t="shared" si="39"/>
        <v>0</v>
      </c>
      <c r="X105" s="235">
        <f t="shared" si="39"/>
        <v>0</v>
      </c>
      <c r="Y105" s="235">
        <f t="shared" si="39"/>
        <v>0</v>
      </c>
      <c r="Z105" s="235">
        <f t="shared" si="39"/>
        <v>0</v>
      </c>
      <c r="AA105" s="235">
        <f t="shared" si="39"/>
        <v>0</v>
      </c>
      <c r="AB105" s="235">
        <f t="shared" si="39"/>
        <v>0</v>
      </c>
      <c r="AC105" s="235">
        <f t="shared" si="39"/>
        <v>0</v>
      </c>
      <c r="AD105" s="235">
        <f t="shared" si="39"/>
        <v>0</v>
      </c>
      <c r="AE105" s="235">
        <f t="shared" si="39"/>
        <v>0</v>
      </c>
      <c r="AF105" s="235">
        <f t="shared" si="39"/>
        <v>0</v>
      </c>
      <c r="AG105" s="189">
        <f t="shared" si="35"/>
        <v>0</v>
      </c>
      <c r="AH105" s="201"/>
    </row>
    <row r="106">
      <c r="A106" s="246" t="s">
        <v>662</v>
      </c>
      <c r="B106" s="235">
        <f t="shared" ref="B106:AF106" si="40">B60-B150</f>
        <v>1</v>
      </c>
      <c r="C106" s="235">
        <f t="shared" si="40"/>
        <v>1</v>
      </c>
      <c r="D106" s="235">
        <f t="shared" si="40"/>
        <v>0</v>
      </c>
      <c r="E106" s="235">
        <f t="shared" si="40"/>
        <v>0</v>
      </c>
      <c r="F106" s="235">
        <f t="shared" si="40"/>
        <v>0</v>
      </c>
      <c r="G106" s="235">
        <f t="shared" si="40"/>
        <v>0</v>
      </c>
      <c r="H106" s="235">
        <f t="shared" si="40"/>
        <v>0</v>
      </c>
      <c r="I106" s="235">
        <f t="shared" si="40"/>
        <v>0</v>
      </c>
      <c r="J106" s="235">
        <f t="shared" si="40"/>
        <v>1</v>
      </c>
      <c r="K106" s="235">
        <f t="shared" si="40"/>
        <v>2</v>
      </c>
      <c r="L106" s="235">
        <f t="shared" si="40"/>
        <v>0</v>
      </c>
      <c r="M106" s="235">
        <f t="shared" si="40"/>
        <v>2</v>
      </c>
      <c r="N106" s="235">
        <f t="shared" si="40"/>
        <v>1</v>
      </c>
      <c r="O106" s="235">
        <f t="shared" si="40"/>
        <v>1</v>
      </c>
      <c r="P106" s="235">
        <f t="shared" si="40"/>
        <v>1</v>
      </c>
      <c r="Q106" s="235">
        <f t="shared" si="40"/>
        <v>2</v>
      </c>
      <c r="R106" s="235">
        <f t="shared" si="40"/>
        <v>1</v>
      </c>
      <c r="S106" s="235">
        <f t="shared" si="40"/>
        <v>0</v>
      </c>
      <c r="T106" s="235">
        <f t="shared" si="40"/>
        <v>2</v>
      </c>
      <c r="U106" s="235">
        <f t="shared" si="40"/>
        <v>0</v>
      </c>
      <c r="V106" s="235">
        <f t="shared" si="40"/>
        <v>0</v>
      </c>
      <c r="W106" s="235">
        <f t="shared" si="40"/>
        <v>1</v>
      </c>
      <c r="X106" s="235">
        <f t="shared" si="40"/>
        <v>2</v>
      </c>
      <c r="Y106" s="235">
        <f t="shared" si="40"/>
        <v>2</v>
      </c>
      <c r="Z106" s="235">
        <f t="shared" si="40"/>
        <v>3</v>
      </c>
      <c r="AA106" s="235">
        <f t="shared" si="40"/>
        <v>1</v>
      </c>
      <c r="AB106" s="235">
        <f t="shared" si="40"/>
        <v>0</v>
      </c>
      <c r="AC106" s="235">
        <f t="shared" si="40"/>
        <v>1</v>
      </c>
      <c r="AD106" s="235">
        <f t="shared" si="40"/>
        <v>0</v>
      </c>
      <c r="AE106" s="235">
        <f t="shared" si="40"/>
        <v>1</v>
      </c>
      <c r="AF106" s="235">
        <f t="shared" si="40"/>
        <v>2</v>
      </c>
      <c r="AG106" s="189">
        <f t="shared" si="35"/>
        <v>28</v>
      </c>
      <c r="AH106" s="201"/>
    </row>
    <row r="107" collapsed="1">
      <c r="A107" s="246" t="s">
        <v>663</v>
      </c>
      <c r="B107" s="235">
        <f t="shared" ref="B107:AF107" si="41">B61-B151</f>
        <v>0</v>
      </c>
      <c r="C107" s="235">
        <f t="shared" si="41"/>
        <v>0</v>
      </c>
      <c r="D107" s="235">
        <f t="shared" si="41"/>
        <v>0</v>
      </c>
      <c r="E107" s="235">
        <f t="shared" si="41"/>
        <v>0</v>
      </c>
      <c r="F107" s="235">
        <f t="shared" si="41"/>
        <v>0</v>
      </c>
      <c r="G107" s="235">
        <f t="shared" si="41"/>
        <v>0</v>
      </c>
      <c r="H107" s="235">
        <f t="shared" si="41"/>
        <v>0</v>
      </c>
      <c r="I107" s="235">
        <f t="shared" si="41"/>
        <v>0</v>
      </c>
      <c r="J107" s="235">
        <f t="shared" si="41"/>
        <v>0</v>
      </c>
      <c r="K107" s="235">
        <f t="shared" si="41"/>
        <v>0</v>
      </c>
      <c r="L107" s="235">
        <f t="shared" si="41"/>
        <v>0</v>
      </c>
      <c r="M107" s="235">
        <f t="shared" si="41"/>
        <v>0</v>
      </c>
      <c r="N107" s="235">
        <f t="shared" si="41"/>
        <v>0</v>
      </c>
      <c r="O107" s="235">
        <f t="shared" si="41"/>
        <v>0</v>
      </c>
      <c r="P107" s="235">
        <f t="shared" si="41"/>
        <v>0</v>
      </c>
      <c r="Q107" s="235">
        <f t="shared" si="41"/>
        <v>0</v>
      </c>
      <c r="R107" s="235">
        <f t="shared" si="41"/>
        <v>0</v>
      </c>
      <c r="S107" s="235">
        <f t="shared" si="41"/>
        <v>0</v>
      </c>
      <c r="T107" s="235">
        <f t="shared" si="41"/>
        <v>0</v>
      </c>
      <c r="U107" s="235">
        <f t="shared" si="41"/>
        <v>0</v>
      </c>
      <c r="V107" s="235">
        <f t="shared" si="41"/>
        <v>0</v>
      </c>
      <c r="W107" s="235">
        <f t="shared" si="41"/>
        <v>0</v>
      </c>
      <c r="X107" s="235">
        <f t="shared" si="41"/>
        <v>0</v>
      </c>
      <c r="Y107" s="235">
        <f t="shared" si="41"/>
        <v>0</v>
      </c>
      <c r="Z107" s="235">
        <f t="shared" si="41"/>
        <v>0</v>
      </c>
      <c r="AA107" s="235">
        <f t="shared" si="41"/>
        <v>0</v>
      </c>
      <c r="AB107" s="235">
        <f t="shared" si="41"/>
        <v>0</v>
      </c>
      <c r="AC107" s="235">
        <f t="shared" si="41"/>
        <v>0</v>
      </c>
      <c r="AD107" s="235">
        <f t="shared" si="41"/>
        <v>0</v>
      </c>
      <c r="AE107" s="235">
        <f t="shared" si="41"/>
        <v>0</v>
      </c>
      <c r="AF107" s="235">
        <f t="shared" si="41"/>
        <v>0</v>
      </c>
      <c r="AG107" s="189">
        <f t="shared" si="35"/>
        <v>0</v>
      </c>
      <c r="AH107" s="201"/>
    </row>
    <row r="108" hidden="1" outlineLevel="1">
      <c r="A108" s="246" t="s">
        <v>664</v>
      </c>
      <c r="B108" s="295"/>
      <c r="C108" s="295"/>
      <c r="D108" s="295"/>
      <c r="E108" s="295"/>
      <c r="F108" s="295"/>
      <c r="G108" s="295"/>
      <c r="H108" s="295"/>
      <c r="I108" s="295"/>
      <c r="J108" s="295"/>
      <c r="K108" s="295"/>
      <c r="L108" s="295"/>
      <c r="M108" s="295"/>
      <c r="N108" s="295"/>
      <c r="O108" s="295"/>
      <c r="P108" s="295"/>
      <c r="Q108" s="295"/>
      <c r="R108" s="295"/>
      <c r="S108" s="295"/>
      <c r="T108" s="295"/>
      <c r="U108" s="295"/>
      <c r="V108" s="295"/>
      <c r="W108" s="295"/>
      <c r="X108" s="295"/>
      <c r="Y108" s="295"/>
      <c r="Z108" s="295"/>
      <c r="AA108" s="295"/>
      <c r="AB108" s="295"/>
      <c r="AC108" s="295"/>
      <c r="AD108" s="295"/>
      <c r="AE108" s="295"/>
      <c r="AF108" s="295"/>
      <c r="AG108" s="189">
        <f t="shared" si="35"/>
        <v>0</v>
      </c>
      <c r="AH108" s="201"/>
    </row>
    <row r="109" hidden="1" outlineLevel="1">
      <c r="A109" s="246" t="s">
        <v>665</v>
      </c>
      <c r="B109" s="295"/>
      <c r="C109" s="295"/>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c r="AB109" s="295"/>
      <c r="AC109" s="295"/>
      <c r="AD109" s="295"/>
      <c r="AE109" s="295"/>
      <c r="AF109" s="295"/>
      <c r="AG109" s="189">
        <f t="shared" si="35"/>
        <v>0</v>
      </c>
      <c r="AH109" s="201"/>
    </row>
    <row r="110" hidden="1" outlineLevel="1">
      <c r="A110" s="234" t="s">
        <v>666</v>
      </c>
      <c r="B110" s="295"/>
      <c r="C110" s="295"/>
      <c r="D110" s="295"/>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5"/>
      <c r="AF110" s="295"/>
      <c r="AG110" s="189">
        <f t="shared" si="35"/>
        <v>0</v>
      </c>
      <c r="AH110" s="201"/>
    </row>
    <row r="111" hidden="1" outlineLevel="1">
      <c r="A111" s="234" t="s">
        <v>667</v>
      </c>
      <c r="B111" s="349"/>
      <c r="C111" s="349"/>
      <c r="D111" s="349"/>
      <c r="E111" s="349"/>
      <c r="F111" s="349"/>
      <c r="G111" s="349"/>
      <c r="H111" s="349"/>
      <c r="I111" s="349"/>
      <c r="J111" s="349"/>
      <c r="K111" s="349"/>
      <c r="L111" s="349"/>
      <c r="M111" s="349"/>
      <c r="N111" s="349"/>
      <c r="O111" s="349"/>
      <c r="P111" s="349"/>
      <c r="Q111" s="349"/>
      <c r="R111" s="349"/>
      <c r="S111" s="349"/>
      <c r="T111" s="349"/>
      <c r="U111" s="349"/>
      <c r="V111" s="349"/>
      <c r="W111" s="349"/>
      <c r="X111" s="349"/>
      <c r="Y111" s="349"/>
      <c r="Z111" s="349"/>
      <c r="AA111" s="349"/>
      <c r="AB111" s="349"/>
      <c r="AC111" s="349"/>
      <c r="AD111" s="349"/>
      <c r="AE111" s="349"/>
      <c r="AF111" s="349"/>
      <c r="AG111" s="189">
        <f t="shared" si="35"/>
        <v>0</v>
      </c>
      <c r="AH111" s="201"/>
    </row>
    <row r="112" hidden="1" outlineLevel="1">
      <c r="A112" s="234" t="s">
        <v>290</v>
      </c>
      <c r="B112" s="295"/>
      <c r="C112" s="295"/>
      <c r="D112" s="295"/>
      <c r="E112" s="295"/>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5"/>
      <c r="AF112" s="295"/>
      <c r="AG112" s="189">
        <f t="shared" si="35"/>
        <v>0</v>
      </c>
      <c r="AH112" s="201"/>
    </row>
    <row r="113">
      <c r="A113" s="228" t="s">
        <v>291</v>
      </c>
      <c r="B113" s="247">
        <f t="shared" ref="B113:AF113" si="42">sum(B100:B112)</f>
        <v>4</v>
      </c>
      <c r="C113" s="247">
        <f t="shared" si="42"/>
        <v>3</v>
      </c>
      <c r="D113" s="247">
        <f t="shared" si="42"/>
        <v>2</v>
      </c>
      <c r="E113" s="247">
        <f t="shared" si="42"/>
        <v>6</v>
      </c>
      <c r="F113" s="247">
        <f t="shared" si="42"/>
        <v>2</v>
      </c>
      <c r="G113" s="247">
        <f t="shared" si="42"/>
        <v>1</v>
      </c>
      <c r="H113" s="247">
        <f t="shared" si="42"/>
        <v>1</v>
      </c>
      <c r="I113" s="247">
        <f t="shared" si="42"/>
        <v>2</v>
      </c>
      <c r="J113" s="247">
        <f t="shared" si="42"/>
        <v>4</v>
      </c>
      <c r="K113" s="247">
        <f t="shared" si="42"/>
        <v>6</v>
      </c>
      <c r="L113" s="247">
        <f t="shared" si="42"/>
        <v>0</v>
      </c>
      <c r="M113" s="247">
        <f t="shared" si="42"/>
        <v>5</v>
      </c>
      <c r="N113" s="247">
        <f t="shared" si="42"/>
        <v>4</v>
      </c>
      <c r="O113" s="247">
        <f t="shared" si="42"/>
        <v>3</v>
      </c>
      <c r="P113" s="247">
        <f t="shared" si="42"/>
        <v>5</v>
      </c>
      <c r="Q113" s="247">
        <f t="shared" si="42"/>
        <v>7</v>
      </c>
      <c r="R113" s="247">
        <f t="shared" si="42"/>
        <v>5</v>
      </c>
      <c r="S113" s="247">
        <f t="shared" si="42"/>
        <v>2</v>
      </c>
      <c r="T113" s="247">
        <f t="shared" si="42"/>
        <v>5</v>
      </c>
      <c r="U113" s="247">
        <f t="shared" si="42"/>
        <v>4</v>
      </c>
      <c r="V113" s="247">
        <f t="shared" si="42"/>
        <v>0</v>
      </c>
      <c r="W113" s="247">
        <f t="shared" si="42"/>
        <v>2</v>
      </c>
      <c r="X113" s="247">
        <f t="shared" si="42"/>
        <v>6</v>
      </c>
      <c r="Y113" s="247">
        <f t="shared" si="42"/>
        <v>8</v>
      </c>
      <c r="Z113" s="247">
        <f t="shared" si="42"/>
        <v>7</v>
      </c>
      <c r="AA113" s="247">
        <f t="shared" si="42"/>
        <v>1</v>
      </c>
      <c r="AB113" s="247">
        <f t="shared" si="42"/>
        <v>0</v>
      </c>
      <c r="AC113" s="247">
        <f t="shared" si="42"/>
        <v>4</v>
      </c>
      <c r="AD113" s="247">
        <f t="shared" si="42"/>
        <v>0</v>
      </c>
      <c r="AE113" s="247">
        <f t="shared" si="42"/>
        <v>5</v>
      </c>
      <c r="AF113" s="247">
        <f t="shared" si="42"/>
        <v>6</v>
      </c>
      <c r="AG113" s="189">
        <f t="shared" si="35"/>
        <v>110</v>
      </c>
      <c r="AH113" s="231"/>
    </row>
    <row r="114">
      <c r="A114" s="158"/>
      <c r="AG114" s="189"/>
      <c r="AH114" s="201"/>
    </row>
    <row r="115">
      <c r="A115" s="315"/>
      <c r="AG115" s="189"/>
      <c r="AH115" s="201"/>
    </row>
    <row r="116">
      <c r="A116" s="315"/>
      <c r="AG116" s="189"/>
      <c r="AH116" s="201"/>
    </row>
    <row r="117">
      <c r="A117" s="199" t="s">
        <v>314</v>
      </c>
      <c r="B117" s="200">
        <f t="shared" ref="B117:AF117" si="43">sum(B118,B129)</f>
        <v>0</v>
      </c>
      <c r="C117" s="200">
        <f t="shared" si="43"/>
        <v>0</v>
      </c>
      <c r="D117" s="200">
        <f t="shared" si="43"/>
        <v>0</v>
      </c>
      <c r="E117" s="200">
        <f t="shared" si="43"/>
        <v>1</v>
      </c>
      <c r="F117" s="200">
        <f t="shared" si="43"/>
        <v>0</v>
      </c>
      <c r="G117" s="200">
        <f t="shared" si="43"/>
        <v>0</v>
      </c>
      <c r="H117" s="200">
        <f t="shared" si="43"/>
        <v>0</v>
      </c>
      <c r="I117" s="200">
        <f t="shared" si="43"/>
        <v>1</v>
      </c>
      <c r="J117" s="200">
        <f t="shared" si="43"/>
        <v>0</v>
      </c>
      <c r="K117" s="200">
        <f t="shared" si="43"/>
        <v>0</v>
      </c>
      <c r="L117" s="200">
        <f t="shared" si="43"/>
        <v>0</v>
      </c>
      <c r="M117" s="200">
        <f t="shared" si="43"/>
        <v>0</v>
      </c>
      <c r="N117" s="200">
        <f t="shared" si="43"/>
        <v>0</v>
      </c>
      <c r="O117" s="200">
        <f t="shared" si="43"/>
        <v>0</v>
      </c>
      <c r="P117" s="200">
        <f t="shared" si="43"/>
        <v>1</v>
      </c>
      <c r="Q117" s="200">
        <f t="shared" si="43"/>
        <v>0</v>
      </c>
      <c r="R117" s="200">
        <f t="shared" si="43"/>
        <v>0</v>
      </c>
      <c r="S117" s="200">
        <f t="shared" si="43"/>
        <v>0</v>
      </c>
      <c r="T117" s="200">
        <f t="shared" si="43"/>
        <v>0</v>
      </c>
      <c r="U117" s="200">
        <f t="shared" si="43"/>
        <v>0</v>
      </c>
      <c r="V117" s="200">
        <f t="shared" si="43"/>
        <v>0</v>
      </c>
      <c r="W117" s="200">
        <f t="shared" si="43"/>
        <v>0</v>
      </c>
      <c r="X117" s="200">
        <f t="shared" si="43"/>
        <v>0</v>
      </c>
      <c r="Y117" s="200">
        <f t="shared" si="43"/>
        <v>0</v>
      </c>
      <c r="Z117" s="200">
        <f t="shared" si="43"/>
        <v>0</v>
      </c>
      <c r="AA117" s="200">
        <f t="shared" si="43"/>
        <v>0</v>
      </c>
      <c r="AB117" s="200">
        <f t="shared" si="43"/>
        <v>0</v>
      </c>
      <c r="AC117" s="200">
        <f t="shared" si="43"/>
        <v>0</v>
      </c>
      <c r="AD117" s="200">
        <f t="shared" si="43"/>
        <v>0</v>
      </c>
      <c r="AE117" s="200">
        <f t="shared" si="43"/>
        <v>0</v>
      </c>
      <c r="AF117" s="200">
        <f t="shared" si="43"/>
        <v>2</v>
      </c>
      <c r="AG117" s="189">
        <f t="shared" ref="AG117:AG122" si="45">SUM(B117:AF117)</f>
        <v>5</v>
      </c>
      <c r="AH117" s="201"/>
    </row>
    <row r="118">
      <c r="A118" s="202" t="s">
        <v>230</v>
      </c>
      <c r="B118" s="203">
        <f t="shared" ref="B118:AF118" si="44">sum(B122,B127)</f>
        <v>0</v>
      </c>
      <c r="C118" s="203">
        <f t="shared" si="44"/>
        <v>0</v>
      </c>
      <c r="D118" s="203">
        <f t="shared" si="44"/>
        <v>0</v>
      </c>
      <c r="E118" s="203">
        <f t="shared" si="44"/>
        <v>1</v>
      </c>
      <c r="F118" s="203">
        <f t="shared" si="44"/>
        <v>0</v>
      </c>
      <c r="G118" s="203">
        <f t="shared" si="44"/>
        <v>0</v>
      </c>
      <c r="H118" s="203">
        <f t="shared" si="44"/>
        <v>0</v>
      </c>
      <c r="I118" s="203">
        <f t="shared" si="44"/>
        <v>1</v>
      </c>
      <c r="J118" s="203">
        <f t="shared" si="44"/>
        <v>0</v>
      </c>
      <c r="K118" s="203">
        <f t="shared" si="44"/>
        <v>0</v>
      </c>
      <c r="L118" s="203">
        <f t="shared" si="44"/>
        <v>0</v>
      </c>
      <c r="M118" s="203">
        <f t="shared" si="44"/>
        <v>0</v>
      </c>
      <c r="N118" s="203">
        <f t="shared" si="44"/>
        <v>0</v>
      </c>
      <c r="O118" s="203">
        <f t="shared" si="44"/>
        <v>0</v>
      </c>
      <c r="P118" s="203">
        <f t="shared" si="44"/>
        <v>1</v>
      </c>
      <c r="Q118" s="203">
        <f t="shared" si="44"/>
        <v>0</v>
      </c>
      <c r="R118" s="203">
        <f t="shared" si="44"/>
        <v>0</v>
      </c>
      <c r="S118" s="203">
        <f t="shared" si="44"/>
        <v>0</v>
      </c>
      <c r="T118" s="203">
        <f t="shared" si="44"/>
        <v>0</v>
      </c>
      <c r="U118" s="203">
        <f t="shared" si="44"/>
        <v>0</v>
      </c>
      <c r="V118" s="203">
        <f t="shared" si="44"/>
        <v>0</v>
      </c>
      <c r="W118" s="203">
        <f t="shared" si="44"/>
        <v>0</v>
      </c>
      <c r="X118" s="203">
        <f t="shared" si="44"/>
        <v>0</v>
      </c>
      <c r="Y118" s="203">
        <f t="shared" si="44"/>
        <v>0</v>
      </c>
      <c r="Z118" s="203">
        <f t="shared" si="44"/>
        <v>0</v>
      </c>
      <c r="AA118" s="203">
        <f t="shared" si="44"/>
        <v>0</v>
      </c>
      <c r="AB118" s="203">
        <f t="shared" si="44"/>
        <v>0</v>
      </c>
      <c r="AC118" s="203">
        <f t="shared" si="44"/>
        <v>0</v>
      </c>
      <c r="AD118" s="203">
        <f t="shared" si="44"/>
        <v>0</v>
      </c>
      <c r="AE118" s="203">
        <f t="shared" si="44"/>
        <v>0</v>
      </c>
      <c r="AF118" s="203">
        <f t="shared" si="44"/>
        <v>2</v>
      </c>
      <c r="AG118" s="189">
        <f t="shared" si="45"/>
        <v>5</v>
      </c>
      <c r="AH118" s="205"/>
    </row>
    <row r="119">
      <c r="A119" s="234" t="s">
        <v>231</v>
      </c>
      <c r="B119" s="235">
        <v>0.0</v>
      </c>
      <c r="C119" s="235">
        <v>0.0</v>
      </c>
      <c r="D119" s="235">
        <v>0.0</v>
      </c>
      <c r="E119" s="235">
        <v>0.0</v>
      </c>
      <c r="F119" s="235">
        <v>0.0</v>
      </c>
      <c r="G119" s="235">
        <v>0.0</v>
      </c>
      <c r="H119" s="235">
        <v>0.0</v>
      </c>
      <c r="I119" s="235">
        <v>0.0</v>
      </c>
      <c r="J119" s="235">
        <v>0.0</v>
      </c>
      <c r="K119" s="235">
        <v>0.0</v>
      </c>
      <c r="L119" s="235">
        <v>0.0</v>
      </c>
      <c r="M119" s="235">
        <v>0.0</v>
      </c>
      <c r="N119" s="235">
        <v>0.0</v>
      </c>
      <c r="O119" s="235">
        <v>0.0</v>
      </c>
      <c r="P119" s="235">
        <v>0.0</v>
      </c>
      <c r="Q119" s="235">
        <v>0.0</v>
      </c>
      <c r="R119" s="235">
        <v>0.0</v>
      </c>
      <c r="S119" s="235">
        <v>0.0</v>
      </c>
      <c r="T119" s="235">
        <v>0.0</v>
      </c>
      <c r="U119" s="235">
        <v>0.0</v>
      </c>
      <c r="V119" s="235">
        <v>0.0</v>
      </c>
      <c r="W119" s="235">
        <v>0.0</v>
      </c>
      <c r="X119" s="235">
        <v>0.0</v>
      </c>
      <c r="Y119" s="235">
        <v>0.0</v>
      </c>
      <c r="Z119" s="235">
        <v>0.0</v>
      </c>
      <c r="AA119" s="235">
        <v>0.0</v>
      </c>
      <c r="AB119" s="235">
        <v>0.0</v>
      </c>
      <c r="AC119" s="235">
        <v>0.0</v>
      </c>
      <c r="AD119" s="235">
        <v>0.0</v>
      </c>
      <c r="AE119" s="235">
        <v>0.0</v>
      </c>
      <c r="AF119" s="235">
        <v>0.0</v>
      </c>
      <c r="AG119" s="189">
        <f t="shared" si="45"/>
        <v>0</v>
      </c>
      <c r="AH119" s="208"/>
    </row>
    <row r="120" collapsed="1">
      <c r="A120" s="234" t="s">
        <v>668</v>
      </c>
      <c r="B120" s="235">
        <v>0.0</v>
      </c>
      <c r="C120" s="235">
        <v>0.0</v>
      </c>
      <c r="D120" s="235">
        <v>0.0</v>
      </c>
      <c r="E120" s="235">
        <v>1.0</v>
      </c>
      <c r="F120" s="235">
        <v>0.0</v>
      </c>
      <c r="G120" s="235">
        <v>0.0</v>
      </c>
      <c r="H120" s="235">
        <v>0.0</v>
      </c>
      <c r="I120" s="235">
        <v>1.0</v>
      </c>
      <c r="J120" s="235">
        <v>0.0</v>
      </c>
      <c r="K120" s="235">
        <v>0.0</v>
      </c>
      <c r="L120" s="235">
        <v>0.0</v>
      </c>
      <c r="M120" s="235">
        <v>0.0</v>
      </c>
      <c r="N120" s="235">
        <v>0.0</v>
      </c>
      <c r="O120" s="235">
        <v>0.0</v>
      </c>
      <c r="P120" s="235">
        <v>1.0</v>
      </c>
      <c r="Q120" s="235">
        <v>0.0</v>
      </c>
      <c r="R120" s="235">
        <v>0.0</v>
      </c>
      <c r="S120" s="235">
        <v>0.0</v>
      </c>
      <c r="T120" s="235">
        <v>0.0</v>
      </c>
      <c r="U120" s="235">
        <v>0.0</v>
      </c>
      <c r="V120" s="235">
        <v>0.0</v>
      </c>
      <c r="W120" s="235">
        <v>0.0</v>
      </c>
      <c r="X120" s="235">
        <v>0.0</v>
      </c>
      <c r="Y120" s="235">
        <v>0.0</v>
      </c>
      <c r="Z120" s="235">
        <v>0.0</v>
      </c>
      <c r="AA120" s="235">
        <v>0.0</v>
      </c>
      <c r="AB120" s="235">
        <v>0.0</v>
      </c>
      <c r="AC120" s="235">
        <v>0.0</v>
      </c>
      <c r="AD120" s="235">
        <v>0.0</v>
      </c>
      <c r="AE120" s="235">
        <v>0.0</v>
      </c>
      <c r="AF120" s="235">
        <v>2.0</v>
      </c>
      <c r="AG120" s="189">
        <f t="shared" si="45"/>
        <v>5</v>
      </c>
      <c r="AH120" s="201"/>
    </row>
    <row r="121" hidden="1" outlineLevel="1">
      <c r="A121" s="234" t="s">
        <v>669</v>
      </c>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189">
        <f t="shared" si="45"/>
        <v>0</v>
      </c>
      <c r="AH121" s="201"/>
    </row>
    <row r="122">
      <c r="A122" s="236" t="s">
        <v>234</v>
      </c>
      <c r="B122" s="237">
        <f t="shared" ref="B122:AF122" si="46">sum(B119:B121)</f>
        <v>0</v>
      </c>
      <c r="C122" s="237">
        <f t="shared" si="46"/>
        <v>0</v>
      </c>
      <c r="D122" s="237">
        <f t="shared" si="46"/>
        <v>0</v>
      </c>
      <c r="E122" s="237">
        <f t="shared" si="46"/>
        <v>1</v>
      </c>
      <c r="F122" s="237">
        <f t="shared" si="46"/>
        <v>0</v>
      </c>
      <c r="G122" s="237">
        <f t="shared" si="46"/>
        <v>0</v>
      </c>
      <c r="H122" s="237">
        <f t="shared" si="46"/>
        <v>0</v>
      </c>
      <c r="I122" s="237">
        <f t="shared" si="46"/>
        <v>1</v>
      </c>
      <c r="J122" s="237">
        <f t="shared" si="46"/>
        <v>0</v>
      </c>
      <c r="K122" s="237">
        <f t="shared" si="46"/>
        <v>0</v>
      </c>
      <c r="L122" s="237">
        <f t="shared" si="46"/>
        <v>0</v>
      </c>
      <c r="M122" s="237">
        <f t="shared" si="46"/>
        <v>0</v>
      </c>
      <c r="N122" s="237">
        <f t="shared" si="46"/>
        <v>0</v>
      </c>
      <c r="O122" s="237">
        <f t="shared" si="46"/>
        <v>0</v>
      </c>
      <c r="P122" s="237">
        <f t="shared" si="46"/>
        <v>1</v>
      </c>
      <c r="Q122" s="237">
        <f t="shared" si="46"/>
        <v>0</v>
      </c>
      <c r="R122" s="237">
        <f t="shared" si="46"/>
        <v>0</v>
      </c>
      <c r="S122" s="237">
        <f t="shared" si="46"/>
        <v>0</v>
      </c>
      <c r="T122" s="237">
        <f t="shared" si="46"/>
        <v>0</v>
      </c>
      <c r="U122" s="237">
        <f t="shared" si="46"/>
        <v>0</v>
      </c>
      <c r="V122" s="237">
        <f t="shared" si="46"/>
        <v>0</v>
      </c>
      <c r="W122" s="237">
        <f t="shared" si="46"/>
        <v>0</v>
      </c>
      <c r="X122" s="237">
        <f t="shared" si="46"/>
        <v>0</v>
      </c>
      <c r="Y122" s="237">
        <f t="shared" si="46"/>
        <v>0</v>
      </c>
      <c r="Z122" s="237">
        <f t="shared" si="46"/>
        <v>0</v>
      </c>
      <c r="AA122" s="237">
        <f t="shared" si="46"/>
        <v>0</v>
      </c>
      <c r="AB122" s="237">
        <f t="shared" si="46"/>
        <v>0</v>
      </c>
      <c r="AC122" s="237">
        <f t="shared" si="46"/>
        <v>0</v>
      </c>
      <c r="AD122" s="237">
        <f t="shared" si="46"/>
        <v>0</v>
      </c>
      <c r="AE122" s="237">
        <f t="shared" si="46"/>
        <v>0</v>
      </c>
      <c r="AF122" s="237">
        <f t="shared" si="46"/>
        <v>2</v>
      </c>
      <c r="AG122" s="189">
        <f t="shared" si="45"/>
        <v>5</v>
      </c>
      <c r="AH122" s="239"/>
    </row>
    <row r="123" collapsed="1">
      <c r="A123" s="211"/>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89"/>
      <c r="AH123" s="185"/>
    </row>
    <row r="124" hidden="1" outlineLevel="1">
      <c r="A124" s="234" t="s">
        <v>235</v>
      </c>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189">
        <f t="shared" ref="AG124:AG127" si="47">SUM(B124:AF124)</f>
        <v>0</v>
      </c>
      <c r="AH124" s="201"/>
    </row>
    <row r="125" hidden="1" outlineLevel="1">
      <c r="A125" s="234" t="s">
        <v>670</v>
      </c>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189">
        <f t="shared" si="47"/>
        <v>0</v>
      </c>
      <c r="AH125" s="208"/>
    </row>
    <row r="126" hidden="1" outlineLevel="1">
      <c r="A126" s="234" t="s">
        <v>671</v>
      </c>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c r="AA126" s="221"/>
      <c r="AB126" s="221"/>
      <c r="AC126" s="221"/>
      <c r="AD126" s="221"/>
      <c r="AE126" s="221"/>
      <c r="AF126" s="221"/>
      <c r="AG126" s="189">
        <f t="shared" si="47"/>
        <v>0</v>
      </c>
      <c r="AH126" s="208"/>
    </row>
    <row r="127" hidden="1" outlineLevel="1">
      <c r="A127" s="240" t="s">
        <v>238</v>
      </c>
      <c r="B127" s="241">
        <f t="shared" ref="B127:AF127" si="48">sum(B124:B126)</f>
        <v>0</v>
      </c>
      <c r="C127" s="241">
        <f t="shared" si="48"/>
        <v>0</v>
      </c>
      <c r="D127" s="241">
        <f t="shared" si="48"/>
        <v>0</v>
      </c>
      <c r="E127" s="241">
        <f t="shared" si="48"/>
        <v>0</v>
      </c>
      <c r="F127" s="241">
        <f t="shared" si="48"/>
        <v>0</v>
      </c>
      <c r="G127" s="241">
        <f t="shared" si="48"/>
        <v>0</v>
      </c>
      <c r="H127" s="241">
        <f t="shared" si="48"/>
        <v>0</v>
      </c>
      <c r="I127" s="241">
        <f t="shared" si="48"/>
        <v>0</v>
      </c>
      <c r="J127" s="241">
        <f t="shared" si="48"/>
        <v>0</v>
      </c>
      <c r="K127" s="241">
        <f t="shared" si="48"/>
        <v>0</v>
      </c>
      <c r="L127" s="241">
        <f t="shared" si="48"/>
        <v>0</v>
      </c>
      <c r="M127" s="241">
        <f t="shared" si="48"/>
        <v>0</v>
      </c>
      <c r="N127" s="241">
        <f t="shared" si="48"/>
        <v>0</v>
      </c>
      <c r="O127" s="241">
        <f t="shared" si="48"/>
        <v>0</v>
      </c>
      <c r="P127" s="241">
        <f t="shared" si="48"/>
        <v>0</v>
      </c>
      <c r="Q127" s="241">
        <f t="shared" si="48"/>
        <v>0</v>
      </c>
      <c r="R127" s="241">
        <f t="shared" si="48"/>
        <v>0</v>
      </c>
      <c r="S127" s="241">
        <f t="shared" si="48"/>
        <v>0</v>
      </c>
      <c r="T127" s="241">
        <f t="shared" si="48"/>
        <v>0</v>
      </c>
      <c r="U127" s="241">
        <f t="shared" si="48"/>
        <v>0</v>
      </c>
      <c r="V127" s="241">
        <f t="shared" si="48"/>
        <v>0</v>
      </c>
      <c r="W127" s="241">
        <f t="shared" si="48"/>
        <v>0</v>
      </c>
      <c r="X127" s="241">
        <f t="shared" si="48"/>
        <v>0</v>
      </c>
      <c r="Y127" s="241">
        <f t="shared" si="48"/>
        <v>0</v>
      </c>
      <c r="Z127" s="241">
        <f t="shared" si="48"/>
        <v>0</v>
      </c>
      <c r="AA127" s="241">
        <f t="shared" si="48"/>
        <v>0</v>
      </c>
      <c r="AB127" s="241">
        <f t="shared" si="48"/>
        <v>0</v>
      </c>
      <c r="AC127" s="241">
        <f t="shared" si="48"/>
        <v>0</v>
      </c>
      <c r="AD127" s="241">
        <f t="shared" si="48"/>
        <v>0</v>
      </c>
      <c r="AE127" s="241">
        <f t="shared" si="48"/>
        <v>0</v>
      </c>
      <c r="AF127" s="241">
        <f t="shared" si="48"/>
        <v>0</v>
      </c>
      <c r="AG127" s="189">
        <f t="shared" si="47"/>
        <v>0</v>
      </c>
      <c r="AH127" s="242"/>
    </row>
    <row r="128" hidden="1" outlineLevel="1">
      <c r="A128" s="211"/>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89"/>
      <c r="AH128" s="217"/>
    </row>
    <row r="129" collapsed="1">
      <c r="A129" s="218" t="s">
        <v>239</v>
      </c>
      <c r="B129" s="219">
        <f t="shared" ref="B129:AF129" si="49">sum(B133,B137,B142)</f>
        <v>0</v>
      </c>
      <c r="C129" s="219">
        <f t="shared" si="49"/>
        <v>0</v>
      </c>
      <c r="D129" s="219">
        <f t="shared" si="49"/>
        <v>0</v>
      </c>
      <c r="E129" s="219">
        <f t="shared" si="49"/>
        <v>0</v>
      </c>
      <c r="F129" s="219">
        <f t="shared" si="49"/>
        <v>0</v>
      </c>
      <c r="G129" s="219">
        <f t="shared" si="49"/>
        <v>0</v>
      </c>
      <c r="H129" s="219">
        <f t="shared" si="49"/>
        <v>0</v>
      </c>
      <c r="I129" s="219">
        <f t="shared" si="49"/>
        <v>0</v>
      </c>
      <c r="J129" s="219">
        <f t="shared" si="49"/>
        <v>0</v>
      </c>
      <c r="K129" s="219">
        <f t="shared" si="49"/>
        <v>0</v>
      </c>
      <c r="L129" s="219">
        <f t="shared" si="49"/>
        <v>0</v>
      </c>
      <c r="M129" s="219">
        <f t="shared" si="49"/>
        <v>0</v>
      </c>
      <c r="N129" s="219">
        <f t="shared" si="49"/>
        <v>0</v>
      </c>
      <c r="O129" s="219">
        <f t="shared" si="49"/>
        <v>0</v>
      </c>
      <c r="P129" s="219">
        <f t="shared" si="49"/>
        <v>0</v>
      </c>
      <c r="Q129" s="219">
        <f t="shared" si="49"/>
        <v>0</v>
      </c>
      <c r="R129" s="219">
        <f t="shared" si="49"/>
        <v>0</v>
      </c>
      <c r="S129" s="219">
        <f t="shared" si="49"/>
        <v>0</v>
      </c>
      <c r="T129" s="219">
        <f t="shared" si="49"/>
        <v>0</v>
      </c>
      <c r="U129" s="219">
        <f t="shared" si="49"/>
        <v>0</v>
      </c>
      <c r="V129" s="219">
        <f t="shared" si="49"/>
        <v>0</v>
      </c>
      <c r="W129" s="219">
        <f t="shared" si="49"/>
        <v>0</v>
      </c>
      <c r="X129" s="219">
        <f t="shared" si="49"/>
        <v>0</v>
      </c>
      <c r="Y129" s="219">
        <f t="shared" si="49"/>
        <v>0</v>
      </c>
      <c r="Z129" s="219">
        <f t="shared" si="49"/>
        <v>0</v>
      </c>
      <c r="AA129" s="219">
        <f t="shared" si="49"/>
        <v>0</v>
      </c>
      <c r="AB129" s="219">
        <f t="shared" si="49"/>
        <v>0</v>
      </c>
      <c r="AC129" s="219">
        <f t="shared" si="49"/>
        <v>0</v>
      </c>
      <c r="AD129" s="219">
        <f t="shared" si="49"/>
        <v>0</v>
      </c>
      <c r="AE129" s="219">
        <f t="shared" si="49"/>
        <v>0</v>
      </c>
      <c r="AF129" s="219">
        <f t="shared" si="49"/>
        <v>0</v>
      </c>
      <c r="AG129" s="189">
        <f t="shared" ref="AG129:AG133" si="50">SUM(B129:AF129)</f>
        <v>0</v>
      </c>
      <c r="AH129" s="220"/>
    </row>
    <row r="130" hidden="1" outlineLevel="1">
      <c r="A130" s="234" t="s">
        <v>240</v>
      </c>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189">
        <f t="shared" si="50"/>
        <v>0</v>
      </c>
      <c r="AH130" s="208"/>
    </row>
    <row r="131" hidden="1" outlineLevel="1">
      <c r="A131" s="234" t="s">
        <v>672</v>
      </c>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c r="AA131" s="221"/>
      <c r="AB131" s="221"/>
      <c r="AC131" s="221"/>
      <c r="AD131" s="221"/>
      <c r="AE131" s="221"/>
      <c r="AF131" s="221"/>
      <c r="AG131" s="189">
        <f t="shared" si="50"/>
        <v>0</v>
      </c>
      <c r="AH131" s="208"/>
    </row>
    <row r="132" hidden="1" outlineLevel="1">
      <c r="A132" s="234" t="s">
        <v>673</v>
      </c>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c r="AA132" s="221"/>
      <c r="AB132" s="221"/>
      <c r="AC132" s="221"/>
      <c r="AD132" s="221"/>
      <c r="AE132" s="221"/>
      <c r="AF132" s="221"/>
      <c r="AG132" s="189">
        <f t="shared" si="50"/>
        <v>0</v>
      </c>
      <c r="AH132" s="208"/>
    </row>
    <row r="133" hidden="1" outlineLevel="1">
      <c r="A133" s="236" t="s">
        <v>243</v>
      </c>
      <c r="B133" s="237">
        <f t="shared" ref="B133:AF133" si="51">sum(B130:B132)</f>
        <v>0</v>
      </c>
      <c r="C133" s="237">
        <f t="shared" si="51"/>
        <v>0</v>
      </c>
      <c r="D133" s="237">
        <f t="shared" si="51"/>
        <v>0</v>
      </c>
      <c r="E133" s="237">
        <f t="shared" si="51"/>
        <v>0</v>
      </c>
      <c r="F133" s="237">
        <f t="shared" si="51"/>
        <v>0</v>
      </c>
      <c r="G133" s="237">
        <f t="shared" si="51"/>
        <v>0</v>
      </c>
      <c r="H133" s="237">
        <f t="shared" si="51"/>
        <v>0</v>
      </c>
      <c r="I133" s="237">
        <f t="shared" si="51"/>
        <v>0</v>
      </c>
      <c r="J133" s="237">
        <f t="shared" si="51"/>
        <v>0</v>
      </c>
      <c r="K133" s="237">
        <f t="shared" si="51"/>
        <v>0</v>
      </c>
      <c r="L133" s="237">
        <f t="shared" si="51"/>
        <v>0</v>
      </c>
      <c r="M133" s="237">
        <f t="shared" si="51"/>
        <v>0</v>
      </c>
      <c r="N133" s="237">
        <f t="shared" si="51"/>
        <v>0</v>
      </c>
      <c r="O133" s="237">
        <f t="shared" si="51"/>
        <v>0</v>
      </c>
      <c r="P133" s="237">
        <f t="shared" si="51"/>
        <v>0</v>
      </c>
      <c r="Q133" s="237">
        <f t="shared" si="51"/>
        <v>0</v>
      </c>
      <c r="R133" s="237">
        <f t="shared" si="51"/>
        <v>0</v>
      </c>
      <c r="S133" s="237">
        <f t="shared" si="51"/>
        <v>0</v>
      </c>
      <c r="T133" s="237">
        <f t="shared" si="51"/>
        <v>0</v>
      </c>
      <c r="U133" s="237">
        <f t="shared" si="51"/>
        <v>0</v>
      </c>
      <c r="V133" s="237">
        <f t="shared" si="51"/>
        <v>0</v>
      </c>
      <c r="W133" s="237">
        <f t="shared" si="51"/>
        <v>0</v>
      </c>
      <c r="X133" s="237">
        <f t="shared" si="51"/>
        <v>0</v>
      </c>
      <c r="Y133" s="237">
        <f t="shared" si="51"/>
        <v>0</v>
      </c>
      <c r="Z133" s="237">
        <f t="shared" si="51"/>
        <v>0</v>
      </c>
      <c r="AA133" s="237">
        <f t="shared" si="51"/>
        <v>0</v>
      </c>
      <c r="AB133" s="237">
        <f t="shared" si="51"/>
        <v>0</v>
      </c>
      <c r="AC133" s="237">
        <f t="shared" si="51"/>
        <v>0</v>
      </c>
      <c r="AD133" s="237">
        <f t="shared" si="51"/>
        <v>0</v>
      </c>
      <c r="AE133" s="237">
        <f t="shared" si="51"/>
        <v>0</v>
      </c>
      <c r="AF133" s="237">
        <f t="shared" si="51"/>
        <v>0</v>
      </c>
      <c r="AG133" s="189">
        <f t="shared" si="50"/>
        <v>0</v>
      </c>
      <c r="AH133" s="243"/>
    </row>
    <row r="134" hidden="1" outlineLevel="1">
      <c r="A134" s="211"/>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89"/>
      <c r="AH134" s="185"/>
    </row>
    <row r="135" hidden="1" outlineLevel="1">
      <c r="A135" s="234" t="s">
        <v>244</v>
      </c>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189">
        <f t="shared" ref="AG135:AG137" si="52">SUM(B135:AF135)</f>
        <v>0</v>
      </c>
      <c r="AH135" s="208"/>
    </row>
    <row r="136" hidden="1" outlineLevel="1">
      <c r="A136" s="234" t="s">
        <v>674</v>
      </c>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c r="AA136" s="221"/>
      <c r="AB136" s="221"/>
      <c r="AC136" s="221"/>
      <c r="AD136" s="221"/>
      <c r="AE136" s="221"/>
      <c r="AF136" s="221"/>
      <c r="AG136" s="189">
        <f t="shared" si="52"/>
        <v>0</v>
      </c>
      <c r="AH136" s="208"/>
    </row>
    <row r="137" hidden="1" outlineLevel="1">
      <c r="A137" s="236" t="s">
        <v>246</v>
      </c>
      <c r="B137" s="237">
        <f t="shared" ref="B137:AF137" si="53">sum(B135:B136)</f>
        <v>0</v>
      </c>
      <c r="C137" s="237">
        <f t="shared" si="53"/>
        <v>0</v>
      </c>
      <c r="D137" s="237">
        <f t="shared" si="53"/>
        <v>0</v>
      </c>
      <c r="E137" s="237">
        <f t="shared" si="53"/>
        <v>0</v>
      </c>
      <c r="F137" s="237">
        <f t="shared" si="53"/>
        <v>0</v>
      </c>
      <c r="G137" s="237">
        <f t="shared" si="53"/>
        <v>0</v>
      </c>
      <c r="H137" s="237">
        <f t="shared" si="53"/>
        <v>0</v>
      </c>
      <c r="I137" s="237">
        <f t="shared" si="53"/>
        <v>0</v>
      </c>
      <c r="J137" s="237">
        <f t="shared" si="53"/>
        <v>0</v>
      </c>
      <c r="K137" s="237">
        <f t="shared" si="53"/>
        <v>0</v>
      </c>
      <c r="L137" s="237">
        <f t="shared" si="53"/>
        <v>0</v>
      </c>
      <c r="M137" s="237">
        <f t="shared" si="53"/>
        <v>0</v>
      </c>
      <c r="N137" s="237">
        <f t="shared" si="53"/>
        <v>0</v>
      </c>
      <c r="O137" s="237">
        <f t="shared" si="53"/>
        <v>0</v>
      </c>
      <c r="P137" s="237">
        <f t="shared" si="53"/>
        <v>0</v>
      </c>
      <c r="Q137" s="237">
        <f t="shared" si="53"/>
        <v>0</v>
      </c>
      <c r="R137" s="237">
        <f t="shared" si="53"/>
        <v>0</v>
      </c>
      <c r="S137" s="237">
        <f t="shared" si="53"/>
        <v>0</v>
      </c>
      <c r="T137" s="237">
        <f t="shared" si="53"/>
        <v>0</v>
      </c>
      <c r="U137" s="237">
        <f t="shared" si="53"/>
        <v>0</v>
      </c>
      <c r="V137" s="237">
        <f t="shared" si="53"/>
        <v>0</v>
      </c>
      <c r="W137" s="237">
        <f t="shared" si="53"/>
        <v>0</v>
      </c>
      <c r="X137" s="237">
        <f t="shared" si="53"/>
        <v>0</v>
      </c>
      <c r="Y137" s="237">
        <f t="shared" si="53"/>
        <v>0</v>
      </c>
      <c r="Z137" s="237">
        <f t="shared" si="53"/>
        <v>0</v>
      </c>
      <c r="AA137" s="237">
        <f t="shared" si="53"/>
        <v>0</v>
      </c>
      <c r="AB137" s="237">
        <f t="shared" si="53"/>
        <v>0</v>
      </c>
      <c r="AC137" s="237">
        <f t="shared" si="53"/>
        <v>0</v>
      </c>
      <c r="AD137" s="237">
        <f t="shared" si="53"/>
        <v>0</v>
      </c>
      <c r="AE137" s="237">
        <f t="shared" si="53"/>
        <v>0</v>
      </c>
      <c r="AF137" s="237">
        <f t="shared" si="53"/>
        <v>0</v>
      </c>
      <c r="AG137" s="189">
        <f t="shared" si="52"/>
        <v>0</v>
      </c>
      <c r="AH137" s="243"/>
    </row>
    <row r="138" hidden="1" outlineLevel="1">
      <c r="A138" s="211"/>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89"/>
      <c r="AH138" s="185"/>
    </row>
    <row r="139" hidden="1" outlineLevel="1">
      <c r="A139" s="234" t="s">
        <v>675</v>
      </c>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189">
        <f t="shared" ref="AG139:AG142" si="54">SUM(B139:AF139)</f>
        <v>0</v>
      </c>
      <c r="AH139" s="208"/>
    </row>
    <row r="140" hidden="1" outlineLevel="1">
      <c r="A140" s="234" t="s">
        <v>676</v>
      </c>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c r="AA140" s="221"/>
      <c r="AB140" s="221"/>
      <c r="AC140" s="221"/>
      <c r="AD140" s="221"/>
      <c r="AE140" s="221"/>
      <c r="AF140" s="221"/>
      <c r="AG140" s="189">
        <f t="shared" si="54"/>
        <v>0</v>
      </c>
      <c r="AH140" s="208"/>
    </row>
    <row r="141" hidden="1" outlineLevel="1">
      <c r="A141" s="234" t="s">
        <v>677</v>
      </c>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c r="AA141" s="221"/>
      <c r="AB141" s="221"/>
      <c r="AC141" s="221"/>
      <c r="AD141" s="221"/>
      <c r="AE141" s="221"/>
      <c r="AF141" s="221"/>
      <c r="AG141" s="189">
        <f t="shared" si="54"/>
        <v>0</v>
      </c>
      <c r="AH141" s="208"/>
    </row>
    <row r="142" hidden="1" outlineLevel="1">
      <c r="A142" s="240" t="s">
        <v>250</v>
      </c>
      <c r="B142" s="241">
        <f t="shared" ref="B142:AF142" si="55">sum(B139:B141)</f>
        <v>0</v>
      </c>
      <c r="C142" s="241">
        <f t="shared" si="55"/>
        <v>0</v>
      </c>
      <c r="D142" s="241">
        <f t="shared" si="55"/>
        <v>0</v>
      </c>
      <c r="E142" s="241">
        <f t="shared" si="55"/>
        <v>0</v>
      </c>
      <c r="F142" s="241">
        <f t="shared" si="55"/>
        <v>0</v>
      </c>
      <c r="G142" s="241">
        <f t="shared" si="55"/>
        <v>0</v>
      </c>
      <c r="H142" s="241">
        <f t="shared" si="55"/>
        <v>0</v>
      </c>
      <c r="I142" s="241">
        <f t="shared" si="55"/>
        <v>0</v>
      </c>
      <c r="J142" s="241">
        <f t="shared" si="55"/>
        <v>0</v>
      </c>
      <c r="K142" s="241">
        <f t="shared" si="55"/>
        <v>0</v>
      </c>
      <c r="L142" s="241">
        <f t="shared" si="55"/>
        <v>0</v>
      </c>
      <c r="M142" s="241">
        <f t="shared" si="55"/>
        <v>0</v>
      </c>
      <c r="N142" s="241">
        <f t="shared" si="55"/>
        <v>0</v>
      </c>
      <c r="O142" s="241">
        <f t="shared" si="55"/>
        <v>0</v>
      </c>
      <c r="P142" s="241">
        <f t="shared" si="55"/>
        <v>0</v>
      </c>
      <c r="Q142" s="241">
        <f t="shared" si="55"/>
        <v>0</v>
      </c>
      <c r="R142" s="241">
        <f t="shared" si="55"/>
        <v>0</v>
      </c>
      <c r="S142" s="241">
        <f t="shared" si="55"/>
        <v>0</v>
      </c>
      <c r="T142" s="241">
        <f t="shared" si="55"/>
        <v>0</v>
      </c>
      <c r="U142" s="241">
        <f t="shared" si="55"/>
        <v>0</v>
      </c>
      <c r="V142" s="241">
        <f t="shared" si="55"/>
        <v>0</v>
      </c>
      <c r="W142" s="241">
        <f t="shared" si="55"/>
        <v>0</v>
      </c>
      <c r="X142" s="241">
        <f t="shared" si="55"/>
        <v>0</v>
      </c>
      <c r="Y142" s="241">
        <f t="shared" si="55"/>
        <v>0</v>
      </c>
      <c r="Z142" s="241">
        <f t="shared" si="55"/>
        <v>0</v>
      </c>
      <c r="AA142" s="241">
        <f t="shared" si="55"/>
        <v>0</v>
      </c>
      <c r="AB142" s="241">
        <f t="shared" si="55"/>
        <v>0</v>
      </c>
      <c r="AC142" s="241">
        <f t="shared" si="55"/>
        <v>0</v>
      </c>
      <c r="AD142" s="241">
        <f t="shared" si="55"/>
        <v>0</v>
      </c>
      <c r="AE142" s="241">
        <f t="shared" si="55"/>
        <v>0</v>
      </c>
      <c r="AF142" s="241">
        <f t="shared" si="55"/>
        <v>0</v>
      </c>
      <c r="AG142" s="189">
        <f t="shared" si="54"/>
        <v>0</v>
      </c>
      <c r="AH142" s="242"/>
    </row>
    <row r="143">
      <c r="A143" s="211"/>
      <c r="B143" s="352"/>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c r="AB143" s="352"/>
      <c r="AC143" s="352"/>
      <c r="AD143" s="352"/>
      <c r="AE143" s="352"/>
      <c r="AF143" s="352"/>
      <c r="AG143" s="189"/>
      <c r="AH143" s="185"/>
    </row>
    <row r="144">
      <c r="A144" s="244" t="s">
        <v>278</v>
      </c>
      <c r="B144" s="245">
        <v>0.0</v>
      </c>
      <c r="C144" s="245">
        <v>0.0</v>
      </c>
      <c r="D144" s="245">
        <v>0.0</v>
      </c>
      <c r="E144" s="245">
        <v>1.0</v>
      </c>
      <c r="F144" s="245">
        <v>0.0</v>
      </c>
      <c r="G144" s="245">
        <v>0.0</v>
      </c>
      <c r="H144" s="245">
        <v>0.0</v>
      </c>
      <c r="I144" s="245">
        <v>2.0</v>
      </c>
      <c r="J144" s="245">
        <v>0.0</v>
      </c>
      <c r="K144" s="245">
        <v>0.0</v>
      </c>
      <c r="L144" s="245">
        <v>0.0</v>
      </c>
      <c r="M144" s="245">
        <v>1.0</v>
      </c>
      <c r="N144" s="245">
        <v>0.0</v>
      </c>
      <c r="O144" s="245">
        <v>0.0</v>
      </c>
      <c r="P144" s="245">
        <v>0.0</v>
      </c>
      <c r="Q144" s="245">
        <v>0.0</v>
      </c>
      <c r="R144" s="245">
        <v>0.0</v>
      </c>
      <c r="S144" s="245">
        <v>1.0</v>
      </c>
      <c r="T144" s="245">
        <v>0.0</v>
      </c>
      <c r="U144" s="245">
        <v>0.0</v>
      </c>
      <c r="V144" s="245">
        <v>0.0</v>
      </c>
      <c r="W144" s="245">
        <v>0.0</v>
      </c>
      <c r="X144" s="245">
        <v>0.0</v>
      </c>
      <c r="Y144" s="245">
        <v>0.0</v>
      </c>
      <c r="Z144" s="245">
        <v>0.0</v>
      </c>
      <c r="AA144" s="245">
        <v>0.0</v>
      </c>
      <c r="AB144" s="245">
        <v>0.0</v>
      </c>
      <c r="AC144" s="245">
        <v>0.0</v>
      </c>
      <c r="AD144" s="245">
        <v>0.0</v>
      </c>
      <c r="AE144" s="245">
        <v>0.0</v>
      </c>
      <c r="AF144" s="245">
        <v>2.0</v>
      </c>
      <c r="AG144" s="189">
        <f t="shared" ref="AG144:AG157" si="56">SUM(B144:AF144)</f>
        <v>7</v>
      </c>
      <c r="AH144" s="226"/>
    </row>
    <row r="145">
      <c r="A145" s="246" t="s">
        <v>279</v>
      </c>
      <c r="B145" s="235">
        <v>0.0</v>
      </c>
      <c r="C145" s="235">
        <v>0.0</v>
      </c>
      <c r="D145" s="235">
        <v>0.0</v>
      </c>
      <c r="E145" s="235">
        <v>1.0</v>
      </c>
      <c r="F145" s="235">
        <v>0.0</v>
      </c>
      <c r="G145" s="235">
        <v>0.0</v>
      </c>
      <c r="H145" s="235">
        <v>0.0</v>
      </c>
      <c r="I145" s="235">
        <v>1.0</v>
      </c>
      <c r="J145" s="235">
        <v>0.0</v>
      </c>
      <c r="K145" s="235">
        <v>0.0</v>
      </c>
      <c r="L145" s="235">
        <v>0.0</v>
      </c>
      <c r="M145" s="235">
        <v>0.0</v>
      </c>
      <c r="N145" s="235">
        <v>0.0</v>
      </c>
      <c r="O145" s="235">
        <v>0.0</v>
      </c>
      <c r="P145" s="235">
        <v>2.0</v>
      </c>
      <c r="Q145" s="235">
        <v>0.0</v>
      </c>
      <c r="R145" s="235">
        <v>0.0</v>
      </c>
      <c r="S145" s="235">
        <v>0.0</v>
      </c>
      <c r="T145" s="235">
        <v>0.0</v>
      </c>
      <c r="U145" s="235">
        <v>0.0</v>
      </c>
      <c r="V145" s="235">
        <v>0.0</v>
      </c>
      <c r="W145" s="235">
        <v>0.0</v>
      </c>
      <c r="X145" s="235">
        <v>2.0</v>
      </c>
      <c r="Y145" s="235">
        <v>0.0</v>
      </c>
      <c r="Z145" s="235">
        <v>0.0</v>
      </c>
      <c r="AA145" s="235">
        <v>0.0</v>
      </c>
      <c r="AB145" s="235">
        <v>0.0</v>
      </c>
      <c r="AC145" s="235">
        <v>0.0</v>
      </c>
      <c r="AD145" s="235">
        <v>0.0</v>
      </c>
      <c r="AE145" s="235">
        <v>0.0</v>
      </c>
      <c r="AF145" s="235">
        <v>1.0</v>
      </c>
      <c r="AG145" s="189">
        <f t="shared" si="56"/>
        <v>7</v>
      </c>
      <c r="AH145" s="201"/>
    </row>
    <row r="146">
      <c r="A146" s="246" t="s">
        <v>678</v>
      </c>
      <c r="B146" s="235">
        <v>0.0</v>
      </c>
      <c r="C146" s="235">
        <v>0.0</v>
      </c>
      <c r="D146" s="235">
        <v>0.0</v>
      </c>
      <c r="E146" s="235">
        <v>0.0</v>
      </c>
      <c r="F146" s="235">
        <v>0.0</v>
      </c>
      <c r="G146" s="235">
        <v>0.0</v>
      </c>
      <c r="H146" s="235">
        <v>0.0</v>
      </c>
      <c r="I146" s="235">
        <v>3.0</v>
      </c>
      <c r="J146" s="235">
        <v>0.0</v>
      </c>
      <c r="K146" s="235">
        <v>1.0</v>
      </c>
      <c r="L146" s="235">
        <v>0.0</v>
      </c>
      <c r="M146" s="235">
        <v>0.0</v>
      </c>
      <c r="N146" s="235">
        <v>0.0</v>
      </c>
      <c r="O146" s="235">
        <v>0.0</v>
      </c>
      <c r="P146" s="235">
        <v>0.0</v>
      </c>
      <c r="Q146" s="235">
        <v>0.0</v>
      </c>
      <c r="R146" s="235">
        <v>0.0</v>
      </c>
      <c r="S146" s="235">
        <v>0.0</v>
      </c>
      <c r="T146" s="235">
        <v>0.0</v>
      </c>
      <c r="U146" s="235">
        <v>0.0</v>
      </c>
      <c r="V146" s="235">
        <v>0.0</v>
      </c>
      <c r="W146" s="235">
        <v>0.0</v>
      </c>
      <c r="X146" s="235">
        <v>1.0</v>
      </c>
      <c r="Y146" s="235">
        <v>0.0</v>
      </c>
      <c r="Z146" s="235">
        <v>0.0</v>
      </c>
      <c r="AA146" s="235">
        <v>0.0</v>
      </c>
      <c r="AB146" s="235">
        <v>0.0</v>
      </c>
      <c r="AC146" s="235">
        <v>0.0</v>
      </c>
      <c r="AD146" s="235">
        <v>0.0</v>
      </c>
      <c r="AE146" s="235">
        <v>0.0</v>
      </c>
      <c r="AF146" s="235">
        <v>2.0</v>
      </c>
      <c r="AG146" s="189">
        <f t="shared" si="56"/>
        <v>7</v>
      </c>
      <c r="AH146" s="201"/>
    </row>
    <row r="147">
      <c r="A147" s="246" t="s">
        <v>679</v>
      </c>
      <c r="B147" s="235">
        <v>0.0</v>
      </c>
      <c r="C147" s="235">
        <v>0.0</v>
      </c>
      <c r="D147" s="235">
        <v>0.0</v>
      </c>
      <c r="E147" s="235">
        <v>0.0</v>
      </c>
      <c r="F147" s="235">
        <v>0.0</v>
      </c>
      <c r="G147" s="235">
        <v>0.0</v>
      </c>
      <c r="H147" s="235">
        <v>0.0</v>
      </c>
      <c r="I147" s="235">
        <v>0.0</v>
      </c>
      <c r="J147" s="235">
        <v>0.0</v>
      </c>
      <c r="K147" s="235">
        <v>0.0</v>
      </c>
      <c r="L147" s="235">
        <v>0.0</v>
      </c>
      <c r="M147" s="235">
        <v>0.0</v>
      </c>
      <c r="N147" s="235">
        <v>0.0</v>
      </c>
      <c r="O147" s="235">
        <v>0.0</v>
      </c>
      <c r="P147" s="235">
        <v>0.0</v>
      </c>
      <c r="Q147" s="235">
        <v>0.0</v>
      </c>
      <c r="R147" s="235">
        <v>0.0</v>
      </c>
      <c r="S147" s="235">
        <v>0.0</v>
      </c>
      <c r="T147" s="235">
        <v>0.0</v>
      </c>
      <c r="U147" s="235">
        <v>0.0</v>
      </c>
      <c r="V147" s="235">
        <v>0.0</v>
      </c>
      <c r="W147" s="235">
        <v>0.0</v>
      </c>
      <c r="X147" s="235">
        <v>0.0</v>
      </c>
      <c r="Y147" s="235">
        <v>0.0</v>
      </c>
      <c r="Z147" s="235">
        <v>0.0</v>
      </c>
      <c r="AA147" s="235">
        <v>0.0</v>
      </c>
      <c r="AB147" s="235">
        <v>0.0</v>
      </c>
      <c r="AC147" s="235">
        <v>0.0</v>
      </c>
      <c r="AD147" s="235">
        <v>0.0</v>
      </c>
      <c r="AE147" s="235">
        <v>0.0</v>
      </c>
      <c r="AF147" s="235">
        <v>0.0</v>
      </c>
      <c r="AG147" s="189">
        <f t="shared" si="56"/>
        <v>0</v>
      </c>
      <c r="AH147" s="201"/>
    </row>
    <row r="148">
      <c r="A148" s="246" t="s">
        <v>680</v>
      </c>
      <c r="B148" s="235">
        <v>0.0</v>
      </c>
      <c r="C148" s="235">
        <v>0.0</v>
      </c>
      <c r="D148" s="235">
        <v>0.0</v>
      </c>
      <c r="E148" s="235">
        <v>0.0</v>
      </c>
      <c r="F148" s="235">
        <v>0.0</v>
      </c>
      <c r="G148" s="235">
        <v>0.0</v>
      </c>
      <c r="H148" s="235">
        <v>0.0</v>
      </c>
      <c r="I148" s="235">
        <v>0.0</v>
      </c>
      <c r="J148" s="235">
        <v>0.0</v>
      </c>
      <c r="K148" s="235">
        <v>0.0</v>
      </c>
      <c r="L148" s="235">
        <v>0.0</v>
      </c>
      <c r="M148" s="235">
        <v>0.0</v>
      </c>
      <c r="N148" s="235">
        <v>0.0</v>
      </c>
      <c r="O148" s="235">
        <v>0.0</v>
      </c>
      <c r="P148" s="235">
        <v>0.0</v>
      </c>
      <c r="Q148" s="235">
        <v>0.0</v>
      </c>
      <c r="R148" s="235">
        <v>0.0</v>
      </c>
      <c r="S148" s="235">
        <v>0.0</v>
      </c>
      <c r="T148" s="235">
        <v>0.0</v>
      </c>
      <c r="U148" s="235">
        <v>0.0</v>
      </c>
      <c r="V148" s="235">
        <v>0.0</v>
      </c>
      <c r="W148" s="235">
        <v>0.0</v>
      </c>
      <c r="X148" s="235">
        <v>0.0</v>
      </c>
      <c r="Y148" s="235">
        <v>0.0</v>
      </c>
      <c r="Z148" s="235">
        <v>0.0</v>
      </c>
      <c r="AA148" s="235">
        <v>0.0</v>
      </c>
      <c r="AB148" s="235">
        <v>0.0</v>
      </c>
      <c r="AC148" s="235">
        <v>0.0</v>
      </c>
      <c r="AD148" s="235">
        <v>0.0</v>
      </c>
      <c r="AE148" s="235">
        <v>0.0</v>
      </c>
      <c r="AF148" s="235">
        <v>0.0</v>
      </c>
      <c r="AG148" s="189">
        <f t="shared" si="56"/>
        <v>0</v>
      </c>
      <c r="AH148" s="201"/>
    </row>
    <row r="149">
      <c r="A149" s="246" t="s">
        <v>681</v>
      </c>
      <c r="B149" s="235">
        <v>0.0</v>
      </c>
      <c r="C149" s="235">
        <v>0.0</v>
      </c>
      <c r="D149" s="235">
        <v>0.0</v>
      </c>
      <c r="E149" s="235">
        <v>0.0</v>
      </c>
      <c r="F149" s="235">
        <v>0.0</v>
      </c>
      <c r="G149" s="235">
        <v>0.0</v>
      </c>
      <c r="H149" s="235">
        <v>0.0</v>
      </c>
      <c r="I149" s="235">
        <v>0.0</v>
      </c>
      <c r="J149" s="235">
        <v>0.0</v>
      </c>
      <c r="K149" s="235">
        <v>0.0</v>
      </c>
      <c r="L149" s="235">
        <v>0.0</v>
      </c>
      <c r="M149" s="235">
        <v>0.0</v>
      </c>
      <c r="N149" s="235">
        <v>0.0</v>
      </c>
      <c r="O149" s="235">
        <v>0.0</v>
      </c>
      <c r="P149" s="235">
        <v>0.0</v>
      </c>
      <c r="Q149" s="235">
        <v>0.0</v>
      </c>
      <c r="R149" s="235">
        <v>0.0</v>
      </c>
      <c r="S149" s="235">
        <v>0.0</v>
      </c>
      <c r="T149" s="235">
        <v>0.0</v>
      </c>
      <c r="U149" s="235">
        <v>0.0</v>
      </c>
      <c r="V149" s="235">
        <v>0.0</v>
      </c>
      <c r="W149" s="235">
        <v>0.0</v>
      </c>
      <c r="X149" s="235">
        <v>0.0</v>
      </c>
      <c r="Y149" s="235">
        <v>0.0</v>
      </c>
      <c r="Z149" s="235">
        <v>0.0</v>
      </c>
      <c r="AA149" s="235">
        <v>0.0</v>
      </c>
      <c r="AB149" s="235">
        <v>0.0</v>
      </c>
      <c r="AC149" s="235">
        <v>0.0</v>
      </c>
      <c r="AD149" s="235">
        <v>0.0</v>
      </c>
      <c r="AE149" s="235">
        <v>0.0</v>
      </c>
      <c r="AF149" s="235">
        <v>0.0</v>
      </c>
      <c r="AG149" s="189">
        <f t="shared" si="56"/>
        <v>0</v>
      </c>
      <c r="AH149" s="201"/>
    </row>
    <row r="150">
      <c r="A150" s="246" t="s">
        <v>682</v>
      </c>
      <c r="B150" s="235">
        <v>1.0</v>
      </c>
      <c r="C150" s="235">
        <v>1.0</v>
      </c>
      <c r="D150" s="235">
        <v>0.0</v>
      </c>
      <c r="E150" s="235">
        <v>0.0</v>
      </c>
      <c r="F150" s="235">
        <v>0.0</v>
      </c>
      <c r="G150" s="235">
        <v>0.0</v>
      </c>
      <c r="H150" s="235">
        <v>0.0</v>
      </c>
      <c r="I150" s="235">
        <v>3.0</v>
      </c>
      <c r="J150" s="235">
        <v>0.0</v>
      </c>
      <c r="K150" s="235">
        <v>0.0</v>
      </c>
      <c r="L150" s="235">
        <v>0.0</v>
      </c>
      <c r="M150" s="235">
        <v>0.0</v>
      </c>
      <c r="N150" s="235">
        <v>0.0</v>
      </c>
      <c r="O150" s="235">
        <v>0.0</v>
      </c>
      <c r="P150" s="235">
        <v>1.0</v>
      </c>
      <c r="Q150" s="235">
        <v>0.0</v>
      </c>
      <c r="R150" s="235">
        <v>0.0</v>
      </c>
      <c r="S150" s="235">
        <v>0.0</v>
      </c>
      <c r="T150" s="235">
        <v>0.0</v>
      </c>
      <c r="U150" s="235">
        <v>0.0</v>
      </c>
      <c r="V150" s="235">
        <v>0.0</v>
      </c>
      <c r="W150" s="235">
        <v>0.0</v>
      </c>
      <c r="X150" s="235">
        <v>0.0</v>
      </c>
      <c r="Y150" s="235">
        <v>0.0</v>
      </c>
      <c r="Z150" s="235">
        <v>0.0</v>
      </c>
      <c r="AA150" s="235">
        <v>0.0</v>
      </c>
      <c r="AB150" s="235">
        <v>0.0</v>
      </c>
      <c r="AC150" s="235">
        <v>0.0</v>
      </c>
      <c r="AD150" s="235">
        <v>0.0</v>
      </c>
      <c r="AE150" s="235">
        <v>0.0</v>
      </c>
      <c r="AF150" s="235">
        <v>2.0</v>
      </c>
      <c r="AG150" s="189">
        <f t="shared" si="56"/>
        <v>8</v>
      </c>
      <c r="AH150" s="201"/>
    </row>
    <row r="151" collapsed="1">
      <c r="A151" s="246" t="s">
        <v>683</v>
      </c>
      <c r="B151" s="235">
        <v>0.0</v>
      </c>
      <c r="C151" s="235">
        <v>0.0</v>
      </c>
      <c r="D151" s="235">
        <v>0.0</v>
      </c>
      <c r="E151" s="235">
        <v>0.0</v>
      </c>
      <c r="F151" s="235">
        <v>0.0</v>
      </c>
      <c r="G151" s="235">
        <v>0.0</v>
      </c>
      <c r="H151" s="235">
        <v>0.0</v>
      </c>
      <c r="I151" s="235">
        <v>0.0</v>
      </c>
      <c r="J151" s="235">
        <v>0.0</v>
      </c>
      <c r="K151" s="235">
        <v>0.0</v>
      </c>
      <c r="L151" s="235">
        <v>0.0</v>
      </c>
      <c r="M151" s="235">
        <v>0.0</v>
      </c>
      <c r="N151" s="235">
        <v>0.0</v>
      </c>
      <c r="O151" s="235">
        <v>0.0</v>
      </c>
      <c r="P151" s="235">
        <v>0.0</v>
      </c>
      <c r="Q151" s="235">
        <v>0.0</v>
      </c>
      <c r="R151" s="235">
        <v>0.0</v>
      </c>
      <c r="S151" s="235">
        <v>0.0</v>
      </c>
      <c r="T151" s="235">
        <v>0.0</v>
      </c>
      <c r="U151" s="235">
        <v>0.0</v>
      </c>
      <c r="V151" s="235">
        <v>0.0</v>
      </c>
      <c r="W151" s="235">
        <v>0.0</v>
      </c>
      <c r="X151" s="235">
        <v>0.0</v>
      </c>
      <c r="Y151" s="235">
        <v>0.0</v>
      </c>
      <c r="Z151" s="235">
        <v>0.0</v>
      </c>
      <c r="AA151" s="235">
        <v>0.0</v>
      </c>
      <c r="AB151" s="235">
        <v>0.0</v>
      </c>
      <c r="AC151" s="235">
        <v>0.0</v>
      </c>
      <c r="AD151" s="235">
        <v>0.0</v>
      </c>
      <c r="AE151" s="235">
        <v>0.0</v>
      </c>
      <c r="AF151" s="235">
        <v>0.0</v>
      </c>
      <c r="AG151" s="189">
        <f t="shared" si="56"/>
        <v>0</v>
      </c>
      <c r="AH151" s="201"/>
    </row>
    <row r="152" hidden="1" outlineLevel="1">
      <c r="A152" s="246" t="s">
        <v>684</v>
      </c>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189">
        <f t="shared" si="56"/>
        <v>0</v>
      </c>
      <c r="AH152" s="201"/>
    </row>
    <row r="153" hidden="1" outlineLevel="1">
      <c r="A153" s="246" t="s">
        <v>685</v>
      </c>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189">
        <f t="shared" si="56"/>
        <v>0</v>
      </c>
      <c r="AH153" s="201"/>
    </row>
    <row r="154" hidden="1" outlineLevel="1">
      <c r="A154" s="234" t="s">
        <v>686</v>
      </c>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189">
        <f t="shared" si="56"/>
        <v>0</v>
      </c>
      <c r="AH154" s="201"/>
    </row>
    <row r="155" hidden="1" outlineLevel="1">
      <c r="A155" s="234" t="s">
        <v>687</v>
      </c>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189">
        <f t="shared" si="56"/>
        <v>0</v>
      </c>
      <c r="AH155" s="201"/>
    </row>
    <row r="156" hidden="1" outlineLevel="1">
      <c r="A156" s="234" t="s">
        <v>290</v>
      </c>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189">
        <f t="shared" si="56"/>
        <v>0</v>
      </c>
      <c r="AH156" s="201"/>
    </row>
    <row r="157">
      <c r="A157" s="228" t="s">
        <v>291</v>
      </c>
      <c r="B157" s="247">
        <f t="shared" ref="B157:AF157" si="57">sum(B144:B156)</f>
        <v>1</v>
      </c>
      <c r="C157" s="247">
        <f t="shared" si="57"/>
        <v>1</v>
      </c>
      <c r="D157" s="247">
        <f t="shared" si="57"/>
        <v>0</v>
      </c>
      <c r="E157" s="247">
        <f t="shared" si="57"/>
        <v>2</v>
      </c>
      <c r="F157" s="247">
        <f t="shared" si="57"/>
        <v>0</v>
      </c>
      <c r="G157" s="247">
        <f t="shared" si="57"/>
        <v>0</v>
      </c>
      <c r="H157" s="247">
        <f t="shared" si="57"/>
        <v>0</v>
      </c>
      <c r="I157" s="247">
        <f t="shared" si="57"/>
        <v>9</v>
      </c>
      <c r="J157" s="247">
        <f t="shared" si="57"/>
        <v>0</v>
      </c>
      <c r="K157" s="247">
        <f t="shared" si="57"/>
        <v>1</v>
      </c>
      <c r="L157" s="247">
        <f t="shared" si="57"/>
        <v>0</v>
      </c>
      <c r="M157" s="247">
        <f t="shared" si="57"/>
        <v>1</v>
      </c>
      <c r="N157" s="247">
        <f t="shared" si="57"/>
        <v>0</v>
      </c>
      <c r="O157" s="247">
        <f t="shared" si="57"/>
        <v>0</v>
      </c>
      <c r="P157" s="247">
        <f t="shared" si="57"/>
        <v>3</v>
      </c>
      <c r="Q157" s="247">
        <f t="shared" si="57"/>
        <v>0</v>
      </c>
      <c r="R157" s="247">
        <f t="shared" si="57"/>
        <v>0</v>
      </c>
      <c r="S157" s="247">
        <f t="shared" si="57"/>
        <v>1</v>
      </c>
      <c r="T157" s="247">
        <f t="shared" si="57"/>
        <v>0</v>
      </c>
      <c r="U157" s="247">
        <f t="shared" si="57"/>
        <v>0</v>
      </c>
      <c r="V157" s="247">
        <f t="shared" si="57"/>
        <v>0</v>
      </c>
      <c r="W157" s="247">
        <f t="shared" si="57"/>
        <v>0</v>
      </c>
      <c r="X157" s="247">
        <f t="shared" si="57"/>
        <v>3</v>
      </c>
      <c r="Y157" s="247">
        <f t="shared" si="57"/>
        <v>0</v>
      </c>
      <c r="Z157" s="247">
        <f t="shared" si="57"/>
        <v>0</v>
      </c>
      <c r="AA157" s="247">
        <f t="shared" si="57"/>
        <v>0</v>
      </c>
      <c r="AB157" s="247">
        <f t="shared" si="57"/>
        <v>0</v>
      </c>
      <c r="AC157" s="247">
        <f t="shared" si="57"/>
        <v>0</v>
      </c>
      <c r="AD157" s="247">
        <f t="shared" si="57"/>
        <v>0</v>
      </c>
      <c r="AE157" s="247">
        <f t="shared" si="57"/>
        <v>0</v>
      </c>
      <c r="AF157" s="247">
        <f t="shared" si="57"/>
        <v>7</v>
      </c>
      <c r="AG157" s="189">
        <f t="shared" si="56"/>
        <v>29</v>
      </c>
      <c r="AH157" s="231"/>
    </row>
    <row r="158">
      <c r="A158" s="158"/>
      <c r="AG158" s="189"/>
      <c r="AH158" s="201"/>
    </row>
    <row r="159">
      <c r="A159" s="315"/>
      <c r="AG159" s="189"/>
      <c r="AH159" s="201"/>
    </row>
    <row r="160">
      <c r="A160" s="315"/>
      <c r="AG160" s="189"/>
      <c r="AH160" s="201"/>
    </row>
    <row r="161">
      <c r="A161" s="199" t="s">
        <v>335</v>
      </c>
      <c r="B161" s="200">
        <f t="shared" ref="B161:AF161" si="58">sum(B162,B173)</f>
        <v>4</v>
      </c>
      <c r="C161" s="200">
        <f t="shared" si="58"/>
        <v>1</v>
      </c>
      <c r="D161" s="200">
        <f t="shared" si="58"/>
        <v>1</v>
      </c>
      <c r="E161" s="200">
        <f t="shared" si="58"/>
        <v>6</v>
      </c>
      <c r="F161" s="200">
        <f t="shared" si="58"/>
        <v>1</v>
      </c>
      <c r="G161" s="200">
        <f t="shared" si="58"/>
        <v>1</v>
      </c>
      <c r="H161" s="200">
        <f t="shared" si="58"/>
        <v>2</v>
      </c>
      <c r="I161" s="200">
        <f t="shared" si="58"/>
        <v>1</v>
      </c>
      <c r="J161" s="200">
        <f t="shared" si="58"/>
        <v>2</v>
      </c>
      <c r="K161" s="200">
        <f t="shared" si="58"/>
        <v>2</v>
      </c>
      <c r="L161" s="200">
        <f t="shared" si="58"/>
        <v>1</v>
      </c>
      <c r="M161" s="200">
        <f t="shared" si="58"/>
        <v>0</v>
      </c>
      <c r="N161" s="200">
        <f t="shared" si="58"/>
        <v>2</v>
      </c>
      <c r="O161" s="200">
        <f t="shared" si="58"/>
        <v>2</v>
      </c>
      <c r="P161" s="200">
        <f t="shared" si="58"/>
        <v>5</v>
      </c>
      <c r="Q161" s="200">
        <f t="shared" si="58"/>
        <v>2</v>
      </c>
      <c r="R161" s="200">
        <f t="shared" si="58"/>
        <v>2</v>
      </c>
      <c r="S161" s="200">
        <f t="shared" si="58"/>
        <v>2</v>
      </c>
      <c r="T161" s="200">
        <f t="shared" si="58"/>
        <v>2</v>
      </c>
      <c r="U161" s="200">
        <f t="shared" si="58"/>
        <v>2</v>
      </c>
      <c r="V161" s="200">
        <f t="shared" si="58"/>
        <v>1</v>
      </c>
      <c r="W161" s="200">
        <f t="shared" si="58"/>
        <v>1</v>
      </c>
      <c r="X161" s="200">
        <f t="shared" si="58"/>
        <v>4</v>
      </c>
      <c r="Y161" s="200">
        <f t="shared" si="58"/>
        <v>4</v>
      </c>
      <c r="Z161" s="200">
        <f t="shared" si="58"/>
        <v>3</v>
      </c>
      <c r="AA161" s="200">
        <f t="shared" si="58"/>
        <v>1</v>
      </c>
      <c r="AB161" s="200">
        <f t="shared" si="58"/>
        <v>1</v>
      </c>
      <c r="AC161" s="200">
        <f t="shared" si="58"/>
        <v>3</v>
      </c>
      <c r="AD161" s="200">
        <f t="shared" si="58"/>
        <v>1</v>
      </c>
      <c r="AE161" s="200">
        <f t="shared" si="58"/>
        <v>2</v>
      </c>
      <c r="AF161" s="200">
        <f t="shared" si="58"/>
        <v>4</v>
      </c>
      <c r="AG161" s="189">
        <f t="shared" ref="AG161:AG166" si="60">SUM(B161:AF161)</f>
        <v>66</v>
      </c>
      <c r="AH161" s="201"/>
    </row>
    <row r="162">
      <c r="A162" s="202" t="s">
        <v>230</v>
      </c>
      <c r="B162" s="203">
        <f t="shared" ref="B162:AF162" si="59">sum(B166,B171)</f>
        <v>4</v>
      </c>
      <c r="C162" s="203">
        <f t="shared" si="59"/>
        <v>1</v>
      </c>
      <c r="D162" s="203">
        <f t="shared" si="59"/>
        <v>1</v>
      </c>
      <c r="E162" s="203">
        <f t="shared" si="59"/>
        <v>6</v>
      </c>
      <c r="F162" s="203">
        <f t="shared" si="59"/>
        <v>1</v>
      </c>
      <c r="G162" s="203">
        <f t="shared" si="59"/>
        <v>1</v>
      </c>
      <c r="H162" s="203">
        <f t="shared" si="59"/>
        <v>2</v>
      </c>
      <c r="I162" s="203">
        <f t="shared" si="59"/>
        <v>1</v>
      </c>
      <c r="J162" s="203">
        <f t="shared" si="59"/>
        <v>2</v>
      </c>
      <c r="K162" s="203">
        <f t="shared" si="59"/>
        <v>2</v>
      </c>
      <c r="L162" s="203">
        <f t="shared" si="59"/>
        <v>1</v>
      </c>
      <c r="M162" s="203">
        <f t="shared" si="59"/>
        <v>0</v>
      </c>
      <c r="N162" s="203">
        <f t="shared" si="59"/>
        <v>2</v>
      </c>
      <c r="O162" s="203">
        <f t="shared" si="59"/>
        <v>2</v>
      </c>
      <c r="P162" s="203">
        <f t="shared" si="59"/>
        <v>5</v>
      </c>
      <c r="Q162" s="203">
        <f t="shared" si="59"/>
        <v>2</v>
      </c>
      <c r="R162" s="203">
        <f t="shared" si="59"/>
        <v>2</v>
      </c>
      <c r="S162" s="203">
        <f t="shared" si="59"/>
        <v>2</v>
      </c>
      <c r="T162" s="203">
        <f t="shared" si="59"/>
        <v>2</v>
      </c>
      <c r="U162" s="203">
        <f t="shared" si="59"/>
        <v>2</v>
      </c>
      <c r="V162" s="203">
        <f t="shared" si="59"/>
        <v>1</v>
      </c>
      <c r="W162" s="203">
        <f t="shared" si="59"/>
        <v>1</v>
      </c>
      <c r="X162" s="203">
        <f t="shared" si="59"/>
        <v>4</v>
      </c>
      <c r="Y162" s="203">
        <f t="shared" si="59"/>
        <v>4</v>
      </c>
      <c r="Z162" s="203">
        <f t="shared" si="59"/>
        <v>3</v>
      </c>
      <c r="AA162" s="203">
        <f t="shared" si="59"/>
        <v>1</v>
      </c>
      <c r="AB162" s="203">
        <f t="shared" si="59"/>
        <v>1</v>
      </c>
      <c r="AC162" s="203">
        <f t="shared" si="59"/>
        <v>3</v>
      </c>
      <c r="AD162" s="203">
        <f t="shared" si="59"/>
        <v>1</v>
      </c>
      <c r="AE162" s="203">
        <f t="shared" si="59"/>
        <v>2</v>
      </c>
      <c r="AF162" s="203">
        <f t="shared" si="59"/>
        <v>4</v>
      </c>
      <c r="AG162" s="189">
        <f t="shared" si="60"/>
        <v>66</v>
      </c>
      <c r="AH162" s="205"/>
    </row>
    <row r="163">
      <c r="A163" s="206" t="s">
        <v>231</v>
      </c>
      <c r="B163" s="235">
        <f t="shared" ref="B163:AF163" si="61">B29-(B257+B314+B376)</f>
        <v>0</v>
      </c>
      <c r="C163" s="235">
        <f t="shared" si="61"/>
        <v>0</v>
      </c>
      <c r="D163" s="235">
        <f t="shared" si="61"/>
        <v>0</v>
      </c>
      <c r="E163" s="235">
        <f t="shared" si="61"/>
        <v>0</v>
      </c>
      <c r="F163" s="235">
        <f t="shared" si="61"/>
        <v>0</v>
      </c>
      <c r="G163" s="235">
        <f t="shared" si="61"/>
        <v>0</v>
      </c>
      <c r="H163" s="235">
        <f t="shared" si="61"/>
        <v>0</v>
      </c>
      <c r="I163" s="235">
        <f t="shared" si="61"/>
        <v>0</v>
      </c>
      <c r="J163" s="235">
        <f t="shared" si="61"/>
        <v>0</v>
      </c>
      <c r="K163" s="235">
        <f t="shared" si="61"/>
        <v>0</v>
      </c>
      <c r="L163" s="235">
        <f t="shared" si="61"/>
        <v>0</v>
      </c>
      <c r="M163" s="235">
        <f t="shared" si="61"/>
        <v>0</v>
      </c>
      <c r="N163" s="235">
        <f t="shared" si="61"/>
        <v>0</v>
      </c>
      <c r="O163" s="235">
        <f t="shared" si="61"/>
        <v>0</v>
      </c>
      <c r="P163" s="235">
        <f t="shared" si="61"/>
        <v>0</v>
      </c>
      <c r="Q163" s="235">
        <f t="shared" si="61"/>
        <v>0</v>
      </c>
      <c r="R163" s="235">
        <f t="shared" si="61"/>
        <v>0</v>
      </c>
      <c r="S163" s="235">
        <f t="shared" si="61"/>
        <v>0</v>
      </c>
      <c r="T163" s="235">
        <f t="shared" si="61"/>
        <v>0</v>
      </c>
      <c r="U163" s="235">
        <f t="shared" si="61"/>
        <v>0</v>
      </c>
      <c r="V163" s="235">
        <f t="shared" si="61"/>
        <v>0</v>
      </c>
      <c r="W163" s="235">
        <f t="shared" si="61"/>
        <v>0</v>
      </c>
      <c r="X163" s="235">
        <f t="shared" si="61"/>
        <v>0</v>
      </c>
      <c r="Y163" s="235">
        <f t="shared" si="61"/>
        <v>0</v>
      </c>
      <c r="Z163" s="235">
        <f t="shared" si="61"/>
        <v>0</v>
      </c>
      <c r="AA163" s="235">
        <f t="shared" si="61"/>
        <v>0</v>
      </c>
      <c r="AB163" s="235">
        <f t="shared" si="61"/>
        <v>0</v>
      </c>
      <c r="AC163" s="235">
        <f t="shared" si="61"/>
        <v>0</v>
      </c>
      <c r="AD163" s="235">
        <f t="shared" si="61"/>
        <v>0</v>
      </c>
      <c r="AE163" s="235">
        <f t="shared" si="61"/>
        <v>0</v>
      </c>
      <c r="AF163" s="235">
        <f t="shared" si="61"/>
        <v>0</v>
      </c>
      <c r="AG163" s="189">
        <f t="shared" si="60"/>
        <v>0</v>
      </c>
      <c r="AH163" s="208"/>
    </row>
    <row r="164" collapsed="1">
      <c r="A164" s="206" t="s">
        <v>688</v>
      </c>
      <c r="B164" s="235">
        <f t="shared" ref="B164:AF164" si="62">B30-(B258+B315+B377)</f>
        <v>4</v>
      </c>
      <c r="C164" s="235">
        <f t="shared" si="62"/>
        <v>1</v>
      </c>
      <c r="D164" s="235">
        <f t="shared" si="62"/>
        <v>1</v>
      </c>
      <c r="E164" s="235">
        <f t="shared" si="62"/>
        <v>6</v>
      </c>
      <c r="F164" s="235">
        <f t="shared" si="62"/>
        <v>1</v>
      </c>
      <c r="G164" s="235">
        <f t="shared" si="62"/>
        <v>1</v>
      </c>
      <c r="H164" s="235">
        <f t="shared" si="62"/>
        <v>2</v>
      </c>
      <c r="I164" s="235">
        <f t="shared" si="62"/>
        <v>1</v>
      </c>
      <c r="J164" s="235">
        <f t="shared" si="62"/>
        <v>2</v>
      </c>
      <c r="K164" s="235">
        <f t="shared" si="62"/>
        <v>2</v>
      </c>
      <c r="L164" s="235">
        <f t="shared" si="62"/>
        <v>1</v>
      </c>
      <c r="M164" s="235">
        <f t="shared" si="62"/>
        <v>0</v>
      </c>
      <c r="N164" s="235">
        <f t="shared" si="62"/>
        <v>2</v>
      </c>
      <c r="O164" s="235">
        <f t="shared" si="62"/>
        <v>2</v>
      </c>
      <c r="P164" s="235">
        <f t="shared" si="62"/>
        <v>5</v>
      </c>
      <c r="Q164" s="235">
        <f t="shared" si="62"/>
        <v>2</v>
      </c>
      <c r="R164" s="235">
        <f t="shared" si="62"/>
        <v>2</v>
      </c>
      <c r="S164" s="235">
        <f t="shared" si="62"/>
        <v>2</v>
      </c>
      <c r="T164" s="235">
        <f t="shared" si="62"/>
        <v>2</v>
      </c>
      <c r="U164" s="235">
        <f t="shared" si="62"/>
        <v>2</v>
      </c>
      <c r="V164" s="235">
        <f t="shared" si="62"/>
        <v>1</v>
      </c>
      <c r="W164" s="235">
        <f t="shared" si="62"/>
        <v>1</v>
      </c>
      <c r="X164" s="235">
        <f t="shared" si="62"/>
        <v>4</v>
      </c>
      <c r="Y164" s="235">
        <f t="shared" si="62"/>
        <v>4</v>
      </c>
      <c r="Z164" s="235">
        <f t="shared" si="62"/>
        <v>3</v>
      </c>
      <c r="AA164" s="235">
        <f t="shared" si="62"/>
        <v>1</v>
      </c>
      <c r="AB164" s="235">
        <f t="shared" si="62"/>
        <v>1</v>
      </c>
      <c r="AC164" s="235">
        <f t="shared" si="62"/>
        <v>3</v>
      </c>
      <c r="AD164" s="235">
        <f t="shared" si="62"/>
        <v>1</v>
      </c>
      <c r="AE164" s="235">
        <f t="shared" si="62"/>
        <v>2</v>
      </c>
      <c r="AF164" s="235">
        <f t="shared" si="62"/>
        <v>4</v>
      </c>
      <c r="AG164" s="189">
        <f t="shared" si="60"/>
        <v>66</v>
      </c>
      <c r="AH164" s="201"/>
    </row>
    <row r="165" hidden="1" outlineLevel="1">
      <c r="A165" s="206" t="s">
        <v>689</v>
      </c>
      <c r="B165" s="295"/>
      <c r="C165" s="295"/>
      <c r="D165" s="295"/>
      <c r="E165" s="295"/>
      <c r="F165" s="295"/>
      <c r="G165" s="295"/>
      <c r="H165" s="295"/>
      <c r="I165" s="295"/>
      <c r="J165" s="295"/>
      <c r="K165" s="295"/>
      <c r="L165" s="295"/>
      <c r="M165" s="295"/>
      <c r="N165" s="295"/>
      <c r="O165" s="295"/>
      <c r="P165" s="295"/>
      <c r="Q165" s="295"/>
      <c r="R165" s="295"/>
      <c r="S165" s="295"/>
      <c r="T165" s="295"/>
      <c r="U165" s="295"/>
      <c r="V165" s="295"/>
      <c r="W165" s="295"/>
      <c r="X165" s="295"/>
      <c r="Y165" s="295"/>
      <c r="Z165" s="295"/>
      <c r="AA165" s="295"/>
      <c r="AB165" s="295"/>
      <c r="AC165" s="295"/>
      <c r="AD165" s="295"/>
      <c r="AE165" s="295"/>
      <c r="AF165" s="295"/>
      <c r="AG165" s="189">
        <f t="shared" si="60"/>
        <v>0</v>
      </c>
      <c r="AH165" s="201"/>
    </row>
    <row r="166">
      <c r="A166" s="209" t="s">
        <v>234</v>
      </c>
      <c r="B166" s="210">
        <f t="shared" ref="B166:AF166" si="63">sum(B163:B165)</f>
        <v>4</v>
      </c>
      <c r="C166" s="210">
        <f t="shared" si="63"/>
        <v>1</v>
      </c>
      <c r="D166" s="210">
        <f t="shared" si="63"/>
        <v>1</v>
      </c>
      <c r="E166" s="210">
        <f t="shared" si="63"/>
        <v>6</v>
      </c>
      <c r="F166" s="210">
        <f t="shared" si="63"/>
        <v>1</v>
      </c>
      <c r="G166" s="210">
        <f t="shared" si="63"/>
        <v>1</v>
      </c>
      <c r="H166" s="210">
        <f t="shared" si="63"/>
        <v>2</v>
      </c>
      <c r="I166" s="210">
        <f t="shared" si="63"/>
        <v>1</v>
      </c>
      <c r="J166" s="210">
        <f t="shared" si="63"/>
        <v>2</v>
      </c>
      <c r="K166" s="210">
        <f t="shared" si="63"/>
        <v>2</v>
      </c>
      <c r="L166" s="210">
        <f t="shared" si="63"/>
        <v>1</v>
      </c>
      <c r="M166" s="210">
        <f t="shared" si="63"/>
        <v>0</v>
      </c>
      <c r="N166" s="210">
        <f t="shared" si="63"/>
        <v>2</v>
      </c>
      <c r="O166" s="210">
        <f t="shared" si="63"/>
        <v>2</v>
      </c>
      <c r="P166" s="210">
        <f t="shared" si="63"/>
        <v>5</v>
      </c>
      <c r="Q166" s="210">
        <f t="shared" si="63"/>
        <v>2</v>
      </c>
      <c r="R166" s="210">
        <f t="shared" si="63"/>
        <v>2</v>
      </c>
      <c r="S166" s="210">
        <f t="shared" si="63"/>
        <v>2</v>
      </c>
      <c r="T166" s="210">
        <f t="shared" si="63"/>
        <v>2</v>
      </c>
      <c r="U166" s="210">
        <f t="shared" si="63"/>
        <v>2</v>
      </c>
      <c r="V166" s="210">
        <f t="shared" si="63"/>
        <v>1</v>
      </c>
      <c r="W166" s="210">
        <f t="shared" si="63"/>
        <v>1</v>
      </c>
      <c r="X166" s="210">
        <f t="shared" si="63"/>
        <v>4</v>
      </c>
      <c r="Y166" s="210">
        <f t="shared" si="63"/>
        <v>4</v>
      </c>
      <c r="Z166" s="210">
        <f t="shared" si="63"/>
        <v>3</v>
      </c>
      <c r="AA166" s="210">
        <f t="shared" si="63"/>
        <v>1</v>
      </c>
      <c r="AB166" s="210">
        <f t="shared" si="63"/>
        <v>1</v>
      </c>
      <c r="AC166" s="210">
        <f t="shared" si="63"/>
        <v>3</v>
      </c>
      <c r="AD166" s="210">
        <f t="shared" si="63"/>
        <v>1</v>
      </c>
      <c r="AE166" s="210">
        <f t="shared" si="63"/>
        <v>2</v>
      </c>
      <c r="AF166" s="210">
        <f t="shared" si="63"/>
        <v>4</v>
      </c>
      <c r="AG166" s="189">
        <f t="shared" si="60"/>
        <v>66</v>
      </c>
      <c r="AH166" s="208"/>
    </row>
    <row r="167" ht="20.25" customHeight="1" collapsed="1">
      <c r="A167" s="211"/>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89"/>
      <c r="AH167" s="185"/>
    </row>
    <row r="168" hidden="1" outlineLevel="1">
      <c r="A168" s="206" t="s">
        <v>235</v>
      </c>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189">
        <f t="shared" ref="AG168:AG171" si="64">SUM(B168:AF168)</f>
        <v>0</v>
      </c>
      <c r="AH168" s="201"/>
    </row>
    <row r="169" hidden="1" outlineLevel="1">
      <c r="A169" s="206" t="s">
        <v>690</v>
      </c>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189">
        <f t="shared" si="64"/>
        <v>0</v>
      </c>
      <c r="AH169" s="208"/>
    </row>
    <row r="170" hidden="1" outlineLevel="1">
      <c r="A170" s="206" t="s">
        <v>691</v>
      </c>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c r="AA170" s="221"/>
      <c r="AB170" s="221"/>
      <c r="AC170" s="221"/>
      <c r="AD170" s="221"/>
      <c r="AE170" s="221"/>
      <c r="AF170" s="221"/>
      <c r="AG170" s="189">
        <f t="shared" si="64"/>
        <v>0</v>
      </c>
      <c r="AH170" s="208"/>
    </row>
    <row r="171" hidden="1" outlineLevel="1">
      <c r="A171" s="212" t="s">
        <v>238</v>
      </c>
      <c r="B171" s="213">
        <f t="shared" ref="B171:AF171" si="65">sum(B168:B170)</f>
        <v>0</v>
      </c>
      <c r="C171" s="213">
        <f t="shared" si="65"/>
        <v>0</v>
      </c>
      <c r="D171" s="213">
        <f t="shared" si="65"/>
        <v>0</v>
      </c>
      <c r="E171" s="213">
        <f t="shared" si="65"/>
        <v>0</v>
      </c>
      <c r="F171" s="213">
        <f t="shared" si="65"/>
        <v>0</v>
      </c>
      <c r="G171" s="213">
        <f t="shared" si="65"/>
        <v>0</v>
      </c>
      <c r="H171" s="213">
        <f t="shared" si="65"/>
        <v>0</v>
      </c>
      <c r="I171" s="213">
        <f t="shared" si="65"/>
        <v>0</v>
      </c>
      <c r="J171" s="213">
        <f t="shared" si="65"/>
        <v>0</v>
      </c>
      <c r="K171" s="213">
        <f t="shared" si="65"/>
        <v>0</v>
      </c>
      <c r="L171" s="213">
        <f t="shared" si="65"/>
        <v>0</v>
      </c>
      <c r="M171" s="213">
        <f t="shared" si="65"/>
        <v>0</v>
      </c>
      <c r="N171" s="213">
        <f t="shared" si="65"/>
        <v>0</v>
      </c>
      <c r="O171" s="213">
        <f t="shared" si="65"/>
        <v>0</v>
      </c>
      <c r="P171" s="213">
        <f t="shared" si="65"/>
        <v>0</v>
      </c>
      <c r="Q171" s="213">
        <f t="shared" si="65"/>
        <v>0</v>
      </c>
      <c r="R171" s="213">
        <f t="shared" si="65"/>
        <v>0</v>
      </c>
      <c r="S171" s="213">
        <f t="shared" si="65"/>
        <v>0</v>
      </c>
      <c r="T171" s="213">
        <f t="shared" si="65"/>
        <v>0</v>
      </c>
      <c r="U171" s="213">
        <f t="shared" si="65"/>
        <v>0</v>
      </c>
      <c r="V171" s="213">
        <f t="shared" si="65"/>
        <v>0</v>
      </c>
      <c r="W171" s="213">
        <f t="shared" si="65"/>
        <v>0</v>
      </c>
      <c r="X171" s="213">
        <f t="shared" si="65"/>
        <v>0</v>
      </c>
      <c r="Y171" s="213">
        <f t="shared" si="65"/>
        <v>0</v>
      </c>
      <c r="Z171" s="213">
        <f t="shared" si="65"/>
        <v>0</v>
      </c>
      <c r="AA171" s="213">
        <f t="shared" si="65"/>
        <v>0</v>
      </c>
      <c r="AB171" s="213">
        <f t="shared" si="65"/>
        <v>0</v>
      </c>
      <c r="AC171" s="213">
        <f t="shared" si="65"/>
        <v>0</v>
      </c>
      <c r="AD171" s="213">
        <f t="shared" si="65"/>
        <v>0</v>
      </c>
      <c r="AE171" s="213">
        <f t="shared" si="65"/>
        <v>0</v>
      </c>
      <c r="AF171" s="213">
        <f t="shared" si="65"/>
        <v>0</v>
      </c>
      <c r="AG171" s="189">
        <f t="shared" si="64"/>
        <v>0</v>
      </c>
      <c r="AH171" s="215"/>
    </row>
    <row r="172" hidden="1" outlineLevel="1">
      <c r="A172" s="211"/>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89"/>
      <c r="AH172" s="217"/>
    </row>
    <row r="173" collapsed="1">
      <c r="A173" s="218" t="s">
        <v>239</v>
      </c>
      <c r="B173" s="219">
        <f t="shared" ref="B173:AF173" si="66">sum(B177,B181,B186)</f>
        <v>0</v>
      </c>
      <c r="C173" s="219">
        <f t="shared" si="66"/>
        <v>0</v>
      </c>
      <c r="D173" s="219">
        <f t="shared" si="66"/>
        <v>0</v>
      </c>
      <c r="E173" s="219">
        <f t="shared" si="66"/>
        <v>0</v>
      </c>
      <c r="F173" s="219">
        <f t="shared" si="66"/>
        <v>0</v>
      </c>
      <c r="G173" s="219">
        <f t="shared" si="66"/>
        <v>0</v>
      </c>
      <c r="H173" s="219">
        <f t="shared" si="66"/>
        <v>0</v>
      </c>
      <c r="I173" s="219">
        <f t="shared" si="66"/>
        <v>0</v>
      </c>
      <c r="J173" s="219">
        <f t="shared" si="66"/>
        <v>0</v>
      </c>
      <c r="K173" s="219">
        <f t="shared" si="66"/>
        <v>0</v>
      </c>
      <c r="L173" s="219">
        <f t="shared" si="66"/>
        <v>0</v>
      </c>
      <c r="M173" s="219">
        <f t="shared" si="66"/>
        <v>0</v>
      </c>
      <c r="N173" s="219">
        <f t="shared" si="66"/>
        <v>0</v>
      </c>
      <c r="O173" s="219">
        <f t="shared" si="66"/>
        <v>0</v>
      </c>
      <c r="P173" s="219">
        <f t="shared" si="66"/>
        <v>0</v>
      </c>
      <c r="Q173" s="219">
        <f t="shared" si="66"/>
        <v>0</v>
      </c>
      <c r="R173" s="219">
        <f t="shared" si="66"/>
        <v>0</v>
      </c>
      <c r="S173" s="219">
        <f t="shared" si="66"/>
        <v>0</v>
      </c>
      <c r="T173" s="219">
        <f t="shared" si="66"/>
        <v>0</v>
      </c>
      <c r="U173" s="219">
        <f t="shared" si="66"/>
        <v>0</v>
      </c>
      <c r="V173" s="219">
        <f t="shared" si="66"/>
        <v>0</v>
      </c>
      <c r="W173" s="219">
        <f t="shared" si="66"/>
        <v>0</v>
      </c>
      <c r="X173" s="219">
        <f t="shared" si="66"/>
        <v>0</v>
      </c>
      <c r="Y173" s="219">
        <f t="shared" si="66"/>
        <v>0</v>
      </c>
      <c r="Z173" s="219">
        <f t="shared" si="66"/>
        <v>0</v>
      </c>
      <c r="AA173" s="219">
        <f t="shared" si="66"/>
        <v>0</v>
      </c>
      <c r="AB173" s="219">
        <f t="shared" si="66"/>
        <v>0</v>
      </c>
      <c r="AC173" s="219">
        <f t="shared" si="66"/>
        <v>0</v>
      </c>
      <c r="AD173" s="219">
        <f t="shared" si="66"/>
        <v>0</v>
      </c>
      <c r="AE173" s="219">
        <f t="shared" si="66"/>
        <v>0</v>
      </c>
      <c r="AF173" s="219">
        <f t="shared" si="66"/>
        <v>0</v>
      </c>
      <c r="AG173" s="189">
        <f t="shared" ref="AG173:AG177" si="67">SUM(B173:AF173)</f>
        <v>0</v>
      </c>
      <c r="AH173" s="220"/>
    </row>
    <row r="174" hidden="1" outlineLevel="1">
      <c r="A174" s="206" t="s">
        <v>240</v>
      </c>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189">
        <f t="shared" si="67"/>
        <v>0</v>
      </c>
      <c r="AH174" s="208"/>
    </row>
    <row r="175" hidden="1" outlineLevel="1">
      <c r="A175" s="206" t="s">
        <v>692</v>
      </c>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c r="AA175" s="221"/>
      <c r="AB175" s="221"/>
      <c r="AC175" s="221"/>
      <c r="AD175" s="221"/>
      <c r="AE175" s="221"/>
      <c r="AF175" s="221"/>
      <c r="AG175" s="189">
        <f t="shared" si="67"/>
        <v>0</v>
      </c>
      <c r="AH175" s="208"/>
    </row>
    <row r="176" hidden="1" outlineLevel="1">
      <c r="A176" s="206" t="s">
        <v>693</v>
      </c>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c r="AA176" s="221"/>
      <c r="AB176" s="221"/>
      <c r="AC176" s="221"/>
      <c r="AD176" s="221"/>
      <c r="AE176" s="221"/>
      <c r="AF176" s="221"/>
      <c r="AG176" s="189">
        <f t="shared" si="67"/>
        <v>0</v>
      </c>
      <c r="AH176" s="208"/>
    </row>
    <row r="177" hidden="1" outlineLevel="1">
      <c r="A177" s="209" t="s">
        <v>243</v>
      </c>
      <c r="B177" s="210">
        <f t="shared" ref="B177:AF177" si="68">sum(B174:B176)</f>
        <v>0</v>
      </c>
      <c r="C177" s="210">
        <f t="shared" si="68"/>
        <v>0</v>
      </c>
      <c r="D177" s="210">
        <f t="shared" si="68"/>
        <v>0</v>
      </c>
      <c r="E177" s="210">
        <f t="shared" si="68"/>
        <v>0</v>
      </c>
      <c r="F177" s="210">
        <f t="shared" si="68"/>
        <v>0</v>
      </c>
      <c r="G177" s="210">
        <f t="shared" si="68"/>
        <v>0</v>
      </c>
      <c r="H177" s="210">
        <f t="shared" si="68"/>
        <v>0</v>
      </c>
      <c r="I177" s="210">
        <f t="shared" si="68"/>
        <v>0</v>
      </c>
      <c r="J177" s="210">
        <f t="shared" si="68"/>
        <v>0</v>
      </c>
      <c r="K177" s="210">
        <f t="shared" si="68"/>
        <v>0</v>
      </c>
      <c r="L177" s="210">
        <f t="shared" si="68"/>
        <v>0</v>
      </c>
      <c r="M177" s="210">
        <f t="shared" si="68"/>
        <v>0</v>
      </c>
      <c r="N177" s="210">
        <f t="shared" si="68"/>
        <v>0</v>
      </c>
      <c r="O177" s="210">
        <f t="shared" si="68"/>
        <v>0</v>
      </c>
      <c r="P177" s="210">
        <f t="shared" si="68"/>
        <v>0</v>
      </c>
      <c r="Q177" s="210">
        <f t="shared" si="68"/>
        <v>0</v>
      </c>
      <c r="R177" s="210">
        <f t="shared" si="68"/>
        <v>0</v>
      </c>
      <c r="S177" s="210">
        <f t="shared" si="68"/>
        <v>0</v>
      </c>
      <c r="T177" s="210">
        <f t="shared" si="68"/>
        <v>0</v>
      </c>
      <c r="U177" s="210">
        <f t="shared" si="68"/>
        <v>0</v>
      </c>
      <c r="V177" s="210">
        <f t="shared" si="68"/>
        <v>0</v>
      </c>
      <c r="W177" s="210">
        <f t="shared" si="68"/>
        <v>0</v>
      </c>
      <c r="X177" s="210">
        <f t="shared" si="68"/>
        <v>0</v>
      </c>
      <c r="Y177" s="210">
        <f t="shared" si="68"/>
        <v>0</v>
      </c>
      <c r="Z177" s="210">
        <f t="shared" si="68"/>
        <v>0</v>
      </c>
      <c r="AA177" s="210">
        <f t="shared" si="68"/>
        <v>0</v>
      </c>
      <c r="AB177" s="210">
        <f t="shared" si="68"/>
        <v>0</v>
      </c>
      <c r="AC177" s="210">
        <f t="shared" si="68"/>
        <v>0</v>
      </c>
      <c r="AD177" s="210">
        <f t="shared" si="68"/>
        <v>0</v>
      </c>
      <c r="AE177" s="210">
        <f t="shared" si="68"/>
        <v>0</v>
      </c>
      <c r="AF177" s="210">
        <f t="shared" si="68"/>
        <v>0</v>
      </c>
      <c r="AG177" s="189">
        <f t="shared" si="67"/>
        <v>0</v>
      </c>
      <c r="AH177" s="201"/>
    </row>
    <row r="178" hidden="1" outlineLevel="1">
      <c r="A178" s="211"/>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89"/>
      <c r="AH178" s="185"/>
    </row>
    <row r="179" hidden="1" outlineLevel="1">
      <c r="A179" s="206" t="s">
        <v>244</v>
      </c>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189">
        <f t="shared" ref="AG179:AG181" si="69">SUM(B179:AF179)</f>
        <v>0</v>
      </c>
      <c r="AH179" s="208"/>
    </row>
    <row r="180" hidden="1" outlineLevel="1">
      <c r="A180" s="206" t="s">
        <v>694</v>
      </c>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c r="AA180" s="221"/>
      <c r="AB180" s="221"/>
      <c r="AC180" s="221"/>
      <c r="AD180" s="221"/>
      <c r="AE180" s="221"/>
      <c r="AF180" s="221"/>
      <c r="AG180" s="189">
        <f t="shared" si="69"/>
        <v>0</v>
      </c>
      <c r="AH180" s="208"/>
    </row>
    <row r="181" hidden="1" outlineLevel="1">
      <c r="A181" s="209" t="s">
        <v>246</v>
      </c>
      <c r="B181" s="210">
        <f t="shared" ref="B181:AF181" si="70">sum(B179:B180)</f>
        <v>0</v>
      </c>
      <c r="C181" s="210">
        <f t="shared" si="70"/>
        <v>0</v>
      </c>
      <c r="D181" s="210">
        <f t="shared" si="70"/>
        <v>0</v>
      </c>
      <c r="E181" s="210">
        <f t="shared" si="70"/>
        <v>0</v>
      </c>
      <c r="F181" s="210">
        <f t="shared" si="70"/>
        <v>0</v>
      </c>
      <c r="G181" s="210">
        <f t="shared" si="70"/>
        <v>0</v>
      </c>
      <c r="H181" s="210">
        <f t="shared" si="70"/>
        <v>0</v>
      </c>
      <c r="I181" s="210">
        <f t="shared" si="70"/>
        <v>0</v>
      </c>
      <c r="J181" s="210">
        <f t="shared" si="70"/>
        <v>0</v>
      </c>
      <c r="K181" s="210">
        <f t="shared" si="70"/>
        <v>0</v>
      </c>
      <c r="L181" s="210">
        <f t="shared" si="70"/>
        <v>0</v>
      </c>
      <c r="M181" s="210">
        <f t="shared" si="70"/>
        <v>0</v>
      </c>
      <c r="N181" s="210">
        <f t="shared" si="70"/>
        <v>0</v>
      </c>
      <c r="O181" s="210">
        <f t="shared" si="70"/>
        <v>0</v>
      </c>
      <c r="P181" s="210">
        <f t="shared" si="70"/>
        <v>0</v>
      </c>
      <c r="Q181" s="210">
        <f t="shared" si="70"/>
        <v>0</v>
      </c>
      <c r="R181" s="210">
        <f t="shared" si="70"/>
        <v>0</v>
      </c>
      <c r="S181" s="210">
        <f t="shared" si="70"/>
        <v>0</v>
      </c>
      <c r="T181" s="210">
        <f t="shared" si="70"/>
        <v>0</v>
      </c>
      <c r="U181" s="210">
        <f t="shared" si="70"/>
        <v>0</v>
      </c>
      <c r="V181" s="210">
        <f t="shared" si="70"/>
        <v>0</v>
      </c>
      <c r="W181" s="210">
        <f t="shared" si="70"/>
        <v>0</v>
      </c>
      <c r="X181" s="210">
        <f t="shared" si="70"/>
        <v>0</v>
      </c>
      <c r="Y181" s="210">
        <f t="shared" si="70"/>
        <v>0</v>
      </c>
      <c r="Z181" s="210">
        <f t="shared" si="70"/>
        <v>0</v>
      </c>
      <c r="AA181" s="210">
        <f t="shared" si="70"/>
        <v>0</v>
      </c>
      <c r="AB181" s="210">
        <f t="shared" si="70"/>
        <v>0</v>
      </c>
      <c r="AC181" s="210">
        <f t="shared" si="70"/>
        <v>0</v>
      </c>
      <c r="AD181" s="210">
        <f t="shared" si="70"/>
        <v>0</v>
      </c>
      <c r="AE181" s="210">
        <f t="shared" si="70"/>
        <v>0</v>
      </c>
      <c r="AF181" s="210">
        <f t="shared" si="70"/>
        <v>0</v>
      </c>
      <c r="AG181" s="189">
        <f t="shared" si="69"/>
        <v>0</v>
      </c>
      <c r="AH181" s="201"/>
    </row>
    <row r="182" hidden="1" outlineLevel="1">
      <c r="A182" s="211"/>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89"/>
      <c r="AH182" s="185"/>
    </row>
    <row r="183" hidden="1" outlineLevel="1">
      <c r="A183" s="206" t="s">
        <v>695</v>
      </c>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189">
        <f t="shared" ref="AG183:AG186" si="71">SUM(B183:AF183)</f>
        <v>0</v>
      </c>
      <c r="AH183" s="208"/>
    </row>
    <row r="184" hidden="1" outlineLevel="1">
      <c r="A184" s="206" t="s">
        <v>696</v>
      </c>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c r="AA184" s="221"/>
      <c r="AB184" s="221"/>
      <c r="AC184" s="221"/>
      <c r="AD184" s="221"/>
      <c r="AE184" s="221"/>
      <c r="AF184" s="221"/>
      <c r="AG184" s="189">
        <f t="shared" si="71"/>
        <v>0</v>
      </c>
      <c r="AH184" s="208"/>
    </row>
    <row r="185" hidden="1" outlineLevel="1">
      <c r="A185" s="206" t="s">
        <v>697</v>
      </c>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c r="AA185" s="221"/>
      <c r="AB185" s="221"/>
      <c r="AC185" s="221"/>
      <c r="AD185" s="221"/>
      <c r="AE185" s="221"/>
      <c r="AF185" s="221"/>
      <c r="AG185" s="189">
        <f t="shared" si="71"/>
        <v>0</v>
      </c>
      <c r="AH185" s="208"/>
    </row>
    <row r="186" hidden="1" outlineLevel="1">
      <c r="A186" s="212" t="s">
        <v>250</v>
      </c>
      <c r="B186" s="213">
        <f t="shared" ref="B186:AF186" si="72">sum(B183:B185)</f>
        <v>0</v>
      </c>
      <c r="C186" s="213">
        <f t="shared" si="72"/>
        <v>0</v>
      </c>
      <c r="D186" s="213">
        <f t="shared" si="72"/>
        <v>0</v>
      </c>
      <c r="E186" s="213">
        <f t="shared" si="72"/>
        <v>0</v>
      </c>
      <c r="F186" s="213">
        <f t="shared" si="72"/>
        <v>0</v>
      </c>
      <c r="G186" s="213">
        <f t="shared" si="72"/>
        <v>0</v>
      </c>
      <c r="H186" s="213">
        <f t="shared" si="72"/>
        <v>0</v>
      </c>
      <c r="I186" s="213">
        <f t="shared" si="72"/>
        <v>0</v>
      </c>
      <c r="J186" s="213">
        <f t="shared" si="72"/>
        <v>0</v>
      </c>
      <c r="K186" s="213">
        <f t="shared" si="72"/>
        <v>0</v>
      </c>
      <c r="L186" s="213">
        <f t="shared" si="72"/>
        <v>0</v>
      </c>
      <c r="M186" s="213">
        <f t="shared" si="72"/>
        <v>0</v>
      </c>
      <c r="N186" s="213">
        <f t="shared" si="72"/>
        <v>0</v>
      </c>
      <c r="O186" s="213">
        <f t="shared" si="72"/>
        <v>0</v>
      </c>
      <c r="P186" s="213">
        <f t="shared" si="72"/>
        <v>0</v>
      </c>
      <c r="Q186" s="213">
        <f t="shared" si="72"/>
        <v>0</v>
      </c>
      <c r="R186" s="213">
        <f t="shared" si="72"/>
        <v>0</v>
      </c>
      <c r="S186" s="213">
        <f t="shared" si="72"/>
        <v>0</v>
      </c>
      <c r="T186" s="213">
        <f t="shared" si="72"/>
        <v>0</v>
      </c>
      <c r="U186" s="213">
        <f t="shared" si="72"/>
        <v>0</v>
      </c>
      <c r="V186" s="213">
        <f t="shared" si="72"/>
        <v>0</v>
      </c>
      <c r="W186" s="213">
        <f t="shared" si="72"/>
        <v>0</v>
      </c>
      <c r="X186" s="213">
        <f t="shared" si="72"/>
        <v>0</v>
      </c>
      <c r="Y186" s="213">
        <f t="shared" si="72"/>
        <v>0</v>
      </c>
      <c r="Z186" s="213">
        <f t="shared" si="72"/>
        <v>0</v>
      </c>
      <c r="AA186" s="213">
        <f t="shared" si="72"/>
        <v>0</v>
      </c>
      <c r="AB186" s="213">
        <f t="shared" si="72"/>
        <v>0</v>
      </c>
      <c r="AC186" s="213">
        <f t="shared" si="72"/>
        <v>0</v>
      </c>
      <c r="AD186" s="213">
        <f t="shared" si="72"/>
        <v>0</v>
      </c>
      <c r="AE186" s="213">
        <f t="shared" si="72"/>
        <v>0</v>
      </c>
      <c r="AF186" s="213">
        <f t="shared" si="72"/>
        <v>0</v>
      </c>
      <c r="AG186" s="189">
        <f t="shared" si="71"/>
        <v>0</v>
      </c>
      <c r="AH186" s="215"/>
    </row>
    <row r="187">
      <c r="A187" s="211"/>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89"/>
      <c r="AH187" s="185"/>
    </row>
    <row r="188">
      <c r="A188" s="223" t="s">
        <v>278</v>
      </c>
      <c r="B188" s="245">
        <f t="shared" ref="B188:AF188" si="73">B54-(B282+B341+B403)</f>
        <v>1</v>
      </c>
      <c r="C188" s="245">
        <f t="shared" si="73"/>
        <v>0</v>
      </c>
      <c r="D188" s="245">
        <f t="shared" si="73"/>
        <v>1</v>
      </c>
      <c r="E188" s="245">
        <f t="shared" si="73"/>
        <v>1</v>
      </c>
      <c r="F188" s="245">
        <f t="shared" si="73"/>
        <v>0</v>
      </c>
      <c r="G188" s="245">
        <f t="shared" si="73"/>
        <v>0</v>
      </c>
      <c r="H188" s="245">
        <f t="shared" si="73"/>
        <v>0</v>
      </c>
      <c r="I188" s="245">
        <f t="shared" si="73"/>
        <v>2</v>
      </c>
      <c r="J188" s="245">
        <f t="shared" si="73"/>
        <v>1</v>
      </c>
      <c r="K188" s="245">
        <f t="shared" si="73"/>
        <v>1</v>
      </c>
      <c r="L188" s="245">
        <f t="shared" si="73"/>
        <v>0</v>
      </c>
      <c r="M188" s="245">
        <f t="shared" si="73"/>
        <v>2</v>
      </c>
      <c r="N188" s="245">
        <f t="shared" si="73"/>
        <v>1</v>
      </c>
      <c r="O188" s="245">
        <f t="shared" si="73"/>
        <v>0</v>
      </c>
      <c r="P188" s="245">
        <f t="shared" si="73"/>
        <v>1</v>
      </c>
      <c r="Q188" s="245">
        <f t="shared" si="73"/>
        <v>2</v>
      </c>
      <c r="R188" s="245">
        <f t="shared" si="73"/>
        <v>0</v>
      </c>
      <c r="S188" s="245">
        <f t="shared" si="73"/>
        <v>1</v>
      </c>
      <c r="T188" s="245">
        <f t="shared" si="73"/>
        <v>0</v>
      </c>
      <c r="U188" s="245">
        <f t="shared" si="73"/>
        <v>1</v>
      </c>
      <c r="V188" s="245">
        <f t="shared" si="73"/>
        <v>0</v>
      </c>
      <c r="W188" s="245">
        <f t="shared" si="73"/>
        <v>-1</v>
      </c>
      <c r="X188" s="245">
        <f t="shared" si="73"/>
        <v>2</v>
      </c>
      <c r="Y188" s="245">
        <f t="shared" si="73"/>
        <v>2</v>
      </c>
      <c r="Z188" s="245">
        <f t="shared" si="73"/>
        <v>2</v>
      </c>
      <c r="AA188" s="245">
        <f t="shared" si="73"/>
        <v>0</v>
      </c>
      <c r="AB188" s="245">
        <f t="shared" si="73"/>
        <v>0</v>
      </c>
      <c r="AC188" s="245">
        <f t="shared" si="73"/>
        <v>0</v>
      </c>
      <c r="AD188" s="245">
        <f t="shared" si="73"/>
        <v>0</v>
      </c>
      <c r="AE188" s="245">
        <f t="shared" si="73"/>
        <v>1</v>
      </c>
      <c r="AF188" s="245">
        <f t="shared" si="73"/>
        <v>3</v>
      </c>
      <c r="AG188" s="189">
        <f t="shared" ref="AG188:AG201" si="75">SUM(B188:AF188)</f>
        <v>24</v>
      </c>
      <c r="AH188" s="226"/>
    </row>
    <row r="189">
      <c r="A189" s="227" t="s">
        <v>279</v>
      </c>
      <c r="B189" s="235">
        <f t="shared" ref="B189:AF189" si="74">B55-(B283+B342+B404)</f>
        <v>2</v>
      </c>
      <c r="C189" s="235">
        <f t="shared" si="74"/>
        <v>1</v>
      </c>
      <c r="D189" s="235">
        <f t="shared" si="74"/>
        <v>1</v>
      </c>
      <c r="E189" s="235">
        <f t="shared" si="74"/>
        <v>6</v>
      </c>
      <c r="F189" s="235">
        <f t="shared" si="74"/>
        <v>2</v>
      </c>
      <c r="G189" s="235">
        <f t="shared" si="74"/>
        <v>1</v>
      </c>
      <c r="H189" s="235">
        <f t="shared" si="74"/>
        <v>1</v>
      </c>
      <c r="I189" s="235">
        <f t="shared" si="74"/>
        <v>2</v>
      </c>
      <c r="J189" s="235">
        <f t="shared" si="74"/>
        <v>2</v>
      </c>
      <c r="K189" s="235">
        <f t="shared" si="74"/>
        <v>3</v>
      </c>
      <c r="L189" s="235">
        <f t="shared" si="74"/>
        <v>0</v>
      </c>
      <c r="M189" s="235">
        <f t="shared" si="74"/>
        <v>1</v>
      </c>
      <c r="N189" s="235">
        <f t="shared" si="74"/>
        <v>2</v>
      </c>
      <c r="O189" s="235">
        <f t="shared" si="74"/>
        <v>2</v>
      </c>
      <c r="P189" s="235">
        <f t="shared" si="74"/>
        <v>5</v>
      </c>
      <c r="Q189" s="235">
        <f t="shared" si="74"/>
        <v>2</v>
      </c>
      <c r="R189" s="235">
        <f t="shared" si="74"/>
        <v>4</v>
      </c>
      <c r="S189" s="235">
        <f t="shared" si="74"/>
        <v>1</v>
      </c>
      <c r="T189" s="235">
        <f t="shared" si="74"/>
        <v>3</v>
      </c>
      <c r="U189" s="235">
        <f t="shared" si="74"/>
        <v>1</v>
      </c>
      <c r="V189" s="235">
        <f t="shared" si="74"/>
        <v>0</v>
      </c>
      <c r="W189" s="235">
        <f t="shared" si="74"/>
        <v>1</v>
      </c>
      <c r="X189" s="235">
        <f t="shared" si="74"/>
        <v>4</v>
      </c>
      <c r="Y189" s="235">
        <f t="shared" si="74"/>
        <v>4</v>
      </c>
      <c r="Z189" s="235">
        <f t="shared" si="74"/>
        <v>2</v>
      </c>
      <c r="AA189" s="235">
        <f t="shared" si="74"/>
        <v>0</v>
      </c>
      <c r="AB189" s="235">
        <f t="shared" si="74"/>
        <v>0</v>
      </c>
      <c r="AC189" s="235">
        <f t="shared" si="74"/>
        <v>3</v>
      </c>
      <c r="AD189" s="235">
        <f t="shared" si="74"/>
        <v>0</v>
      </c>
      <c r="AE189" s="235">
        <f t="shared" si="74"/>
        <v>2</v>
      </c>
      <c r="AF189" s="235">
        <f t="shared" si="74"/>
        <v>3</v>
      </c>
      <c r="AG189" s="189">
        <f t="shared" si="75"/>
        <v>61</v>
      </c>
      <c r="AH189" s="201"/>
    </row>
    <row r="190">
      <c r="A190" s="227" t="s">
        <v>698</v>
      </c>
      <c r="B190" s="235">
        <f t="shared" ref="B190:AF190" si="76">B56-(B284+B343+B405)</f>
        <v>0</v>
      </c>
      <c r="C190" s="235">
        <f t="shared" si="76"/>
        <v>1</v>
      </c>
      <c r="D190" s="235">
        <f t="shared" si="76"/>
        <v>0</v>
      </c>
      <c r="E190" s="235">
        <f t="shared" si="76"/>
        <v>1</v>
      </c>
      <c r="F190" s="235">
        <f t="shared" si="76"/>
        <v>0</v>
      </c>
      <c r="G190" s="235">
        <f t="shared" si="76"/>
        <v>0</v>
      </c>
      <c r="H190" s="235">
        <f t="shared" si="76"/>
        <v>0</v>
      </c>
      <c r="I190" s="235">
        <f t="shared" si="76"/>
        <v>4</v>
      </c>
      <c r="J190" s="235">
        <f t="shared" si="76"/>
        <v>0</v>
      </c>
      <c r="K190" s="235">
        <f t="shared" si="76"/>
        <v>1</v>
      </c>
      <c r="L190" s="235">
        <f t="shared" si="76"/>
        <v>0</v>
      </c>
      <c r="M190" s="235">
        <f t="shared" si="76"/>
        <v>1</v>
      </c>
      <c r="N190" s="235">
        <f t="shared" si="76"/>
        <v>0</v>
      </c>
      <c r="O190" s="235">
        <f t="shared" si="76"/>
        <v>0</v>
      </c>
      <c r="P190" s="235">
        <f t="shared" si="76"/>
        <v>0</v>
      </c>
      <c r="Q190" s="235">
        <f t="shared" si="76"/>
        <v>1</v>
      </c>
      <c r="R190" s="235">
        <f t="shared" si="76"/>
        <v>0</v>
      </c>
      <c r="S190" s="235">
        <f t="shared" si="76"/>
        <v>1</v>
      </c>
      <c r="T190" s="235">
        <f t="shared" si="76"/>
        <v>0</v>
      </c>
      <c r="U190" s="235">
        <f t="shared" si="76"/>
        <v>2</v>
      </c>
      <c r="V190" s="235">
        <f t="shared" si="76"/>
        <v>0</v>
      </c>
      <c r="W190" s="235">
        <f t="shared" si="76"/>
        <v>0</v>
      </c>
      <c r="X190" s="235">
        <f t="shared" si="76"/>
        <v>1</v>
      </c>
      <c r="Y190" s="235">
        <f t="shared" si="76"/>
        <v>0</v>
      </c>
      <c r="Z190" s="235">
        <f t="shared" si="76"/>
        <v>0</v>
      </c>
      <c r="AA190" s="235">
        <f t="shared" si="76"/>
        <v>0</v>
      </c>
      <c r="AB190" s="235">
        <f t="shared" si="76"/>
        <v>0</v>
      </c>
      <c r="AC190" s="235">
        <f t="shared" si="76"/>
        <v>0</v>
      </c>
      <c r="AD190" s="235">
        <f t="shared" si="76"/>
        <v>0</v>
      </c>
      <c r="AE190" s="235">
        <f t="shared" si="76"/>
        <v>1</v>
      </c>
      <c r="AF190" s="235">
        <f t="shared" si="76"/>
        <v>3</v>
      </c>
      <c r="AG190" s="189">
        <f t="shared" si="75"/>
        <v>17</v>
      </c>
      <c r="AH190" s="201"/>
    </row>
    <row r="191">
      <c r="A191" s="227" t="s">
        <v>699</v>
      </c>
      <c r="B191" s="235">
        <f t="shared" ref="B191:AF191" si="77">B57-(B285+B344+B406)</f>
        <v>0</v>
      </c>
      <c r="C191" s="235">
        <f t="shared" si="77"/>
        <v>0</v>
      </c>
      <c r="D191" s="235">
        <f t="shared" si="77"/>
        <v>0</v>
      </c>
      <c r="E191" s="235">
        <f t="shared" si="77"/>
        <v>0</v>
      </c>
      <c r="F191" s="235">
        <f t="shared" si="77"/>
        <v>0</v>
      </c>
      <c r="G191" s="235">
        <f t="shared" si="77"/>
        <v>0</v>
      </c>
      <c r="H191" s="235">
        <f t="shared" si="77"/>
        <v>0</v>
      </c>
      <c r="I191" s="235">
        <f t="shared" si="77"/>
        <v>0</v>
      </c>
      <c r="J191" s="235">
        <f t="shared" si="77"/>
        <v>0</v>
      </c>
      <c r="K191" s="235">
        <f t="shared" si="77"/>
        <v>0</v>
      </c>
      <c r="L191" s="235">
        <f t="shared" si="77"/>
        <v>0</v>
      </c>
      <c r="M191" s="235">
        <f t="shared" si="77"/>
        <v>0</v>
      </c>
      <c r="N191" s="235">
        <f t="shared" si="77"/>
        <v>0</v>
      </c>
      <c r="O191" s="235">
        <f t="shared" si="77"/>
        <v>0</v>
      </c>
      <c r="P191" s="235">
        <f t="shared" si="77"/>
        <v>0</v>
      </c>
      <c r="Q191" s="235">
        <f t="shared" si="77"/>
        <v>0</v>
      </c>
      <c r="R191" s="235">
        <f t="shared" si="77"/>
        <v>0</v>
      </c>
      <c r="S191" s="235">
        <f t="shared" si="77"/>
        <v>0</v>
      </c>
      <c r="T191" s="235">
        <f t="shared" si="77"/>
        <v>0</v>
      </c>
      <c r="U191" s="235">
        <f t="shared" si="77"/>
        <v>0</v>
      </c>
      <c r="V191" s="235">
        <f t="shared" si="77"/>
        <v>0</v>
      </c>
      <c r="W191" s="235">
        <f t="shared" si="77"/>
        <v>0</v>
      </c>
      <c r="X191" s="235">
        <f t="shared" si="77"/>
        <v>0</v>
      </c>
      <c r="Y191" s="235">
        <f t="shared" si="77"/>
        <v>0</v>
      </c>
      <c r="Z191" s="235">
        <f t="shared" si="77"/>
        <v>0</v>
      </c>
      <c r="AA191" s="235">
        <f t="shared" si="77"/>
        <v>0</v>
      </c>
      <c r="AB191" s="235">
        <f t="shared" si="77"/>
        <v>0</v>
      </c>
      <c r="AC191" s="235">
        <f t="shared" si="77"/>
        <v>0</v>
      </c>
      <c r="AD191" s="235">
        <f t="shared" si="77"/>
        <v>0</v>
      </c>
      <c r="AE191" s="235">
        <f t="shared" si="77"/>
        <v>0</v>
      </c>
      <c r="AF191" s="235">
        <f t="shared" si="77"/>
        <v>0</v>
      </c>
      <c r="AG191" s="189">
        <f t="shared" si="75"/>
        <v>0</v>
      </c>
      <c r="AH191" s="201"/>
    </row>
    <row r="192">
      <c r="A192" s="227" t="s">
        <v>700</v>
      </c>
      <c r="B192" s="235">
        <f t="shared" ref="B192:AF192" si="78">B58-(B286+B345+B407)</f>
        <v>0</v>
      </c>
      <c r="C192" s="235">
        <f t="shared" si="78"/>
        <v>0</v>
      </c>
      <c r="D192" s="235">
        <f t="shared" si="78"/>
        <v>0</v>
      </c>
      <c r="E192" s="235">
        <f t="shared" si="78"/>
        <v>0</v>
      </c>
      <c r="F192" s="235">
        <f t="shared" si="78"/>
        <v>0</v>
      </c>
      <c r="G192" s="235">
        <f t="shared" si="78"/>
        <v>0</v>
      </c>
      <c r="H192" s="235">
        <f t="shared" si="78"/>
        <v>0</v>
      </c>
      <c r="I192" s="235">
        <f t="shared" si="78"/>
        <v>0</v>
      </c>
      <c r="J192" s="235">
        <f t="shared" si="78"/>
        <v>0</v>
      </c>
      <c r="K192" s="235">
        <f t="shared" si="78"/>
        <v>0</v>
      </c>
      <c r="L192" s="235">
        <f t="shared" si="78"/>
        <v>0</v>
      </c>
      <c r="M192" s="235">
        <f t="shared" si="78"/>
        <v>0</v>
      </c>
      <c r="N192" s="235">
        <f t="shared" si="78"/>
        <v>0</v>
      </c>
      <c r="O192" s="235">
        <f t="shared" si="78"/>
        <v>0</v>
      </c>
      <c r="P192" s="235">
        <f t="shared" si="78"/>
        <v>0</v>
      </c>
      <c r="Q192" s="235">
        <f t="shared" si="78"/>
        <v>0</v>
      </c>
      <c r="R192" s="235">
        <f t="shared" si="78"/>
        <v>0</v>
      </c>
      <c r="S192" s="235">
        <f t="shared" si="78"/>
        <v>0</v>
      </c>
      <c r="T192" s="235">
        <f t="shared" si="78"/>
        <v>0</v>
      </c>
      <c r="U192" s="235">
        <f t="shared" si="78"/>
        <v>0</v>
      </c>
      <c r="V192" s="235">
        <f t="shared" si="78"/>
        <v>0</v>
      </c>
      <c r="W192" s="235">
        <f t="shared" si="78"/>
        <v>0</v>
      </c>
      <c r="X192" s="235">
        <f t="shared" si="78"/>
        <v>0</v>
      </c>
      <c r="Y192" s="235">
        <f t="shared" si="78"/>
        <v>0</v>
      </c>
      <c r="Z192" s="235">
        <f t="shared" si="78"/>
        <v>0</v>
      </c>
      <c r="AA192" s="235">
        <f t="shared" si="78"/>
        <v>0</v>
      </c>
      <c r="AB192" s="235">
        <f t="shared" si="78"/>
        <v>0</v>
      </c>
      <c r="AC192" s="235">
        <f t="shared" si="78"/>
        <v>0</v>
      </c>
      <c r="AD192" s="235">
        <f t="shared" si="78"/>
        <v>0</v>
      </c>
      <c r="AE192" s="235">
        <f t="shared" si="78"/>
        <v>0</v>
      </c>
      <c r="AF192" s="235">
        <f t="shared" si="78"/>
        <v>0</v>
      </c>
      <c r="AG192" s="189">
        <f t="shared" si="75"/>
        <v>0</v>
      </c>
      <c r="AH192" s="201"/>
    </row>
    <row r="193">
      <c r="A193" s="227" t="s">
        <v>701</v>
      </c>
      <c r="B193" s="235">
        <f t="shared" ref="B193:AF193" si="79">B59-(B287+B346+B408)</f>
        <v>0</v>
      </c>
      <c r="C193" s="235">
        <f t="shared" si="79"/>
        <v>0</v>
      </c>
      <c r="D193" s="235">
        <f t="shared" si="79"/>
        <v>0</v>
      </c>
      <c r="E193" s="235">
        <f t="shared" si="79"/>
        <v>0</v>
      </c>
      <c r="F193" s="235">
        <f t="shared" si="79"/>
        <v>0</v>
      </c>
      <c r="G193" s="235">
        <f t="shared" si="79"/>
        <v>0</v>
      </c>
      <c r="H193" s="235">
        <f t="shared" si="79"/>
        <v>0</v>
      </c>
      <c r="I193" s="235">
        <f t="shared" si="79"/>
        <v>0</v>
      </c>
      <c r="J193" s="235">
        <f t="shared" si="79"/>
        <v>0</v>
      </c>
      <c r="K193" s="235">
        <f t="shared" si="79"/>
        <v>0</v>
      </c>
      <c r="L193" s="235">
        <f t="shared" si="79"/>
        <v>0</v>
      </c>
      <c r="M193" s="235">
        <f t="shared" si="79"/>
        <v>0</v>
      </c>
      <c r="N193" s="235">
        <f t="shared" si="79"/>
        <v>0</v>
      </c>
      <c r="O193" s="235">
        <f t="shared" si="79"/>
        <v>0</v>
      </c>
      <c r="P193" s="235">
        <f t="shared" si="79"/>
        <v>0</v>
      </c>
      <c r="Q193" s="235">
        <f t="shared" si="79"/>
        <v>0</v>
      </c>
      <c r="R193" s="235">
        <f t="shared" si="79"/>
        <v>0</v>
      </c>
      <c r="S193" s="235">
        <f t="shared" si="79"/>
        <v>0</v>
      </c>
      <c r="T193" s="235">
        <f t="shared" si="79"/>
        <v>0</v>
      </c>
      <c r="U193" s="235">
        <f t="shared" si="79"/>
        <v>0</v>
      </c>
      <c r="V193" s="235">
        <f t="shared" si="79"/>
        <v>0</v>
      </c>
      <c r="W193" s="235">
        <f t="shared" si="79"/>
        <v>0</v>
      </c>
      <c r="X193" s="235">
        <f t="shared" si="79"/>
        <v>0</v>
      </c>
      <c r="Y193" s="235">
        <f t="shared" si="79"/>
        <v>0</v>
      </c>
      <c r="Z193" s="235">
        <f t="shared" si="79"/>
        <v>0</v>
      </c>
      <c r="AA193" s="235">
        <f t="shared" si="79"/>
        <v>0</v>
      </c>
      <c r="AB193" s="235">
        <f t="shared" si="79"/>
        <v>0</v>
      </c>
      <c r="AC193" s="235">
        <f t="shared" si="79"/>
        <v>0</v>
      </c>
      <c r="AD193" s="235">
        <f t="shared" si="79"/>
        <v>0</v>
      </c>
      <c r="AE193" s="235">
        <f t="shared" si="79"/>
        <v>0</v>
      </c>
      <c r="AF193" s="235">
        <f t="shared" si="79"/>
        <v>0</v>
      </c>
      <c r="AG193" s="189">
        <f t="shared" si="75"/>
        <v>0</v>
      </c>
      <c r="AH193" s="201"/>
    </row>
    <row r="194">
      <c r="A194" s="227" t="s">
        <v>702</v>
      </c>
      <c r="B194" s="235">
        <f t="shared" ref="B194:AF194" si="80">B60-(B288+B347+B409)</f>
        <v>2</v>
      </c>
      <c r="C194" s="235">
        <f t="shared" si="80"/>
        <v>2</v>
      </c>
      <c r="D194" s="235">
        <f t="shared" si="80"/>
        <v>0</v>
      </c>
      <c r="E194" s="235">
        <f t="shared" si="80"/>
        <v>0</v>
      </c>
      <c r="F194" s="235">
        <f t="shared" si="80"/>
        <v>0</v>
      </c>
      <c r="G194" s="235">
        <f t="shared" si="80"/>
        <v>0</v>
      </c>
      <c r="H194" s="235">
        <f t="shared" si="80"/>
        <v>0</v>
      </c>
      <c r="I194" s="235">
        <f t="shared" si="80"/>
        <v>3</v>
      </c>
      <c r="J194" s="235">
        <f t="shared" si="80"/>
        <v>1</v>
      </c>
      <c r="K194" s="235">
        <f t="shared" si="80"/>
        <v>2</v>
      </c>
      <c r="L194" s="235">
        <f t="shared" si="80"/>
        <v>0</v>
      </c>
      <c r="M194" s="235">
        <f t="shared" si="80"/>
        <v>2</v>
      </c>
      <c r="N194" s="235">
        <f t="shared" si="80"/>
        <v>0</v>
      </c>
      <c r="O194" s="235">
        <f t="shared" si="80"/>
        <v>1</v>
      </c>
      <c r="P194" s="235">
        <f t="shared" si="80"/>
        <v>2</v>
      </c>
      <c r="Q194" s="235">
        <f t="shared" si="80"/>
        <v>2</v>
      </c>
      <c r="R194" s="235">
        <f t="shared" si="80"/>
        <v>1</v>
      </c>
      <c r="S194" s="235">
        <f t="shared" si="80"/>
        <v>0</v>
      </c>
      <c r="T194" s="235">
        <f t="shared" si="80"/>
        <v>2</v>
      </c>
      <c r="U194" s="235">
        <f t="shared" si="80"/>
        <v>0</v>
      </c>
      <c r="V194" s="235">
        <f t="shared" si="80"/>
        <v>0</v>
      </c>
      <c r="W194" s="235">
        <f t="shared" si="80"/>
        <v>1</v>
      </c>
      <c r="X194" s="235">
        <f t="shared" si="80"/>
        <v>2</v>
      </c>
      <c r="Y194" s="235">
        <f t="shared" si="80"/>
        <v>2</v>
      </c>
      <c r="Z194" s="235">
        <f t="shared" si="80"/>
        <v>3</v>
      </c>
      <c r="AA194" s="235">
        <f t="shared" si="80"/>
        <v>1</v>
      </c>
      <c r="AB194" s="235">
        <f t="shared" si="80"/>
        <v>0</v>
      </c>
      <c r="AC194" s="235">
        <f t="shared" si="80"/>
        <v>1</v>
      </c>
      <c r="AD194" s="235">
        <f t="shared" si="80"/>
        <v>0</v>
      </c>
      <c r="AE194" s="235">
        <f t="shared" si="80"/>
        <v>1</v>
      </c>
      <c r="AF194" s="235">
        <f t="shared" si="80"/>
        <v>4</v>
      </c>
      <c r="AG194" s="189">
        <f t="shared" si="75"/>
        <v>35</v>
      </c>
      <c r="AH194" s="201"/>
    </row>
    <row r="195" collapsed="1">
      <c r="A195" s="227" t="s">
        <v>703</v>
      </c>
      <c r="B195" s="235">
        <f t="shared" ref="B195:AF195" si="81">B61-(B289+B348+B410)</f>
        <v>0</v>
      </c>
      <c r="C195" s="235">
        <f t="shared" si="81"/>
        <v>0</v>
      </c>
      <c r="D195" s="235">
        <f t="shared" si="81"/>
        <v>0</v>
      </c>
      <c r="E195" s="235">
        <f t="shared" si="81"/>
        <v>0</v>
      </c>
      <c r="F195" s="235">
        <f t="shared" si="81"/>
        <v>0</v>
      </c>
      <c r="G195" s="235">
        <f t="shared" si="81"/>
        <v>0</v>
      </c>
      <c r="H195" s="235">
        <f t="shared" si="81"/>
        <v>0</v>
      </c>
      <c r="I195" s="235">
        <f t="shared" si="81"/>
        <v>0</v>
      </c>
      <c r="J195" s="235">
        <f t="shared" si="81"/>
        <v>0</v>
      </c>
      <c r="K195" s="235">
        <f t="shared" si="81"/>
        <v>0</v>
      </c>
      <c r="L195" s="235">
        <f t="shared" si="81"/>
        <v>0</v>
      </c>
      <c r="M195" s="235">
        <f t="shared" si="81"/>
        <v>0</v>
      </c>
      <c r="N195" s="235">
        <f t="shared" si="81"/>
        <v>0</v>
      </c>
      <c r="O195" s="235">
        <f t="shared" si="81"/>
        <v>0</v>
      </c>
      <c r="P195" s="235">
        <f t="shared" si="81"/>
        <v>0</v>
      </c>
      <c r="Q195" s="235">
        <f t="shared" si="81"/>
        <v>0</v>
      </c>
      <c r="R195" s="235">
        <f t="shared" si="81"/>
        <v>0</v>
      </c>
      <c r="S195" s="235">
        <f t="shared" si="81"/>
        <v>0</v>
      </c>
      <c r="T195" s="235">
        <f t="shared" si="81"/>
        <v>0</v>
      </c>
      <c r="U195" s="235">
        <f t="shared" si="81"/>
        <v>0</v>
      </c>
      <c r="V195" s="235">
        <f t="shared" si="81"/>
        <v>0</v>
      </c>
      <c r="W195" s="235">
        <f t="shared" si="81"/>
        <v>0</v>
      </c>
      <c r="X195" s="235">
        <f t="shared" si="81"/>
        <v>0</v>
      </c>
      <c r="Y195" s="235">
        <f t="shared" si="81"/>
        <v>0</v>
      </c>
      <c r="Z195" s="235">
        <f t="shared" si="81"/>
        <v>0</v>
      </c>
      <c r="AA195" s="235">
        <f t="shared" si="81"/>
        <v>0</v>
      </c>
      <c r="AB195" s="235">
        <f t="shared" si="81"/>
        <v>0</v>
      </c>
      <c r="AC195" s="235">
        <f t="shared" si="81"/>
        <v>0</v>
      </c>
      <c r="AD195" s="235">
        <f t="shared" si="81"/>
        <v>0</v>
      </c>
      <c r="AE195" s="235">
        <f t="shared" si="81"/>
        <v>0</v>
      </c>
      <c r="AF195" s="235">
        <f t="shared" si="81"/>
        <v>0</v>
      </c>
      <c r="AG195" s="189">
        <f t="shared" si="75"/>
        <v>0</v>
      </c>
      <c r="AH195" s="201"/>
    </row>
    <row r="196" hidden="1" outlineLevel="1">
      <c r="A196" s="227" t="s">
        <v>704</v>
      </c>
      <c r="B196" s="295"/>
      <c r="C196" s="295"/>
      <c r="D196" s="295"/>
      <c r="E196" s="295"/>
      <c r="F196" s="295"/>
      <c r="G196" s="295"/>
      <c r="H196" s="295"/>
      <c r="I196" s="295"/>
      <c r="J196" s="295"/>
      <c r="K196" s="295"/>
      <c r="L196" s="295"/>
      <c r="M196" s="295"/>
      <c r="N196" s="295"/>
      <c r="O196" s="295"/>
      <c r="P196" s="295"/>
      <c r="Q196" s="295"/>
      <c r="R196" s="295"/>
      <c r="S196" s="295"/>
      <c r="T196" s="295"/>
      <c r="U196" s="295"/>
      <c r="V196" s="295"/>
      <c r="W196" s="295"/>
      <c r="X196" s="295"/>
      <c r="Y196" s="295"/>
      <c r="Z196" s="295"/>
      <c r="AA196" s="295"/>
      <c r="AB196" s="295"/>
      <c r="AC196" s="295"/>
      <c r="AD196" s="295"/>
      <c r="AE196" s="295"/>
      <c r="AF196" s="295"/>
      <c r="AG196" s="189">
        <f t="shared" si="75"/>
        <v>0</v>
      </c>
      <c r="AH196" s="201"/>
    </row>
    <row r="197" hidden="1" outlineLevel="1">
      <c r="A197" s="227" t="s">
        <v>705</v>
      </c>
      <c r="B197" s="295"/>
      <c r="C197" s="295"/>
      <c r="D197" s="295"/>
      <c r="E197" s="295"/>
      <c r="F197" s="295"/>
      <c r="G197" s="295"/>
      <c r="H197" s="295"/>
      <c r="I197" s="295"/>
      <c r="J197" s="295"/>
      <c r="K197" s="295"/>
      <c r="L197" s="295"/>
      <c r="M197" s="295"/>
      <c r="N197" s="295"/>
      <c r="O197" s="295"/>
      <c r="P197" s="295"/>
      <c r="Q197" s="295"/>
      <c r="R197" s="295"/>
      <c r="S197" s="295"/>
      <c r="T197" s="295"/>
      <c r="U197" s="295"/>
      <c r="V197" s="295"/>
      <c r="W197" s="295"/>
      <c r="X197" s="295"/>
      <c r="Y197" s="295"/>
      <c r="Z197" s="295"/>
      <c r="AA197" s="295"/>
      <c r="AB197" s="295"/>
      <c r="AC197" s="295"/>
      <c r="AD197" s="295"/>
      <c r="AE197" s="295"/>
      <c r="AF197" s="295"/>
      <c r="AG197" s="189">
        <f t="shared" si="75"/>
        <v>0</v>
      </c>
      <c r="AH197" s="201"/>
    </row>
    <row r="198" hidden="1" outlineLevel="1">
      <c r="A198" s="206" t="s">
        <v>706</v>
      </c>
      <c r="B198" s="295"/>
      <c r="C198" s="295"/>
      <c r="D198" s="295"/>
      <c r="E198" s="295"/>
      <c r="F198" s="295"/>
      <c r="G198" s="295"/>
      <c r="H198" s="295"/>
      <c r="I198" s="295"/>
      <c r="J198" s="295"/>
      <c r="K198" s="295"/>
      <c r="L198" s="295"/>
      <c r="M198" s="295"/>
      <c r="N198" s="295"/>
      <c r="O198" s="295"/>
      <c r="P198" s="295"/>
      <c r="Q198" s="295"/>
      <c r="R198" s="295"/>
      <c r="S198" s="295"/>
      <c r="T198" s="295"/>
      <c r="U198" s="295"/>
      <c r="V198" s="295"/>
      <c r="W198" s="295"/>
      <c r="X198" s="295"/>
      <c r="Y198" s="295"/>
      <c r="Z198" s="295"/>
      <c r="AA198" s="295"/>
      <c r="AB198" s="295"/>
      <c r="AC198" s="295"/>
      <c r="AD198" s="295"/>
      <c r="AE198" s="295"/>
      <c r="AF198" s="295"/>
      <c r="AG198" s="189">
        <f t="shared" si="75"/>
        <v>0</v>
      </c>
      <c r="AH198" s="201"/>
    </row>
    <row r="199" hidden="1" outlineLevel="1">
      <c r="A199" s="206" t="s">
        <v>707</v>
      </c>
      <c r="B199" s="349"/>
      <c r="C199" s="349"/>
      <c r="D199" s="349"/>
      <c r="E199" s="349"/>
      <c r="F199" s="349"/>
      <c r="G199" s="349"/>
      <c r="H199" s="349"/>
      <c r="I199" s="349"/>
      <c r="J199" s="349"/>
      <c r="K199" s="349"/>
      <c r="L199" s="349"/>
      <c r="M199" s="349"/>
      <c r="N199" s="349"/>
      <c r="O199" s="349"/>
      <c r="P199" s="349"/>
      <c r="Q199" s="349"/>
      <c r="R199" s="349"/>
      <c r="S199" s="349"/>
      <c r="T199" s="349"/>
      <c r="U199" s="349"/>
      <c r="V199" s="349"/>
      <c r="W199" s="349"/>
      <c r="X199" s="349"/>
      <c r="Y199" s="349"/>
      <c r="Z199" s="349"/>
      <c r="AA199" s="349"/>
      <c r="AB199" s="349"/>
      <c r="AC199" s="349"/>
      <c r="AD199" s="349"/>
      <c r="AE199" s="349"/>
      <c r="AF199" s="349"/>
      <c r="AG199" s="189">
        <f t="shared" si="75"/>
        <v>0</v>
      </c>
      <c r="AH199" s="201"/>
    </row>
    <row r="200" hidden="1" outlineLevel="1">
      <c r="A200" s="206" t="s">
        <v>290</v>
      </c>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c r="AA200" s="295"/>
      <c r="AB200" s="295"/>
      <c r="AC200" s="295"/>
      <c r="AD200" s="295"/>
      <c r="AE200" s="295"/>
      <c r="AF200" s="295"/>
      <c r="AG200" s="189">
        <f t="shared" si="75"/>
        <v>0</v>
      </c>
      <c r="AH200" s="201"/>
    </row>
    <row r="201">
      <c r="A201" s="228" t="s">
        <v>291</v>
      </c>
      <c r="B201" s="247">
        <f t="shared" ref="B201:AF201" si="82">sum(B188:B200)</f>
        <v>5</v>
      </c>
      <c r="C201" s="247">
        <f t="shared" si="82"/>
        <v>4</v>
      </c>
      <c r="D201" s="247">
        <f t="shared" si="82"/>
        <v>2</v>
      </c>
      <c r="E201" s="247">
        <f t="shared" si="82"/>
        <v>8</v>
      </c>
      <c r="F201" s="247">
        <f t="shared" si="82"/>
        <v>2</v>
      </c>
      <c r="G201" s="247">
        <f t="shared" si="82"/>
        <v>1</v>
      </c>
      <c r="H201" s="247">
        <f t="shared" si="82"/>
        <v>1</v>
      </c>
      <c r="I201" s="247">
        <f t="shared" si="82"/>
        <v>11</v>
      </c>
      <c r="J201" s="247">
        <f t="shared" si="82"/>
        <v>4</v>
      </c>
      <c r="K201" s="247">
        <f t="shared" si="82"/>
        <v>7</v>
      </c>
      <c r="L201" s="247">
        <f t="shared" si="82"/>
        <v>0</v>
      </c>
      <c r="M201" s="247">
        <f t="shared" si="82"/>
        <v>6</v>
      </c>
      <c r="N201" s="247">
        <f t="shared" si="82"/>
        <v>3</v>
      </c>
      <c r="O201" s="247">
        <f t="shared" si="82"/>
        <v>3</v>
      </c>
      <c r="P201" s="247">
        <f t="shared" si="82"/>
        <v>8</v>
      </c>
      <c r="Q201" s="247">
        <f t="shared" si="82"/>
        <v>7</v>
      </c>
      <c r="R201" s="247">
        <f t="shared" si="82"/>
        <v>5</v>
      </c>
      <c r="S201" s="247">
        <f t="shared" si="82"/>
        <v>3</v>
      </c>
      <c r="T201" s="247">
        <f t="shared" si="82"/>
        <v>5</v>
      </c>
      <c r="U201" s="247">
        <f t="shared" si="82"/>
        <v>4</v>
      </c>
      <c r="V201" s="247">
        <f t="shared" si="82"/>
        <v>0</v>
      </c>
      <c r="W201" s="247">
        <f t="shared" si="82"/>
        <v>1</v>
      </c>
      <c r="X201" s="247">
        <f t="shared" si="82"/>
        <v>9</v>
      </c>
      <c r="Y201" s="247">
        <f t="shared" si="82"/>
        <v>8</v>
      </c>
      <c r="Z201" s="247">
        <f t="shared" si="82"/>
        <v>7</v>
      </c>
      <c r="AA201" s="247">
        <f t="shared" si="82"/>
        <v>1</v>
      </c>
      <c r="AB201" s="247">
        <f t="shared" si="82"/>
        <v>0</v>
      </c>
      <c r="AC201" s="247">
        <f t="shared" si="82"/>
        <v>4</v>
      </c>
      <c r="AD201" s="247">
        <f t="shared" si="82"/>
        <v>0</v>
      </c>
      <c r="AE201" s="247">
        <f t="shared" si="82"/>
        <v>5</v>
      </c>
      <c r="AF201" s="247">
        <f t="shared" si="82"/>
        <v>13</v>
      </c>
      <c r="AG201" s="189">
        <f t="shared" si="75"/>
        <v>137</v>
      </c>
      <c r="AH201" s="231"/>
    </row>
    <row r="202">
      <c r="A202" s="158"/>
      <c r="AG202" s="189"/>
      <c r="AH202" s="201"/>
    </row>
    <row r="203">
      <c r="A203" s="315"/>
      <c r="AG203" s="189"/>
      <c r="AH203" s="201"/>
    </row>
    <row r="204">
      <c r="A204" s="315"/>
      <c r="AG204" s="189"/>
      <c r="AH204" s="201"/>
    </row>
    <row r="205">
      <c r="A205" s="248" t="s">
        <v>356</v>
      </c>
      <c r="B205" s="249">
        <f t="shared" ref="B205:AF205" si="83">sum(B206,B217)</f>
        <v>933.3896</v>
      </c>
      <c r="C205" s="249">
        <f t="shared" si="83"/>
        <v>233.3872</v>
      </c>
      <c r="D205" s="249">
        <f t="shared" si="83"/>
        <v>233.5066</v>
      </c>
      <c r="E205" s="249">
        <f t="shared" si="83"/>
        <v>1395.786</v>
      </c>
      <c r="F205" s="249">
        <f t="shared" si="83"/>
        <v>256.3395</v>
      </c>
      <c r="G205" s="249">
        <f t="shared" si="83"/>
        <v>257.3031</v>
      </c>
      <c r="H205" s="249">
        <f t="shared" si="83"/>
        <v>513.5988</v>
      </c>
      <c r="I205" s="249">
        <f t="shared" si="83"/>
        <v>258.2667</v>
      </c>
      <c r="J205" s="249">
        <f t="shared" si="83"/>
        <v>516.3582</v>
      </c>
      <c r="K205" s="249">
        <f t="shared" si="83"/>
        <v>515.2632</v>
      </c>
      <c r="L205" s="249">
        <f t="shared" si="83"/>
        <v>258.1134</v>
      </c>
      <c r="M205" s="249">
        <f t="shared" si="83"/>
        <v>0</v>
      </c>
      <c r="N205" s="249">
        <f t="shared" si="83"/>
        <v>513.2484</v>
      </c>
      <c r="O205" s="249">
        <f t="shared" si="83"/>
        <v>511.146</v>
      </c>
      <c r="P205" s="249">
        <f t="shared" si="83"/>
        <v>1196.25246</v>
      </c>
      <c r="Q205" s="249">
        <f t="shared" si="83"/>
        <v>509.2626</v>
      </c>
      <c r="R205" s="249">
        <f t="shared" si="83"/>
        <v>509.0874</v>
      </c>
      <c r="S205" s="249">
        <f t="shared" si="83"/>
        <v>382.9653</v>
      </c>
      <c r="T205" s="249">
        <f t="shared" si="83"/>
        <v>508.3866</v>
      </c>
      <c r="U205" s="249">
        <f t="shared" si="83"/>
        <v>509.2626</v>
      </c>
      <c r="V205" s="249">
        <f t="shared" si="83"/>
        <v>178.10394</v>
      </c>
      <c r="W205" s="249">
        <f t="shared" si="83"/>
        <v>508.4304</v>
      </c>
      <c r="X205" s="249">
        <f t="shared" si="83"/>
        <v>1016.5104</v>
      </c>
      <c r="Y205" s="249">
        <f t="shared" si="83"/>
        <v>1019.8392</v>
      </c>
      <c r="Z205" s="249">
        <f t="shared" si="83"/>
        <v>713.82612</v>
      </c>
      <c r="AA205" s="249">
        <f t="shared" si="83"/>
        <v>254.7408</v>
      </c>
      <c r="AB205" s="249">
        <f t="shared" si="83"/>
        <v>254.6094</v>
      </c>
      <c r="AC205" s="249">
        <f t="shared" si="83"/>
        <v>765.405</v>
      </c>
      <c r="AD205" s="249">
        <f t="shared" si="83"/>
        <v>229.85802</v>
      </c>
      <c r="AE205" s="249">
        <f t="shared" si="83"/>
        <v>510.8832</v>
      </c>
      <c r="AF205" s="249">
        <f t="shared" si="83"/>
        <v>1020.978</v>
      </c>
      <c r="AG205" s="250">
        <f t="shared" ref="AG205:AG210" si="85">SUM(B205:AF205)</f>
        <v>16484.10814</v>
      </c>
      <c r="AH205" s="251"/>
    </row>
    <row r="206">
      <c r="A206" s="252" t="s">
        <v>230</v>
      </c>
      <c r="B206" s="253">
        <f t="shared" ref="B206:AF206" si="84">sum(B210,B215)</f>
        <v>933.3896</v>
      </c>
      <c r="C206" s="253">
        <f t="shared" si="84"/>
        <v>233.3872</v>
      </c>
      <c r="D206" s="253">
        <f t="shared" si="84"/>
        <v>233.5066</v>
      </c>
      <c r="E206" s="253">
        <f t="shared" si="84"/>
        <v>1395.786</v>
      </c>
      <c r="F206" s="253">
        <f t="shared" si="84"/>
        <v>256.3395</v>
      </c>
      <c r="G206" s="253">
        <f t="shared" si="84"/>
        <v>257.3031</v>
      </c>
      <c r="H206" s="253">
        <f t="shared" si="84"/>
        <v>513.5988</v>
      </c>
      <c r="I206" s="253">
        <f t="shared" si="84"/>
        <v>258.2667</v>
      </c>
      <c r="J206" s="253">
        <f t="shared" si="84"/>
        <v>516.3582</v>
      </c>
      <c r="K206" s="253">
        <f t="shared" si="84"/>
        <v>515.2632</v>
      </c>
      <c r="L206" s="253">
        <f t="shared" si="84"/>
        <v>258.1134</v>
      </c>
      <c r="M206" s="253">
        <f t="shared" si="84"/>
        <v>0</v>
      </c>
      <c r="N206" s="253">
        <f t="shared" si="84"/>
        <v>513.2484</v>
      </c>
      <c r="O206" s="253">
        <f t="shared" si="84"/>
        <v>511.146</v>
      </c>
      <c r="P206" s="253">
        <f t="shared" si="84"/>
        <v>1196.25246</v>
      </c>
      <c r="Q206" s="253">
        <f t="shared" si="84"/>
        <v>509.2626</v>
      </c>
      <c r="R206" s="253">
        <f t="shared" si="84"/>
        <v>509.0874</v>
      </c>
      <c r="S206" s="253">
        <f t="shared" si="84"/>
        <v>382.9653</v>
      </c>
      <c r="T206" s="253">
        <f t="shared" si="84"/>
        <v>508.3866</v>
      </c>
      <c r="U206" s="253">
        <f t="shared" si="84"/>
        <v>509.2626</v>
      </c>
      <c r="V206" s="253">
        <f t="shared" si="84"/>
        <v>178.10394</v>
      </c>
      <c r="W206" s="253">
        <f t="shared" si="84"/>
        <v>508.4304</v>
      </c>
      <c r="X206" s="253">
        <f t="shared" si="84"/>
        <v>1016.5104</v>
      </c>
      <c r="Y206" s="253">
        <f t="shared" si="84"/>
        <v>1019.8392</v>
      </c>
      <c r="Z206" s="253">
        <f t="shared" si="84"/>
        <v>713.82612</v>
      </c>
      <c r="AA206" s="253">
        <f t="shared" si="84"/>
        <v>254.7408</v>
      </c>
      <c r="AB206" s="253">
        <f t="shared" si="84"/>
        <v>254.6094</v>
      </c>
      <c r="AC206" s="253">
        <f t="shared" si="84"/>
        <v>765.405</v>
      </c>
      <c r="AD206" s="253">
        <f t="shared" si="84"/>
        <v>229.85802</v>
      </c>
      <c r="AE206" s="253">
        <f t="shared" si="84"/>
        <v>510.8832</v>
      </c>
      <c r="AF206" s="253">
        <f t="shared" si="84"/>
        <v>1020.978</v>
      </c>
      <c r="AG206" s="250">
        <f t="shared" si="85"/>
        <v>16484.10814</v>
      </c>
      <c r="AH206" s="254"/>
    </row>
    <row r="207">
      <c r="A207" s="255" t="s">
        <v>231</v>
      </c>
      <c r="B207" s="256">
        <v>0.0</v>
      </c>
      <c r="C207" s="256">
        <v>0.0</v>
      </c>
      <c r="D207" s="256">
        <v>0.0</v>
      </c>
      <c r="E207" s="256">
        <v>0.0</v>
      </c>
      <c r="F207" s="256">
        <v>0.0</v>
      </c>
      <c r="G207" s="256">
        <v>0.0</v>
      </c>
      <c r="H207" s="256">
        <v>0.0</v>
      </c>
      <c r="I207" s="256">
        <v>0.0</v>
      </c>
      <c r="J207" s="256">
        <v>0.0</v>
      </c>
      <c r="K207" s="256">
        <v>0.0</v>
      </c>
      <c r="L207" s="256">
        <v>0.0</v>
      </c>
      <c r="M207" s="256">
        <v>0.0</v>
      </c>
      <c r="N207" s="256">
        <v>0.0</v>
      </c>
      <c r="O207" s="256">
        <v>0.0</v>
      </c>
      <c r="P207" s="256">
        <v>0.0</v>
      </c>
      <c r="Q207" s="256">
        <v>0.0</v>
      </c>
      <c r="R207" s="256">
        <v>0.0</v>
      </c>
      <c r="S207" s="256">
        <v>0.0</v>
      </c>
      <c r="T207" s="256">
        <v>0.0</v>
      </c>
      <c r="U207" s="256">
        <v>0.0</v>
      </c>
      <c r="V207" s="256">
        <v>0.0</v>
      </c>
      <c r="W207" s="256">
        <v>0.0</v>
      </c>
      <c r="X207" s="256">
        <v>0.0</v>
      </c>
      <c r="Y207" s="256">
        <v>0.0</v>
      </c>
      <c r="Z207" s="256">
        <v>0.0</v>
      </c>
      <c r="AA207" s="256">
        <v>0.0</v>
      </c>
      <c r="AB207" s="256">
        <v>0.0</v>
      </c>
      <c r="AC207" s="256">
        <v>0.0</v>
      </c>
      <c r="AD207" s="256">
        <v>0.0</v>
      </c>
      <c r="AE207" s="256">
        <v>0.0</v>
      </c>
      <c r="AF207" s="256">
        <v>0.0</v>
      </c>
      <c r="AG207" s="250">
        <f t="shared" si="85"/>
        <v>0</v>
      </c>
      <c r="AH207" s="251"/>
    </row>
    <row r="208" collapsed="1">
      <c r="A208" s="255" t="s">
        <v>708</v>
      </c>
      <c r="B208" s="256">
        <v>933.3896</v>
      </c>
      <c r="C208" s="256">
        <v>233.3872</v>
      </c>
      <c r="D208" s="256">
        <v>233.5066</v>
      </c>
      <c r="E208" s="256">
        <v>1395.786</v>
      </c>
      <c r="F208" s="256">
        <v>256.3395</v>
      </c>
      <c r="G208" s="256">
        <v>257.3031</v>
      </c>
      <c r="H208" s="256">
        <v>513.5988</v>
      </c>
      <c r="I208" s="256">
        <v>258.2667</v>
      </c>
      <c r="J208" s="256">
        <v>516.3582</v>
      </c>
      <c r="K208" s="256">
        <v>515.2632</v>
      </c>
      <c r="L208" s="256">
        <v>258.1134</v>
      </c>
      <c r="M208" s="256">
        <v>0.0</v>
      </c>
      <c r="N208" s="256">
        <v>513.2484</v>
      </c>
      <c r="O208" s="256">
        <v>511.146</v>
      </c>
      <c r="P208" s="256">
        <v>1196.25246</v>
      </c>
      <c r="Q208" s="256">
        <v>509.2626</v>
      </c>
      <c r="R208" s="256">
        <v>509.0874</v>
      </c>
      <c r="S208" s="256">
        <v>382.9653</v>
      </c>
      <c r="T208" s="256">
        <v>508.3866</v>
      </c>
      <c r="U208" s="256">
        <v>509.2626</v>
      </c>
      <c r="V208" s="256">
        <v>178.10394</v>
      </c>
      <c r="W208" s="256">
        <v>508.4304</v>
      </c>
      <c r="X208" s="256">
        <v>1016.5104</v>
      </c>
      <c r="Y208" s="256">
        <v>1019.8392</v>
      </c>
      <c r="Z208" s="256">
        <v>713.82612</v>
      </c>
      <c r="AA208" s="256">
        <v>254.7408</v>
      </c>
      <c r="AB208" s="256">
        <v>254.6094</v>
      </c>
      <c r="AC208" s="256">
        <v>765.405</v>
      </c>
      <c r="AD208" s="256">
        <v>229.85802</v>
      </c>
      <c r="AE208" s="256">
        <v>510.8832</v>
      </c>
      <c r="AF208" s="256">
        <v>1020.978</v>
      </c>
      <c r="AG208" s="250">
        <f t="shared" si="85"/>
        <v>16484.10814</v>
      </c>
      <c r="AH208" s="251"/>
    </row>
    <row r="209" hidden="1" outlineLevel="1">
      <c r="A209" s="255" t="s">
        <v>709</v>
      </c>
      <c r="B209" s="353"/>
      <c r="C209" s="353"/>
      <c r="D209" s="353"/>
      <c r="E209" s="353"/>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250">
        <f t="shared" si="85"/>
        <v>0</v>
      </c>
      <c r="AH209" s="251"/>
    </row>
    <row r="210">
      <c r="A210" s="257" t="s">
        <v>234</v>
      </c>
      <c r="B210" s="258">
        <f t="shared" ref="B210:AF210" si="86">sum(B207:B209)</f>
        <v>933.3896</v>
      </c>
      <c r="C210" s="258">
        <f t="shared" si="86"/>
        <v>233.3872</v>
      </c>
      <c r="D210" s="258">
        <f t="shared" si="86"/>
        <v>233.5066</v>
      </c>
      <c r="E210" s="258">
        <f t="shared" si="86"/>
        <v>1395.786</v>
      </c>
      <c r="F210" s="258">
        <f t="shared" si="86"/>
        <v>256.3395</v>
      </c>
      <c r="G210" s="258">
        <f t="shared" si="86"/>
        <v>257.3031</v>
      </c>
      <c r="H210" s="258">
        <f t="shared" si="86"/>
        <v>513.5988</v>
      </c>
      <c r="I210" s="258">
        <f t="shared" si="86"/>
        <v>258.2667</v>
      </c>
      <c r="J210" s="258">
        <f t="shared" si="86"/>
        <v>516.3582</v>
      </c>
      <c r="K210" s="258">
        <f t="shared" si="86"/>
        <v>515.2632</v>
      </c>
      <c r="L210" s="258">
        <f t="shared" si="86"/>
        <v>258.1134</v>
      </c>
      <c r="M210" s="258">
        <f t="shared" si="86"/>
        <v>0</v>
      </c>
      <c r="N210" s="258">
        <f t="shared" si="86"/>
        <v>513.2484</v>
      </c>
      <c r="O210" s="258">
        <f t="shared" si="86"/>
        <v>511.146</v>
      </c>
      <c r="P210" s="258">
        <f t="shared" si="86"/>
        <v>1196.25246</v>
      </c>
      <c r="Q210" s="258">
        <f t="shared" si="86"/>
        <v>509.2626</v>
      </c>
      <c r="R210" s="258">
        <f t="shared" si="86"/>
        <v>509.0874</v>
      </c>
      <c r="S210" s="258">
        <f t="shared" si="86"/>
        <v>382.9653</v>
      </c>
      <c r="T210" s="258">
        <f t="shared" si="86"/>
        <v>508.3866</v>
      </c>
      <c r="U210" s="258">
        <f t="shared" si="86"/>
        <v>509.2626</v>
      </c>
      <c r="V210" s="258">
        <f t="shared" si="86"/>
        <v>178.10394</v>
      </c>
      <c r="W210" s="258">
        <f t="shared" si="86"/>
        <v>508.4304</v>
      </c>
      <c r="X210" s="258">
        <f t="shared" si="86"/>
        <v>1016.5104</v>
      </c>
      <c r="Y210" s="258">
        <f t="shared" si="86"/>
        <v>1019.8392</v>
      </c>
      <c r="Z210" s="258">
        <f t="shared" si="86"/>
        <v>713.82612</v>
      </c>
      <c r="AA210" s="258">
        <f t="shared" si="86"/>
        <v>254.7408</v>
      </c>
      <c r="AB210" s="258">
        <f t="shared" si="86"/>
        <v>254.6094</v>
      </c>
      <c r="AC210" s="258">
        <f t="shared" si="86"/>
        <v>765.405</v>
      </c>
      <c r="AD210" s="258">
        <f t="shared" si="86"/>
        <v>229.85802</v>
      </c>
      <c r="AE210" s="258">
        <f t="shared" si="86"/>
        <v>510.8832</v>
      </c>
      <c r="AF210" s="258">
        <f t="shared" si="86"/>
        <v>1020.978</v>
      </c>
      <c r="AG210" s="250">
        <f t="shared" si="85"/>
        <v>16484.10814</v>
      </c>
      <c r="AH210" s="260"/>
    </row>
    <row r="211" collapsed="1">
      <c r="A211" s="261"/>
      <c r="B211" s="262"/>
      <c r="C211" s="262"/>
      <c r="D211" s="262"/>
      <c r="E211" s="262"/>
      <c r="F211" s="262"/>
      <c r="G211" s="262"/>
      <c r="H211" s="262"/>
      <c r="I211" s="262"/>
      <c r="J211" s="262"/>
      <c r="K211" s="262"/>
      <c r="L211" s="262"/>
      <c r="M211" s="262"/>
      <c r="N211" s="262"/>
      <c r="O211" s="262"/>
      <c r="P211" s="262"/>
      <c r="Q211" s="262"/>
      <c r="R211" s="262"/>
      <c r="S211" s="262"/>
      <c r="T211" s="262"/>
      <c r="U211" s="262"/>
      <c r="V211" s="262"/>
      <c r="W211" s="262"/>
      <c r="X211" s="262"/>
      <c r="Y211" s="262"/>
      <c r="Z211" s="262"/>
      <c r="AA211" s="262"/>
      <c r="AB211" s="262"/>
      <c r="AC211" s="262"/>
      <c r="AD211" s="262"/>
      <c r="AE211" s="262"/>
      <c r="AF211" s="262"/>
      <c r="AG211" s="250"/>
      <c r="AH211" s="264"/>
    </row>
    <row r="212" hidden="1" outlineLevel="1">
      <c r="A212" s="255" t="s">
        <v>235</v>
      </c>
      <c r="B212" s="270"/>
      <c r="C212" s="270"/>
      <c r="D212" s="270"/>
      <c r="E212" s="270"/>
      <c r="F212" s="270"/>
      <c r="G212" s="270"/>
      <c r="H212" s="270"/>
      <c r="I212" s="270"/>
      <c r="J212" s="270"/>
      <c r="K212" s="270"/>
      <c r="L212" s="270"/>
      <c r="M212" s="270"/>
      <c r="N212" s="270"/>
      <c r="O212" s="270"/>
      <c r="P212" s="270"/>
      <c r="Q212" s="270"/>
      <c r="R212" s="270"/>
      <c r="S212" s="270"/>
      <c r="T212" s="270"/>
      <c r="U212" s="270"/>
      <c r="V212" s="270"/>
      <c r="W212" s="270"/>
      <c r="X212" s="270"/>
      <c r="Y212" s="270"/>
      <c r="Z212" s="270"/>
      <c r="AA212" s="270"/>
      <c r="AB212" s="270"/>
      <c r="AC212" s="270"/>
      <c r="AD212" s="270"/>
      <c r="AE212" s="270"/>
      <c r="AF212" s="270"/>
      <c r="AG212" s="250">
        <f t="shared" ref="AG212:AG215" si="87">SUM(B212:AF212)</f>
        <v>0</v>
      </c>
      <c r="AH212" s="251"/>
    </row>
    <row r="213" hidden="1" outlineLevel="1">
      <c r="A213" s="255" t="s">
        <v>710</v>
      </c>
      <c r="B213" s="270"/>
      <c r="C213" s="270"/>
      <c r="D213" s="270"/>
      <c r="E213" s="270"/>
      <c r="F213" s="270"/>
      <c r="G213" s="270"/>
      <c r="H213" s="270"/>
      <c r="I213" s="270"/>
      <c r="J213" s="270"/>
      <c r="K213" s="270"/>
      <c r="L213" s="270"/>
      <c r="M213" s="270"/>
      <c r="N213" s="270"/>
      <c r="O213" s="270"/>
      <c r="P213" s="270"/>
      <c r="Q213" s="270"/>
      <c r="R213" s="270"/>
      <c r="S213" s="270"/>
      <c r="T213" s="270"/>
      <c r="U213" s="270"/>
      <c r="V213" s="270"/>
      <c r="W213" s="270"/>
      <c r="X213" s="270"/>
      <c r="Y213" s="270"/>
      <c r="Z213" s="270"/>
      <c r="AA213" s="270"/>
      <c r="AB213" s="270"/>
      <c r="AC213" s="270"/>
      <c r="AD213" s="270"/>
      <c r="AE213" s="270"/>
      <c r="AF213" s="270"/>
      <c r="AG213" s="250">
        <f t="shared" si="87"/>
        <v>0</v>
      </c>
      <c r="AH213" s="251"/>
    </row>
    <row r="214" hidden="1" outlineLevel="1">
      <c r="A214" s="255" t="s">
        <v>711</v>
      </c>
      <c r="B214" s="270"/>
      <c r="C214" s="270"/>
      <c r="D214" s="270"/>
      <c r="E214" s="270"/>
      <c r="F214" s="270"/>
      <c r="G214" s="270"/>
      <c r="H214" s="270"/>
      <c r="I214" s="270"/>
      <c r="J214" s="270"/>
      <c r="K214" s="270"/>
      <c r="L214" s="270"/>
      <c r="M214" s="270"/>
      <c r="N214" s="270"/>
      <c r="O214" s="270"/>
      <c r="P214" s="270"/>
      <c r="Q214" s="270"/>
      <c r="R214" s="270"/>
      <c r="S214" s="270"/>
      <c r="T214" s="270"/>
      <c r="U214" s="270"/>
      <c r="V214" s="270"/>
      <c r="W214" s="270"/>
      <c r="X214" s="270"/>
      <c r="Y214" s="270"/>
      <c r="Z214" s="270"/>
      <c r="AA214" s="270"/>
      <c r="AB214" s="270"/>
      <c r="AC214" s="270"/>
      <c r="AD214" s="270"/>
      <c r="AE214" s="270"/>
      <c r="AF214" s="270"/>
      <c r="AG214" s="250">
        <f t="shared" si="87"/>
        <v>0</v>
      </c>
      <c r="AH214" s="251"/>
    </row>
    <row r="215" hidden="1" outlineLevel="1">
      <c r="A215" s="265" t="s">
        <v>238</v>
      </c>
      <c r="B215" s="266">
        <f t="shared" ref="B215:AF215" si="88">sum(B212:B214)</f>
        <v>0</v>
      </c>
      <c r="C215" s="266">
        <f t="shared" si="88"/>
        <v>0</v>
      </c>
      <c r="D215" s="266">
        <f t="shared" si="88"/>
        <v>0</v>
      </c>
      <c r="E215" s="266">
        <f t="shared" si="88"/>
        <v>0</v>
      </c>
      <c r="F215" s="266">
        <f t="shared" si="88"/>
        <v>0</v>
      </c>
      <c r="G215" s="266">
        <f t="shared" si="88"/>
        <v>0</v>
      </c>
      <c r="H215" s="266">
        <f t="shared" si="88"/>
        <v>0</v>
      </c>
      <c r="I215" s="266">
        <f t="shared" si="88"/>
        <v>0</v>
      </c>
      <c r="J215" s="266">
        <f t="shared" si="88"/>
        <v>0</v>
      </c>
      <c r="K215" s="266">
        <f t="shared" si="88"/>
        <v>0</v>
      </c>
      <c r="L215" s="266">
        <f t="shared" si="88"/>
        <v>0</v>
      </c>
      <c r="M215" s="266">
        <f t="shared" si="88"/>
        <v>0</v>
      </c>
      <c r="N215" s="266">
        <f t="shared" si="88"/>
        <v>0</v>
      </c>
      <c r="O215" s="266">
        <f t="shared" si="88"/>
        <v>0</v>
      </c>
      <c r="P215" s="266">
        <f t="shared" si="88"/>
        <v>0</v>
      </c>
      <c r="Q215" s="266">
        <f t="shared" si="88"/>
        <v>0</v>
      </c>
      <c r="R215" s="266">
        <f t="shared" si="88"/>
        <v>0</v>
      </c>
      <c r="S215" s="266">
        <f t="shared" si="88"/>
        <v>0</v>
      </c>
      <c r="T215" s="266">
        <f t="shared" si="88"/>
        <v>0</v>
      </c>
      <c r="U215" s="266">
        <f t="shared" si="88"/>
        <v>0</v>
      </c>
      <c r="V215" s="266">
        <f t="shared" si="88"/>
        <v>0</v>
      </c>
      <c r="W215" s="266">
        <f t="shared" si="88"/>
        <v>0</v>
      </c>
      <c r="X215" s="266">
        <f t="shared" si="88"/>
        <v>0</v>
      </c>
      <c r="Y215" s="266">
        <f t="shared" si="88"/>
        <v>0</v>
      </c>
      <c r="Z215" s="266">
        <f t="shared" si="88"/>
        <v>0</v>
      </c>
      <c r="AA215" s="266">
        <f t="shared" si="88"/>
        <v>0</v>
      </c>
      <c r="AB215" s="266">
        <f t="shared" si="88"/>
        <v>0</v>
      </c>
      <c r="AC215" s="266">
        <f t="shared" si="88"/>
        <v>0</v>
      </c>
      <c r="AD215" s="266">
        <f t="shared" si="88"/>
        <v>0</v>
      </c>
      <c r="AE215" s="266">
        <f t="shared" si="88"/>
        <v>0</v>
      </c>
      <c r="AF215" s="266">
        <f t="shared" si="88"/>
        <v>0</v>
      </c>
      <c r="AG215" s="250">
        <f t="shared" si="87"/>
        <v>0</v>
      </c>
      <c r="AH215" s="268"/>
    </row>
    <row r="216" hidden="1" outlineLevel="1">
      <c r="A216" s="261"/>
      <c r="B216" s="262"/>
      <c r="C216" s="262"/>
      <c r="D216" s="262"/>
      <c r="E216" s="262"/>
      <c r="F216" s="262"/>
      <c r="G216" s="262"/>
      <c r="H216" s="262"/>
      <c r="I216" s="262"/>
      <c r="J216" s="262"/>
      <c r="K216" s="262"/>
      <c r="L216" s="262"/>
      <c r="M216" s="262"/>
      <c r="N216" s="262"/>
      <c r="O216" s="262"/>
      <c r="P216" s="262"/>
      <c r="Q216" s="262"/>
      <c r="R216" s="262"/>
      <c r="S216" s="262"/>
      <c r="T216" s="262"/>
      <c r="U216" s="262"/>
      <c r="V216" s="262"/>
      <c r="W216" s="262"/>
      <c r="X216" s="262"/>
      <c r="Y216" s="262"/>
      <c r="Z216" s="262"/>
      <c r="AA216" s="262"/>
      <c r="AB216" s="262"/>
      <c r="AC216" s="262"/>
      <c r="AD216" s="262"/>
      <c r="AE216" s="262"/>
      <c r="AF216" s="262"/>
      <c r="AG216" s="250"/>
      <c r="AH216" s="270"/>
    </row>
    <row r="217" collapsed="1">
      <c r="A217" s="271" t="s">
        <v>239</v>
      </c>
      <c r="B217" s="272">
        <f t="shared" ref="B217:AF217" si="89">sum(B221,B225,B230)</f>
        <v>0</v>
      </c>
      <c r="C217" s="272">
        <f t="shared" si="89"/>
        <v>0</v>
      </c>
      <c r="D217" s="272">
        <f t="shared" si="89"/>
        <v>0</v>
      </c>
      <c r="E217" s="272">
        <f t="shared" si="89"/>
        <v>0</v>
      </c>
      <c r="F217" s="272">
        <f t="shared" si="89"/>
        <v>0</v>
      </c>
      <c r="G217" s="272">
        <f t="shared" si="89"/>
        <v>0</v>
      </c>
      <c r="H217" s="272">
        <f t="shared" si="89"/>
        <v>0</v>
      </c>
      <c r="I217" s="272">
        <f t="shared" si="89"/>
        <v>0</v>
      </c>
      <c r="J217" s="272">
        <f t="shared" si="89"/>
        <v>0</v>
      </c>
      <c r="K217" s="272">
        <f t="shared" si="89"/>
        <v>0</v>
      </c>
      <c r="L217" s="272">
        <f t="shared" si="89"/>
        <v>0</v>
      </c>
      <c r="M217" s="272">
        <f t="shared" si="89"/>
        <v>0</v>
      </c>
      <c r="N217" s="272">
        <f t="shared" si="89"/>
        <v>0</v>
      </c>
      <c r="O217" s="272">
        <f t="shared" si="89"/>
        <v>0</v>
      </c>
      <c r="P217" s="272">
        <f t="shared" si="89"/>
        <v>0</v>
      </c>
      <c r="Q217" s="272">
        <f t="shared" si="89"/>
        <v>0</v>
      </c>
      <c r="R217" s="272">
        <f t="shared" si="89"/>
        <v>0</v>
      </c>
      <c r="S217" s="272">
        <f t="shared" si="89"/>
        <v>0</v>
      </c>
      <c r="T217" s="272">
        <f t="shared" si="89"/>
        <v>0</v>
      </c>
      <c r="U217" s="272">
        <f t="shared" si="89"/>
        <v>0</v>
      </c>
      <c r="V217" s="272">
        <f t="shared" si="89"/>
        <v>0</v>
      </c>
      <c r="W217" s="272">
        <f t="shared" si="89"/>
        <v>0</v>
      </c>
      <c r="X217" s="272">
        <f t="shared" si="89"/>
        <v>0</v>
      </c>
      <c r="Y217" s="272">
        <f t="shared" si="89"/>
        <v>0</v>
      </c>
      <c r="Z217" s="272">
        <f t="shared" si="89"/>
        <v>0</v>
      </c>
      <c r="AA217" s="272">
        <f t="shared" si="89"/>
        <v>0</v>
      </c>
      <c r="AB217" s="272">
        <f t="shared" si="89"/>
        <v>0</v>
      </c>
      <c r="AC217" s="272">
        <f t="shared" si="89"/>
        <v>0</v>
      </c>
      <c r="AD217" s="272">
        <f t="shared" si="89"/>
        <v>0</v>
      </c>
      <c r="AE217" s="272">
        <f t="shared" si="89"/>
        <v>0</v>
      </c>
      <c r="AF217" s="272">
        <f t="shared" si="89"/>
        <v>0</v>
      </c>
      <c r="AG217" s="250">
        <f t="shared" ref="AG217:AG221" si="90">SUM(B217:AF217)</f>
        <v>0</v>
      </c>
      <c r="AH217" s="273"/>
    </row>
    <row r="218" hidden="1" outlineLevel="1">
      <c r="A218" s="255" t="s">
        <v>240</v>
      </c>
      <c r="B218" s="270"/>
      <c r="C218" s="270"/>
      <c r="D218" s="270"/>
      <c r="E218" s="270"/>
      <c r="F218" s="270"/>
      <c r="G218" s="270"/>
      <c r="H218" s="270"/>
      <c r="I218" s="270"/>
      <c r="J218" s="270"/>
      <c r="K218" s="270"/>
      <c r="L218" s="270"/>
      <c r="M218" s="270"/>
      <c r="N218" s="270"/>
      <c r="O218" s="270"/>
      <c r="P218" s="270"/>
      <c r="Q218" s="270"/>
      <c r="R218" s="270"/>
      <c r="S218" s="270"/>
      <c r="T218" s="270"/>
      <c r="U218" s="270"/>
      <c r="V218" s="270"/>
      <c r="W218" s="270"/>
      <c r="X218" s="270"/>
      <c r="Y218" s="270"/>
      <c r="Z218" s="270"/>
      <c r="AA218" s="270"/>
      <c r="AB218" s="270"/>
      <c r="AC218" s="270"/>
      <c r="AD218" s="270"/>
      <c r="AE218" s="270"/>
      <c r="AF218" s="270"/>
      <c r="AG218" s="250">
        <f t="shared" si="90"/>
        <v>0</v>
      </c>
      <c r="AH218" s="251"/>
    </row>
    <row r="219" hidden="1" outlineLevel="1">
      <c r="A219" s="255" t="s">
        <v>712</v>
      </c>
      <c r="B219" s="270"/>
      <c r="C219" s="270"/>
      <c r="D219" s="270"/>
      <c r="E219" s="270"/>
      <c r="F219" s="270"/>
      <c r="G219" s="270"/>
      <c r="H219" s="270"/>
      <c r="I219" s="270"/>
      <c r="J219" s="270"/>
      <c r="K219" s="270"/>
      <c r="L219" s="270"/>
      <c r="M219" s="270"/>
      <c r="N219" s="270"/>
      <c r="O219" s="270"/>
      <c r="P219" s="270"/>
      <c r="Q219" s="270"/>
      <c r="R219" s="270"/>
      <c r="S219" s="270"/>
      <c r="T219" s="270"/>
      <c r="U219" s="270"/>
      <c r="V219" s="270"/>
      <c r="W219" s="270"/>
      <c r="X219" s="270"/>
      <c r="Y219" s="270"/>
      <c r="Z219" s="270"/>
      <c r="AA219" s="270"/>
      <c r="AB219" s="270"/>
      <c r="AC219" s="270"/>
      <c r="AD219" s="270"/>
      <c r="AE219" s="270"/>
      <c r="AF219" s="270"/>
      <c r="AG219" s="250">
        <f t="shared" si="90"/>
        <v>0</v>
      </c>
      <c r="AH219" s="251"/>
    </row>
    <row r="220" hidden="1" outlineLevel="1">
      <c r="A220" s="255" t="s">
        <v>713</v>
      </c>
      <c r="B220" s="270"/>
      <c r="C220" s="270"/>
      <c r="D220" s="270"/>
      <c r="E220" s="270"/>
      <c r="F220" s="270"/>
      <c r="G220" s="270"/>
      <c r="H220" s="270"/>
      <c r="I220" s="270"/>
      <c r="J220" s="270"/>
      <c r="K220" s="270"/>
      <c r="L220" s="270"/>
      <c r="M220" s="270"/>
      <c r="N220" s="270"/>
      <c r="O220" s="270"/>
      <c r="P220" s="270"/>
      <c r="Q220" s="270"/>
      <c r="R220" s="270"/>
      <c r="S220" s="270"/>
      <c r="T220" s="270"/>
      <c r="U220" s="270"/>
      <c r="V220" s="270"/>
      <c r="W220" s="270"/>
      <c r="X220" s="270"/>
      <c r="Y220" s="270"/>
      <c r="Z220" s="270"/>
      <c r="AA220" s="270"/>
      <c r="AB220" s="270"/>
      <c r="AC220" s="270"/>
      <c r="AD220" s="270"/>
      <c r="AE220" s="270"/>
      <c r="AF220" s="270"/>
      <c r="AG220" s="250">
        <f t="shared" si="90"/>
        <v>0</v>
      </c>
      <c r="AH220" s="251"/>
    </row>
    <row r="221" hidden="1" outlineLevel="1">
      <c r="A221" s="257" t="s">
        <v>243</v>
      </c>
      <c r="B221" s="258">
        <f t="shared" ref="B221:AF221" si="91">sum(B218:B220)</f>
        <v>0</v>
      </c>
      <c r="C221" s="258">
        <f t="shared" si="91"/>
        <v>0</v>
      </c>
      <c r="D221" s="258">
        <f t="shared" si="91"/>
        <v>0</v>
      </c>
      <c r="E221" s="258">
        <f t="shared" si="91"/>
        <v>0</v>
      </c>
      <c r="F221" s="258">
        <f t="shared" si="91"/>
        <v>0</v>
      </c>
      <c r="G221" s="258">
        <f t="shared" si="91"/>
        <v>0</v>
      </c>
      <c r="H221" s="258">
        <f t="shared" si="91"/>
        <v>0</v>
      </c>
      <c r="I221" s="258">
        <f t="shared" si="91"/>
        <v>0</v>
      </c>
      <c r="J221" s="258">
        <f t="shared" si="91"/>
        <v>0</v>
      </c>
      <c r="K221" s="258">
        <f t="shared" si="91"/>
        <v>0</v>
      </c>
      <c r="L221" s="258">
        <f t="shared" si="91"/>
        <v>0</v>
      </c>
      <c r="M221" s="258">
        <f t="shared" si="91"/>
        <v>0</v>
      </c>
      <c r="N221" s="258">
        <f t="shared" si="91"/>
        <v>0</v>
      </c>
      <c r="O221" s="258">
        <f t="shared" si="91"/>
        <v>0</v>
      </c>
      <c r="P221" s="258">
        <f t="shared" si="91"/>
        <v>0</v>
      </c>
      <c r="Q221" s="258">
        <f t="shared" si="91"/>
        <v>0</v>
      </c>
      <c r="R221" s="258">
        <f t="shared" si="91"/>
        <v>0</v>
      </c>
      <c r="S221" s="258">
        <f t="shared" si="91"/>
        <v>0</v>
      </c>
      <c r="T221" s="258">
        <f t="shared" si="91"/>
        <v>0</v>
      </c>
      <c r="U221" s="258">
        <f t="shared" si="91"/>
        <v>0</v>
      </c>
      <c r="V221" s="258">
        <f t="shared" si="91"/>
        <v>0</v>
      </c>
      <c r="W221" s="258">
        <f t="shared" si="91"/>
        <v>0</v>
      </c>
      <c r="X221" s="258">
        <f t="shared" si="91"/>
        <v>0</v>
      </c>
      <c r="Y221" s="258">
        <f t="shared" si="91"/>
        <v>0</v>
      </c>
      <c r="Z221" s="258">
        <f t="shared" si="91"/>
        <v>0</v>
      </c>
      <c r="AA221" s="258">
        <f t="shared" si="91"/>
        <v>0</v>
      </c>
      <c r="AB221" s="258">
        <f t="shared" si="91"/>
        <v>0</v>
      </c>
      <c r="AC221" s="258">
        <f t="shared" si="91"/>
        <v>0</v>
      </c>
      <c r="AD221" s="258">
        <f t="shared" si="91"/>
        <v>0</v>
      </c>
      <c r="AE221" s="258">
        <f t="shared" si="91"/>
        <v>0</v>
      </c>
      <c r="AF221" s="258">
        <f t="shared" si="91"/>
        <v>0</v>
      </c>
      <c r="AG221" s="250">
        <f t="shared" si="90"/>
        <v>0</v>
      </c>
      <c r="AH221" s="260"/>
    </row>
    <row r="222" hidden="1" outlineLevel="1">
      <c r="A222" s="261"/>
      <c r="B222" s="262"/>
      <c r="C222" s="262"/>
      <c r="D222" s="262"/>
      <c r="E222" s="262"/>
      <c r="F222" s="262"/>
      <c r="G222" s="262"/>
      <c r="H222" s="262"/>
      <c r="I222" s="262"/>
      <c r="J222" s="262"/>
      <c r="K222" s="262"/>
      <c r="L222" s="262"/>
      <c r="M222" s="262"/>
      <c r="N222" s="262"/>
      <c r="O222" s="262"/>
      <c r="P222" s="262"/>
      <c r="Q222" s="262"/>
      <c r="R222" s="262"/>
      <c r="S222" s="262"/>
      <c r="T222" s="262"/>
      <c r="U222" s="262"/>
      <c r="V222" s="262"/>
      <c r="W222" s="262"/>
      <c r="X222" s="262"/>
      <c r="Y222" s="262"/>
      <c r="Z222" s="262"/>
      <c r="AA222" s="262"/>
      <c r="AB222" s="262"/>
      <c r="AC222" s="262"/>
      <c r="AD222" s="262"/>
      <c r="AE222" s="262"/>
      <c r="AF222" s="262"/>
      <c r="AG222" s="250"/>
      <c r="AH222" s="264"/>
    </row>
    <row r="223" hidden="1" outlineLevel="1">
      <c r="A223" s="255" t="s">
        <v>244</v>
      </c>
      <c r="B223" s="270"/>
      <c r="C223" s="270"/>
      <c r="D223" s="270"/>
      <c r="E223" s="270"/>
      <c r="F223" s="270"/>
      <c r="G223" s="270"/>
      <c r="H223" s="270"/>
      <c r="I223" s="270"/>
      <c r="J223" s="270"/>
      <c r="K223" s="270"/>
      <c r="L223" s="270"/>
      <c r="M223" s="270"/>
      <c r="N223" s="270"/>
      <c r="O223" s="270"/>
      <c r="P223" s="270"/>
      <c r="Q223" s="270"/>
      <c r="R223" s="270"/>
      <c r="S223" s="270"/>
      <c r="T223" s="270"/>
      <c r="U223" s="270"/>
      <c r="V223" s="270"/>
      <c r="W223" s="270"/>
      <c r="X223" s="270"/>
      <c r="Y223" s="270"/>
      <c r="Z223" s="270"/>
      <c r="AA223" s="270"/>
      <c r="AB223" s="270"/>
      <c r="AC223" s="270"/>
      <c r="AD223" s="270"/>
      <c r="AE223" s="270"/>
      <c r="AF223" s="270"/>
      <c r="AG223" s="250">
        <f t="shared" ref="AG223:AG225" si="92">SUM(B223:AF223)</f>
        <v>0</v>
      </c>
      <c r="AH223" s="251"/>
    </row>
    <row r="224" hidden="1" outlineLevel="1">
      <c r="A224" s="255" t="s">
        <v>714</v>
      </c>
      <c r="B224" s="270"/>
      <c r="C224" s="270"/>
      <c r="D224" s="270"/>
      <c r="E224" s="270"/>
      <c r="F224" s="270"/>
      <c r="G224" s="270"/>
      <c r="H224" s="270"/>
      <c r="I224" s="270"/>
      <c r="J224" s="270"/>
      <c r="K224" s="270"/>
      <c r="L224" s="270"/>
      <c r="M224" s="270"/>
      <c r="N224" s="270"/>
      <c r="O224" s="270"/>
      <c r="P224" s="270"/>
      <c r="Q224" s="270"/>
      <c r="R224" s="270"/>
      <c r="S224" s="270"/>
      <c r="T224" s="270"/>
      <c r="U224" s="270"/>
      <c r="V224" s="270"/>
      <c r="W224" s="270"/>
      <c r="X224" s="270"/>
      <c r="Y224" s="270"/>
      <c r="Z224" s="270"/>
      <c r="AA224" s="270"/>
      <c r="AB224" s="270"/>
      <c r="AC224" s="270"/>
      <c r="AD224" s="270"/>
      <c r="AE224" s="270"/>
      <c r="AF224" s="270"/>
      <c r="AG224" s="250">
        <f t="shared" si="92"/>
        <v>0</v>
      </c>
      <c r="AH224" s="251"/>
    </row>
    <row r="225" hidden="1" outlineLevel="1">
      <c r="A225" s="257" t="s">
        <v>246</v>
      </c>
      <c r="B225" s="258">
        <f t="shared" ref="B225:AF225" si="93">sum(B223:B224)</f>
        <v>0</v>
      </c>
      <c r="C225" s="258">
        <f t="shared" si="93"/>
        <v>0</v>
      </c>
      <c r="D225" s="258">
        <f t="shared" si="93"/>
        <v>0</v>
      </c>
      <c r="E225" s="258">
        <f t="shared" si="93"/>
        <v>0</v>
      </c>
      <c r="F225" s="258">
        <f t="shared" si="93"/>
        <v>0</v>
      </c>
      <c r="G225" s="258">
        <f t="shared" si="93"/>
        <v>0</v>
      </c>
      <c r="H225" s="258">
        <f t="shared" si="93"/>
        <v>0</v>
      </c>
      <c r="I225" s="258">
        <f t="shared" si="93"/>
        <v>0</v>
      </c>
      <c r="J225" s="258">
        <f t="shared" si="93"/>
        <v>0</v>
      </c>
      <c r="K225" s="258">
        <f t="shared" si="93"/>
        <v>0</v>
      </c>
      <c r="L225" s="258">
        <f t="shared" si="93"/>
        <v>0</v>
      </c>
      <c r="M225" s="258">
        <f t="shared" si="93"/>
        <v>0</v>
      </c>
      <c r="N225" s="258">
        <f t="shared" si="93"/>
        <v>0</v>
      </c>
      <c r="O225" s="258">
        <f t="shared" si="93"/>
        <v>0</v>
      </c>
      <c r="P225" s="258">
        <f t="shared" si="93"/>
        <v>0</v>
      </c>
      <c r="Q225" s="258">
        <f t="shared" si="93"/>
        <v>0</v>
      </c>
      <c r="R225" s="258">
        <f t="shared" si="93"/>
        <v>0</v>
      </c>
      <c r="S225" s="258">
        <f t="shared" si="93"/>
        <v>0</v>
      </c>
      <c r="T225" s="258">
        <f t="shared" si="93"/>
        <v>0</v>
      </c>
      <c r="U225" s="258">
        <f t="shared" si="93"/>
        <v>0</v>
      </c>
      <c r="V225" s="258">
        <f t="shared" si="93"/>
        <v>0</v>
      </c>
      <c r="W225" s="258">
        <f t="shared" si="93"/>
        <v>0</v>
      </c>
      <c r="X225" s="258">
        <f t="shared" si="93"/>
        <v>0</v>
      </c>
      <c r="Y225" s="258">
        <f t="shared" si="93"/>
        <v>0</v>
      </c>
      <c r="Z225" s="258">
        <f t="shared" si="93"/>
        <v>0</v>
      </c>
      <c r="AA225" s="258">
        <f t="shared" si="93"/>
        <v>0</v>
      </c>
      <c r="AB225" s="258">
        <f t="shared" si="93"/>
        <v>0</v>
      </c>
      <c r="AC225" s="258">
        <f t="shared" si="93"/>
        <v>0</v>
      </c>
      <c r="AD225" s="258">
        <f t="shared" si="93"/>
        <v>0</v>
      </c>
      <c r="AE225" s="258">
        <f t="shared" si="93"/>
        <v>0</v>
      </c>
      <c r="AF225" s="258">
        <f t="shared" si="93"/>
        <v>0</v>
      </c>
      <c r="AG225" s="250">
        <f t="shared" si="92"/>
        <v>0</v>
      </c>
      <c r="AH225" s="260"/>
    </row>
    <row r="226" hidden="1" outlineLevel="1">
      <c r="A226" s="261"/>
      <c r="B226" s="262"/>
      <c r="C226" s="262"/>
      <c r="D226" s="262"/>
      <c r="E226" s="262"/>
      <c r="F226" s="262"/>
      <c r="G226" s="262"/>
      <c r="H226" s="262"/>
      <c r="I226" s="262"/>
      <c r="J226" s="262"/>
      <c r="K226" s="262"/>
      <c r="L226" s="262"/>
      <c r="M226" s="262"/>
      <c r="N226" s="262"/>
      <c r="O226" s="262"/>
      <c r="P226" s="262"/>
      <c r="Q226" s="262"/>
      <c r="R226" s="262"/>
      <c r="S226" s="262"/>
      <c r="T226" s="262"/>
      <c r="U226" s="262"/>
      <c r="V226" s="262"/>
      <c r="W226" s="262"/>
      <c r="X226" s="262"/>
      <c r="Y226" s="262"/>
      <c r="Z226" s="262"/>
      <c r="AA226" s="262"/>
      <c r="AB226" s="262"/>
      <c r="AC226" s="262"/>
      <c r="AD226" s="262"/>
      <c r="AE226" s="262"/>
      <c r="AF226" s="262"/>
      <c r="AG226" s="250"/>
      <c r="AH226" s="264"/>
    </row>
    <row r="227" hidden="1" outlineLevel="1">
      <c r="A227" s="255" t="s">
        <v>715</v>
      </c>
      <c r="B227" s="270"/>
      <c r="C227" s="270"/>
      <c r="D227" s="270"/>
      <c r="E227" s="270"/>
      <c r="F227" s="270"/>
      <c r="G227" s="270"/>
      <c r="H227" s="270"/>
      <c r="I227" s="270"/>
      <c r="J227" s="270"/>
      <c r="K227" s="270"/>
      <c r="L227" s="270"/>
      <c r="M227" s="270"/>
      <c r="N227" s="270"/>
      <c r="O227" s="270"/>
      <c r="P227" s="270"/>
      <c r="Q227" s="270"/>
      <c r="R227" s="270"/>
      <c r="S227" s="270"/>
      <c r="T227" s="270"/>
      <c r="U227" s="270"/>
      <c r="V227" s="270"/>
      <c r="W227" s="270"/>
      <c r="X227" s="270"/>
      <c r="Y227" s="270"/>
      <c r="Z227" s="270"/>
      <c r="AA227" s="270"/>
      <c r="AB227" s="270"/>
      <c r="AC227" s="270"/>
      <c r="AD227" s="270"/>
      <c r="AE227" s="270"/>
      <c r="AF227" s="270"/>
      <c r="AG227" s="250">
        <f t="shared" ref="AG227:AG230" si="94">SUM(B227:AF227)</f>
        <v>0</v>
      </c>
      <c r="AH227" s="251"/>
    </row>
    <row r="228" hidden="1" outlineLevel="1">
      <c r="A228" s="255" t="s">
        <v>716</v>
      </c>
      <c r="B228" s="270"/>
      <c r="C228" s="270"/>
      <c r="D228" s="270"/>
      <c r="E228" s="270"/>
      <c r="F228" s="270"/>
      <c r="G228" s="270"/>
      <c r="H228" s="270"/>
      <c r="I228" s="270"/>
      <c r="J228" s="270"/>
      <c r="K228" s="270"/>
      <c r="L228" s="270"/>
      <c r="M228" s="270"/>
      <c r="N228" s="270"/>
      <c r="O228" s="270"/>
      <c r="P228" s="270"/>
      <c r="Q228" s="270"/>
      <c r="R228" s="270"/>
      <c r="S228" s="270"/>
      <c r="T228" s="270"/>
      <c r="U228" s="270"/>
      <c r="V228" s="270"/>
      <c r="W228" s="270"/>
      <c r="X228" s="270"/>
      <c r="Y228" s="270"/>
      <c r="Z228" s="270"/>
      <c r="AA228" s="270"/>
      <c r="AB228" s="270"/>
      <c r="AC228" s="270"/>
      <c r="AD228" s="270"/>
      <c r="AE228" s="270"/>
      <c r="AF228" s="270"/>
      <c r="AG228" s="250">
        <f t="shared" si="94"/>
        <v>0</v>
      </c>
      <c r="AH228" s="251"/>
    </row>
    <row r="229" hidden="1" outlineLevel="1">
      <c r="A229" s="255" t="s">
        <v>717</v>
      </c>
      <c r="B229" s="270"/>
      <c r="C229" s="270"/>
      <c r="D229" s="270"/>
      <c r="E229" s="270"/>
      <c r="F229" s="270"/>
      <c r="G229" s="270"/>
      <c r="H229" s="270"/>
      <c r="I229" s="270"/>
      <c r="J229" s="270"/>
      <c r="K229" s="270"/>
      <c r="L229" s="270"/>
      <c r="M229" s="270"/>
      <c r="N229" s="270"/>
      <c r="O229" s="270"/>
      <c r="P229" s="270"/>
      <c r="Q229" s="270"/>
      <c r="R229" s="270"/>
      <c r="S229" s="270"/>
      <c r="T229" s="270"/>
      <c r="U229" s="270"/>
      <c r="V229" s="270"/>
      <c r="W229" s="270"/>
      <c r="X229" s="270"/>
      <c r="Y229" s="270"/>
      <c r="Z229" s="270"/>
      <c r="AA229" s="270"/>
      <c r="AB229" s="270"/>
      <c r="AC229" s="270"/>
      <c r="AD229" s="270"/>
      <c r="AE229" s="270"/>
      <c r="AF229" s="270"/>
      <c r="AG229" s="250">
        <f t="shared" si="94"/>
        <v>0</v>
      </c>
      <c r="AH229" s="251"/>
    </row>
    <row r="230" ht="16.5" hidden="1" customHeight="1" outlineLevel="1">
      <c r="A230" s="265" t="s">
        <v>250</v>
      </c>
      <c r="B230" s="266">
        <f t="shared" ref="B230:AF230" si="95">sum(B227:B229)</f>
        <v>0</v>
      </c>
      <c r="C230" s="266">
        <f t="shared" si="95"/>
        <v>0</v>
      </c>
      <c r="D230" s="266">
        <f t="shared" si="95"/>
        <v>0</v>
      </c>
      <c r="E230" s="266">
        <f t="shared" si="95"/>
        <v>0</v>
      </c>
      <c r="F230" s="266">
        <f t="shared" si="95"/>
        <v>0</v>
      </c>
      <c r="G230" s="266">
        <f t="shared" si="95"/>
        <v>0</v>
      </c>
      <c r="H230" s="266">
        <f t="shared" si="95"/>
        <v>0</v>
      </c>
      <c r="I230" s="266">
        <f t="shared" si="95"/>
        <v>0</v>
      </c>
      <c r="J230" s="266">
        <f t="shared" si="95"/>
        <v>0</v>
      </c>
      <c r="K230" s="266">
        <f t="shared" si="95"/>
        <v>0</v>
      </c>
      <c r="L230" s="266">
        <f t="shared" si="95"/>
        <v>0</v>
      </c>
      <c r="M230" s="266">
        <f t="shared" si="95"/>
        <v>0</v>
      </c>
      <c r="N230" s="266">
        <f t="shared" si="95"/>
        <v>0</v>
      </c>
      <c r="O230" s="266">
        <f t="shared" si="95"/>
        <v>0</v>
      </c>
      <c r="P230" s="266">
        <f t="shared" si="95"/>
        <v>0</v>
      </c>
      <c r="Q230" s="266">
        <f t="shared" si="95"/>
        <v>0</v>
      </c>
      <c r="R230" s="266">
        <f t="shared" si="95"/>
        <v>0</v>
      </c>
      <c r="S230" s="266">
        <f t="shared" si="95"/>
        <v>0</v>
      </c>
      <c r="T230" s="266">
        <f t="shared" si="95"/>
        <v>0</v>
      </c>
      <c r="U230" s="266">
        <f t="shared" si="95"/>
        <v>0</v>
      </c>
      <c r="V230" s="266">
        <f t="shared" si="95"/>
        <v>0</v>
      </c>
      <c r="W230" s="266">
        <f t="shared" si="95"/>
        <v>0</v>
      </c>
      <c r="X230" s="266">
        <f t="shared" si="95"/>
        <v>0</v>
      </c>
      <c r="Y230" s="266">
        <f t="shared" si="95"/>
        <v>0</v>
      </c>
      <c r="Z230" s="266">
        <f t="shared" si="95"/>
        <v>0</v>
      </c>
      <c r="AA230" s="266">
        <f t="shared" si="95"/>
        <v>0</v>
      </c>
      <c r="AB230" s="266">
        <f t="shared" si="95"/>
        <v>0</v>
      </c>
      <c r="AC230" s="266">
        <f t="shared" si="95"/>
        <v>0</v>
      </c>
      <c r="AD230" s="266">
        <f t="shared" si="95"/>
        <v>0</v>
      </c>
      <c r="AE230" s="266">
        <f t="shared" si="95"/>
        <v>0</v>
      </c>
      <c r="AF230" s="266">
        <f t="shared" si="95"/>
        <v>0</v>
      </c>
      <c r="AG230" s="250">
        <f t="shared" si="94"/>
        <v>0</v>
      </c>
      <c r="AH230" s="268"/>
    </row>
    <row r="231">
      <c r="A231" s="261"/>
      <c r="B231" s="262"/>
      <c r="C231" s="262"/>
      <c r="D231" s="262"/>
      <c r="E231" s="262"/>
      <c r="F231" s="262"/>
      <c r="G231" s="262"/>
      <c r="H231" s="262"/>
      <c r="I231" s="262"/>
      <c r="J231" s="262"/>
      <c r="K231" s="262"/>
      <c r="L231" s="262"/>
      <c r="M231" s="262"/>
      <c r="N231" s="262"/>
      <c r="O231" s="262"/>
      <c r="P231" s="262"/>
      <c r="Q231" s="262"/>
      <c r="R231" s="262"/>
      <c r="S231" s="262"/>
      <c r="T231" s="262"/>
      <c r="U231" s="262"/>
      <c r="V231" s="262"/>
      <c r="W231" s="262"/>
      <c r="X231" s="262"/>
      <c r="Y231" s="262"/>
      <c r="Z231" s="262"/>
      <c r="AA231" s="262"/>
      <c r="AB231" s="262"/>
      <c r="AC231" s="262"/>
      <c r="AD231" s="262"/>
      <c r="AE231" s="262"/>
      <c r="AF231" s="262"/>
      <c r="AG231" s="250"/>
      <c r="AH231" s="264"/>
    </row>
    <row r="232">
      <c r="A232" s="274" t="s">
        <v>278</v>
      </c>
      <c r="B232" s="275">
        <v>29.315</v>
      </c>
      <c r="C232" s="275">
        <v>0.0</v>
      </c>
      <c r="D232" s="275">
        <v>23.468</v>
      </c>
      <c r="E232" s="275">
        <v>29.225</v>
      </c>
      <c r="F232" s="275">
        <v>0.0</v>
      </c>
      <c r="G232" s="275">
        <v>0.0</v>
      </c>
      <c r="H232" s="275">
        <v>0.0</v>
      </c>
      <c r="I232" s="275">
        <v>58.965</v>
      </c>
      <c r="J232" s="275">
        <v>29.4725</v>
      </c>
      <c r="K232" s="275">
        <v>29.41</v>
      </c>
      <c r="L232" s="275">
        <v>0.0</v>
      </c>
      <c r="M232" s="275">
        <v>58.695</v>
      </c>
      <c r="N232" s="275">
        <v>29.295</v>
      </c>
      <c r="O232" s="275">
        <v>0.0</v>
      </c>
      <c r="P232" s="275">
        <v>29.055</v>
      </c>
      <c r="Q232" s="275">
        <v>58.135</v>
      </c>
      <c r="R232" s="275">
        <v>0.0</v>
      </c>
      <c r="S232" s="275">
        <v>29.145</v>
      </c>
      <c r="T232" s="275">
        <v>0.0</v>
      </c>
      <c r="U232" s="275">
        <v>29.0675</v>
      </c>
      <c r="V232" s="275">
        <v>0.0</v>
      </c>
      <c r="W232" s="275">
        <v>0.0</v>
      </c>
      <c r="X232" s="275">
        <v>58.02</v>
      </c>
      <c r="Y232" s="275">
        <v>58.21</v>
      </c>
      <c r="Z232" s="275">
        <v>58.205</v>
      </c>
      <c r="AA232" s="275">
        <v>0.0</v>
      </c>
      <c r="AB232" s="275">
        <v>0.0</v>
      </c>
      <c r="AC232" s="275">
        <v>0.0</v>
      </c>
      <c r="AD232" s="275">
        <v>0.0</v>
      </c>
      <c r="AE232" s="275">
        <v>29.16</v>
      </c>
      <c r="AF232" s="275">
        <v>87.4125</v>
      </c>
      <c r="AG232" s="250">
        <f t="shared" ref="AG232:AG245" si="96">SUM(B232:AF232)</f>
        <v>724.2555</v>
      </c>
      <c r="AH232" s="276"/>
    </row>
    <row r="233">
      <c r="A233" s="277" t="s">
        <v>279</v>
      </c>
      <c r="B233" s="256">
        <v>0.0</v>
      </c>
      <c r="C233" s="256">
        <v>16.4192</v>
      </c>
      <c r="D233" s="256">
        <v>0.0</v>
      </c>
      <c r="E233" s="256">
        <v>16.366</v>
      </c>
      <c r="F233" s="256">
        <v>16.387</v>
      </c>
      <c r="G233" s="256">
        <v>0.0</v>
      </c>
      <c r="H233" s="256">
        <v>0.0</v>
      </c>
      <c r="I233" s="256">
        <v>33.0204</v>
      </c>
      <c r="J233" s="256">
        <v>0.0</v>
      </c>
      <c r="K233" s="256">
        <v>16.4696</v>
      </c>
      <c r="L233" s="256">
        <v>0.0</v>
      </c>
      <c r="M233" s="256">
        <v>16.4346</v>
      </c>
      <c r="N233" s="256">
        <v>0.0</v>
      </c>
      <c r="O233" s="256">
        <v>0.0</v>
      </c>
      <c r="P233" s="256">
        <v>16.2708</v>
      </c>
      <c r="Q233" s="256">
        <v>0.0</v>
      </c>
      <c r="R233" s="256">
        <v>32.5444</v>
      </c>
      <c r="S233" s="256">
        <v>0.0</v>
      </c>
      <c r="T233" s="256">
        <v>16.2498</v>
      </c>
      <c r="U233" s="256">
        <v>0.0</v>
      </c>
      <c r="V233" s="256">
        <v>0.0</v>
      </c>
      <c r="W233" s="256">
        <v>0.0</v>
      </c>
      <c r="X233" s="256">
        <v>32.4912</v>
      </c>
      <c r="Y233" s="256">
        <v>0.0</v>
      </c>
      <c r="Z233" s="256">
        <v>16.2974</v>
      </c>
      <c r="AA233" s="256">
        <v>0.0</v>
      </c>
      <c r="AB233" s="256">
        <v>0.0</v>
      </c>
      <c r="AC233" s="256">
        <v>0.0</v>
      </c>
      <c r="AD233" s="256">
        <v>0.0</v>
      </c>
      <c r="AE233" s="256">
        <v>0.0</v>
      </c>
      <c r="AF233" s="256">
        <v>48.951</v>
      </c>
      <c r="AG233" s="250">
        <f t="shared" si="96"/>
        <v>277.9014</v>
      </c>
      <c r="AH233" s="251"/>
    </row>
    <row r="234">
      <c r="A234" s="277" t="s">
        <v>718</v>
      </c>
      <c r="B234" s="256">
        <v>0.0</v>
      </c>
      <c r="C234" s="256">
        <v>34.0112</v>
      </c>
      <c r="D234" s="256">
        <v>0.0</v>
      </c>
      <c r="E234" s="256">
        <v>33.901</v>
      </c>
      <c r="F234" s="256">
        <v>0.0</v>
      </c>
      <c r="G234" s="256">
        <v>0.0</v>
      </c>
      <c r="H234" s="256">
        <v>0.0</v>
      </c>
      <c r="I234" s="256">
        <v>136.7988</v>
      </c>
      <c r="J234" s="256">
        <v>0.0</v>
      </c>
      <c r="K234" s="256">
        <v>34.1156</v>
      </c>
      <c r="L234" s="256">
        <v>0.0</v>
      </c>
      <c r="M234" s="256">
        <v>34.0431</v>
      </c>
      <c r="N234" s="256">
        <v>0.0</v>
      </c>
      <c r="O234" s="256">
        <v>0.0</v>
      </c>
      <c r="P234" s="256">
        <v>0.0</v>
      </c>
      <c r="Q234" s="256">
        <v>33.7183</v>
      </c>
      <c r="R234" s="256">
        <v>0.0</v>
      </c>
      <c r="S234" s="256">
        <v>33.8082</v>
      </c>
      <c r="T234" s="256">
        <v>0.0</v>
      </c>
      <c r="U234" s="256">
        <v>67.4366</v>
      </c>
      <c r="V234" s="256">
        <v>0.0</v>
      </c>
      <c r="W234" s="256">
        <v>0.0</v>
      </c>
      <c r="X234" s="256">
        <v>33.6516</v>
      </c>
      <c r="Y234" s="256">
        <v>0.0</v>
      </c>
      <c r="Z234" s="256">
        <v>0.0</v>
      </c>
      <c r="AA234" s="256">
        <v>0.0</v>
      </c>
      <c r="AB234" s="256">
        <v>0.0</v>
      </c>
      <c r="AC234" s="256">
        <v>0.0</v>
      </c>
      <c r="AD234" s="256">
        <v>0.0</v>
      </c>
      <c r="AE234" s="256">
        <v>33.8256</v>
      </c>
      <c r="AF234" s="256">
        <v>101.3985</v>
      </c>
      <c r="AG234" s="250">
        <f t="shared" si="96"/>
        <v>576.7085</v>
      </c>
      <c r="AH234" s="251"/>
    </row>
    <row r="235">
      <c r="A235" s="277" t="s">
        <v>719</v>
      </c>
      <c r="B235" s="256">
        <v>0.0</v>
      </c>
      <c r="C235" s="256">
        <v>0.0</v>
      </c>
      <c r="D235" s="256">
        <v>0.0</v>
      </c>
      <c r="E235" s="256">
        <v>0.0</v>
      </c>
      <c r="F235" s="256">
        <v>0.0</v>
      </c>
      <c r="G235" s="256">
        <v>0.0</v>
      </c>
      <c r="H235" s="256">
        <v>0.0</v>
      </c>
      <c r="I235" s="256">
        <v>0.0</v>
      </c>
      <c r="J235" s="256">
        <v>0.0</v>
      </c>
      <c r="K235" s="256">
        <v>0.0</v>
      </c>
      <c r="L235" s="256">
        <v>0.0</v>
      </c>
      <c r="M235" s="256">
        <v>0.0</v>
      </c>
      <c r="N235" s="256">
        <v>0.0</v>
      </c>
      <c r="O235" s="256">
        <v>0.0</v>
      </c>
      <c r="P235" s="256">
        <v>0.0</v>
      </c>
      <c r="Q235" s="256">
        <v>0.0</v>
      </c>
      <c r="R235" s="256">
        <v>0.0</v>
      </c>
      <c r="S235" s="256">
        <v>0.0</v>
      </c>
      <c r="T235" s="256">
        <v>0.0</v>
      </c>
      <c r="U235" s="256">
        <v>0.0</v>
      </c>
      <c r="V235" s="256">
        <v>0.0</v>
      </c>
      <c r="W235" s="256">
        <v>0.0</v>
      </c>
      <c r="X235" s="256">
        <v>0.0</v>
      </c>
      <c r="Y235" s="256">
        <v>0.0</v>
      </c>
      <c r="Z235" s="256">
        <v>0.0</v>
      </c>
      <c r="AA235" s="256">
        <v>0.0</v>
      </c>
      <c r="AB235" s="256">
        <v>0.0</v>
      </c>
      <c r="AC235" s="256">
        <v>0.0</v>
      </c>
      <c r="AD235" s="256">
        <v>0.0</v>
      </c>
      <c r="AE235" s="256">
        <v>0.0</v>
      </c>
      <c r="AF235" s="256">
        <v>0.0</v>
      </c>
      <c r="AG235" s="250">
        <f t="shared" si="96"/>
        <v>0</v>
      </c>
      <c r="AH235" s="251"/>
    </row>
    <row r="236">
      <c r="A236" s="277" t="s">
        <v>720</v>
      </c>
      <c r="B236" s="256">
        <v>0.0</v>
      </c>
      <c r="C236" s="256">
        <v>0.0</v>
      </c>
      <c r="D236" s="256">
        <v>0.0</v>
      </c>
      <c r="E236" s="256">
        <v>0.0</v>
      </c>
      <c r="F236" s="256">
        <v>0.0</v>
      </c>
      <c r="G236" s="256">
        <v>0.0</v>
      </c>
      <c r="H236" s="256">
        <v>0.0</v>
      </c>
      <c r="I236" s="256">
        <v>0.0</v>
      </c>
      <c r="J236" s="256">
        <v>0.0</v>
      </c>
      <c r="K236" s="256">
        <v>0.0</v>
      </c>
      <c r="L236" s="256">
        <v>0.0</v>
      </c>
      <c r="M236" s="256">
        <v>0.0</v>
      </c>
      <c r="N236" s="256">
        <v>0.0</v>
      </c>
      <c r="O236" s="256">
        <v>0.0</v>
      </c>
      <c r="P236" s="256">
        <v>0.0</v>
      </c>
      <c r="Q236" s="256">
        <v>0.0</v>
      </c>
      <c r="R236" s="256">
        <v>0.0</v>
      </c>
      <c r="S236" s="256">
        <v>0.0</v>
      </c>
      <c r="T236" s="256">
        <v>0.0</v>
      </c>
      <c r="U236" s="256">
        <v>0.0</v>
      </c>
      <c r="V236" s="256">
        <v>0.0</v>
      </c>
      <c r="W236" s="256">
        <v>0.0</v>
      </c>
      <c r="X236" s="256">
        <v>0.0</v>
      </c>
      <c r="Y236" s="256">
        <v>0.0</v>
      </c>
      <c r="Z236" s="256">
        <v>0.0</v>
      </c>
      <c r="AA236" s="256">
        <v>0.0</v>
      </c>
      <c r="AB236" s="256">
        <v>0.0</v>
      </c>
      <c r="AC236" s="256">
        <v>0.0</v>
      </c>
      <c r="AD236" s="256">
        <v>0.0</v>
      </c>
      <c r="AE236" s="256">
        <v>0.0</v>
      </c>
      <c r="AF236" s="256">
        <v>0.0</v>
      </c>
      <c r="AG236" s="250">
        <f t="shared" si="96"/>
        <v>0</v>
      </c>
      <c r="AH236" s="251"/>
    </row>
    <row r="237">
      <c r="A237" s="277" t="s">
        <v>721</v>
      </c>
      <c r="B237" s="256">
        <v>0.0</v>
      </c>
      <c r="C237" s="256">
        <v>0.0</v>
      </c>
      <c r="D237" s="256">
        <v>0.0</v>
      </c>
      <c r="E237" s="256">
        <v>0.0</v>
      </c>
      <c r="F237" s="256">
        <v>0.0</v>
      </c>
      <c r="G237" s="256">
        <v>0.0</v>
      </c>
      <c r="H237" s="256">
        <v>0.0</v>
      </c>
      <c r="I237" s="256">
        <v>0.0</v>
      </c>
      <c r="J237" s="256">
        <v>0.0</v>
      </c>
      <c r="K237" s="256">
        <v>0.0</v>
      </c>
      <c r="L237" s="256">
        <v>0.0</v>
      </c>
      <c r="M237" s="256">
        <v>0.0</v>
      </c>
      <c r="N237" s="256">
        <v>0.0</v>
      </c>
      <c r="O237" s="256">
        <v>0.0</v>
      </c>
      <c r="P237" s="256">
        <v>0.0</v>
      </c>
      <c r="Q237" s="256">
        <v>0.0</v>
      </c>
      <c r="R237" s="256">
        <v>0.0</v>
      </c>
      <c r="S237" s="256">
        <v>0.0</v>
      </c>
      <c r="T237" s="256">
        <v>0.0</v>
      </c>
      <c r="U237" s="256">
        <v>0.0</v>
      </c>
      <c r="V237" s="256">
        <v>0.0</v>
      </c>
      <c r="W237" s="256">
        <v>0.0</v>
      </c>
      <c r="X237" s="256">
        <v>0.0</v>
      </c>
      <c r="Y237" s="256">
        <v>0.0</v>
      </c>
      <c r="Z237" s="256">
        <v>0.0</v>
      </c>
      <c r="AA237" s="256">
        <v>0.0</v>
      </c>
      <c r="AB237" s="256">
        <v>0.0</v>
      </c>
      <c r="AC237" s="256">
        <v>0.0</v>
      </c>
      <c r="AD237" s="256">
        <v>0.0</v>
      </c>
      <c r="AE237" s="256">
        <v>0.0</v>
      </c>
      <c r="AF237" s="256">
        <v>0.0</v>
      </c>
      <c r="AG237" s="250">
        <f t="shared" si="96"/>
        <v>0</v>
      </c>
      <c r="AH237" s="251"/>
    </row>
    <row r="238">
      <c r="A238" s="277" t="s">
        <v>722</v>
      </c>
      <c r="B238" s="256">
        <v>58.63</v>
      </c>
      <c r="C238" s="256">
        <v>58.64</v>
      </c>
      <c r="D238" s="256">
        <v>0.0</v>
      </c>
      <c r="E238" s="256">
        <v>0.0</v>
      </c>
      <c r="F238" s="256">
        <v>0.0</v>
      </c>
      <c r="G238" s="256">
        <v>0.0</v>
      </c>
      <c r="H238" s="256">
        <v>0.0</v>
      </c>
      <c r="I238" s="256">
        <v>88.4475</v>
      </c>
      <c r="J238" s="256">
        <v>29.4725</v>
      </c>
      <c r="K238" s="256">
        <v>58.82</v>
      </c>
      <c r="L238" s="256">
        <v>0.0</v>
      </c>
      <c r="M238" s="256">
        <v>58.695</v>
      </c>
      <c r="N238" s="256">
        <v>29.295</v>
      </c>
      <c r="O238" s="256">
        <v>29.175</v>
      </c>
      <c r="P238" s="256">
        <v>58.11</v>
      </c>
      <c r="Q238" s="256">
        <v>58.135</v>
      </c>
      <c r="R238" s="256">
        <v>29.0575</v>
      </c>
      <c r="S238" s="256">
        <v>0.0</v>
      </c>
      <c r="T238" s="256">
        <v>58.035</v>
      </c>
      <c r="U238" s="256">
        <v>0.0</v>
      </c>
      <c r="V238" s="256">
        <v>0.0</v>
      </c>
      <c r="W238" s="256">
        <v>29.02</v>
      </c>
      <c r="X238" s="256">
        <v>58.02</v>
      </c>
      <c r="Y238" s="256">
        <v>58.21</v>
      </c>
      <c r="Z238" s="256">
        <v>81.487</v>
      </c>
      <c r="AA238" s="256">
        <v>29.08</v>
      </c>
      <c r="AB238" s="256">
        <v>0.0</v>
      </c>
      <c r="AC238" s="256">
        <v>29.125</v>
      </c>
      <c r="AD238" s="256">
        <v>0.0</v>
      </c>
      <c r="AE238" s="256">
        <v>29.16</v>
      </c>
      <c r="AF238" s="256">
        <v>116.55</v>
      </c>
      <c r="AG238" s="250">
        <f t="shared" si="96"/>
        <v>1045.1645</v>
      </c>
      <c r="AH238" s="251"/>
    </row>
    <row r="239" collapsed="1">
      <c r="A239" s="277" t="s">
        <v>723</v>
      </c>
      <c r="B239" s="256">
        <v>0.0</v>
      </c>
      <c r="C239" s="256">
        <v>0.0</v>
      </c>
      <c r="D239" s="256">
        <v>0.0</v>
      </c>
      <c r="E239" s="256">
        <v>0.0</v>
      </c>
      <c r="F239" s="256">
        <v>0.0</v>
      </c>
      <c r="G239" s="256">
        <v>0.0</v>
      </c>
      <c r="H239" s="256">
        <v>0.0</v>
      </c>
      <c r="I239" s="256">
        <v>0.0</v>
      </c>
      <c r="J239" s="256">
        <v>0.0</v>
      </c>
      <c r="K239" s="256">
        <v>0.0</v>
      </c>
      <c r="L239" s="256">
        <v>0.0</v>
      </c>
      <c r="M239" s="256">
        <v>0.0</v>
      </c>
      <c r="N239" s="256">
        <v>0.0</v>
      </c>
      <c r="O239" s="256">
        <v>0.0</v>
      </c>
      <c r="P239" s="256">
        <v>0.0</v>
      </c>
      <c r="Q239" s="256">
        <v>0.0</v>
      </c>
      <c r="R239" s="256">
        <v>0.0</v>
      </c>
      <c r="S239" s="256">
        <v>0.0</v>
      </c>
      <c r="T239" s="256">
        <v>0.0</v>
      </c>
      <c r="U239" s="256">
        <v>0.0</v>
      </c>
      <c r="V239" s="256">
        <v>0.0</v>
      </c>
      <c r="W239" s="256">
        <v>0.0</v>
      </c>
      <c r="X239" s="256">
        <v>0.0</v>
      </c>
      <c r="Y239" s="256">
        <v>0.0</v>
      </c>
      <c r="Z239" s="256">
        <v>0.0</v>
      </c>
      <c r="AA239" s="256">
        <v>0.0</v>
      </c>
      <c r="AB239" s="256">
        <v>0.0</v>
      </c>
      <c r="AC239" s="256">
        <v>0.0</v>
      </c>
      <c r="AD239" s="256">
        <v>0.0</v>
      </c>
      <c r="AE239" s="256">
        <v>0.0</v>
      </c>
      <c r="AF239" s="256">
        <v>0.0</v>
      </c>
      <c r="AG239" s="250">
        <f t="shared" si="96"/>
        <v>0</v>
      </c>
      <c r="AH239" s="251"/>
    </row>
    <row r="240" hidden="1" outlineLevel="1">
      <c r="A240" s="277" t="s">
        <v>724</v>
      </c>
      <c r="B240" s="353"/>
      <c r="C240" s="353"/>
      <c r="D240" s="353"/>
      <c r="E240" s="353"/>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250">
        <f t="shared" si="96"/>
        <v>0</v>
      </c>
      <c r="AH240" s="251"/>
    </row>
    <row r="241" hidden="1" outlineLevel="1">
      <c r="A241" s="277" t="s">
        <v>725</v>
      </c>
      <c r="B241" s="353"/>
      <c r="C241" s="353"/>
      <c r="D241" s="353"/>
      <c r="E241" s="353"/>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250">
        <f t="shared" si="96"/>
        <v>0</v>
      </c>
      <c r="AH241" s="251"/>
    </row>
    <row r="242" hidden="1" outlineLevel="1">
      <c r="A242" s="255" t="s">
        <v>726</v>
      </c>
      <c r="B242" s="353"/>
      <c r="C242" s="353"/>
      <c r="D242" s="353"/>
      <c r="E242" s="353"/>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250">
        <f t="shared" si="96"/>
        <v>0</v>
      </c>
      <c r="AH242" s="251"/>
    </row>
    <row r="243" hidden="1" outlineLevel="1">
      <c r="A243" s="255" t="s">
        <v>727</v>
      </c>
      <c r="B243" s="353"/>
      <c r="C243" s="353"/>
      <c r="D243" s="353"/>
      <c r="E243" s="353"/>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250">
        <f t="shared" si="96"/>
        <v>0</v>
      </c>
      <c r="AH243" s="251"/>
    </row>
    <row r="244" hidden="1" outlineLevel="1">
      <c r="A244" s="255" t="s">
        <v>290</v>
      </c>
      <c r="B244" s="353"/>
      <c r="C244" s="353"/>
      <c r="D244" s="353"/>
      <c r="E244" s="353"/>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250">
        <f t="shared" si="96"/>
        <v>0</v>
      </c>
      <c r="AH244" s="251"/>
    </row>
    <row r="245">
      <c r="A245" s="278" t="s">
        <v>291</v>
      </c>
      <c r="B245" s="279">
        <f t="shared" ref="B245:AF245" si="97">sum(B232:B244)</f>
        <v>87.945</v>
      </c>
      <c r="C245" s="279">
        <f t="shared" si="97"/>
        <v>109.0704</v>
      </c>
      <c r="D245" s="279">
        <f t="shared" si="97"/>
        <v>23.468</v>
      </c>
      <c r="E245" s="279">
        <f t="shared" si="97"/>
        <v>79.492</v>
      </c>
      <c r="F245" s="279">
        <f t="shared" si="97"/>
        <v>16.387</v>
      </c>
      <c r="G245" s="279">
        <f t="shared" si="97"/>
        <v>0</v>
      </c>
      <c r="H245" s="279">
        <f t="shared" si="97"/>
        <v>0</v>
      </c>
      <c r="I245" s="279">
        <f t="shared" si="97"/>
        <v>317.2317</v>
      </c>
      <c r="J245" s="279">
        <f t="shared" si="97"/>
        <v>58.945</v>
      </c>
      <c r="K245" s="279">
        <f t="shared" si="97"/>
        <v>138.8152</v>
      </c>
      <c r="L245" s="279">
        <f t="shared" si="97"/>
        <v>0</v>
      </c>
      <c r="M245" s="279">
        <f t="shared" si="97"/>
        <v>167.8677</v>
      </c>
      <c r="N245" s="279">
        <f t="shared" si="97"/>
        <v>58.59</v>
      </c>
      <c r="O245" s="279">
        <f t="shared" si="97"/>
        <v>29.175</v>
      </c>
      <c r="P245" s="279">
        <f t="shared" si="97"/>
        <v>103.4358</v>
      </c>
      <c r="Q245" s="279">
        <f t="shared" si="97"/>
        <v>149.9883</v>
      </c>
      <c r="R245" s="279">
        <f t="shared" si="97"/>
        <v>61.6019</v>
      </c>
      <c r="S245" s="279">
        <f t="shared" si="97"/>
        <v>62.9532</v>
      </c>
      <c r="T245" s="279">
        <f t="shared" si="97"/>
        <v>74.2848</v>
      </c>
      <c r="U245" s="279">
        <f t="shared" si="97"/>
        <v>96.5041</v>
      </c>
      <c r="V245" s="279">
        <f t="shared" si="97"/>
        <v>0</v>
      </c>
      <c r="W245" s="279">
        <f t="shared" si="97"/>
        <v>29.02</v>
      </c>
      <c r="X245" s="279">
        <f t="shared" si="97"/>
        <v>182.1828</v>
      </c>
      <c r="Y245" s="279">
        <f t="shared" si="97"/>
        <v>116.42</v>
      </c>
      <c r="Z245" s="279">
        <f t="shared" si="97"/>
        <v>155.9894</v>
      </c>
      <c r="AA245" s="279">
        <f t="shared" si="97"/>
        <v>29.08</v>
      </c>
      <c r="AB245" s="279">
        <f t="shared" si="97"/>
        <v>0</v>
      </c>
      <c r="AC245" s="279">
        <f t="shared" si="97"/>
        <v>29.125</v>
      </c>
      <c r="AD245" s="279">
        <f t="shared" si="97"/>
        <v>0</v>
      </c>
      <c r="AE245" s="279">
        <f t="shared" si="97"/>
        <v>92.1456</v>
      </c>
      <c r="AF245" s="279">
        <f t="shared" si="97"/>
        <v>354.312</v>
      </c>
      <c r="AG245" s="250">
        <f t="shared" si="96"/>
        <v>2624.0299</v>
      </c>
      <c r="AH245" s="280"/>
    </row>
    <row r="246">
      <c r="A246" s="158"/>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50"/>
      <c r="AH246" s="283"/>
    </row>
    <row r="247">
      <c r="A247" s="354" t="s">
        <v>377</v>
      </c>
      <c r="B247" s="285">
        <v>0.0</v>
      </c>
      <c r="C247" s="285">
        <v>0.0</v>
      </c>
      <c r="D247" s="285">
        <v>0.0</v>
      </c>
      <c r="E247" s="285">
        <v>0.0</v>
      </c>
      <c r="F247" s="285">
        <v>0.0</v>
      </c>
      <c r="G247" s="285">
        <v>0.0</v>
      </c>
      <c r="H247" s="285">
        <v>0.0</v>
      </c>
      <c r="I247" s="285">
        <v>0.0</v>
      </c>
      <c r="J247" s="285">
        <v>0.0</v>
      </c>
      <c r="K247" s="285">
        <v>0.0</v>
      </c>
      <c r="L247" s="285">
        <v>0.0</v>
      </c>
      <c r="M247" s="285">
        <v>0.0</v>
      </c>
      <c r="N247" s="285">
        <v>0.0</v>
      </c>
      <c r="O247" s="285">
        <v>0.0</v>
      </c>
      <c r="P247" s="285">
        <v>0.0</v>
      </c>
      <c r="Q247" s="285">
        <v>0.0</v>
      </c>
      <c r="R247" s="285">
        <v>0.0</v>
      </c>
      <c r="S247" s="285">
        <v>0.0</v>
      </c>
      <c r="T247" s="285">
        <v>0.0</v>
      </c>
      <c r="U247" s="285">
        <v>0.0</v>
      </c>
      <c r="V247" s="285">
        <v>0.0</v>
      </c>
      <c r="W247" s="285">
        <v>0.0</v>
      </c>
      <c r="X247" s="285">
        <v>0.0</v>
      </c>
      <c r="Y247" s="285">
        <v>0.0</v>
      </c>
      <c r="Z247" s="285">
        <v>0.0</v>
      </c>
      <c r="AA247" s="285">
        <v>0.0</v>
      </c>
      <c r="AB247" s="285">
        <v>0.0</v>
      </c>
      <c r="AC247" s="285">
        <v>0.0</v>
      </c>
      <c r="AD247" s="285">
        <v>0.0</v>
      </c>
      <c r="AE247" s="285">
        <v>0.0</v>
      </c>
      <c r="AF247" s="285">
        <v>0.0</v>
      </c>
      <c r="AG247" s="250">
        <f>SUM(B247:AF247)</f>
        <v>0</v>
      </c>
      <c r="AH247" s="150"/>
    </row>
    <row r="248">
      <c r="A248" s="158"/>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2"/>
      <c r="AH248" s="283"/>
    </row>
    <row r="249">
      <c r="A249" s="315"/>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2"/>
      <c r="AH249" s="283"/>
    </row>
    <row r="250">
      <c r="A250" s="315"/>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2"/>
      <c r="AH250" s="283"/>
    </row>
    <row r="251">
      <c r="A251" s="286" t="s">
        <v>378</v>
      </c>
      <c r="B251" s="200">
        <f t="shared" ref="B251:AF251" si="98">sum(B252,B267)</f>
        <v>0</v>
      </c>
      <c r="C251" s="200">
        <f t="shared" si="98"/>
        <v>0</v>
      </c>
      <c r="D251" s="200">
        <f t="shared" si="98"/>
        <v>0</v>
      </c>
      <c r="E251" s="200">
        <f t="shared" si="98"/>
        <v>0</v>
      </c>
      <c r="F251" s="200">
        <f t="shared" si="98"/>
        <v>0</v>
      </c>
      <c r="G251" s="200">
        <f t="shared" si="98"/>
        <v>0</v>
      </c>
      <c r="H251" s="200">
        <f t="shared" si="98"/>
        <v>0</v>
      </c>
      <c r="I251" s="200">
        <f t="shared" si="98"/>
        <v>0</v>
      </c>
      <c r="J251" s="200">
        <f t="shared" si="98"/>
        <v>0</v>
      </c>
      <c r="K251" s="200">
        <f t="shared" si="98"/>
        <v>0</v>
      </c>
      <c r="L251" s="200">
        <f t="shared" si="98"/>
        <v>0</v>
      </c>
      <c r="M251" s="200">
        <f t="shared" si="98"/>
        <v>0</v>
      </c>
      <c r="N251" s="200">
        <f t="shared" si="98"/>
        <v>0</v>
      </c>
      <c r="O251" s="200">
        <f t="shared" si="98"/>
        <v>0</v>
      </c>
      <c r="P251" s="200">
        <f t="shared" si="98"/>
        <v>0</v>
      </c>
      <c r="Q251" s="200">
        <f t="shared" si="98"/>
        <v>0</v>
      </c>
      <c r="R251" s="200">
        <f t="shared" si="98"/>
        <v>0</v>
      </c>
      <c r="S251" s="200">
        <f t="shared" si="98"/>
        <v>0</v>
      </c>
      <c r="T251" s="200">
        <f t="shared" si="98"/>
        <v>0</v>
      </c>
      <c r="U251" s="200">
        <f t="shared" si="98"/>
        <v>0</v>
      </c>
      <c r="V251" s="200">
        <f t="shared" si="98"/>
        <v>0</v>
      </c>
      <c r="W251" s="200">
        <f t="shared" si="98"/>
        <v>0</v>
      </c>
      <c r="X251" s="200">
        <f t="shared" si="98"/>
        <v>0</v>
      </c>
      <c r="Y251" s="200">
        <f t="shared" si="98"/>
        <v>0</v>
      </c>
      <c r="Z251" s="200">
        <f t="shared" si="98"/>
        <v>0</v>
      </c>
      <c r="AA251" s="200">
        <f t="shared" si="98"/>
        <v>0</v>
      </c>
      <c r="AB251" s="200">
        <f t="shared" si="98"/>
        <v>0</v>
      </c>
      <c r="AC251" s="200">
        <f t="shared" si="98"/>
        <v>0</v>
      </c>
      <c r="AD251" s="200">
        <f t="shared" si="98"/>
        <v>0</v>
      </c>
      <c r="AE251" s="200">
        <f t="shared" si="98"/>
        <v>0</v>
      </c>
      <c r="AF251" s="200">
        <f t="shared" si="98"/>
        <v>0</v>
      </c>
      <c r="AG251" s="189">
        <f t="shared" ref="AG251:AG260" si="100">SUM(B251:AF251)</f>
        <v>0</v>
      </c>
      <c r="AH251" s="201"/>
    </row>
    <row r="252">
      <c r="A252" s="202" t="s">
        <v>230</v>
      </c>
      <c r="B252" s="203">
        <f t="shared" ref="B252:AF252" si="99">sum(B260,B265)</f>
        <v>0</v>
      </c>
      <c r="C252" s="203">
        <f t="shared" si="99"/>
        <v>0</v>
      </c>
      <c r="D252" s="203">
        <f t="shared" si="99"/>
        <v>0</v>
      </c>
      <c r="E252" s="203">
        <f t="shared" si="99"/>
        <v>0</v>
      </c>
      <c r="F252" s="203">
        <f t="shared" si="99"/>
        <v>0</v>
      </c>
      <c r="G252" s="203">
        <f t="shared" si="99"/>
        <v>0</v>
      </c>
      <c r="H252" s="203">
        <f t="shared" si="99"/>
        <v>0</v>
      </c>
      <c r="I252" s="203">
        <f t="shared" si="99"/>
        <v>0</v>
      </c>
      <c r="J252" s="203">
        <f t="shared" si="99"/>
        <v>0</v>
      </c>
      <c r="K252" s="203">
        <f t="shared" si="99"/>
        <v>0</v>
      </c>
      <c r="L252" s="203">
        <f t="shared" si="99"/>
        <v>0</v>
      </c>
      <c r="M252" s="203">
        <f t="shared" si="99"/>
        <v>0</v>
      </c>
      <c r="N252" s="203">
        <f t="shared" si="99"/>
        <v>0</v>
      </c>
      <c r="O252" s="203">
        <f t="shared" si="99"/>
        <v>0</v>
      </c>
      <c r="P252" s="203">
        <f t="shared" si="99"/>
        <v>0</v>
      </c>
      <c r="Q252" s="203">
        <f t="shared" si="99"/>
        <v>0</v>
      </c>
      <c r="R252" s="203">
        <f t="shared" si="99"/>
        <v>0</v>
      </c>
      <c r="S252" s="203">
        <f t="shared" si="99"/>
        <v>0</v>
      </c>
      <c r="T252" s="203">
        <f t="shared" si="99"/>
        <v>0</v>
      </c>
      <c r="U252" s="203">
        <f t="shared" si="99"/>
        <v>0</v>
      </c>
      <c r="V252" s="203">
        <f t="shared" si="99"/>
        <v>0</v>
      </c>
      <c r="W252" s="203">
        <f t="shared" si="99"/>
        <v>0</v>
      </c>
      <c r="X252" s="203">
        <f t="shared" si="99"/>
        <v>0</v>
      </c>
      <c r="Y252" s="203">
        <f t="shared" si="99"/>
        <v>0</v>
      </c>
      <c r="Z252" s="203">
        <f t="shared" si="99"/>
        <v>0</v>
      </c>
      <c r="AA252" s="203">
        <f t="shared" si="99"/>
        <v>0</v>
      </c>
      <c r="AB252" s="203">
        <f t="shared" si="99"/>
        <v>0</v>
      </c>
      <c r="AC252" s="203">
        <f t="shared" si="99"/>
        <v>0</v>
      </c>
      <c r="AD252" s="203">
        <f t="shared" si="99"/>
        <v>0</v>
      </c>
      <c r="AE252" s="203">
        <f t="shared" si="99"/>
        <v>0</v>
      </c>
      <c r="AF252" s="203">
        <f t="shared" si="99"/>
        <v>0</v>
      </c>
      <c r="AG252" s="189">
        <f t="shared" si="100"/>
        <v>0</v>
      </c>
      <c r="AH252" s="205"/>
    </row>
    <row r="253">
      <c r="A253" s="287" t="s">
        <v>379</v>
      </c>
      <c r="B253" s="235">
        <v>0.0</v>
      </c>
      <c r="C253" s="235">
        <v>0.0</v>
      </c>
      <c r="D253" s="235">
        <v>0.0</v>
      </c>
      <c r="E253" s="235">
        <v>0.0</v>
      </c>
      <c r="F253" s="235">
        <v>0.0</v>
      </c>
      <c r="G253" s="235">
        <v>0.0</v>
      </c>
      <c r="H253" s="235">
        <v>0.0</v>
      </c>
      <c r="I253" s="235">
        <v>0.0</v>
      </c>
      <c r="J253" s="235">
        <v>0.0</v>
      </c>
      <c r="K253" s="235">
        <v>0.0</v>
      </c>
      <c r="L253" s="235">
        <v>0.0</v>
      </c>
      <c r="M253" s="235">
        <v>0.0</v>
      </c>
      <c r="N253" s="235">
        <v>0.0</v>
      </c>
      <c r="O253" s="235">
        <v>0.0</v>
      </c>
      <c r="P253" s="235">
        <v>0.0</v>
      </c>
      <c r="Q253" s="235">
        <v>0.0</v>
      </c>
      <c r="R253" s="235">
        <v>0.0</v>
      </c>
      <c r="S253" s="235">
        <v>0.0</v>
      </c>
      <c r="T253" s="235">
        <v>0.0</v>
      </c>
      <c r="U253" s="235">
        <v>0.0</v>
      </c>
      <c r="V253" s="235">
        <v>0.0</v>
      </c>
      <c r="W253" s="235">
        <v>0.0</v>
      </c>
      <c r="X253" s="235">
        <v>0.0</v>
      </c>
      <c r="Y253" s="235">
        <v>0.0</v>
      </c>
      <c r="Z253" s="235">
        <v>0.0</v>
      </c>
      <c r="AA253" s="235">
        <v>0.0</v>
      </c>
      <c r="AB253" s="235">
        <v>0.0</v>
      </c>
      <c r="AC253" s="235">
        <v>0.0</v>
      </c>
      <c r="AD253" s="235">
        <v>0.0</v>
      </c>
      <c r="AE253" s="235">
        <v>0.0</v>
      </c>
      <c r="AF253" s="235">
        <v>0.0</v>
      </c>
      <c r="AG253" s="189">
        <f t="shared" si="100"/>
        <v>0</v>
      </c>
      <c r="AH253" s="208"/>
    </row>
    <row r="254">
      <c r="A254" s="287" t="s">
        <v>380</v>
      </c>
      <c r="B254" s="235">
        <v>0.0</v>
      </c>
      <c r="C254" s="235">
        <v>0.0</v>
      </c>
      <c r="D254" s="235">
        <v>0.0</v>
      </c>
      <c r="E254" s="235">
        <v>0.0</v>
      </c>
      <c r="F254" s="235">
        <v>0.0</v>
      </c>
      <c r="G254" s="235">
        <v>0.0</v>
      </c>
      <c r="H254" s="235">
        <v>0.0</v>
      </c>
      <c r="I254" s="235">
        <v>0.0</v>
      </c>
      <c r="J254" s="235">
        <v>0.0</v>
      </c>
      <c r="K254" s="235">
        <v>0.0</v>
      </c>
      <c r="L254" s="235">
        <v>0.0</v>
      </c>
      <c r="M254" s="235">
        <v>0.0</v>
      </c>
      <c r="N254" s="235">
        <v>0.0</v>
      </c>
      <c r="O254" s="235">
        <v>0.0</v>
      </c>
      <c r="P254" s="235">
        <v>0.0</v>
      </c>
      <c r="Q254" s="235">
        <v>0.0</v>
      </c>
      <c r="R254" s="235">
        <v>0.0</v>
      </c>
      <c r="S254" s="235">
        <v>0.0</v>
      </c>
      <c r="T254" s="235">
        <v>0.0</v>
      </c>
      <c r="U254" s="235">
        <v>0.0</v>
      </c>
      <c r="V254" s="235">
        <v>0.0</v>
      </c>
      <c r="W254" s="235">
        <v>0.0</v>
      </c>
      <c r="X254" s="235">
        <v>0.0</v>
      </c>
      <c r="Y254" s="235">
        <v>0.0</v>
      </c>
      <c r="Z254" s="235">
        <v>0.0</v>
      </c>
      <c r="AA254" s="235">
        <v>0.0</v>
      </c>
      <c r="AB254" s="235">
        <v>0.0</v>
      </c>
      <c r="AC254" s="235">
        <v>0.0</v>
      </c>
      <c r="AD254" s="235">
        <v>0.0</v>
      </c>
      <c r="AE254" s="235">
        <v>0.0</v>
      </c>
      <c r="AF254" s="235">
        <v>0.0</v>
      </c>
      <c r="AG254" s="189">
        <f t="shared" si="100"/>
        <v>0</v>
      </c>
      <c r="AH254" s="208"/>
    </row>
    <row r="255">
      <c r="A255" s="287" t="s">
        <v>381</v>
      </c>
      <c r="B255" s="235">
        <v>0.0</v>
      </c>
      <c r="C255" s="235">
        <v>0.0</v>
      </c>
      <c r="D255" s="235">
        <v>0.0</v>
      </c>
      <c r="E255" s="235">
        <v>0.0</v>
      </c>
      <c r="F255" s="235">
        <v>0.0</v>
      </c>
      <c r="G255" s="235">
        <v>0.0</v>
      </c>
      <c r="H255" s="235">
        <v>0.0</v>
      </c>
      <c r="I255" s="235">
        <v>0.0</v>
      </c>
      <c r="J255" s="235">
        <v>0.0</v>
      </c>
      <c r="K255" s="235">
        <v>0.0</v>
      </c>
      <c r="L255" s="235">
        <v>0.0</v>
      </c>
      <c r="M255" s="235">
        <v>0.0</v>
      </c>
      <c r="N255" s="235">
        <v>0.0</v>
      </c>
      <c r="O255" s="235">
        <v>0.0</v>
      </c>
      <c r="P255" s="235">
        <v>0.0</v>
      </c>
      <c r="Q255" s="235">
        <v>0.0</v>
      </c>
      <c r="R255" s="235">
        <v>0.0</v>
      </c>
      <c r="S255" s="235">
        <v>0.0</v>
      </c>
      <c r="T255" s="235">
        <v>0.0</v>
      </c>
      <c r="U255" s="235">
        <v>0.0</v>
      </c>
      <c r="V255" s="235">
        <v>0.0</v>
      </c>
      <c r="W255" s="235">
        <v>0.0</v>
      </c>
      <c r="X255" s="235">
        <v>0.0</v>
      </c>
      <c r="Y255" s="235">
        <v>0.0</v>
      </c>
      <c r="Z255" s="235">
        <v>0.0</v>
      </c>
      <c r="AA255" s="235">
        <v>0.0</v>
      </c>
      <c r="AB255" s="235">
        <v>0.0</v>
      </c>
      <c r="AC255" s="235">
        <v>0.0</v>
      </c>
      <c r="AD255" s="235">
        <v>0.0</v>
      </c>
      <c r="AE255" s="235">
        <v>0.0</v>
      </c>
      <c r="AF255" s="235">
        <v>0.0</v>
      </c>
      <c r="AG255" s="189">
        <f t="shared" si="100"/>
        <v>0</v>
      </c>
      <c r="AH255" s="208"/>
    </row>
    <row r="256">
      <c r="A256" s="287" t="s">
        <v>382</v>
      </c>
      <c r="B256" s="235">
        <v>0.0</v>
      </c>
      <c r="C256" s="235">
        <v>0.0</v>
      </c>
      <c r="D256" s="235">
        <v>0.0</v>
      </c>
      <c r="E256" s="235">
        <v>0.0</v>
      </c>
      <c r="F256" s="235">
        <v>0.0</v>
      </c>
      <c r="G256" s="235">
        <v>0.0</v>
      </c>
      <c r="H256" s="235">
        <v>0.0</v>
      </c>
      <c r="I256" s="235">
        <v>0.0</v>
      </c>
      <c r="J256" s="235">
        <v>0.0</v>
      </c>
      <c r="K256" s="235">
        <v>0.0</v>
      </c>
      <c r="L256" s="235">
        <v>0.0</v>
      </c>
      <c r="M256" s="235">
        <v>0.0</v>
      </c>
      <c r="N256" s="235">
        <v>0.0</v>
      </c>
      <c r="O256" s="235">
        <v>0.0</v>
      </c>
      <c r="P256" s="235">
        <v>0.0</v>
      </c>
      <c r="Q256" s="235">
        <v>0.0</v>
      </c>
      <c r="R256" s="235">
        <v>0.0</v>
      </c>
      <c r="S256" s="235">
        <v>0.0</v>
      </c>
      <c r="T256" s="235">
        <v>0.0</v>
      </c>
      <c r="U256" s="235">
        <v>0.0</v>
      </c>
      <c r="V256" s="235">
        <v>0.0</v>
      </c>
      <c r="W256" s="235">
        <v>0.0</v>
      </c>
      <c r="X256" s="235">
        <v>0.0</v>
      </c>
      <c r="Y256" s="235">
        <v>0.0</v>
      </c>
      <c r="Z256" s="235">
        <v>0.0</v>
      </c>
      <c r="AA256" s="235">
        <v>0.0</v>
      </c>
      <c r="AB256" s="235">
        <v>0.0</v>
      </c>
      <c r="AC256" s="235">
        <v>0.0</v>
      </c>
      <c r="AD256" s="235">
        <v>0.0</v>
      </c>
      <c r="AE256" s="235">
        <v>0.0</v>
      </c>
      <c r="AF256" s="235">
        <v>0.0</v>
      </c>
      <c r="AG256" s="189">
        <f t="shared" si="100"/>
        <v>0</v>
      </c>
      <c r="AH256" s="208"/>
    </row>
    <row r="257">
      <c r="A257" s="288" t="s">
        <v>231</v>
      </c>
      <c r="B257" s="235">
        <v>0.0</v>
      </c>
      <c r="C257" s="235">
        <v>0.0</v>
      </c>
      <c r="D257" s="235">
        <v>0.0</v>
      </c>
      <c r="E257" s="235">
        <v>0.0</v>
      </c>
      <c r="F257" s="235">
        <v>0.0</v>
      </c>
      <c r="G257" s="235">
        <v>0.0</v>
      </c>
      <c r="H257" s="235">
        <v>0.0</v>
      </c>
      <c r="I257" s="235">
        <v>0.0</v>
      </c>
      <c r="J257" s="235">
        <v>0.0</v>
      </c>
      <c r="K257" s="235">
        <v>0.0</v>
      </c>
      <c r="L257" s="235">
        <v>0.0</v>
      </c>
      <c r="M257" s="235">
        <v>0.0</v>
      </c>
      <c r="N257" s="235">
        <v>0.0</v>
      </c>
      <c r="O257" s="235">
        <v>0.0</v>
      </c>
      <c r="P257" s="235">
        <v>0.0</v>
      </c>
      <c r="Q257" s="235">
        <v>0.0</v>
      </c>
      <c r="R257" s="235">
        <v>0.0</v>
      </c>
      <c r="S257" s="235">
        <v>0.0</v>
      </c>
      <c r="T257" s="235">
        <v>0.0</v>
      </c>
      <c r="U257" s="235">
        <v>0.0</v>
      </c>
      <c r="V257" s="235">
        <v>0.0</v>
      </c>
      <c r="W257" s="235">
        <v>0.0</v>
      </c>
      <c r="X257" s="235">
        <v>0.0</v>
      </c>
      <c r="Y257" s="235">
        <v>0.0</v>
      </c>
      <c r="Z257" s="235">
        <v>0.0</v>
      </c>
      <c r="AA257" s="235">
        <v>0.0</v>
      </c>
      <c r="AB257" s="235">
        <v>0.0</v>
      </c>
      <c r="AC257" s="235">
        <v>0.0</v>
      </c>
      <c r="AD257" s="235">
        <v>0.0</v>
      </c>
      <c r="AE257" s="235">
        <v>0.0</v>
      </c>
      <c r="AF257" s="235">
        <v>0.0</v>
      </c>
      <c r="AG257" s="189">
        <f t="shared" si="100"/>
        <v>0</v>
      </c>
      <c r="AH257" s="208"/>
    </row>
    <row r="258" collapsed="1">
      <c r="A258" s="288" t="s">
        <v>728</v>
      </c>
      <c r="B258" s="235">
        <v>0.0</v>
      </c>
      <c r="C258" s="235">
        <v>0.0</v>
      </c>
      <c r="D258" s="235">
        <v>0.0</v>
      </c>
      <c r="E258" s="235">
        <v>0.0</v>
      </c>
      <c r="F258" s="235">
        <v>0.0</v>
      </c>
      <c r="G258" s="235">
        <v>0.0</v>
      </c>
      <c r="H258" s="235">
        <v>0.0</v>
      </c>
      <c r="I258" s="235">
        <v>0.0</v>
      </c>
      <c r="J258" s="235">
        <v>0.0</v>
      </c>
      <c r="K258" s="235">
        <v>0.0</v>
      </c>
      <c r="L258" s="235">
        <v>0.0</v>
      </c>
      <c r="M258" s="235">
        <v>0.0</v>
      </c>
      <c r="N258" s="235">
        <v>0.0</v>
      </c>
      <c r="O258" s="235">
        <v>0.0</v>
      </c>
      <c r="P258" s="235">
        <v>0.0</v>
      </c>
      <c r="Q258" s="235">
        <v>0.0</v>
      </c>
      <c r="R258" s="235">
        <v>0.0</v>
      </c>
      <c r="S258" s="235">
        <v>0.0</v>
      </c>
      <c r="T258" s="235">
        <v>0.0</v>
      </c>
      <c r="U258" s="235">
        <v>0.0</v>
      </c>
      <c r="V258" s="235">
        <v>0.0</v>
      </c>
      <c r="W258" s="235">
        <v>0.0</v>
      </c>
      <c r="X258" s="235">
        <v>0.0</v>
      </c>
      <c r="Y258" s="235">
        <v>0.0</v>
      </c>
      <c r="Z258" s="235">
        <v>0.0</v>
      </c>
      <c r="AA258" s="235">
        <v>0.0</v>
      </c>
      <c r="AB258" s="235">
        <v>0.0</v>
      </c>
      <c r="AC258" s="235">
        <v>0.0</v>
      </c>
      <c r="AD258" s="235">
        <v>0.0</v>
      </c>
      <c r="AE258" s="235">
        <v>0.0</v>
      </c>
      <c r="AF258" s="235">
        <v>0.0</v>
      </c>
      <c r="AG258" s="189">
        <f t="shared" si="100"/>
        <v>0</v>
      </c>
      <c r="AH258" s="201"/>
    </row>
    <row r="259" hidden="1" outlineLevel="1">
      <c r="A259" s="288" t="s">
        <v>729</v>
      </c>
      <c r="B259" s="295"/>
      <c r="C259" s="295"/>
      <c r="D259" s="295"/>
      <c r="E259" s="295"/>
      <c r="F259" s="295"/>
      <c r="G259" s="295"/>
      <c r="H259" s="295"/>
      <c r="I259" s="295"/>
      <c r="J259" s="295"/>
      <c r="K259" s="295"/>
      <c r="L259" s="295"/>
      <c r="M259" s="295"/>
      <c r="N259" s="295"/>
      <c r="O259" s="295"/>
      <c r="P259" s="295"/>
      <c r="Q259" s="295"/>
      <c r="R259" s="295"/>
      <c r="S259" s="295"/>
      <c r="T259" s="295"/>
      <c r="U259" s="295"/>
      <c r="V259" s="295"/>
      <c r="W259" s="295"/>
      <c r="X259" s="295"/>
      <c r="Y259" s="295"/>
      <c r="Z259" s="295"/>
      <c r="AA259" s="295"/>
      <c r="AB259" s="295"/>
      <c r="AC259" s="295"/>
      <c r="AD259" s="295"/>
      <c r="AE259" s="295"/>
      <c r="AF259" s="295"/>
      <c r="AG259" s="189">
        <f t="shared" si="100"/>
        <v>0</v>
      </c>
      <c r="AH259" s="201"/>
    </row>
    <row r="260">
      <c r="A260" s="289" t="s">
        <v>234</v>
      </c>
      <c r="B260" s="290">
        <f t="shared" ref="B260:AF260" si="101">sum(B253:B259)</f>
        <v>0</v>
      </c>
      <c r="C260" s="290">
        <f t="shared" si="101"/>
        <v>0</v>
      </c>
      <c r="D260" s="290">
        <f t="shared" si="101"/>
        <v>0</v>
      </c>
      <c r="E260" s="290">
        <f t="shared" si="101"/>
        <v>0</v>
      </c>
      <c r="F260" s="290">
        <f t="shared" si="101"/>
        <v>0</v>
      </c>
      <c r="G260" s="290">
        <f t="shared" si="101"/>
        <v>0</v>
      </c>
      <c r="H260" s="290">
        <f t="shared" si="101"/>
        <v>0</v>
      </c>
      <c r="I260" s="290">
        <f t="shared" si="101"/>
        <v>0</v>
      </c>
      <c r="J260" s="290">
        <f t="shared" si="101"/>
        <v>0</v>
      </c>
      <c r="K260" s="290">
        <f t="shared" si="101"/>
        <v>0</v>
      </c>
      <c r="L260" s="290">
        <f t="shared" si="101"/>
        <v>0</v>
      </c>
      <c r="M260" s="290">
        <f t="shared" si="101"/>
        <v>0</v>
      </c>
      <c r="N260" s="290">
        <f t="shared" si="101"/>
        <v>0</v>
      </c>
      <c r="O260" s="290">
        <f t="shared" si="101"/>
        <v>0</v>
      </c>
      <c r="P260" s="290">
        <f t="shared" si="101"/>
        <v>0</v>
      </c>
      <c r="Q260" s="290">
        <f t="shared" si="101"/>
        <v>0</v>
      </c>
      <c r="R260" s="290">
        <f t="shared" si="101"/>
        <v>0</v>
      </c>
      <c r="S260" s="290">
        <f t="shared" si="101"/>
        <v>0</v>
      </c>
      <c r="T260" s="290">
        <f t="shared" si="101"/>
        <v>0</v>
      </c>
      <c r="U260" s="290">
        <f t="shared" si="101"/>
        <v>0</v>
      </c>
      <c r="V260" s="290">
        <f t="shared" si="101"/>
        <v>0</v>
      </c>
      <c r="W260" s="290">
        <f t="shared" si="101"/>
        <v>0</v>
      </c>
      <c r="X260" s="290">
        <f t="shared" si="101"/>
        <v>0</v>
      </c>
      <c r="Y260" s="290">
        <f t="shared" si="101"/>
        <v>0</v>
      </c>
      <c r="Z260" s="290">
        <f t="shared" si="101"/>
        <v>0</v>
      </c>
      <c r="AA260" s="290">
        <f t="shared" si="101"/>
        <v>0</v>
      </c>
      <c r="AB260" s="290">
        <f t="shared" si="101"/>
        <v>0</v>
      </c>
      <c r="AC260" s="290">
        <f t="shared" si="101"/>
        <v>0</v>
      </c>
      <c r="AD260" s="290">
        <f t="shared" si="101"/>
        <v>0</v>
      </c>
      <c r="AE260" s="290">
        <f t="shared" si="101"/>
        <v>0</v>
      </c>
      <c r="AF260" s="290">
        <f t="shared" si="101"/>
        <v>0</v>
      </c>
      <c r="AG260" s="189">
        <f t="shared" si="100"/>
        <v>0</v>
      </c>
      <c r="AH260" s="292"/>
    </row>
    <row r="261" collapsed="1">
      <c r="A261" s="211"/>
      <c r="B261" s="293"/>
      <c r="C261" s="293"/>
      <c r="D261" s="293"/>
      <c r="E261" s="293"/>
      <c r="F261" s="293"/>
      <c r="G261" s="293"/>
      <c r="H261" s="293"/>
      <c r="I261" s="293"/>
      <c r="J261" s="293"/>
      <c r="K261" s="293"/>
      <c r="L261" s="293"/>
      <c r="M261" s="293"/>
      <c r="N261" s="293"/>
      <c r="O261" s="293"/>
      <c r="P261" s="293"/>
      <c r="Q261" s="293"/>
      <c r="R261" s="293"/>
      <c r="S261" s="293"/>
      <c r="T261" s="293"/>
      <c r="U261" s="293"/>
      <c r="V261" s="293"/>
      <c r="W261" s="293"/>
      <c r="X261" s="293"/>
      <c r="Y261" s="293"/>
      <c r="Z261" s="293"/>
      <c r="AA261" s="293"/>
      <c r="AB261" s="293"/>
      <c r="AC261" s="293"/>
      <c r="AD261" s="293"/>
      <c r="AE261" s="293"/>
      <c r="AF261" s="293"/>
      <c r="AG261" s="189"/>
      <c r="AH261" s="150"/>
    </row>
    <row r="262" hidden="1" outlineLevel="1">
      <c r="A262" s="288" t="s">
        <v>235</v>
      </c>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c r="AB262" s="295"/>
      <c r="AC262" s="295"/>
      <c r="AD262" s="295"/>
      <c r="AE262" s="295"/>
      <c r="AF262" s="295"/>
      <c r="AG262" s="189">
        <f t="shared" ref="AG262:AG265" si="102">SUM(B262:AF262)</f>
        <v>0</v>
      </c>
      <c r="AH262" s="208"/>
    </row>
    <row r="263" hidden="1" outlineLevel="1">
      <c r="A263" s="288" t="s">
        <v>730</v>
      </c>
      <c r="B263" s="295"/>
      <c r="C263" s="295"/>
      <c r="D263" s="295"/>
      <c r="E263" s="295"/>
      <c r="F263" s="295"/>
      <c r="G263" s="295"/>
      <c r="H263" s="295"/>
      <c r="I263" s="295"/>
      <c r="J263" s="295"/>
      <c r="K263" s="295"/>
      <c r="L263" s="295"/>
      <c r="M263" s="295"/>
      <c r="N263" s="295"/>
      <c r="O263" s="295"/>
      <c r="P263" s="295"/>
      <c r="Q263" s="295"/>
      <c r="R263" s="295"/>
      <c r="S263" s="295"/>
      <c r="T263" s="295"/>
      <c r="U263" s="295"/>
      <c r="V263" s="295"/>
      <c r="W263" s="295"/>
      <c r="X263" s="295"/>
      <c r="Y263" s="295"/>
      <c r="Z263" s="295"/>
      <c r="AA263" s="295"/>
      <c r="AB263" s="295"/>
      <c r="AC263" s="295"/>
      <c r="AD263" s="295"/>
      <c r="AE263" s="295"/>
      <c r="AF263" s="295"/>
      <c r="AG263" s="189">
        <f t="shared" si="102"/>
        <v>0</v>
      </c>
      <c r="AH263" s="201"/>
    </row>
    <row r="264" hidden="1" outlineLevel="1">
      <c r="A264" s="288" t="s">
        <v>731</v>
      </c>
      <c r="B264" s="295"/>
      <c r="C264" s="295"/>
      <c r="D264" s="295"/>
      <c r="E264" s="295"/>
      <c r="F264" s="295"/>
      <c r="G264" s="295"/>
      <c r="H264" s="295"/>
      <c r="I264" s="295"/>
      <c r="J264" s="295"/>
      <c r="K264" s="295"/>
      <c r="L264" s="295"/>
      <c r="M264" s="295"/>
      <c r="N264" s="295"/>
      <c r="O264" s="295"/>
      <c r="P264" s="295"/>
      <c r="Q264" s="295"/>
      <c r="R264" s="295"/>
      <c r="S264" s="295"/>
      <c r="T264" s="295"/>
      <c r="U264" s="295"/>
      <c r="V264" s="295"/>
      <c r="W264" s="295"/>
      <c r="X264" s="295"/>
      <c r="Y264" s="295"/>
      <c r="Z264" s="295"/>
      <c r="AA264" s="295"/>
      <c r="AB264" s="295"/>
      <c r="AC264" s="295"/>
      <c r="AD264" s="295"/>
      <c r="AE264" s="295"/>
      <c r="AF264" s="295"/>
      <c r="AG264" s="189">
        <f t="shared" si="102"/>
        <v>0</v>
      </c>
      <c r="AH264" s="201"/>
    </row>
    <row r="265" hidden="1" outlineLevel="1">
      <c r="A265" s="289" t="s">
        <v>238</v>
      </c>
      <c r="B265" s="290">
        <f t="shared" ref="B265:AF265" si="103">sum(B262:B264)</f>
        <v>0</v>
      </c>
      <c r="C265" s="290">
        <f t="shared" si="103"/>
        <v>0</v>
      </c>
      <c r="D265" s="290">
        <f t="shared" si="103"/>
        <v>0</v>
      </c>
      <c r="E265" s="290">
        <f t="shared" si="103"/>
        <v>0</v>
      </c>
      <c r="F265" s="290">
        <f t="shared" si="103"/>
        <v>0</v>
      </c>
      <c r="G265" s="290">
        <f t="shared" si="103"/>
        <v>0</v>
      </c>
      <c r="H265" s="290">
        <f t="shared" si="103"/>
        <v>0</v>
      </c>
      <c r="I265" s="290">
        <f t="shared" si="103"/>
        <v>0</v>
      </c>
      <c r="J265" s="290">
        <f t="shared" si="103"/>
        <v>0</v>
      </c>
      <c r="K265" s="290">
        <f t="shared" si="103"/>
        <v>0</v>
      </c>
      <c r="L265" s="290">
        <f t="shared" si="103"/>
        <v>0</v>
      </c>
      <c r="M265" s="290">
        <f t="shared" si="103"/>
        <v>0</v>
      </c>
      <c r="N265" s="290">
        <f t="shared" si="103"/>
        <v>0</v>
      </c>
      <c r="O265" s="290">
        <f t="shared" si="103"/>
        <v>0</v>
      </c>
      <c r="P265" s="290">
        <f t="shared" si="103"/>
        <v>0</v>
      </c>
      <c r="Q265" s="290">
        <f t="shared" si="103"/>
        <v>0</v>
      </c>
      <c r="R265" s="290">
        <f t="shared" si="103"/>
        <v>0</v>
      </c>
      <c r="S265" s="290">
        <f t="shared" si="103"/>
        <v>0</v>
      </c>
      <c r="T265" s="290">
        <f t="shared" si="103"/>
        <v>0</v>
      </c>
      <c r="U265" s="290">
        <f t="shared" si="103"/>
        <v>0</v>
      </c>
      <c r="V265" s="290">
        <f t="shared" si="103"/>
        <v>0</v>
      </c>
      <c r="W265" s="290">
        <f t="shared" si="103"/>
        <v>0</v>
      </c>
      <c r="X265" s="290">
        <f t="shared" si="103"/>
        <v>0</v>
      </c>
      <c r="Y265" s="290">
        <f t="shared" si="103"/>
        <v>0</v>
      </c>
      <c r="Z265" s="290">
        <f t="shared" si="103"/>
        <v>0</v>
      </c>
      <c r="AA265" s="290">
        <f t="shared" si="103"/>
        <v>0</v>
      </c>
      <c r="AB265" s="290">
        <f t="shared" si="103"/>
        <v>0</v>
      </c>
      <c r="AC265" s="290">
        <f t="shared" si="103"/>
        <v>0</v>
      </c>
      <c r="AD265" s="290">
        <f t="shared" si="103"/>
        <v>0</v>
      </c>
      <c r="AE265" s="290">
        <f t="shared" si="103"/>
        <v>0</v>
      </c>
      <c r="AF265" s="290">
        <f t="shared" si="103"/>
        <v>0</v>
      </c>
      <c r="AG265" s="189">
        <f t="shared" si="102"/>
        <v>0</v>
      </c>
      <c r="AH265" s="292"/>
    </row>
    <row r="266" hidden="1" outlineLevel="1">
      <c r="A266" s="211"/>
      <c r="B266" s="293"/>
      <c r="C266" s="293"/>
      <c r="D266" s="293"/>
      <c r="E266" s="293"/>
      <c r="F266" s="293"/>
      <c r="G266" s="293"/>
      <c r="H266" s="293"/>
      <c r="I266" s="293"/>
      <c r="J266" s="293"/>
      <c r="K266" s="293"/>
      <c r="L266" s="293"/>
      <c r="M266" s="293"/>
      <c r="N266" s="293"/>
      <c r="O266" s="293"/>
      <c r="P266" s="293"/>
      <c r="Q266" s="293"/>
      <c r="R266" s="293"/>
      <c r="S266" s="293"/>
      <c r="T266" s="293"/>
      <c r="U266" s="293"/>
      <c r="V266" s="293"/>
      <c r="W266" s="293"/>
      <c r="X266" s="293"/>
      <c r="Y266" s="293"/>
      <c r="Z266" s="293"/>
      <c r="AA266" s="293"/>
      <c r="AB266" s="293"/>
      <c r="AC266" s="293"/>
      <c r="AD266" s="293"/>
      <c r="AE266" s="293"/>
      <c r="AF266" s="293"/>
      <c r="AG266" s="189"/>
      <c r="AH266" s="150"/>
    </row>
    <row r="267" collapsed="1">
      <c r="A267" s="218" t="s">
        <v>239</v>
      </c>
      <c r="B267" s="219">
        <f t="shared" ref="B267:AF267" si="104">sum(B271,B275,B280)</f>
        <v>0</v>
      </c>
      <c r="C267" s="219">
        <f t="shared" si="104"/>
        <v>0</v>
      </c>
      <c r="D267" s="219">
        <f t="shared" si="104"/>
        <v>0</v>
      </c>
      <c r="E267" s="219">
        <f t="shared" si="104"/>
        <v>0</v>
      </c>
      <c r="F267" s="219">
        <f t="shared" si="104"/>
        <v>0</v>
      </c>
      <c r="G267" s="219">
        <f t="shared" si="104"/>
        <v>0</v>
      </c>
      <c r="H267" s="219">
        <f t="shared" si="104"/>
        <v>0</v>
      </c>
      <c r="I267" s="219">
        <f t="shared" si="104"/>
        <v>0</v>
      </c>
      <c r="J267" s="219">
        <f t="shared" si="104"/>
        <v>0</v>
      </c>
      <c r="K267" s="219">
        <f t="shared" si="104"/>
        <v>0</v>
      </c>
      <c r="L267" s="219">
        <f t="shared" si="104"/>
        <v>0</v>
      </c>
      <c r="M267" s="219">
        <f t="shared" si="104"/>
        <v>0</v>
      </c>
      <c r="N267" s="219">
        <f t="shared" si="104"/>
        <v>0</v>
      </c>
      <c r="O267" s="219">
        <f t="shared" si="104"/>
        <v>0</v>
      </c>
      <c r="P267" s="219">
        <f t="shared" si="104"/>
        <v>0</v>
      </c>
      <c r="Q267" s="219">
        <f t="shared" si="104"/>
        <v>0</v>
      </c>
      <c r="R267" s="219">
        <f t="shared" si="104"/>
        <v>0</v>
      </c>
      <c r="S267" s="219">
        <f t="shared" si="104"/>
        <v>0</v>
      </c>
      <c r="T267" s="219">
        <f t="shared" si="104"/>
        <v>0</v>
      </c>
      <c r="U267" s="219">
        <f t="shared" si="104"/>
        <v>0</v>
      </c>
      <c r="V267" s="219">
        <f t="shared" si="104"/>
        <v>0</v>
      </c>
      <c r="W267" s="219">
        <f t="shared" si="104"/>
        <v>0</v>
      </c>
      <c r="X267" s="219">
        <f t="shared" si="104"/>
        <v>0</v>
      </c>
      <c r="Y267" s="219">
        <f t="shared" si="104"/>
        <v>0</v>
      </c>
      <c r="Z267" s="219">
        <f t="shared" si="104"/>
        <v>0</v>
      </c>
      <c r="AA267" s="219">
        <f t="shared" si="104"/>
        <v>0</v>
      </c>
      <c r="AB267" s="219">
        <f t="shared" si="104"/>
        <v>0</v>
      </c>
      <c r="AC267" s="219">
        <f t="shared" si="104"/>
        <v>0</v>
      </c>
      <c r="AD267" s="219">
        <f t="shared" si="104"/>
        <v>0</v>
      </c>
      <c r="AE267" s="219">
        <f t="shared" si="104"/>
        <v>0</v>
      </c>
      <c r="AF267" s="219">
        <f t="shared" si="104"/>
        <v>0</v>
      </c>
      <c r="AG267" s="189">
        <f t="shared" ref="AG267:AG271" si="105">SUM(B267:AF267)</f>
        <v>0</v>
      </c>
      <c r="AH267" s="220"/>
    </row>
    <row r="268" hidden="1" outlineLevel="1">
      <c r="A268" s="288" t="s">
        <v>240</v>
      </c>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189">
        <f t="shared" si="105"/>
        <v>0</v>
      </c>
      <c r="AH268" s="208"/>
    </row>
    <row r="269" hidden="1" outlineLevel="1">
      <c r="A269" s="288" t="s">
        <v>732</v>
      </c>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c r="AA269" s="221"/>
      <c r="AB269" s="221"/>
      <c r="AC269" s="221"/>
      <c r="AD269" s="221"/>
      <c r="AE269" s="221"/>
      <c r="AF269" s="221"/>
      <c r="AG269" s="189">
        <f t="shared" si="105"/>
        <v>0</v>
      </c>
      <c r="AH269" s="208"/>
    </row>
    <row r="270" hidden="1" outlineLevel="1">
      <c r="A270" s="288" t="s">
        <v>733</v>
      </c>
      <c r="B270" s="295"/>
      <c r="C270" s="295"/>
      <c r="D270" s="295"/>
      <c r="E270" s="295"/>
      <c r="F270" s="295"/>
      <c r="G270" s="295"/>
      <c r="H270" s="295"/>
      <c r="I270" s="295"/>
      <c r="J270" s="295"/>
      <c r="K270" s="295"/>
      <c r="L270" s="295"/>
      <c r="M270" s="295"/>
      <c r="N270" s="295"/>
      <c r="O270" s="295"/>
      <c r="P270" s="295"/>
      <c r="Q270" s="295"/>
      <c r="R270" s="295"/>
      <c r="S270" s="295"/>
      <c r="T270" s="295"/>
      <c r="U270" s="295"/>
      <c r="V270" s="295"/>
      <c r="W270" s="295"/>
      <c r="X270" s="295"/>
      <c r="Y270" s="295"/>
      <c r="Z270" s="295"/>
      <c r="AA270" s="295"/>
      <c r="AB270" s="295"/>
      <c r="AC270" s="295"/>
      <c r="AD270" s="295"/>
      <c r="AE270" s="295"/>
      <c r="AF270" s="295"/>
      <c r="AG270" s="189">
        <f t="shared" si="105"/>
        <v>0</v>
      </c>
      <c r="AH270" s="150"/>
    </row>
    <row r="271" hidden="1" outlineLevel="1">
      <c r="A271" s="289" t="s">
        <v>243</v>
      </c>
      <c r="B271" s="290">
        <f t="shared" ref="B271:AF271" si="106">sum(B268:B270)</f>
        <v>0</v>
      </c>
      <c r="C271" s="290">
        <f t="shared" si="106"/>
        <v>0</v>
      </c>
      <c r="D271" s="290">
        <f t="shared" si="106"/>
        <v>0</v>
      </c>
      <c r="E271" s="290">
        <f t="shared" si="106"/>
        <v>0</v>
      </c>
      <c r="F271" s="290">
        <f t="shared" si="106"/>
        <v>0</v>
      </c>
      <c r="G271" s="290">
        <f t="shared" si="106"/>
        <v>0</v>
      </c>
      <c r="H271" s="290">
        <f t="shared" si="106"/>
        <v>0</v>
      </c>
      <c r="I271" s="290">
        <f t="shared" si="106"/>
        <v>0</v>
      </c>
      <c r="J271" s="290">
        <f t="shared" si="106"/>
        <v>0</v>
      </c>
      <c r="K271" s="290">
        <f t="shared" si="106"/>
        <v>0</v>
      </c>
      <c r="L271" s="290">
        <f t="shared" si="106"/>
        <v>0</v>
      </c>
      <c r="M271" s="290">
        <f t="shared" si="106"/>
        <v>0</v>
      </c>
      <c r="N271" s="290">
        <f t="shared" si="106"/>
        <v>0</v>
      </c>
      <c r="O271" s="290">
        <f t="shared" si="106"/>
        <v>0</v>
      </c>
      <c r="P271" s="290">
        <f t="shared" si="106"/>
        <v>0</v>
      </c>
      <c r="Q271" s="290">
        <f t="shared" si="106"/>
        <v>0</v>
      </c>
      <c r="R271" s="290">
        <f t="shared" si="106"/>
        <v>0</v>
      </c>
      <c r="S271" s="290">
        <f t="shared" si="106"/>
        <v>0</v>
      </c>
      <c r="T271" s="290">
        <f t="shared" si="106"/>
        <v>0</v>
      </c>
      <c r="U271" s="290">
        <f t="shared" si="106"/>
        <v>0</v>
      </c>
      <c r="V271" s="290">
        <f t="shared" si="106"/>
        <v>0</v>
      </c>
      <c r="W271" s="290">
        <f t="shared" si="106"/>
        <v>0</v>
      </c>
      <c r="X271" s="290">
        <f t="shared" si="106"/>
        <v>0</v>
      </c>
      <c r="Y271" s="290">
        <f t="shared" si="106"/>
        <v>0</v>
      </c>
      <c r="Z271" s="290">
        <f t="shared" si="106"/>
        <v>0</v>
      </c>
      <c r="AA271" s="290">
        <f t="shared" si="106"/>
        <v>0</v>
      </c>
      <c r="AB271" s="290">
        <f t="shared" si="106"/>
        <v>0</v>
      </c>
      <c r="AC271" s="290">
        <f t="shared" si="106"/>
        <v>0</v>
      </c>
      <c r="AD271" s="290">
        <f t="shared" si="106"/>
        <v>0</v>
      </c>
      <c r="AE271" s="290">
        <f t="shared" si="106"/>
        <v>0</v>
      </c>
      <c r="AF271" s="290">
        <f t="shared" si="106"/>
        <v>0</v>
      </c>
      <c r="AG271" s="189">
        <f t="shared" si="105"/>
        <v>0</v>
      </c>
      <c r="AH271" s="150"/>
    </row>
    <row r="272" hidden="1" outlineLevel="1">
      <c r="A272" s="211"/>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89"/>
      <c r="AH272" s="185"/>
    </row>
    <row r="273" hidden="1" outlineLevel="1">
      <c r="A273" s="288" t="s">
        <v>244</v>
      </c>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c r="AD273" s="222"/>
      <c r="AE273" s="222"/>
      <c r="AF273" s="222"/>
      <c r="AG273" s="189">
        <f t="shared" ref="AG273:AG275" si="107">SUM(B273:AF273)</f>
        <v>0</v>
      </c>
      <c r="AH273" s="208"/>
    </row>
    <row r="274" hidden="1" outlineLevel="1">
      <c r="A274" s="288" t="s">
        <v>734</v>
      </c>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c r="AA274" s="221"/>
      <c r="AB274" s="221"/>
      <c r="AC274" s="221"/>
      <c r="AD274" s="221"/>
      <c r="AE274" s="221"/>
      <c r="AF274" s="221"/>
      <c r="AG274" s="189">
        <f t="shared" si="107"/>
        <v>0</v>
      </c>
      <c r="AH274" s="208"/>
    </row>
    <row r="275" hidden="1" outlineLevel="1">
      <c r="A275" s="289" t="s">
        <v>246</v>
      </c>
      <c r="B275" s="290">
        <f t="shared" ref="B275:AF275" si="108">sum(B273:B274)</f>
        <v>0</v>
      </c>
      <c r="C275" s="290">
        <f t="shared" si="108"/>
        <v>0</v>
      </c>
      <c r="D275" s="290">
        <f t="shared" si="108"/>
        <v>0</v>
      </c>
      <c r="E275" s="290">
        <f t="shared" si="108"/>
        <v>0</v>
      </c>
      <c r="F275" s="290">
        <f t="shared" si="108"/>
        <v>0</v>
      </c>
      <c r="G275" s="290">
        <f t="shared" si="108"/>
        <v>0</v>
      </c>
      <c r="H275" s="290">
        <f t="shared" si="108"/>
        <v>0</v>
      </c>
      <c r="I275" s="290">
        <f t="shared" si="108"/>
        <v>0</v>
      </c>
      <c r="J275" s="290">
        <f t="shared" si="108"/>
        <v>0</v>
      </c>
      <c r="K275" s="290">
        <f t="shared" si="108"/>
        <v>0</v>
      </c>
      <c r="L275" s="290">
        <f t="shared" si="108"/>
        <v>0</v>
      </c>
      <c r="M275" s="290">
        <f t="shared" si="108"/>
        <v>0</v>
      </c>
      <c r="N275" s="290">
        <f t="shared" si="108"/>
        <v>0</v>
      </c>
      <c r="O275" s="290">
        <f t="shared" si="108"/>
        <v>0</v>
      </c>
      <c r="P275" s="290">
        <f t="shared" si="108"/>
        <v>0</v>
      </c>
      <c r="Q275" s="290">
        <f t="shared" si="108"/>
        <v>0</v>
      </c>
      <c r="R275" s="290">
        <f t="shared" si="108"/>
        <v>0</v>
      </c>
      <c r="S275" s="290">
        <f t="shared" si="108"/>
        <v>0</v>
      </c>
      <c r="T275" s="290">
        <f t="shared" si="108"/>
        <v>0</v>
      </c>
      <c r="U275" s="290">
        <f t="shared" si="108"/>
        <v>0</v>
      </c>
      <c r="V275" s="290">
        <f t="shared" si="108"/>
        <v>0</v>
      </c>
      <c r="W275" s="290">
        <f t="shared" si="108"/>
        <v>0</v>
      </c>
      <c r="X275" s="290">
        <f t="shared" si="108"/>
        <v>0</v>
      </c>
      <c r="Y275" s="290">
        <f t="shared" si="108"/>
        <v>0</v>
      </c>
      <c r="Z275" s="290">
        <f t="shared" si="108"/>
        <v>0</v>
      </c>
      <c r="AA275" s="290">
        <f t="shared" si="108"/>
        <v>0</v>
      </c>
      <c r="AB275" s="290">
        <f t="shared" si="108"/>
        <v>0</v>
      </c>
      <c r="AC275" s="290">
        <f t="shared" si="108"/>
        <v>0</v>
      </c>
      <c r="AD275" s="290">
        <f t="shared" si="108"/>
        <v>0</v>
      </c>
      <c r="AE275" s="290">
        <f t="shared" si="108"/>
        <v>0</v>
      </c>
      <c r="AF275" s="290">
        <f t="shared" si="108"/>
        <v>0</v>
      </c>
      <c r="AG275" s="189">
        <f t="shared" si="107"/>
        <v>0</v>
      </c>
      <c r="AH275" s="150"/>
    </row>
    <row r="276" hidden="1" outlineLevel="1">
      <c r="A276" s="211"/>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89"/>
      <c r="AH276" s="185"/>
    </row>
    <row r="277" hidden="1" outlineLevel="1">
      <c r="A277" s="288" t="s">
        <v>735</v>
      </c>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c r="AD277" s="222"/>
      <c r="AE277" s="222"/>
      <c r="AF277" s="222"/>
      <c r="AG277" s="189">
        <f t="shared" ref="AG277:AG280" si="109">SUM(B277:AF277)</f>
        <v>0</v>
      </c>
      <c r="AH277" s="208"/>
    </row>
    <row r="278" hidden="1" outlineLevel="1">
      <c r="A278" s="288" t="s">
        <v>736</v>
      </c>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c r="AA278" s="221"/>
      <c r="AB278" s="221"/>
      <c r="AC278" s="221"/>
      <c r="AD278" s="221"/>
      <c r="AE278" s="221"/>
      <c r="AF278" s="221"/>
      <c r="AG278" s="189">
        <f t="shared" si="109"/>
        <v>0</v>
      </c>
      <c r="AH278" s="208"/>
    </row>
    <row r="279" hidden="1" outlineLevel="1">
      <c r="A279" s="288" t="s">
        <v>737</v>
      </c>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c r="AA279" s="221"/>
      <c r="AB279" s="221"/>
      <c r="AC279" s="221"/>
      <c r="AD279" s="221"/>
      <c r="AE279" s="221"/>
      <c r="AF279" s="221"/>
      <c r="AG279" s="189">
        <f t="shared" si="109"/>
        <v>0</v>
      </c>
      <c r="AH279" s="208"/>
    </row>
    <row r="280" hidden="1" outlineLevel="1">
      <c r="A280" s="296" t="s">
        <v>250</v>
      </c>
      <c r="B280" s="297">
        <f t="shared" ref="B280:AF280" si="110">sum(B277:B279)</f>
        <v>0</v>
      </c>
      <c r="C280" s="297">
        <f t="shared" si="110"/>
        <v>0</v>
      </c>
      <c r="D280" s="297">
        <f t="shared" si="110"/>
        <v>0</v>
      </c>
      <c r="E280" s="297">
        <f t="shared" si="110"/>
        <v>0</v>
      </c>
      <c r="F280" s="297">
        <f t="shared" si="110"/>
        <v>0</v>
      </c>
      <c r="G280" s="297">
        <f t="shared" si="110"/>
        <v>0</v>
      </c>
      <c r="H280" s="297">
        <f t="shared" si="110"/>
        <v>0</v>
      </c>
      <c r="I280" s="297">
        <f t="shared" si="110"/>
        <v>0</v>
      </c>
      <c r="J280" s="297">
        <f t="shared" si="110"/>
        <v>0</v>
      </c>
      <c r="K280" s="297">
        <f t="shared" si="110"/>
        <v>0</v>
      </c>
      <c r="L280" s="297">
        <f t="shared" si="110"/>
        <v>0</v>
      </c>
      <c r="M280" s="297">
        <f t="shared" si="110"/>
        <v>0</v>
      </c>
      <c r="N280" s="297">
        <f t="shared" si="110"/>
        <v>0</v>
      </c>
      <c r="O280" s="297">
        <f t="shared" si="110"/>
        <v>0</v>
      </c>
      <c r="P280" s="297">
        <f t="shared" si="110"/>
        <v>0</v>
      </c>
      <c r="Q280" s="297">
        <f t="shared" si="110"/>
        <v>0</v>
      </c>
      <c r="R280" s="297">
        <f t="shared" si="110"/>
        <v>0</v>
      </c>
      <c r="S280" s="297">
        <f t="shared" si="110"/>
        <v>0</v>
      </c>
      <c r="T280" s="297">
        <f t="shared" si="110"/>
        <v>0</v>
      </c>
      <c r="U280" s="297">
        <f t="shared" si="110"/>
        <v>0</v>
      </c>
      <c r="V280" s="297">
        <f t="shared" si="110"/>
        <v>0</v>
      </c>
      <c r="W280" s="297">
        <f t="shared" si="110"/>
        <v>0</v>
      </c>
      <c r="X280" s="297">
        <f t="shared" si="110"/>
        <v>0</v>
      </c>
      <c r="Y280" s="297">
        <f t="shared" si="110"/>
        <v>0</v>
      </c>
      <c r="Z280" s="297">
        <f t="shared" si="110"/>
        <v>0</v>
      </c>
      <c r="AA280" s="297">
        <f t="shared" si="110"/>
        <v>0</v>
      </c>
      <c r="AB280" s="297">
        <f t="shared" si="110"/>
        <v>0</v>
      </c>
      <c r="AC280" s="297">
        <f t="shared" si="110"/>
        <v>0</v>
      </c>
      <c r="AD280" s="297">
        <f t="shared" si="110"/>
        <v>0</v>
      </c>
      <c r="AE280" s="297">
        <f t="shared" si="110"/>
        <v>0</v>
      </c>
      <c r="AF280" s="297">
        <f t="shared" si="110"/>
        <v>0</v>
      </c>
      <c r="AG280" s="189">
        <f t="shared" si="109"/>
        <v>0</v>
      </c>
      <c r="AH280" s="298"/>
    </row>
    <row r="281">
      <c r="A281" s="211"/>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89"/>
      <c r="AH281" s="185"/>
    </row>
    <row r="282">
      <c r="A282" s="299" t="s">
        <v>278</v>
      </c>
      <c r="B282" s="245">
        <v>0.0</v>
      </c>
      <c r="C282" s="245">
        <v>0.0</v>
      </c>
      <c r="D282" s="245">
        <v>0.0</v>
      </c>
      <c r="E282" s="245">
        <v>0.0</v>
      </c>
      <c r="F282" s="245">
        <v>0.0</v>
      </c>
      <c r="G282" s="245">
        <v>0.0</v>
      </c>
      <c r="H282" s="245">
        <v>0.0</v>
      </c>
      <c r="I282" s="245">
        <v>0.0</v>
      </c>
      <c r="J282" s="245">
        <v>0.0</v>
      </c>
      <c r="K282" s="245">
        <v>0.0</v>
      </c>
      <c r="L282" s="245">
        <v>0.0</v>
      </c>
      <c r="M282" s="245">
        <v>0.0</v>
      </c>
      <c r="N282" s="245">
        <v>0.0</v>
      </c>
      <c r="O282" s="245">
        <v>0.0</v>
      </c>
      <c r="P282" s="245">
        <v>0.0</v>
      </c>
      <c r="Q282" s="245">
        <v>0.0</v>
      </c>
      <c r="R282" s="245">
        <v>0.0</v>
      </c>
      <c r="S282" s="245">
        <v>0.0</v>
      </c>
      <c r="T282" s="245">
        <v>0.0</v>
      </c>
      <c r="U282" s="245">
        <v>0.0</v>
      </c>
      <c r="V282" s="245">
        <v>0.0</v>
      </c>
      <c r="W282" s="245">
        <v>0.0</v>
      </c>
      <c r="X282" s="245">
        <v>0.0</v>
      </c>
      <c r="Y282" s="245">
        <v>0.0</v>
      </c>
      <c r="Z282" s="245">
        <v>0.0</v>
      </c>
      <c r="AA282" s="245">
        <v>0.0</v>
      </c>
      <c r="AB282" s="245">
        <v>0.0</v>
      </c>
      <c r="AC282" s="245">
        <v>0.0</v>
      </c>
      <c r="AD282" s="245">
        <v>0.0</v>
      </c>
      <c r="AE282" s="245">
        <v>0.0</v>
      </c>
      <c r="AF282" s="245">
        <v>0.0</v>
      </c>
      <c r="AG282" s="189">
        <f t="shared" ref="AG282:AG295" si="111">SUM(B282:AF282)</f>
        <v>0</v>
      </c>
      <c r="AH282" s="226"/>
    </row>
    <row r="283">
      <c r="A283" s="300" t="s">
        <v>279</v>
      </c>
      <c r="B283" s="235">
        <v>0.0</v>
      </c>
      <c r="C283" s="235">
        <v>0.0</v>
      </c>
      <c r="D283" s="235">
        <v>0.0</v>
      </c>
      <c r="E283" s="235">
        <v>0.0</v>
      </c>
      <c r="F283" s="235">
        <v>0.0</v>
      </c>
      <c r="G283" s="235">
        <v>0.0</v>
      </c>
      <c r="H283" s="235">
        <v>0.0</v>
      </c>
      <c r="I283" s="235">
        <v>0.0</v>
      </c>
      <c r="J283" s="235">
        <v>0.0</v>
      </c>
      <c r="K283" s="235">
        <v>0.0</v>
      </c>
      <c r="L283" s="235">
        <v>0.0</v>
      </c>
      <c r="M283" s="235">
        <v>0.0</v>
      </c>
      <c r="N283" s="235">
        <v>0.0</v>
      </c>
      <c r="O283" s="235">
        <v>0.0</v>
      </c>
      <c r="P283" s="235">
        <v>0.0</v>
      </c>
      <c r="Q283" s="235">
        <v>0.0</v>
      </c>
      <c r="R283" s="235">
        <v>0.0</v>
      </c>
      <c r="S283" s="235">
        <v>0.0</v>
      </c>
      <c r="T283" s="235">
        <v>0.0</v>
      </c>
      <c r="U283" s="235">
        <v>0.0</v>
      </c>
      <c r="V283" s="235">
        <v>0.0</v>
      </c>
      <c r="W283" s="235">
        <v>0.0</v>
      </c>
      <c r="X283" s="235">
        <v>0.0</v>
      </c>
      <c r="Y283" s="235">
        <v>0.0</v>
      </c>
      <c r="Z283" s="235">
        <v>0.0</v>
      </c>
      <c r="AA283" s="235">
        <v>0.0</v>
      </c>
      <c r="AB283" s="235">
        <v>0.0</v>
      </c>
      <c r="AC283" s="235">
        <v>0.0</v>
      </c>
      <c r="AD283" s="235">
        <v>0.0</v>
      </c>
      <c r="AE283" s="235">
        <v>0.0</v>
      </c>
      <c r="AF283" s="235">
        <v>0.0</v>
      </c>
      <c r="AG283" s="189">
        <f t="shared" si="111"/>
        <v>0</v>
      </c>
      <c r="AH283" s="201"/>
    </row>
    <row r="284">
      <c r="A284" s="300" t="s">
        <v>738</v>
      </c>
      <c r="B284" s="235">
        <v>0.0</v>
      </c>
      <c r="C284" s="235">
        <v>0.0</v>
      </c>
      <c r="D284" s="235">
        <v>0.0</v>
      </c>
      <c r="E284" s="235">
        <v>0.0</v>
      </c>
      <c r="F284" s="235">
        <v>0.0</v>
      </c>
      <c r="G284" s="235">
        <v>0.0</v>
      </c>
      <c r="H284" s="235">
        <v>0.0</v>
      </c>
      <c r="I284" s="235">
        <v>0.0</v>
      </c>
      <c r="J284" s="235">
        <v>0.0</v>
      </c>
      <c r="K284" s="235">
        <v>0.0</v>
      </c>
      <c r="L284" s="235">
        <v>0.0</v>
      </c>
      <c r="M284" s="235">
        <v>0.0</v>
      </c>
      <c r="N284" s="235">
        <v>0.0</v>
      </c>
      <c r="O284" s="235">
        <v>0.0</v>
      </c>
      <c r="P284" s="235">
        <v>0.0</v>
      </c>
      <c r="Q284" s="235">
        <v>0.0</v>
      </c>
      <c r="R284" s="235">
        <v>0.0</v>
      </c>
      <c r="S284" s="235">
        <v>0.0</v>
      </c>
      <c r="T284" s="235">
        <v>0.0</v>
      </c>
      <c r="U284" s="235">
        <v>0.0</v>
      </c>
      <c r="V284" s="235">
        <v>0.0</v>
      </c>
      <c r="W284" s="235">
        <v>0.0</v>
      </c>
      <c r="X284" s="235">
        <v>0.0</v>
      </c>
      <c r="Y284" s="235">
        <v>0.0</v>
      </c>
      <c r="Z284" s="235">
        <v>0.0</v>
      </c>
      <c r="AA284" s="235">
        <v>0.0</v>
      </c>
      <c r="AB284" s="235">
        <v>0.0</v>
      </c>
      <c r="AC284" s="235">
        <v>0.0</v>
      </c>
      <c r="AD284" s="235">
        <v>0.0</v>
      </c>
      <c r="AE284" s="235">
        <v>0.0</v>
      </c>
      <c r="AF284" s="235">
        <v>0.0</v>
      </c>
      <c r="AG284" s="189">
        <f t="shared" si="111"/>
        <v>0</v>
      </c>
      <c r="AH284" s="201"/>
    </row>
    <row r="285">
      <c r="A285" s="300" t="s">
        <v>739</v>
      </c>
      <c r="B285" s="235">
        <v>0.0</v>
      </c>
      <c r="C285" s="235">
        <v>0.0</v>
      </c>
      <c r="D285" s="235">
        <v>0.0</v>
      </c>
      <c r="E285" s="235">
        <v>0.0</v>
      </c>
      <c r="F285" s="235">
        <v>0.0</v>
      </c>
      <c r="G285" s="235">
        <v>0.0</v>
      </c>
      <c r="H285" s="235">
        <v>0.0</v>
      </c>
      <c r="I285" s="235">
        <v>0.0</v>
      </c>
      <c r="J285" s="235">
        <v>0.0</v>
      </c>
      <c r="K285" s="235">
        <v>0.0</v>
      </c>
      <c r="L285" s="235">
        <v>0.0</v>
      </c>
      <c r="M285" s="235">
        <v>0.0</v>
      </c>
      <c r="N285" s="235">
        <v>0.0</v>
      </c>
      <c r="O285" s="235">
        <v>0.0</v>
      </c>
      <c r="P285" s="235">
        <v>0.0</v>
      </c>
      <c r="Q285" s="235">
        <v>0.0</v>
      </c>
      <c r="R285" s="235">
        <v>0.0</v>
      </c>
      <c r="S285" s="235">
        <v>0.0</v>
      </c>
      <c r="T285" s="235">
        <v>0.0</v>
      </c>
      <c r="U285" s="235">
        <v>0.0</v>
      </c>
      <c r="V285" s="235">
        <v>0.0</v>
      </c>
      <c r="W285" s="235">
        <v>0.0</v>
      </c>
      <c r="X285" s="235">
        <v>0.0</v>
      </c>
      <c r="Y285" s="235">
        <v>0.0</v>
      </c>
      <c r="Z285" s="235">
        <v>0.0</v>
      </c>
      <c r="AA285" s="235">
        <v>0.0</v>
      </c>
      <c r="AB285" s="235">
        <v>0.0</v>
      </c>
      <c r="AC285" s="235">
        <v>0.0</v>
      </c>
      <c r="AD285" s="235">
        <v>0.0</v>
      </c>
      <c r="AE285" s="235">
        <v>0.0</v>
      </c>
      <c r="AF285" s="235">
        <v>0.0</v>
      </c>
      <c r="AG285" s="189">
        <f t="shared" si="111"/>
        <v>0</v>
      </c>
      <c r="AH285" s="201"/>
    </row>
    <row r="286">
      <c r="A286" s="300" t="s">
        <v>740</v>
      </c>
      <c r="B286" s="235">
        <v>0.0</v>
      </c>
      <c r="C286" s="235">
        <v>0.0</v>
      </c>
      <c r="D286" s="235">
        <v>0.0</v>
      </c>
      <c r="E286" s="235">
        <v>0.0</v>
      </c>
      <c r="F286" s="235">
        <v>0.0</v>
      </c>
      <c r="G286" s="235">
        <v>0.0</v>
      </c>
      <c r="H286" s="235">
        <v>0.0</v>
      </c>
      <c r="I286" s="235">
        <v>0.0</v>
      </c>
      <c r="J286" s="235">
        <v>0.0</v>
      </c>
      <c r="K286" s="235">
        <v>0.0</v>
      </c>
      <c r="L286" s="235">
        <v>0.0</v>
      </c>
      <c r="M286" s="235">
        <v>0.0</v>
      </c>
      <c r="N286" s="235">
        <v>0.0</v>
      </c>
      <c r="O286" s="235">
        <v>0.0</v>
      </c>
      <c r="P286" s="235">
        <v>0.0</v>
      </c>
      <c r="Q286" s="235">
        <v>0.0</v>
      </c>
      <c r="R286" s="235">
        <v>0.0</v>
      </c>
      <c r="S286" s="235">
        <v>0.0</v>
      </c>
      <c r="T286" s="235">
        <v>0.0</v>
      </c>
      <c r="U286" s="235">
        <v>0.0</v>
      </c>
      <c r="V286" s="235">
        <v>0.0</v>
      </c>
      <c r="W286" s="235">
        <v>0.0</v>
      </c>
      <c r="X286" s="235">
        <v>0.0</v>
      </c>
      <c r="Y286" s="235">
        <v>0.0</v>
      </c>
      <c r="Z286" s="235">
        <v>0.0</v>
      </c>
      <c r="AA286" s="235">
        <v>0.0</v>
      </c>
      <c r="AB286" s="235">
        <v>0.0</v>
      </c>
      <c r="AC286" s="235">
        <v>0.0</v>
      </c>
      <c r="AD286" s="235">
        <v>0.0</v>
      </c>
      <c r="AE286" s="235">
        <v>0.0</v>
      </c>
      <c r="AF286" s="235">
        <v>0.0</v>
      </c>
      <c r="AG286" s="189">
        <f t="shared" si="111"/>
        <v>0</v>
      </c>
      <c r="AH286" s="201"/>
    </row>
    <row r="287">
      <c r="A287" s="300" t="s">
        <v>741</v>
      </c>
      <c r="B287" s="235">
        <v>0.0</v>
      </c>
      <c r="C287" s="235">
        <v>0.0</v>
      </c>
      <c r="D287" s="235">
        <v>0.0</v>
      </c>
      <c r="E287" s="235">
        <v>0.0</v>
      </c>
      <c r="F287" s="235">
        <v>0.0</v>
      </c>
      <c r="G287" s="235">
        <v>0.0</v>
      </c>
      <c r="H287" s="235">
        <v>0.0</v>
      </c>
      <c r="I287" s="235">
        <v>0.0</v>
      </c>
      <c r="J287" s="235">
        <v>0.0</v>
      </c>
      <c r="K287" s="235">
        <v>0.0</v>
      </c>
      <c r="L287" s="235">
        <v>0.0</v>
      </c>
      <c r="M287" s="235">
        <v>0.0</v>
      </c>
      <c r="N287" s="235">
        <v>0.0</v>
      </c>
      <c r="O287" s="235">
        <v>0.0</v>
      </c>
      <c r="P287" s="235">
        <v>0.0</v>
      </c>
      <c r="Q287" s="235">
        <v>0.0</v>
      </c>
      <c r="R287" s="235">
        <v>0.0</v>
      </c>
      <c r="S287" s="235">
        <v>0.0</v>
      </c>
      <c r="T287" s="235">
        <v>0.0</v>
      </c>
      <c r="U287" s="235">
        <v>0.0</v>
      </c>
      <c r="V287" s="235">
        <v>0.0</v>
      </c>
      <c r="W287" s="235">
        <v>0.0</v>
      </c>
      <c r="X287" s="235">
        <v>0.0</v>
      </c>
      <c r="Y287" s="235">
        <v>0.0</v>
      </c>
      <c r="Z287" s="235">
        <v>0.0</v>
      </c>
      <c r="AA287" s="235">
        <v>0.0</v>
      </c>
      <c r="AB287" s="235">
        <v>0.0</v>
      </c>
      <c r="AC287" s="235">
        <v>0.0</v>
      </c>
      <c r="AD287" s="235">
        <v>0.0</v>
      </c>
      <c r="AE287" s="235">
        <v>0.0</v>
      </c>
      <c r="AF287" s="235">
        <v>0.0</v>
      </c>
      <c r="AG287" s="189">
        <f t="shared" si="111"/>
        <v>0</v>
      </c>
      <c r="AH287" s="201"/>
    </row>
    <row r="288">
      <c r="A288" s="300" t="s">
        <v>742</v>
      </c>
      <c r="B288" s="235">
        <v>0.0</v>
      </c>
      <c r="C288" s="235">
        <v>0.0</v>
      </c>
      <c r="D288" s="235">
        <v>0.0</v>
      </c>
      <c r="E288" s="235">
        <v>0.0</v>
      </c>
      <c r="F288" s="235">
        <v>0.0</v>
      </c>
      <c r="G288" s="235">
        <v>0.0</v>
      </c>
      <c r="H288" s="235">
        <v>0.0</v>
      </c>
      <c r="I288" s="235">
        <v>0.0</v>
      </c>
      <c r="J288" s="235">
        <v>0.0</v>
      </c>
      <c r="K288" s="235">
        <v>0.0</v>
      </c>
      <c r="L288" s="235">
        <v>0.0</v>
      </c>
      <c r="M288" s="235">
        <v>0.0</v>
      </c>
      <c r="N288" s="235">
        <v>1.0</v>
      </c>
      <c r="O288" s="235">
        <v>0.0</v>
      </c>
      <c r="P288" s="235">
        <v>0.0</v>
      </c>
      <c r="Q288" s="235">
        <v>0.0</v>
      </c>
      <c r="R288" s="235">
        <v>0.0</v>
      </c>
      <c r="S288" s="235">
        <v>0.0</v>
      </c>
      <c r="T288" s="235">
        <v>0.0</v>
      </c>
      <c r="U288" s="235">
        <v>0.0</v>
      </c>
      <c r="V288" s="235">
        <v>0.0</v>
      </c>
      <c r="W288" s="235">
        <v>0.0</v>
      </c>
      <c r="X288" s="235">
        <v>0.0</v>
      </c>
      <c r="Y288" s="235">
        <v>0.0</v>
      </c>
      <c r="Z288" s="235">
        <v>0.0</v>
      </c>
      <c r="AA288" s="235">
        <v>0.0</v>
      </c>
      <c r="AB288" s="235">
        <v>0.0</v>
      </c>
      <c r="AC288" s="235">
        <v>0.0</v>
      </c>
      <c r="AD288" s="235">
        <v>0.0</v>
      </c>
      <c r="AE288" s="235">
        <v>0.0</v>
      </c>
      <c r="AF288" s="235">
        <v>0.0</v>
      </c>
      <c r="AG288" s="189">
        <f t="shared" si="111"/>
        <v>1</v>
      </c>
      <c r="AH288" s="201"/>
    </row>
    <row r="289" collapsed="1">
      <c r="A289" s="300" t="s">
        <v>743</v>
      </c>
      <c r="B289" s="235">
        <v>0.0</v>
      </c>
      <c r="C289" s="235">
        <v>0.0</v>
      </c>
      <c r="D289" s="235">
        <v>0.0</v>
      </c>
      <c r="E289" s="235">
        <v>0.0</v>
      </c>
      <c r="F289" s="235">
        <v>0.0</v>
      </c>
      <c r="G289" s="235">
        <v>0.0</v>
      </c>
      <c r="H289" s="235">
        <v>0.0</v>
      </c>
      <c r="I289" s="235">
        <v>0.0</v>
      </c>
      <c r="J289" s="235">
        <v>0.0</v>
      </c>
      <c r="K289" s="235">
        <v>0.0</v>
      </c>
      <c r="L289" s="235">
        <v>0.0</v>
      </c>
      <c r="M289" s="235">
        <v>0.0</v>
      </c>
      <c r="N289" s="235">
        <v>0.0</v>
      </c>
      <c r="O289" s="235">
        <v>0.0</v>
      </c>
      <c r="P289" s="235">
        <v>0.0</v>
      </c>
      <c r="Q289" s="235">
        <v>0.0</v>
      </c>
      <c r="R289" s="235">
        <v>0.0</v>
      </c>
      <c r="S289" s="235">
        <v>0.0</v>
      </c>
      <c r="T289" s="235">
        <v>0.0</v>
      </c>
      <c r="U289" s="235">
        <v>0.0</v>
      </c>
      <c r="V289" s="235">
        <v>0.0</v>
      </c>
      <c r="W289" s="235">
        <v>0.0</v>
      </c>
      <c r="X289" s="235">
        <v>0.0</v>
      </c>
      <c r="Y289" s="235">
        <v>0.0</v>
      </c>
      <c r="Z289" s="235">
        <v>0.0</v>
      </c>
      <c r="AA289" s="235">
        <v>0.0</v>
      </c>
      <c r="AB289" s="235">
        <v>0.0</v>
      </c>
      <c r="AC289" s="235">
        <v>0.0</v>
      </c>
      <c r="AD289" s="235">
        <v>0.0</v>
      </c>
      <c r="AE289" s="235">
        <v>0.0</v>
      </c>
      <c r="AF289" s="235">
        <v>0.0</v>
      </c>
      <c r="AG289" s="189">
        <f t="shared" si="111"/>
        <v>0</v>
      </c>
      <c r="AH289" s="201"/>
    </row>
    <row r="290" hidden="1" outlineLevel="1">
      <c r="A290" s="300" t="s">
        <v>744</v>
      </c>
      <c r="B290" s="295"/>
      <c r="C290" s="295"/>
      <c r="D290" s="295"/>
      <c r="E290" s="295"/>
      <c r="F290" s="295"/>
      <c r="G290" s="295"/>
      <c r="H290" s="295"/>
      <c r="I290" s="295"/>
      <c r="J290" s="295"/>
      <c r="K290" s="295"/>
      <c r="L290" s="295"/>
      <c r="M290" s="295"/>
      <c r="N290" s="295"/>
      <c r="O290" s="295"/>
      <c r="P290" s="295"/>
      <c r="Q290" s="295"/>
      <c r="R290" s="295"/>
      <c r="S290" s="295"/>
      <c r="T290" s="295"/>
      <c r="U290" s="295"/>
      <c r="V290" s="295"/>
      <c r="W290" s="295"/>
      <c r="X290" s="295"/>
      <c r="Y290" s="295"/>
      <c r="Z290" s="295"/>
      <c r="AA290" s="295"/>
      <c r="AB290" s="295"/>
      <c r="AC290" s="295"/>
      <c r="AD290" s="295"/>
      <c r="AE290" s="295"/>
      <c r="AF290" s="295"/>
      <c r="AG290" s="189">
        <f t="shared" si="111"/>
        <v>0</v>
      </c>
      <c r="AH290" s="201"/>
    </row>
    <row r="291" hidden="1" outlineLevel="1">
      <c r="A291" s="300" t="s">
        <v>745</v>
      </c>
      <c r="B291" s="295"/>
      <c r="C291" s="295"/>
      <c r="D291" s="295"/>
      <c r="E291" s="295"/>
      <c r="F291" s="295"/>
      <c r="G291" s="295"/>
      <c r="H291" s="295"/>
      <c r="I291" s="295"/>
      <c r="J291" s="295"/>
      <c r="K291" s="295"/>
      <c r="L291" s="295"/>
      <c r="M291" s="295"/>
      <c r="N291" s="295"/>
      <c r="O291" s="295"/>
      <c r="P291" s="295"/>
      <c r="Q291" s="295"/>
      <c r="R291" s="295"/>
      <c r="S291" s="295"/>
      <c r="T291" s="295"/>
      <c r="U291" s="295"/>
      <c r="V291" s="295"/>
      <c r="W291" s="295"/>
      <c r="X291" s="295"/>
      <c r="Y291" s="295"/>
      <c r="Z291" s="295"/>
      <c r="AA291" s="295"/>
      <c r="AB291" s="295"/>
      <c r="AC291" s="295"/>
      <c r="AD291" s="295"/>
      <c r="AE291" s="295"/>
      <c r="AF291" s="295"/>
      <c r="AG291" s="189">
        <f t="shared" si="111"/>
        <v>0</v>
      </c>
      <c r="AH291" s="201"/>
    </row>
    <row r="292" hidden="1" outlineLevel="1">
      <c r="A292" s="288" t="s">
        <v>746</v>
      </c>
      <c r="B292" s="295"/>
      <c r="C292" s="295"/>
      <c r="D292" s="295"/>
      <c r="E292" s="295"/>
      <c r="F292" s="295"/>
      <c r="G292" s="295"/>
      <c r="H292" s="295"/>
      <c r="I292" s="295"/>
      <c r="J292" s="295"/>
      <c r="K292" s="295"/>
      <c r="L292" s="295"/>
      <c r="M292" s="295"/>
      <c r="N292" s="295"/>
      <c r="O292" s="295"/>
      <c r="P292" s="295"/>
      <c r="Q292" s="295"/>
      <c r="R292" s="295"/>
      <c r="S292" s="295"/>
      <c r="T292" s="295"/>
      <c r="U292" s="295"/>
      <c r="V292" s="295"/>
      <c r="W292" s="295"/>
      <c r="X292" s="295"/>
      <c r="Y292" s="295"/>
      <c r="Z292" s="295"/>
      <c r="AA292" s="295"/>
      <c r="AB292" s="295"/>
      <c r="AC292" s="295"/>
      <c r="AD292" s="295"/>
      <c r="AE292" s="295"/>
      <c r="AF292" s="295"/>
      <c r="AG292" s="189">
        <f t="shared" si="111"/>
        <v>0</v>
      </c>
      <c r="AH292" s="201"/>
    </row>
    <row r="293" hidden="1" outlineLevel="1">
      <c r="A293" s="288" t="s">
        <v>747</v>
      </c>
      <c r="B293" s="349"/>
      <c r="C293" s="349"/>
      <c r="D293" s="349"/>
      <c r="E293" s="349"/>
      <c r="F293" s="349"/>
      <c r="G293" s="349"/>
      <c r="H293" s="349"/>
      <c r="I293" s="349"/>
      <c r="J293" s="349"/>
      <c r="K293" s="349"/>
      <c r="L293" s="349"/>
      <c r="M293" s="349"/>
      <c r="N293" s="349"/>
      <c r="O293" s="349"/>
      <c r="P293" s="349"/>
      <c r="Q293" s="349"/>
      <c r="R293" s="349"/>
      <c r="S293" s="349"/>
      <c r="T293" s="349"/>
      <c r="U293" s="349"/>
      <c r="V293" s="349"/>
      <c r="W293" s="349"/>
      <c r="X293" s="349"/>
      <c r="Y293" s="349"/>
      <c r="Z293" s="349"/>
      <c r="AA293" s="349"/>
      <c r="AB293" s="349"/>
      <c r="AC293" s="349"/>
      <c r="AD293" s="349"/>
      <c r="AE293" s="349"/>
      <c r="AF293" s="349"/>
      <c r="AG293" s="189">
        <f t="shared" si="111"/>
        <v>0</v>
      </c>
      <c r="AH293" s="201"/>
    </row>
    <row r="294" hidden="1" outlineLevel="1">
      <c r="A294" s="288" t="s">
        <v>290</v>
      </c>
      <c r="B294" s="295"/>
      <c r="C294" s="295"/>
      <c r="D294" s="295"/>
      <c r="E294" s="295"/>
      <c r="F294" s="295"/>
      <c r="G294" s="295"/>
      <c r="H294" s="295"/>
      <c r="I294" s="295"/>
      <c r="J294" s="295"/>
      <c r="K294" s="295"/>
      <c r="L294" s="295"/>
      <c r="M294" s="295"/>
      <c r="N294" s="295"/>
      <c r="O294" s="295"/>
      <c r="P294" s="295"/>
      <c r="Q294" s="295"/>
      <c r="R294" s="295"/>
      <c r="S294" s="295"/>
      <c r="T294" s="295"/>
      <c r="U294" s="295"/>
      <c r="V294" s="295"/>
      <c r="W294" s="295"/>
      <c r="X294" s="295"/>
      <c r="Y294" s="295"/>
      <c r="Z294" s="295"/>
      <c r="AA294" s="295"/>
      <c r="AB294" s="295"/>
      <c r="AC294" s="295"/>
      <c r="AD294" s="295"/>
      <c r="AE294" s="295"/>
      <c r="AF294" s="295"/>
      <c r="AG294" s="189">
        <f t="shared" si="111"/>
        <v>0</v>
      </c>
      <c r="AH294" s="201"/>
    </row>
    <row r="295">
      <c r="A295" s="296" t="s">
        <v>291</v>
      </c>
      <c r="B295" s="297">
        <f t="shared" ref="B295:AF295" si="112">sum(B282:B294)</f>
        <v>0</v>
      </c>
      <c r="C295" s="297">
        <f t="shared" si="112"/>
        <v>0</v>
      </c>
      <c r="D295" s="297">
        <f t="shared" si="112"/>
        <v>0</v>
      </c>
      <c r="E295" s="297">
        <f t="shared" si="112"/>
        <v>0</v>
      </c>
      <c r="F295" s="297">
        <f t="shared" si="112"/>
        <v>0</v>
      </c>
      <c r="G295" s="297">
        <f t="shared" si="112"/>
        <v>0</v>
      </c>
      <c r="H295" s="297">
        <f t="shared" si="112"/>
        <v>0</v>
      </c>
      <c r="I295" s="297">
        <f t="shared" si="112"/>
        <v>0</v>
      </c>
      <c r="J295" s="297">
        <f t="shared" si="112"/>
        <v>0</v>
      </c>
      <c r="K295" s="297">
        <f t="shared" si="112"/>
        <v>0</v>
      </c>
      <c r="L295" s="297">
        <f t="shared" si="112"/>
        <v>0</v>
      </c>
      <c r="M295" s="297">
        <f t="shared" si="112"/>
        <v>0</v>
      </c>
      <c r="N295" s="297">
        <f t="shared" si="112"/>
        <v>1</v>
      </c>
      <c r="O295" s="297">
        <f t="shared" si="112"/>
        <v>0</v>
      </c>
      <c r="P295" s="297">
        <f t="shared" si="112"/>
        <v>0</v>
      </c>
      <c r="Q295" s="297">
        <f t="shared" si="112"/>
        <v>0</v>
      </c>
      <c r="R295" s="297">
        <f t="shared" si="112"/>
        <v>0</v>
      </c>
      <c r="S295" s="297">
        <f t="shared" si="112"/>
        <v>0</v>
      </c>
      <c r="T295" s="297">
        <f t="shared" si="112"/>
        <v>0</v>
      </c>
      <c r="U295" s="297">
        <f t="shared" si="112"/>
        <v>0</v>
      </c>
      <c r="V295" s="297">
        <f t="shared" si="112"/>
        <v>0</v>
      </c>
      <c r="W295" s="297">
        <f t="shared" si="112"/>
        <v>0</v>
      </c>
      <c r="X295" s="297">
        <f t="shared" si="112"/>
        <v>0</v>
      </c>
      <c r="Y295" s="297">
        <f t="shared" si="112"/>
        <v>0</v>
      </c>
      <c r="Z295" s="297">
        <f t="shared" si="112"/>
        <v>0</v>
      </c>
      <c r="AA295" s="297">
        <f t="shared" si="112"/>
        <v>0</v>
      </c>
      <c r="AB295" s="297">
        <f t="shared" si="112"/>
        <v>0</v>
      </c>
      <c r="AC295" s="297">
        <f t="shared" si="112"/>
        <v>0</v>
      </c>
      <c r="AD295" s="297">
        <f t="shared" si="112"/>
        <v>0</v>
      </c>
      <c r="AE295" s="297">
        <f t="shared" si="112"/>
        <v>0</v>
      </c>
      <c r="AF295" s="297">
        <f t="shared" si="112"/>
        <v>0</v>
      </c>
      <c r="AG295" s="189">
        <f t="shared" si="111"/>
        <v>1</v>
      </c>
      <c r="AH295" s="298"/>
    </row>
    <row r="296" ht="16.5" customHeight="1">
      <c r="A296" s="301"/>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89"/>
      <c r="AH296" s="201"/>
    </row>
    <row r="297">
      <c r="A297" s="288" t="s">
        <v>406</v>
      </c>
      <c r="B297" s="235">
        <v>0.0</v>
      </c>
      <c r="C297" s="235">
        <v>0.0</v>
      </c>
      <c r="D297" s="235">
        <v>0.0</v>
      </c>
      <c r="E297" s="235">
        <v>1.0</v>
      </c>
      <c r="F297" s="235">
        <v>0.0</v>
      </c>
      <c r="G297" s="235">
        <v>0.0</v>
      </c>
      <c r="H297" s="235">
        <v>0.0</v>
      </c>
      <c r="I297" s="235">
        <v>2.0</v>
      </c>
      <c r="J297" s="235">
        <v>0.0</v>
      </c>
      <c r="K297" s="235">
        <v>0.0</v>
      </c>
      <c r="L297" s="235">
        <v>0.0</v>
      </c>
      <c r="M297" s="235">
        <v>0.0</v>
      </c>
      <c r="N297" s="235">
        <v>0.0</v>
      </c>
      <c r="O297" s="235">
        <v>0.0</v>
      </c>
      <c r="P297" s="235">
        <v>1.0</v>
      </c>
      <c r="Q297" s="235">
        <v>0.0</v>
      </c>
      <c r="R297" s="235">
        <v>0.0</v>
      </c>
      <c r="S297" s="235">
        <v>0.0</v>
      </c>
      <c r="T297" s="235">
        <v>1.0</v>
      </c>
      <c r="U297" s="235">
        <v>1.0</v>
      </c>
      <c r="V297" s="235">
        <v>0.0</v>
      </c>
      <c r="W297" s="235">
        <v>0.0</v>
      </c>
      <c r="X297" s="235">
        <v>0.0</v>
      </c>
      <c r="Y297" s="235">
        <v>0.0</v>
      </c>
      <c r="Z297" s="235">
        <v>0.0</v>
      </c>
      <c r="AA297" s="235">
        <v>0.0</v>
      </c>
      <c r="AB297" s="235">
        <v>1.0</v>
      </c>
      <c r="AC297" s="235">
        <v>0.0</v>
      </c>
      <c r="AD297" s="235">
        <v>0.0</v>
      </c>
      <c r="AE297" s="235">
        <v>0.0</v>
      </c>
      <c r="AF297" s="235">
        <v>0.0</v>
      </c>
      <c r="AG297" s="189">
        <f t="shared" ref="AG297:AG298" si="114">SUM(B297:AF297)</f>
        <v>7</v>
      </c>
      <c r="AH297" s="150"/>
    </row>
    <row r="298">
      <c r="A298" s="289" t="s">
        <v>407</v>
      </c>
      <c r="B298" s="290">
        <f t="shared" ref="B298:AF298" si="113">sum(B297)</f>
        <v>0</v>
      </c>
      <c r="C298" s="290">
        <f t="shared" si="113"/>
        <v>0</v>
      </c>
      <c r="D298" s="290">
        <f t="shared" si="113"/>
        <v>0</v>
      </c>
      <c r="E298" s="290">
        <f t="shared" si="113"/>
        <v>1</v>
      </c>
      <c r="F298" s="290">
        <f t="shared" si="113"/>
        <v>0</v>
      </c>
      <c r="G298" s="290">
        <f t="shared" si="113"/>
        <v>0</v>
      </c>
      <c r="H298" s="290">
        <f t="shared" si="113"/>
        <v>0</v>
      </c>
      <c r="I298" s="290">
        <f t="shared" si="113"/>
        <v>2</v>
      </c>
      <c r="J298" s="290">
        <f t="shared" si="113"/>
        <v>0</v>
      </c>
      <c r="K298" s="290">
        <f t="shared" si="113"/>
        <v>0</v>
      </c>
      <c r="L298" s="290">
        <f t="shared" si="113"/>
        <v>0</v>
      </c>
      <c r="M298" s="290">
        <f t="shared" si="113"/>
        <v>0</v>
      </c>
      <c r="N298" s="290">
        <f t="shared" si="113"/>
        <v>0</v>
      </c>
      <c r="O298" s="290">
        <f t="shared" si="113"/>
        <v>0</v>
      </c>
      <c r="P298" s="290">
        <f t="shared" si="113"/>
        <v>1</v>
      </c>
      <c r="Q298" s="290">
        <f t="shared" si="113"/>
        <v>0</v>
      </c>
      <c r="R298" s="290">
        <f t="shared" si="113"/>
        <v>0</v>
      </c>
      <c r="S298" s="290">
        <f t="shared" si="113"/>
        <v>0</v>
      </c>
      <c r="T298" s="290">
        <f t="shared" si="113"/>
        <v>1</v>
      </c>
      <c r="U298" s="290">
        <f t="shared" si="113"/>
        <v>1</v>
      </c>
      <c r="V298" s="290">
        <f t="shared" si="113"/>
        <v>0</v>
      </c>
      <c r="W298" s="290">
        <f t="shared" si="113"/>
        <v>0</v>
      </c>
      <c r="X298" s="290">
        <f t="shared" si="113"/>
        <v>0</v>
      </c>
      <c r="Y298" s="290">
        <f t="shared" si="113"/>
        <v>0</v>
      </c>
      <c r="Z298" s="290">
        <f t="shared" si="113"/>
        <v>0</v>
      </c>
      <c r="AA298" s="290">
        <f t="shared" si="113"/>
        <v>0</v>
      </c>
      <c r="AB298" s="290">
        <f t="shared" si="113"/>
        <v>1</v>
      </c>
      <c r="AC298" s="290">
        <f t="shared" si="113"/>
        <v>0</v>
      </c>
      <c r="AD298" s="290">
        <f t="shared" si="113"/>
        <v>0</v>
      </c>
      <c r="AE298" s="290">
        <f t="shared" si="113"/>
        <v>0</v>
      </c>
      <c r="AF298" s="290">
        <f t="shared" si="113"/>
        <v>0</v>
      </c>
      <c r="AG298" s="189">
        <f t="shared" si="114"/>
        <v>7</v>
      </c>
      <c r="AH298" s="150"/>
    </row>
    <row r="299">
      <c r="A299" s="158"/>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89"/>
      <c r="AH299" s="201"/>
    </row>
    <row r="300">
      <c r="A300" s="355" t="s">
        <v>408</v>
      </c>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89"/>
      <c r="AH300" s="283"/>
    </row>
    <row r="301">
      <c r="A301" s="356" t="s">
        <v>748</v>
      </c>
      <c r="B301" s="302">
        <v>0.0</v>
      </c>
      <c r="C301" s="302">
        <v>0.0</v>
      </c>
      <c r="D301" s="302">
        <v>0.0</v>
      </c>
      <c r="E301" s="302">
        <v>115.72</v>
      </c>
      <c r="F301" s="302">
        <v>0.0</v>
      </c>
      <c r="G301" s="302">
        <v>0.0</v>
      </c>
      <c r="H301" s="302">
        <v>0.0</v>
      </c>
      <c r="I301" s="302">
        <v>233.48</v>
      </c>
      <c r="J301" s="302">
        <v>0.0</v>
      </c>
      <c r="K301" s="302">
        <v>0.0</v>
      </c>
      <c r="L301" s="302">
        <v>0.0</v>
      </c>
      <c r="M301" s="302">
        <v>0.0</v>
      </c>
      <c r="N301" s="302">
        <v>43.71</v>
      </c>
      <c r="O301" s="302">
        <v>0.0</v>
      </c>
      <c r="P301" s="302">
        <v>104.59</v>
      </c>
      <c r="Q301" s="302">
        <v>0.0</v>
      </c>
      <c r="R301" s="302">
        <v>0.0</v>
      </c>
      <c r="S301" s="302">
        <v>0.0</v>
      </c>
      <c r="T301" s="302">
        <v>104.45</v>
      </c>
      <c r="U301" s="302">
        <v>115.1</v>
      </c>
      <c r="V301" s="302">
        <v>0.0</v>
      </c>
      <c r="W301" s="302">
        <v>0.0</v>
      </c>
      <c r="X301" s="302">
        <v>0.0</v>
      </c>
      <c r="Y301" s="302">
        <v>0.0</v>
      </c>
      <c r="Z301" s="302">
        <v>0.0</v>
      </c>
      <c r="AA301" s="302">
        <v>0.0</v>
      </c>
      <c r="AB301" s="302">
        <v>104.62</v>
      </c>
      <c r="AC301" s="302">
        <v>0.0</v>
      </c>
      <c r="AD301" s="302">
        <v>0.0</v>
      </c>
      <c r="AE301" s="302">
        <v>0.0</v>
      </c>
      <c r="AF301" s="302">
        <v>0.0</v>
      </c>
      <c r="AG301" s="250">
        <f t="shared" ref="AG301:AG304" si="115">SUM(B301:AF301)</f>
        <v>821.67</v>
      </c>
      <c r="AH301" s="150"/>
    </row>
    <row r="302">
      <c r="A302" s="356" t="s">
        <v>749</v>
      </c>
      <c r="B302" s="302">
        <v>0.0</v>
      </c>
      <c r="C302" s="302">
        <v>0.0</v>
      </c>
      <c r="D302" s="302">
        <v>0.0</v>
      </c>
      <c r="E302" s="302">
        <v>0.0</v>
      </c>
      <c r="F302" s="302">
        <v>0.0</v>
      </c>
      <c r="G302" s="302">
        <v>0.0</v>
      </c>
      <c r="H302" s="302">
        <v>0.0</v>
      </c>
      <c r="I302" s="302">
        <v>0.0</v>
      </c>
      <c r="J302" s="302">
        <v>0.0</v>
      </c>
      <c r="K302" s="302">
        <v>0.0</v>
      </c>
      <c r="L302" s="302">
        <v>0.0</v>
      </c>
      <c r="M302" s="302">
        <v>0.0</v>
      </c>
      <c r="N302" s="302">
        <v>11.72</v>
      </c>
      <c r="O302" s="302">
        <v>0.0</v>
      </c>
      <c r="P302" s="302">
        <v>0.0</v>
      </c>
      <c r="Q302" s="302">
        <v>0.0</v>
      </c>
      <c r="R302" s="302">
        <v>0.0</v>
      </c>
      <c r="S302" s="302">
        <v>0.0</v>
      </c>
      <c r="T302" s="302">
        <v>0.0</v>
      </c>
      <c r="U302" s="302">
        <v>0.0</v>
      </c>
      <c r="V302" s="302">
        <v>0.0</v>
      </c>
      <c r="W302" s="302">
        <v>0.0</v>
      </c>
      <c r="X302" s="302">
        <v>0.0</v>
      </c>
      <c r="Y302" s="302">
        <v>0.0</v>
      </c>
      <c r="Z302" s="302">
        <v>0.0</v>
      </c>
      <c r="AA302" s="302">
        <v>0.0</v>
      </c>
      <c r="AB302" s="302">
        <v>0.0</v>
      </c>
      <c r="AC302" s="302">
        <v>0.0</v>
      </c>
      <c r="AD302" s="302">
        <v>0.0</v>
      </c>
      <c r="AE302" s="302">
        <v>0.0</v>
      </c>
      <c r="AF302" s="302">
        <v>0.0</v>
      </c>
      <c r="AG302" s="250">
        <f t="shared" si="115"/>
        <v>11.72</v>
      </c>
      <c r="AH302" s="150"/>
    </row>
    <row r="303">
      <c r="A303" s="356" t="s">
        <v>750</v>
      </c>
      <c r="B303" s="270">
        <v>0.0</v>
      </c>
      <c r="C303" s="270">
        <v>0.0</v>
      </c>
      <c r="D303" s="270">
        <v>0.0</v>
      </c>
      <c r="E303" s="270">
        <v>25.46</v>
      </c>
      <c r="F303" s="270">
        <v>0.0</v>
      </c>
      <c r="G303" s="270">
        <v>0.0</v>
      </c>
      <c r="H303" s="270">
        <v>0.0</v>
      </c>
      <c r="I303" s="270">
        <v>51.37</v>
      </c>
      <c r="J303" s="270">
        <v>0.0</v>
      </c>
      <c r="K303" s="270">
        <v>0.0</v>
      </c>
      <c r="L303" s="270">
        <v>0.0</v>
      </c>
      <c r="M303" s="270">
        <v>0.0</v>
      </c>
      <c r="N303" s="270">
        <v>9.62</v>
      </c>
      <c r="O303" s="270">
        <v>0.0</v>
      </c>
      <c r="P303" s="270">
        <v>23.01</v>
      </c>
      <c r="Q303" s="270">
        <v>0.0</v>
      </c>
      <c r="R303" s="270">
        <v>0.0</v>
      </c>
      <c r="S303" s="270">
        <v>0.0</v>
      </c>
      <c r="T303" s="270">
        <v>22.98</v>
      </c>
      <c r="U303" s="270">
        <v>25.32</v>
      </c>
      <c r="V303" s="270">
        <v>0.0</v>
      </c>
      <c r="W303" s="270">
        <v>0.0</v>
      </c>
      <c r="X303" s="270">
        <v>0.0</v>
      </c>
      <c r="Y303" s="270">
        <v>0.0</v>
      </c>
      <c r="Z303" s="270">
        <v>0.0</v>
      </c>
      <c r="AA303" s="270">
        <v>0.0</v>
      </c>
      <c r="AB303" s="270">
        <v>23.02</v>
      </c>
      <c r="AC303" s="270">
        <v>0.0</v>
      </c>
      <c r="AD303" s="270">
        <v>0.0</v>
      </c>
      <c r="AE303" s="270">
        <v>0.0</v>
      </c>
      <c r="AF303" s="270">
        <v>0.0</v>
      </c>
      <c r="AG303" s="250">
        <f t="shared" si="115"/>
        <v>180.78</v>
      </c>
      <c r="AH303" s="150"/>
    </row>
    <row r="304">
      <c r="A304" s="357" t="s">
        <v>751</v>
      </c>
      <c r="B304" s="304">
        <f t="shared" ref="B304:AF304" si="116">sum(B301:B303)</f>
        <v>0</v>
      </c>
      <c r="C304" s="304">
        <f t="shared" si="116"/>
        <v>0</v>
      </c>
      <c r="D304" s="304">
        <f t="shared" si="116"/>
        <v>0</v>
      </c>
      <c r="E304" s="304">
        <f t="shared" si="116"/>
        <v>141.18</v>
      </c>
      <c r="F304" s="304">
        <f t="shared" si="116"/>
        <v>0</v>
      </c>
      <c r="G304" s="304">
        <f t="shared" si="116"/>
        <v>0</v>
      </c>
      <c r="H304" s="304">
        <f t="shared" si="116"/>
        <v>0</v>
      </c>
      <c r="I304" s="304">
        <f t="shared" si="116"/>
        <v>284.85</v>
      </c>
      <c r="J304" s="304">
        <f t="shared" si="116"/>
        <v>0</v>
      </c>
      <c r="K304" s="304">
        <f t="shared" si="116"/>
        <v>0</v>
      </c>
      <c r="L304" s="304">
        <f t="shared" si="116"/>
        <v>0</v>
      </c>
      <c r="M304" s="304">
        <f t="shared" si="116"/>
        <v>0</v>
      </c>
      <c r="N304" s="304">
        <f t="shared" si="116"/>
        <v>65.05</v>
      </c>
      <c r="O304" s="304">
        <f t="shared" si="116"/>
        <v>0</v>
      </c>
      <c r="P304" s="304">
        <f t="shared" si="116"/>
        <v>127.6</v>
      </c>
      <c r="Q304" s="304">
        <f t="shared" si="116"/>
        <v>0</v>
      </c>
      <c r="R304" s="304">
        <f t="shared" si="116"/>
        <v>0</v>
      </c>
      <c r="S304" s="304">
        <f t="shared" si="116"/>
        <v>0</v>
      </c>
      <c r="T304" s="304">
        <f t="shared" si="116"/>
        <v>127.43</v>
      </c>
      <c r="U304" s="304">
        <f t="shared" si="116"/>
        <v>140.42</v>
      </c>
      <c r="V304" s="304">
        <f t="shared" si="116"/>
        <v>0</v>
      </c>
      <c r="W304" s="304">
        <f t="shared" si="116"/>
        <v>0</v>
      </c>
      <c r="X304" s="304">
        <f t="shared" si="116"/>
        <v>0</v>
      </c>
      <c r="Y304" s="304">
        <f t="shared" si="116"/>
        <v>0</v>
      </c>
      <c r="Z304" s="304">
        <f t="shared" si="116"/>
        <v>0</v>
      </c>
      <c r="AA304" s="304">
        <f t="shared" si="116"/>
        <v>0</v>
      </c>
      <c r="AB304" s="304">
        <f t="shared" si="116"/>
        <v>127.64</v>
      </c>
      <c r="AC304" s="304">
        <f t="shared" si="116"/>
        <v>0</v>
      </c>
      <c r="AD304" s="304">
        <f t="shared" si="116"/>
        <v>0</v>
      </c>
      <c r="AE304" s="304">
        <f t="shared" si="116"/>
        <v>0</v>
      </c>
      <c r="AF304" s="304">
        <f t="shared" si="116"/>
        <v>0</v>
      </c>
      <c r="AG304" s="250">
        <f t="shared" si="115"/>
        <v>1014.17</v>
      </c>
      <c r="AH304" s="150"/>
    </row>
    <row r="305">
      <c r="A305" s="358"/>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2"/>
      <c r="AH305" s="283"/>
    </row>
    <row r="306">
      <c r="A306" s="359"/>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2"/>
      <c r="AH306" s="283"/>
    </row>
    <row r="307">
      <c r="A307" s="359"/>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2"/>
      <c r="AH307" s="283"/>
    </row>
    <row r="308">
      <c r="A308" s="286" t="s">
        <v>410</v>
      </c>
      <c r="B308" s="200">
        <f t="shared" ref="B308:AF308" si="117">sum(B309,B326)</f>
        <v>0</v>
      </c>
      <c r="C308" s="200">
        <f t="shared" si="117"/>
        <v>0</v>
      </c>
      <c r="D308" s="200">
        <f t="shared" si="117"/>
        <v>0</v>
      </c>
      <c r="E308" s="200">
        <f t="shared" si="117"/>
        <v>0</v>
      </c>
      <c r="F308" s="200">
        <f t="shared" si="117"/>
        <v>0</v>
      </c>
      <c r="G308" s="200">
        <f t="shared" si="117"/>
        <v>0</v>
      </c>
      <c r="H308" s="200">
        <f t="shared" si="117"/>
        <v>0</v>
      </c>
      <c r="I308" s="200">
        <f t="shared" si="117"/>
        <v>0</v>
      </c>
      <c r="J308" s="200">
        <f t="shared" si="117"/>
        <v>0</v>
      </c>
      <c r="K308" s="200">
        <f t="shared" si="117"/>
        <v>0</v>
      </c>
      <c r="L308" s="200">
        <f t="shared" si="117"/>
        <v>0</v>
      </c>
      <c r="M308" s="200">
        <f t="shared" si="117"/>
        <v>0</v>
      </c>
      <c r="N308" s="200">
        <f t="shared" si="117"/>
        <v>0</v>
      </c>
      <c r="O308" s="200">
        <f t="shared" si="117"/>
        <v>0</v>
      </c>
      <c r="P308" s="200">
        <f t="shared" si="117"/>
        <v>0</v>
      </c>
      <c r="Q308" s="200">
        <f t="shared" si="117"/>
        <v>0</v>
      </c>
      <c r="R308" s="200">
        <f t="shared" si="117"/>
        <v>0</v>
      </c>
      <c r="S308" s="200">
        <f t="shared" si="117"/>
        <v>0</v>
      </c>
      <c r="T308" s="200">
        <f t="shared" si="117"/>
        <v>0</v>
      </c>
      <c r="U308" s="200">
        <f t="shared" si="117"/>
        <v>0</v>
      </c>
      <c r="V308" s="200">
        <f t="shared" si="117"/>
        <v>0</v>
      </c>
      <c r="W308" s="200">
        <f t="shared" si="117"/>
        <v>1</v>
      </c>
      <c r="X308" s="200">
        <f t="shared" si="117"/>
        <v>0</v>
      </c>
      <c r="Y308" s="200">
        <f t="shared" si="117"/>
        <v>0</v>
      </c>
      <c r="Z308" s="200">
        <f t="shared" si="117"/>
        <v>0</v>
      </c>
      <c r="AA308" s="200">
        <f t="shared" si="117"/>
        <v>0</v>
      </c>
      <c r="AB308" s="200">
        <f t="shared" si="117"/>
        <v>0</v>
      </c>
      <c r="AC308" s="200">
        <f t="shared" si="117"/>
        <v>0</v>
      </c>
      <c r="AD308" s="200">
        <f t="shared" si="117"/>
        <v>0</v>
      </c>
      <c r="AE308" s="200">
        <f t="shared" si="117"/>
        <v>0</v>
      </c>
      <c r="AF308" s="200">
        <f t="shared" si="117"/>
        <v>0</v>
      </c>
      <c r="AG308" s="189">
        <f t="shared" ref="AG308:AG317" si="119">SUM(B308:AF308)</f>
        <v>1</v>
      </c>
      <c r="AH308" s="201"/>
    </row>
    <row r="309">
      <c r="A309" s="202" t="s">
        <v>230</v>
      </c>
      <c r="B309" s="203">
        <f t="shared" ref="B309:AF309" si="118">sum(B317,B324)</f>
        <v>0</v>
      </c>
      <c r="C309" s="203">
        <f t="shared" si="118"/>
        <v>0</v>
      </c>
      <c r="D309" s="203">
        <f t="shared" si="118"/>
        <v>0</v>
      </c>
      <c r="E309" s="203">
        <f t="shared" si="118"/>
        <v>0</v>
      </c>
      <c r="F309" s="203">
        <f t="shared" si="118"/>
        <v>0</v>
      </c>
      <c r="G309" s="203">
        <f t="shared" si="118"/>
        <v>0</v>
      </c>
      <c r="H309" s="203">
        <f t="shared" si="118"/>
        <v>0</v>
      </c>
      <c r="I309" s="203">
        <f t="shared" si="118"/>
        <v>0</v>
      </c>
      <c r="J309" s="203">
        <f t="shared" si="118"/>
        <v>0</v>
      </c>
      <c r="K309" s="203">
        <f t="shared" si="118"/>
        <v>0</v>
      </c>
      <c r="L309" s="203">
        <f t="shared" si="118"/>
        <v>0</v>
      </c>
      <c r="M309" s="203">
        <f t="shared" si="118"/>
        <v>0</v>
      </c>
      <c r="N309" s="203">
        <f t="shared" si="118"/>
        <v>0</v>
      </c>
      <c r="O309" s="203">
        <f t="shared" si="118"/>
        <v>0</v>
      </c>
      <c r="P309" s="203">
        <f t="shared" si="118"/>
        <v>0</v>
      </c>
      <c r="Q309" s="203">
        <f t="shared" si="118"/>
        <v>0</v>
      </c>
      <c r="R309" s="203">
        <f t="shared" si="118"/>
        <v>0</v>
      </c>
      <c r="S309" s="203">
        <f t="shared" si="118"/>
        <v>0</v>
      </c>
      <c r="T309" s="203">
        <f t="shared" si="118"/>
        <v>0</v>
      </c>
      <c r="U309" s="203">
        <f t="shared" si="118"/>
        <v>0</v>
      </c>
      <c r="V309" s="203">
        <f t="shared" si="118"/>
        <v>0</v>
      </c>
      <c r="W309" s="203">
        <f t="shared" si="118"/>
        <v>1</v>
      </c>
      <c r="X309" s="203">
        <f t="shared" si="118"/>
        <v>0</v>
      </c>
      <c r="Y309" s="203">
        <f t="shared" si="118"/>
        <v>0</v>
      </c>
      <c r="Z309" s="203">
        <f t="shared" si="118"/>
        <v>0</v>
      </c>
      <c r="AA309" s="203">
        <f t="shared" si="118"/>
        <v>0</v>
      </c>
      <c r="AB309" s="203">
        <f t="shared" si="118"/>
        <v>0</v>
      </c>
      <c r="AC309" s="203">
        <f t="shared" si="118"/>
        <v>0</v>
      </c>
      <c r="AD309" s="203">
        <f t="shared" si="118"/>
        <v>0</v>
      </c>
      <c r="AE309" s="203">
        <f t="shared" si="118"/>
        <v>0</v>
      </c>
      <c r="AF309" s="203">
        <f t="shared" si="118"/>
        <v>0</v>
      </c>
      <c r="AG309" s="189">
        <f t="shared" si="119"/>
        <v>1</v>
      </c>
      <c r="AH309" s="205"/>
    </row>
    <row r="310">
      <c r="A310" s="306" t="s">
        <v>379</v>
      </c>
      <c r="B310" s="307">
        <v>0.0</v>
      </c>
      <c r="C310" s="307">
        <v>0.0</v>
      </c>
      <c r="D310" s="307">
        <v>0.0</v>
      </c>
      <c r="E310" s="307">
        <v>0.0</v>
      </c>
      <c r="F310" s="307">
        <v>0.0</v>
      </c>
      <c r="G310" s="307">
        <v>0.0</v>
      </c>
      <c r="H310" s="307">
        <v>0.0</v>
      </c>
      <c r="I310" s="307">
        <v>0.0</v>
      </c>
      <c r="J310" s="307">
        <v>0.0</v>
      </c>
      <c r="K310" s="307">
        <v>0.0</v>
      </c>
      <c r="L310" s="307">
        <v>0.0</v>
      </c>
      <c r="M310" s="307">
        <v>0.0</v>
      </c>
      <c r="N310" s="307">
        <v>0.0</v>
      </c>
      <c r="O310" s="307">
        <v>0.0</v>
      </c>
      <c r="P310" s="307">
        <v>0.0</v>
      </c>
      <c r="Q310" s="307">
        <v>0.0</v>
      </c>
      <c r="R310" s="307">
        <v>0.0</v>
      </c>
      <c r="S310" s="307">
        <v>0.0</v>
      </c>
      <c r="T310" s="307">
        <v>0.0</v>
      </c>
      <c r="U310" s="307">
        <v>0.0</v>
      </c>
      <c r="V310" s="307">
        <v>0.0</v>
      </c>
      <c r="W310" s="307">
        <v>0.0</v>
      </c>
      <c r="X310" s="307">
        <v>0.0</v>
      </c>
      <c r="Y310" s="307">
        <v>0.0</v>
      </c>
      <c r="Z310" s="307">
        <v>0.0</v>
      </c>
      <c r="AA310" s="307">
        <v>0.0</v>
      </c>
      <c r="AB310" s="307">
        <v>0.0</v>
      </c>
      <c r="AC310" s="307">
        <v>0.0</v>
      </c>
      <c r="AD310" s="307">
        <v>0.0</v>
      </c>
      <c r="AE310" s="307">
        <v>0.0</v>
      </c>
      <c r="AF310" s="307">
        <v>0.0</v>
      </c>
      <c r="AG310" s="189">
        <f t="shared" si="119"/>
        <v>0</v>
      </c>
      <c r="AH310" s="150"/>
    </row>
    <row r="311">
      <c r="A311" s="306" t="s">
        <v>380</v>
      </c>
      <c r="B311" s="307">
        <v>0.0</v>
      </c>
      <c r="C311" s="307">
        <v>0.0</v>
      </c>
      <c r="D311" s="307">
        <v>0.0</v>
      </c>
      <c r="E311" s="307">
        <v>0.0</v>
      </c>
      <c r="F311" s="307">
        <v>0.0</v>
      </c>
      <c r="G311" s="307">
        <v>0.0</v>
      </c>
      <c r="H311" s="307">
        <v>0.0</v>
      </c>
      <c r="I311" s="307">
        <v>0.0</v>
      </c>
      <c r="J311" s="307">
        <v>0.0</v>
      </c>
      <c r="K311" s="307">
        <v>0.0</v>
      </c>
      <c r="L311" s="307">
        <v>0.0</v>
      </c>
      <c r="M311" s="307">
        <v>0.0</v>
      </c>
      <c r="N311" s="307">
        <v>0.0</v>
      </c>
      <c r="O311" s="307">
        <v>0.0</v>
      </c>
      <c r="P311" s="307">
        <v>0.0</v>
      </c>
      <c r="Q311" s="307">
        <v>0.0</v>
      </c>
      <c r="R311" s="307">
        <v>0.0</v>
      </c>
      <c r="S311" s="307">
        <v>0.0</v>
      </c>
      <c r="T311" s="307">
        <v>0.0</v>
      </c>
      <c r="U311" s="307">
        <v>0.0</v>
      </c>
      <c r="V311" s="307">
        <v>0.0</v>
      </c>
      <c r="W311" s="307">
        <v>0.0</v>
      </c>
      <c r="X311" s="307">
        <v>0.0</v>
      </c>
      <c r="Y311" s="307">
        <v>0.0</v>
      </c>
      <c r="Z311" s="307">
        <v>0.0</v>
      </c>
      <c r="AA311" s="307">
        <v>0.0</v>
      </c>
      <c r="AB311" s="307">
        <v>0.0</v>
      </c>
      <c r="AC311" s="307">
        <v>0.0</v>
      </c>
      <c r="AD311" s="307">
        <v>0.0</v>
      </c>
      <c r="AE311" s="307">
        <v>0.0</v>
      </c>
      <c r="AF311" s="307">
        <v>0.0</v>
      </c>
      <c r="AG311" s="189">
        <f t="shared" si="119"/>
        <v>0</v>
      </c>
      <c r="AH311" s="150"/>
    </row>
    <row r="312">
      <c r="A312" s="306" t="s">
        <v>381</v>
      </c>
      <c r="B312" s="307">
        <v>0.0</v>
      </c>
      <c r="C312" s="307">
        <v>0.0</v>
      </c>
      <c r="D312" s="307">
        <v>0.0</v>
      </c>
      <c r="E312" s="307">
        <v>0.0</v>
      </c>
      <c r="F312" s="307">
        <v>0.0</v>
      </c>
      <c r="G312" s="307">
        <v>0.0</v>
      </c>
      <c r="H312" s="307">
        <v>0.0</v>
      </c>
      <c r="I312" s="307">
        <v>0.0</v>
      </c>
      <c r="J312" s="307">
        <v>0.0</v>
      </c>
      <c r="K312" s="307">
        <v>0.0</v>
      </c>
      <c r="L312" s="307">
        <v>0.0</v>
      </c>
      <c r="M312" s="307">
        <v>0.0</v>
      </c>
      <c r="N312" s="307">
        <v>0.0</v>
      </c>
      <c r="O312" s="307">
        <v>0.0</v>
      </c>
      <c r="P312" s="307">
        <v>0.0</v>
      </c>
      <c r="Q312" s="307">
        <v>0.0</v>
      </c>
      <c r="R312" s="307">
        <v>0.0</v>
      </c>
      <c r="S312" s="307">
        <v>0.0</v>
      </c>
      <c r="T312" s="307">
        <v>0.0</v>
      </c>
      <c r="U312" s="307">
        <v>0.0</v>
      </c>
      <c r="V312" s="307">
        <v>0.0</v>
      </c>
      <c r="W312" s="307">
        <v>0.0</v>
      </c>
      <c r="X312" s="307">
        <v>0.0</v>
      </c>
      <c r="Y312" s="307">
        <v>0.0</v>
      </c>
      <c r="Z312" s="307">
        <v>0.0</v>
      </c>
      <c r="AA312" s="307">
        <v>0.0</v>
      </c>
      <c r="AB312" s="307">
        <v>0.0</v>
      </c>
      <c r="AC312" s="307">
        <v>0.0</v>
      </c>
      <c r="AD312" s="307">
        <v>0.0</v>
      </c>
      <c r="AE312" s="307">
        <v>0.0</v>
      </c>
      <c r="AF312" s="307">
        <v>0.0</v>
      </c>
      <c r="AG312" s="189">
        <f t="shared" si="119"/>
        <v>0</v>
      </c>
      <c r="AH312" s="150"/>
    </row>
    <row r="313">
      <c r="A313" s="306" t="s">
        <v>382</v>
      </c>
      <c r="B313" s="307">
        <v>0.0</v>
      </c>
      <c r="C313" s="307">
        <v>0.0</v>
      </c>
      <c r="D313" s="307">
        <v>0.0</v>
      </c>
      <c r="E313" s="307">
        <v>0.0</v>
      </c>
      <c r="F313" s="307">
        <v>0.0</v>
      </c>
      <c r="G313" s="307">
        <v>0.0</v>
      </c>
      <c r="H313" s="307">
        <v>0.0</v>
      </c>
      <c r="I313" s="307">
        <v>0.0</v>
      </c>
      <c r="J313" s="307">
        <v>0.0</v>
      </c>
      <c r="K313" s="307">
        <v>0.0</v>
      </c>
      <c r="L313" s="307">
        <v>0.0</v>
      </c>
      <c r="M313" s="307">
        <v>0.0</v>
      </c>
      <c r="N313" s="307">
        <v>0.0</v>
      </c>
      <c r="O313" s="307">
        <v>0.0</v>
      </c>
      <c r="P313" s="307">
        <v>0.0</v>
      </c>
      <c r="Q313" s="307">
        <v>0.0</v>
      </c>
      <c r="R313" s="307">
        <v>0.0</v>
      </c>
      <c r="S313" s="307">
        <v>0.0</v>
      </c>
      <c r="T313" s="307">
        <v>0.0</v>
      </c>
      <c r="U313" s="307">
        <v>0.0</v>
      </c>
      <c r="V313" s="307">
        <v>0.0</v>
      </c>
      <c r="W313" s="307">
        <v>0.0</v>
      </c>
      <c r="X313" s="307">
        <v>0.0</v>
      </c>
      <c r="Y313" s="307">
        <v>0.0</v>
      </c>
      <c r="Z313" s="307">
        <v>0.0</v>
      </c>
      <c r="AA313" s="307">
        <v>0.0</v>
      </c>
      <c r="AB313" s="307">
        <v>0.0</v>
      </c>
      <c r="AC313" s="307">
        <v>0.0</v>
      </c>
      <c r="AD313" s="307">
        <v>0.0</v>
      </c>
      <c r="AE313" s="307">
        <v>0.0</v>
      </c>
      <c r="AF313" s="307">
        <v>0.0</v>
      </c>
      <c r="AG313" s="189">
        <f t="shared" si="119"/>
        <v>0</v>
      </c>
      <c r="AH313" s="150"/>
    </row>
    <row r="314">
      <c r="A314" s="288" t="s">
        <v>231</v>
      </c>
      <c r="B314" s="235">
        <v>0.0</v>
      </c>
      <c r="C314" s="235">
        <v>0.0</v>
      </c>
      <c r="D314" s="235">
        <v>0.0</v>
      </c>
      <c r="E314" s="235">
        <v>0.0</v>
      </c>
      <c r="F314" s="235">
        <v>0.0</v>
      </c>
      <c r="G314" s="235">
        <v>0.0</v>
      </c>
      <c r="H314" s="235">
        <v>0.0</v>
      </c>
      <c r="I314" s="235">
        <v>0.0</v>
      </c>
      <c r="J314" s="235">
        <v>0.0</v>
      </c>
      <c r="K314" s="235">
        <v>0.0</v>
      </c>
      <c r="L314" s="235">
        <v>0.0</v>
      </c>
      <c r="M314" s="235">
        <v>0.0</v>
      </c>
      <c r="N314" s="235">
        <v>0.0</v>
      </c>
      <c r="O314" s="235">
        <v>0.0</v>
      </c>
      <c r="P314" s="235">
        <v>0.0</v>
      </c>
      <c r="Q314" s="235">
        <v>0.0</v>
      </c>
      <c r="R314" s="235">
        <v>0.0</v>
      </c>
      <c r="S314" s="235">
        <v>0.0</v>
      </c>
      <c r="T314" s="235">
        <v>0.0</v>
      </c>
      <c r="U314" s="235">
        <v>0.0</v>
      </c>
      <c r="V314" s="235">
        <v>0.0</v>
      </c>
      <c r="W314" s="235">
        <v>0.0</v>
      </c>
      <c r="X314" s="235">
        <v>0.0</v>
      </c>
      <c r="Y314" s="235">
        <v>0.0</v>
      </c>
      <c r="Z314" s="235">
        <v>0.0</v>
      </c>
      <c r="AA314" s="235">
        <v>0.0</v>
      </c>
      <c r="AB314" s="235">
        <v>0.0</v>
      </c>
      <c r="AC314" s="235">
        <v>0.0</v>
      </c>
      <c r="AD314" s="235">
        <v>0.0</v>
      </c>
      <c r="AE314" s="235">
        <v>0.0</v>
      </c>
      <c r="AF314" s="235">
        <v>0.0</v>
      </c>
      <c r="AG314" s="189">
        <f t="shared" si="119"/>
        <v>0</v>
      </c>
      <c r="AH314" s="208"/>
    </row>
    <row r="315" collapsed="1">
      <c r="A315" s="288" t="s">
        <v>752</v>
      </c>
      <c r="B315" s="235">
        <v>0.0</v>
      </c>
      <c r="C315" s="235">
        <v>0.0</v>
      </c>
      <c r="D315" s="235">
        <v>0.0</v>
      </c>
      <c r="E315" s="235">
        <v>0.0</v>
      </c>
      <c r="F315" s="235">
        <v>0.0</v>
      </c>
      <c r="G315" s="235">
        <v>0.0</v>
      </c>
      <c r="H315" s="235">
        <v>0.0</v>
      </c>
      <c r="I315" s="235">
        <v>0.0</v>
      </c>
      <c r="J315" s="235">
        <v>0.0</v>
      </c>
      <c r="K315" s="235">
        <v>0.0</v>
      </c>
      <c r="L315" s="235">
        <v>0.0</v>
      </c>
      <c r="M315" s="235">
        <v>0.0</v>
      </c>
      <c r="N315" s="235">
        <v>0.0</v>
      </c>
      <c r="O315" s="235">
        <v>0.0</v>
      </c>
      <c r="P315" s="235">
        <v>0.0</v>
      </c>
      <c r="Q315" s="235">
        <v>0.0</v>
      </c>
      <c r="R315" s="235">
        <v>0.0</v>
      </c>
      <c r="S315" s="235">
        <v>0.0</v>
      </c>
      <c r="T315" s="235">
        <v>0.0</v>
      </c>
      <c r="U315" s="235">
        <v>0.0</v>
      </c>
      <c r="V315" s="235">
        <v>0.0</v>
      </c>
      <c r="W315" s="235">
        <v>1.0</v>
      </c>
      <c r="X315" s="235">
        <v>0.0</v>
      </c>
      <c r="Y315" s="235">
        <v>0.0</v>
      </c>
      <c r="Z315" s="235">
        <v>0.0</v>
      </c>
      <c r="AA315" s="235">
        <v>0.0</v>
      </c>
      <c r="AB315" s="235">
        <v>0.0</v>
      </c>
      <c r="AC315" s="235">
        <v>0.0</v>
      </c>
      <c r="AD315" s="235">
        <v>0.0</v>
      </c>
      <c r="AE315" s="235">
        <v>0.0</v>
      </c>
      <c r="AF315" s="235">
        <v>0.0</v>
      </c>
      <c r="AG315" s="189">
        <f t="shared" si="119"/>
        <v>1</v>
      </c>
      <c r="AH315" s="201"/>
    </row>
    <row r="316" hidden="1" outlineLevel="1">
      <c r="A316" s="288" t="s">
        <v>753</v>
      </c>
      <c r="B316" s="295"/>
      <c r="C316" s="295"/>
      <c r="D316" s="295"/>
      <c r="E316" s="295"/>
      <c r="F316" s="295"/>
      <c r="G316" s="295"/>
      <c r="H316" s="295"/>
      <c r="I316" s="295"/>
      <c r="J316" s="295"/>
      <c r="K316" s="295"/>
      <c r="L316" s="295"/>
      <c r="M316" s="295"/>
      <c r="N316" s="295"/>
      <c r="O316" s="295"/>
      <c r="P316" s="295"/>
      <c r="Q316" s="295"/>
      <c r="R316" s="295"/>
      <c r="S316" s="295"/>
      <c r="T316" s="295"/>
      <c r="U316" s="295"/>
      <c r="V316" s="295"/>
      <c r="W316" s="295"/>
      <c r="X316" s="295"/>
      <c r="Y316" s="295"/>
      <c r="Z316" s="295"/>
      <c r="AA316" s="295"/>
      <c r="AB316" s="295"/>
      <c r="AC316" s="295"/>
      <c r="AD316" s="295"/>
      <c r="AE316" s="295"/>
      <c r="AF316" s="295"/>
      <c r="AG316" s="189">
        <f t="shared" si="119"/>
        <v>0</v>
      </c>
      <c r="AH316" s="201"/>
    </row>
    <row r="317">
      <c r="A317" s="289" t="s">
        <v>234</v>
      </c>
      <c r="B317" s="290">
        <f t="shared" ref="B317:AF317" si="120">sum(B310:B316)</f>
        <v>0</v>
      </c>
      <c r="C317" s="290">
        <f t="shared" si="120"/>
        <v>0</v>
      </c>
      <c r="D317" s="290">
        <f t="shared" si="120"/>
        <v>0</v>
      </c>
      <c r="E317" s="290">
        <f t="shared" si="120"/>
        <v>0</v>
      </c>
      <c r="F317" s="290">
        <f t="shared" si="120"/>
        <v>0</v>
      </c>
      <c r="G317" s="290">
        <f t="shared" si="120"/>
        <v>0</v>
      </c>
      <c r="H317" s="290">
        <f t="shared" si="120"/>
        <v>0</v>
      </c>
      <c r="I317" s="290">
        <f t="shared" si="120"/>
        <v>0</v>
      </c>
      <c r="J317" s="290">
        <f t="shared" si="120"/>
        <v>0</v>
      </c>
      <c r="K317" s="290">
        <f t="shared" si="120"/>
        <v>0</v>
      </c>
      <c r="L317" s="290">
        <f t="shared" si="120"/>
        <v>0</v>
      </c>
      <c r="M317" s="290">
        <f t="shared" si="120"/>
        <v>0</v>
      </c>
      <c r="N317" s="290">
        <f t="shared" si="120"/>
        <v>0</v>
      </c>
      <c r="O317" s="290">
        <f t="shared" si="120"/>
        <v>0</v>
      </c>
      <c r="P317" s="290">
        <f t="shared" si="120"/>
        <v>0</v>
      </c>
      <c r="Q317" s="290">
        <f t="shared" si="120"/>
        <v>0</v>
      </c>
      <c r="R317" s="290">
        <f t="shared" si="120"/>
        <v>0</v>
      </c>
      <c r="S317" s="290">
        <f t="shared" si="120"/>
        <v>0</v>
      </c>
      <c r="T317" s="290">
        <f t="shared" si="120"/>
        <v>0</v>
      </c>
      <c r="U317" s="290">
        <f t="shared" si="120"/>
        <v>0</v>
      </c>
      <c r="V317" s="290">
        <f t="shared" si="120"/>
        <v>0</v>
      </c>
      <c r="W317" s="290">
        <f t="shared" si="120"/>
        <v>1</v>
      </c>
      <c r="X317" s="290">
        <f t="shared" si="120"/>
        <v>0</v>
      </c>
      <c r="Y317" s="290">
        <f t="shared" si="120"/>
        <v>0</v>
      </c>
      <c r="Z317" s="290">
        <f t="shared" si="120"/>
        <v>0</v>
      </c>
      <c r="AA317" s="290">
        <f t="shared" si="120"/>
        <v>0</v>
      </c>
      <c r="AB317" s="290">
        <f t="shared" si="120"/>
        <v>0</v>
      </c>
      <c r="AC317" s="290">
        <f t="shared" si="120"/>
        <v>0</v>
      </c>
      <c r="AD317" s="290">
        <f t="shared" si="120"/>
        <v>0</v>
      </c>
      <c r="AE317" s="290">
        <f t="shared" si="120"/>
        <v>0</v>
      </c>
      <c r="AF317" s="290">
        <f t="shared" si="120"/>
        <v>0</v>
      </c>
      <c r="AG317" s="189">
        <f t="shared" si="119"/>
        <v>1</v>
      </c>
      <c r="AH317" s="292"/>
    </row>
    <row r="318" collapsed="1">
      <c r="A318" s="211"/>
      <c r="B318" s="293"/>
      <c r="C318" s="293"/>
      <c r="D318" s="293"/>
      <c r="E318" s="293"/>
      <c r="F318" s="293"/>
      <c r="G318" s="293"/>
      <c r="H318" s="293"/>
      <c r="I318" s="293"/>
      <c r="J318" s="293"/>
      <c r="K318" s="293"/>
      <c r="L318" s="293"/>
      <c r="M318" s="293"/>
      <c r="N318" s="293"/>
      <c r="O318" s="293"/>
      <c r="P318" s="293"/>
      <c r="Q318" s="293"/>
      <c r="R318" s="293"/>
      <c r="S318" s="293"/>
      <c r="T318" s="293"/>
      <c r="U318" s="293"/>
      <c r="V318" s="293"/>
      <c r="W318" s="293"/>
      <c r="X318" s="293"/>
      <c r="Y318" s="293"/>
      <c r="Z318" s="293"/>
      <c r="AA318" s="293"/>
      <c r="AB318" s="293"/>
      <c r="AC318" s="293"/>
      <c r="AD318" s="293"/>
      <c r="AE318" s="293"/>
      <c r="AF318" s="293"/>
      <c r="AG318" s="189"/>
      <c r="AH318" s="150"/>
    </row>
    <row r="319" hidden="1" outlineLevel="1">
      <c r="A319" s="306" t="s">
        <v>385</v>
      </c>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c r="AA319" s="221"/>
      <c r="AB319" s="221"/>
      <c r="AC319" s="221"/>
      <c r="AD319" s="221"/>
      <c r="AE319" s="221"/>
      <c r="AF319" s="221"/>
      <c r="AG319" s="189">
        <f t="shared" ref="AG319:AG324" si="121">SUM(B319:AF319)</f>
        <v>0</v>
      </c>
      <c r="AH319" s="150"/>
    </row>
    <row r="320" hidden="1" outlineLevel="1">
      <c r="A320" s="306" t="s">
        <v>386</v>
      </c>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c r="AA320" s="221"/>
      <c r="AB320" s="221"/>
      <c r="AC320" s="221"/>
      <c r="AD320" s="221"/>
      <c r="AE320" s="221"/>
      <c r="AF320" s="221"/>
      <c r="AG320" s="189">
        <f t="shared" si="121"/>
        <v>0</v>
      </c>
      <c r="AH320" s="150"/>
    </row>
    <row r="321" hidden="1" outlineLevel="1">
      <c r="A321" s="288" t="s">
        <v>235</v>
      </c>
      <c r="B321" s="295"/>
      <c r="C321" s="295"/>
      <c r="D321" s="295"/>
      <c r="E321" s="295"/>
      <c r="F321" s="295"/>
      <c r="G321" s="295"/>
      <c r="H321" s="295"/>
      <c r="I321" s="295"/>
      <c r="J321" s="295"/>
      <c r="K321" s="295"/>
      <c r="L321" s="295"/>
      <c r="M321" s="295"/>
      <c r="N321" s="295"/>
      <c r="O321" s="295"/>
      <c r="P321" s="295"/>
      <c r="Q321" s="295"/>
      <c r="R321" s="295"/>
      <c r="S321" s="295"/>
      <c r="T321" s="295"/>
      <c r="U321" s="295"/>
      <c r="V321" s="295"/>
      <c r="W321" s="295"/>
      <c r="X321" s="295"/>
      <c r="Y321" s="295"/>
      <c r="Z321" s="295"/>
      <c r="AA321" s="295"/>
      <c r="AB321" s="295"/>
      <c r="AC321" s="295"/>
      <c r="AD321" s="295"/>
      <c r="AE321" s="295"/>
      <c r="AF321" s="295"/>
      <c r="AG321" s="189">
        <f t="shared" si="121"/>
        <v>0</v>
      </c>
      <c r="AH321" s="208"/>
    </row>
    <row r="322" hidden="1" outlineLevel="1">
      <c r="A322" s="288" t="s">
        <v>754</v>
      </c>
      <c r="B322" s="295"/>
      <c r="C322" s="295"/>
      <c r="D322" s="295"/>
      <c r="E322" s="295"/>
      <c r="F322" s="295"/>
      <c r="G322" s="295"/>
      <c r="H322" s="295"/>
      <c r="I322" s="295"/>
      <c r="J322" s="295"/>
      <c r="K322" s="295"/>
      <c r="L322" s="295"/>
      <c r="M322" s="295"/>
      <c r="N322" s="295"/>
      <c r="O322" s="295"/>
      <c r="P322" s="295"/>
      <c r="Q322" s="295"/>
      <c r="R322" s="295"/>
      <c r="S322" s="295"/>
      <c r="T322" s="295"/>
      <c r="U322" s="295"/>
      <c r="V322" s="295"/>
      <c r="W322" s="295"/>
      <c r="X322" s="295"/>
      <c r="Y322" s="295"/>
      <c r="Z322" s="295"/>
      <c r="AA322" s="295"/>
      <c r="AB322" s="295"/>
      <c r="AC322" s="295"/>
      <c r="AD322" s="295"/>
      <c r="AE322" s="295"/>
      <c r="AF322" s="295"/>
      <c r="AG322" s="189">
        <f t="shared" si="121"/>
        <v>0</v>
      </c>
      <c r="AH322" s="201"/>
    </row>
    <row r="323" hidden="1" outlineLevel="1">
      <c r="A323" s="288" t="s">
        <v>755</v>
      </c>
      <c r="B323" s="295"/>
      <c r="C323" s="295"/>
      <c r="D323" s="295"/>
      <c r="E323" s="295"/>
      <c r="F323" s="295"/>
      <c r="G323" s="295"/>
      <c r="H323" s="295"/>
      <c r="I323" s="295"/>
      <c r="J323" s="295"/>
      <c r="K323" s="295"/>
      <c r="L323" s="295"/>
      <c r="M323" s="295"/>
      <c r="N323" s="295"/>
      <c r="O323" s="295"/>
      <c r="P323" s="295"/>
      <c r="Q323" s="295"/>
      <c r="R323" s="295"/>
      <c r="S323" s="295"/>
      <c r="T323" s="295"/>
      <c r="U323" s="295"/>
      <c r="V323" s="295"/>
      <c r="W323" s="295"/>
      <c r="X323" s="295"/>
      <c r="Y323" s="295"/>
      <c r="Z323" s="295"/>
      <c r="AA323" s="295"/>
      <c r="AB323" s="295"/>
      <c r="AC323" s="295"/>
      <c r="AD323" s="295"/>
      <c r="AE323" s="295"/>
      <c r="AF323" s="295"/>
      <c r="AG323" s="189">
        <f t="shared" si="121"/>
        <v>0</v>
      </c>
      <c r="AH323" s="201"/>
    </row>
    <row r="324" hidden="1" outlineLevel="1">
      <c r="A324" s="289" t="s">
        <v>238</v>
      </c>
      <c r="B324" s="290">
        <f t="shared" ref="B324:AF324" si="122">sum(B319:B323)</f>
        <v>0</v>
      </c>
      <c r="C324" s="290">
        <f t="shared" si="122"/>
        <v>0</v>
      </c>
      <c r="D324" s="290">
        <f t="shared" si="122"/>
        <v>0</v>
      </c>
      <c r="E324" s="290">
        <f t="shared" si="122"/>
        <v>0</v>
      </c>
      <c r="F324" s="290">
        <f t="shared" si="122"/>
        <v>0</v>
      </c>
      <c r="G324" s="290">
        <f t="shared" si="122"/>
        <v>0</v>
      </c>
      <c r="H324" s="290">
        <f t="shared" si="122"/>
        <v>0</v>
      </c>
      <c r="I324" s="290">
        <f t="shared" si="122"/>
        <v>0</v>
      </c>
      <c r="J324" s="290">
        <f t="shared" si="122"/>
        <v>0</v>
      </c>
      <c r="K324" s="290">
        <f t="shared" si="122"/>
        <v>0</v>
      </c>
      <c r="L324" s="290">
        <f t="shared" si="122"/>
        <v>0</v>
      </c>
      <c r="M324" s="290">
        <f t="shared" si="122"/>
        <v>0</v>
      </c>
      <c r="N324" s="290">
        <f t="shared" si="122"/>
        <v>0</v>
      </c>
      <c r="O324" s="290">
        <f t="shared" si="122"/>
        <v>0</v>
      </c>
      <c r="P324" s="290">
        <f t="shared" si="122"/>
        <v>0</v>
      </c>
      <c r="Q324" s="290">
        <f t="shared" si="122"/>
        <v>0</v>
      </c>
      <c r="R324" s="290">
        <f t="shared" si="122"/>
        <v>0</v>
      </c>
      <c r="S324" s="290">
        <f t="shared" si="122"/>
        <v>0</v>
      </c>
      <c r="T324" s="290">
        <f t="shared" si="122"/>
        <v>0</v>
      </c>
      <c r="U324" s="290">
        <f t="shared" si="122"/>
        <v>0</v>
      </c>
      <c r="V324" s="290">
        <f t="shared" si="122"/>
        <v>0</v>
      </c>
      <c r="W324" s="290">
        <f t="shared" si="122"/>
        <v>0</v>
      </c>
      <c r="X324" s="290">
        <f t="shared" si="122"/>
        <v>0</v>
      </c>
      <c r="Y324" s="290">
        <f t="shared" si="122"/>
        <v>0</v>
      </c>
      <c r="Z324" s="290">
        <f t="shared" si="122"/>
        <v>0</v>
      </c>
      <c r="AA324" s="290">
        <f t="shared" si="122"/>
        <v>0</v>
      </c>
      <c r="AB324" s="290">
        <f t="shared" si="122"/>
        <v>0</v>
      </c>
      <c r="AC324" s="290">
        <f t="shared" si="122"/>
        <v>0</v>
      </c>
      <c r="AD324" s="290">
        <f t="shared" si="122"/>
        <v>0</v>
      </c>
      <c r="AE324" s="290">
        <f t="shared" si="122"/>
        <v>0</v>
      </c>
      <c r="AF324" s="290">
        <f t="shared" si="122"/>
        <v>0</v>
      </c>
      <c r="AG324" s="189">
        <f t="shared" si="121"/>
        <v>0</v>
      </c>
      <c r="AH324" s="292"/>
    </row>
    <row r="325" hidden="1" outlineLevel="1">
      <c r="A325" s="211"/>
      <c r="B325" s="293"/>
      <c r="C325" s="293"/>
      <c r="D325" s="293"/>
      <c r="E325" s="293"/>
      <c r="F325" s="293"/>
      <c r="G325" s="293"/>
      <c r="H325" s="293"/>
      <c r="I325" s="293"/>
      <c r="J325" s="293"/>
      <c r="K325" s="293"/>
      <c r="L325" s="293"/>
      <c r="M325" s="293"/>
      <c r="N325" s="293"/>
      <c r="O325" s="293"/>
      <c r="P325" s="293"/>
      <c r="Q325" s="293"/>
      <c r="R325" s="293"/>
      <c r="S325" s="293"/>
      <c r="T325" s="293"/>
      <c r="U325" s="293"/>
      <c r="V325" s="293"/>
      <c r="W325" s="293"/>
      <c r="X325" s="293"/>
      <c r="Y325" s="293"/>
      <c r="Z325" s="293"/>
      <c r="AA325" s="293"/>
      <c r="AB325" s="293"/>
      <c r="AC325" s="293"/>
      <c r="AD325" s="293"/>
      <c r="AE325" s="293"/>
      <c r="AF325" s="293"/>
      <c r="AG325" s="189"/>
      <c r="AH325" s="150"/>
    </row>
    <row r="326" collapsed="1">
      <c r="A326" s="218" t="s">
        <v>239</v>
      </c>
      <c r="B326" s="219">
        <f t="shared" ref="B326:AF326" si="123">sum(B330,B334,B339)</f>
        <v>0</v>
      </c>
      <c r="C326" s="219">
        <f t="shared" si="123"/>
        <v>0</v>
      </c>
      <c r="D326" s="219">
        <f t="shared" si="123"/>
        <v>0</v>
      </c>
      <c r="E326" s="219">
        <f t="shared" si="123"/>
        <v>0</v>
      </c>
      <c r="F326" s="219">
        <f t="shared" si="123"/>
        <v>0</v>
      </c>
      <c r="G326" s="219">
        <f t="shared" si="123"/>
        <v>0</v>
      </c>
      <c r="H326" s="219">
        <f t="shared" si="123"/>
        <v>0</v>
      </c>
      <c r="I326" s="219">
        <f t="shared" si="123"/>
        <v>0</v>
      </c>
      <c r="J326" s="219">
        <f t="shared" si="123"/>
        <v>0</v>
      </c>
      <c r="K326" s="219">
        <f t="shared" si="123"/>
        <v>0</v>
      </c>
      <c r="L326" s="219">
        <f t="shared" si="123"/>
        <v>0</v>
      </c>
      <c r="M326" s="219">
        <f t="shared" si="123"/>
        <v>0</v>
      </c>
      <c r="N326" s="219">
        <f t="shared" si="123"/>
        <v>0</v>
      </c>
      <c r="O326" s="219">
        <f t="shared" si="123"/>
        <v>0</v>
      </c>
      <c r="P326" s="219">
        <f t="shared" si="123"/>
        <v>0</v>
      </c>
      <c r="Q326" s="219">
        <f t="shared" si="123"/>
        <v>0</v>
      </c>
      <c r="R326" s="219">
        <f t="shared" si="123"/>
        <v>0</v>
      </c>
      <c r="S326" s="219">
        <f t="shared" si="123"/>
        <v>0</v>
      </c>
      <c r="T326" s="219">
        <f t="shared" si="123"/>
        <v>0</v>
      </c>
      <c r="U326" s="219">
        <f t="shared" si="123"/>
        <v>0</v>
      </c>
      <c r="V326" s="219">
        <f t="shared" si="123"/>
        <v>0</v>
      </c>
      <c r="W326" s="219">
        <f t="shared" si="123"/>
        <v>0</v>
      </c>
      <c r="X326" s="219">
        <f t="shared" si="123"/>
        <v>0</v>
      </c>
      <c r="Y326" s="219">
        <f t="shared" si="123"/>
        <v>0</v>
      </c>
      <c r="Z326" s="219">
        <f t="shared" si="123"/>
        <v>0</v>
      </c>
      <c r="AA326" s="219">
        <f t="shared" si="123"/>
        <v>0</v>
      </c>
      <c r="AB326" s="219">
        <f t="shared" si="123"/>
        <v>0</v>
      </c>
      <c r="AC326" s="219">
        <f t="shared" si="123"/>
        <v>0</v>
      </c>
      <c r="AD326" s="219">
        <f t="shared" si="123"/>
        <v>0</v>
      </c>
      <c r="AE326" s="219">
        <f t="shared" si="123"/>
        <v>0</v>
      </c>
      <c r="AF326" s="219">
        <f t="shared" si="123"/>
        <v>0</v>
      </c>
      <c r="AG326" s="189">
        <f t="shared" ref="AG326:AG330" si="124">SUM(B326:AF326)</f>
        <v>0</v>
      </c>
      <c r="AH326" s="220"/>
    </row>
    <row r="327" hidden="1" outlineLevel="1">
      <c r="A327" s="288" t="s">
        <v>240</v>
      </c>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c r="AD327" s="222"/>
      <c r="AE327" s="222"/>
      <c r="AF327" s="222"/>
      <c r="AG327" s="189">
        <f t="shared" si="124"/>
        <v>0</v>
      </c>
      <c r="AH327" s="208"/>
    </row>
    <row r="328" hidden="1" outlineLevel="1">
      <c r="A328" s="288" t="s">
        <v>756</v>
      </c>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c r="AA328" s="221"/>
      <c r="AB328" s="221"/>
      <c r="AC328" s="221"/>
      <c r="AD328" s="221"/>
      <c r="AE328" s="221"/>
      <c r="AF328" s="221"/>
      <c r="AG328" s="189">
        <f t="shared" si="124"/>
        <v>0</v>
      </c>
      <c r="AH328" s="208"/>
    </row>
    <row r="329" hidden="1" outlineLevel="1">
      <c r="A329" s="288" t="s">
        <v>757</v>
      </c>
      <c r="B329" s="295"/>
      <c r="C329" s="295"/>
      <c r="D329" s="295"/>
      <c r="E329" s="295"/>
      <c r="F329" s="295"/>
      <c r="G329" s="295"/>
      <c r="H329" s="295"/>
      <c r="I329" s="295"/>
      <c r="J329" s="295"/>
      <c r="K329" s="295"/>
      <c r="L329" s="295"/>
      <c r="M329" s="295"/>
      <c r="N329" s="295"/>
      <c r="O329" s="295"/>
      <c r="P329" s="295"/>
      <c r="Q329" s="295"/>
      <c r="R329" s="295"/>
      <c r="S329" s="295"/>
      <c r="T329" s="295"/>
      <c r="U329" s="295"/>
      <c r="V329" s="295"/>
      <c r="W329" s="295"/>
      <c r="X329" s="295"/>
      <c r="Y329" s="295"/>
      <c r="Z329" s="295"/>
      <c r="AA329" s="295"/>
      <c r="AB329" s="295"/>
      <c r="AC329" s="295"/>
      <c r="AD329" s="295"/>
      <c r="AE329" s="295"/>
      <c r="AF329" s="295"/>
      <c r="AG329" s="189">
        <f t="shared" si="124"/>
        <v>0</v>
      </c>
      <c r="AH329" s="150"/>
    </row>
    <row r="330" hidden="1" outlineLevel="1">
      <c r="A330" s="289" t="s">
        <v>243</v>
      </c>
      <c r="B330" s="290">
        <f t="shared" ref="B330:AF330" si="125">sum(B327:B329)</f>
        <v>0</v>
      </c>
      <c r="C330" s="290">
        <f t="shared" si="125"/>
        <v>0</v>
      </c>
      <c r="D330" s="290">
        <f t="shared" si="125"/>
        <v>0</v>
      </c>
      <c r="E330" s="290">
        <f t="shared" si="125"/>
        <v>0</v>
      </c>
      <c r="F330" s="290">
        <f t="shared" si="125"/>
        <v>0</v>
      </c>
      <c r="G330" s="290">
        <f t="shared" si="125"/>
        <v>0</v>
      </c>
      <c r="H330" s="290">
        <f t="shared" si="125"/>
        <v>0</v>
      </c>
      <c r="I330" s="290">
        <f t="shared" si="125"/>
        <v>0</v>
      </c>
      <c r="J330" s="290">
        <f t="shared" si="125"/>
        <v>0</v>
      </c>
      <c r="K330" s="290">
        <f t="shared" si="125"/>
        <v>0</v>
      </c>
      <c r="L330" s="290">
        <f t="shared" si="125"/>
        <v>0</v>
      </c>
      <c r="M330" s="290">
        <f t="shared" si="125"/>
        <v>0</v>
      </c>
      <c r="N330" s="290">
        <f t="shared" si="125"/>
        <v>0</v>
      </c>
      <c r="O330" s="290">
        <f t="shared" si="125"/>
        <v>0</v>
      </c>
      <c r="P330" s="290">
        <f t="shared" si="125"/>
        <v>0</v>
      </c>
      <c r="Q330" s="290">
        <f t="shared" si="125"/>
        <v>0</v>
      </c>
      <c r="R330" s="290">
        <f t="shared" si="125"/>
        <v>0</v>
      </c>
      <c r="S330" s="290">
        <f t="shared" si="125"/>
        <v>0</v>
      </c>
      <c r="T330" s="290">
        <f t="shared" si="125"/>
        <v>0</v>
      </c>
      <c r="U330" s="290">
        <f t="shared" si="125"/>
        <v>0</v>
      </c>
      <c r="V330" s="290">
        <f t="shared" si="125"/>
        <v>0</v>
      </c>
      <c r="W330" s="290">
        <f t="shared" si="125"/>
        <v>0</v>
      </c>
      <c r="X330" s="290">
        <f t="shared" si="125"/>
        <v>0</v>
      </c>
      <c r="Y330" s="290">
        <f t="shared" si="125"/>
        <v>0</v>
      </c>
      <c r="Z330" s="290">
        <f t="shared" si="125"/>
        <v>0</v>
      </c>
      <c r="AA330" s="290">
        <f t="shared" si="125"/>
        <v>0</v>
      </c>
      <c r="AB330" s="290">
        <f t="shared" si="125"/>
        <v>0</v>
      </c>
      <c r="AC330" s="290">
        <f t="shared" si="125"/>
        <v>0</v>
      </c>
      <c r="AD330" s="290">
        <f t="shared" si="125"/>
        <v>0</v>
      </c>
      <c r="AE330" s="290">
        <f t="shared" si="125"/>
        <v>0</v>
      </c>
      <c r="AF330" s="290">
        <f t="shared" si="125"/>
        <v>0</v>
      </c>
      <c r="AG330" s="189">
        <f t="shared" si="124"/>
        <v>0</v>
      </c>
      <c r="AH330" s="150"/>
    </row>
    <row r="331" hidden="1" outlineLevel="1">
      <c r="A331" s="211"/>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89"/>
      <c r="AH331" s="185"/>
    </row>
    <row r="332" hidden="1" outlineLevel="1">
      <c r="A332" s="288" t="s">
        <v>244</v>
      </c>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c r="AD332" s="222"/>
      <c r="AE332" s="222"/>
      <c r="AF332" s="222"/>
      <c r="AG332" s="189">
        <f t="shared" ref="AG332:AG334" si="126">SUM(B332:AF332)</f>
        <v>0</v>
      </c>
      <c r="AH332" s="208"/>
    </row>
    <row r="333" hidden="1" outlineLevel="1">
      <c r="A333" s="288" t="s">
        <v>758</v>
      </c>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c r="AA333" s="221"/>
      <c r="AB333" s="221"/>
      <c r="AC333" s="221"/>
      <c r="AD333" s="221"/>
      <c r="AE333" s="221"/>
      <c r="AF333" s="221"/>
      <c r="AG333" s="189">
        <f t="shared" si="126"/>
        <v>0</v>
      </c>
      <c r="AH333" s="208"/>
    </row>
    <row r="334" hidden="1" outlineLevel="1">
      <c r="A334" s="289" t="s">
        <v>246</v>
      </c>
      <c r="B334" s="290">
        <f t="shared" ref="B334:AF334" si="127">sum(B332:B333)</f>
        <v>0</v>
      </c>
      <c r="C334" s="290">
        <f t="shared" si="127"/>
        <v>0</v>
      </c>
      <c r="D334" s="290">
        <f t="shared" si="127"/>
        <v>0</v>
      </c>
      <c r="E334" s="290">
        <f t="shared" si="127"/>
        <v>0</v>
      </c>
      <c r="F334" s="290">
        <f t="shared" si="127"/>
        <v>0</v>
      </c>
      <c r="G334" s="290">
        <f t="shared" si="127"/>
        <v>0</v>
      </c>
      <c r="H334" s="290">
        <f t="shared" si="127"/>
        <v>0</v>
      </c>
      <c r="I334" s="290">
        <f t="shared" si="127"/>
        <v>0</v>
      </c>
      <c r="J334" s="290">
        <f t="shared" si="127"/>
        <v>0</v>
      </c>
      <c r="K334" s="290">
        <f t="shared" si="127"/>
        <v>0</v>
      </c>
      <c r="L334" s="290">
        <f t="shared" si="127"/>
        <v>0</v>
      </c>
      <c r="M334" s="290">
        <f t="shared" si="127"/>
        <v>0</v>
      </c>
      <c r="N334" s="290">
        <f t="shared" si="127"/>
        <v>0</v>
      </c>
      <c r="O334" s="290">
        <f t="shared" si="127"/>
        <v>0</v>
      </c>
      <c r="P334" s="290">
        <f t="shared" si="127"/>
        <v>0</v>
      </c>
      <c r="Q334" s="290">
        <f t="shared" si="127"/>
        <v>0</v>
      </c>
      <c r="R334" s="290">
        <f t="shared" si="127"/>
        <v>0</v>
      </c>
      <c r="S334" s="290">
        <f t="shared" si="127"/>
        <v>0</v>
      </c>
      <c r="T334" s="290">
        <f t="shared" si="127"/>
        <v>0</v>
      </c>
      <c r="U334" s="290">
        <f t="shared" si="127"/>
        <v>0</v>
      </c>
      <c r="V334" s="290">
        <f t="shared" si="127"/>
        <v>0</v>
      </c>
      <c r="W334" s="290">
        <f t="shared" si="127"/>
        <v>0</v>
      </c>
      <c r="X334" s="290">
        <f t="shared" si="127"/>
        <v>0</v>
      </c>
      <c r="Y334" s="290">
        <f t="shared" si="127"/>
        <v>0</v>
      </c>
      <c r="Z334" s="290">
        <f t="shared" si="127"/>
        <v>0</v>
      </c>
      <c r="AA334" s="290">
        <f t="shared" si="127"/>
        <v>0</v>
      </c>
      <c r="AB334" s="290">
        <f t="shared" si="127"/>
        <v>0</v>
      </c>
      <c r="AC334" s="290">
        <f t="shared" si="127"/>
        <v>0</v>
      </c>
      <c r="AD334" s="290">
        <f t="shared" si="127"/>
        <v>0</v>
      </c>
      <c r="AE334" s="290">
        <f t="shared" si="127"/>
        <v>0</v>
      </c>
      <c r="AF334" s="290">
        <f t="shared" si="127"/>
        <v>0</v>
      </c>
      <c r="AG334" s="189">
        <f t="shared" si="126"/>
        <v>0</v>
      </c>
      <c r="AH334" s="150"/>
    </row>
    <row r="335" hidden="1" outlineLevel="1">
      <c r="A335" s="211"/>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89"/>
      <c r="AH335" s="185"/>
    </row>
    <row r="336" hidden="1" outlineLevel="1">
      <c r="A336" s="288" t="s">
        <v>759</v>
      </c>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c r="AD336" s="222"/>
      <c r="AE336" s="222"/>
      <c r="AF336" s="222"/>
      <c r="AG336" s="189">
        <f t="shared" ref="AG336:AG339" si="128">SUM(B336:AF336)</f>
        <v>0</v>
      </c>
      <c r="AH336" s="208"/>
    </row>
    <row r="337" hidden="1" outlineLevel="1">
      <c r="A337" s="288" t="s">
        <v>760</v>
      </c>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c r="AA337" s="221"/>
      <c r="AB337" s="221"/>
      <c r="AC337" s="221"/>
      <c r="AD337" s="221"/>
      <c r="AE337" s="221"/>
      <c r="AF337" s="221"/>
      <c r="AG337" s="189">
        <f t="shared" si="128"/>
        <v>0</v>
      </c>
      <c r="AH337" s="208"/>
    </row>
    <row r="338" hidden="1" outlineLevel="1">
      <c r="A338" s="288" t="s">
        <v>761</v>
      </c>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c r="AA338" s="221"/>
      <c r="AB338" s="221"/>
      <c r="AC338" s="221"/>
      <c r="AD338" s="221"/>
      <c r="AE338" s="221"/>
      <c r="AF338" s="221"/>
      <c r="AG338" s="189">
        <f t="shared" si="128"/>
        <v>0</v>
      </c>
      <c r="AH338" s="208"/>
    </row>
    <row r="339" hidden="1" outlineLevel="1">
      <c r="A339" s="296" t="s">
        <v>250</v>
      </c>
      <c r="B339" s="297">
        <f t="shared" ref="B339:AF339" si="129">sum(B336:B338)</f>
        <v>0</v>
      </c>
      <c r="C339" s="297">
        <f t="shared" si="129"/>
        <v>0</v>
      </c>
      <c r="D339" s="297">
        <f t="shared" si="129"/>
        <v>0</v>
      </c>
      <c r="E339" s="297">
        <f t="shared" si="129"/>
        <v>0</v>
      </c>
      <c r="F339" s="297">
        <f t="shared" si="129"/>
        <v>0</v>
      </c>
      <c r="G339" s="297">
        <f t="shared" si="129"/>
        <v>0</v>
      </c>
      <c r="H339" s="297">
        <f t="shared" si="129"/>
        <v>0</v>
      </c>
      <c r="I339" s="297">
        <f t="shared" si="129"/>
        <v>0</v>
      </c>
      <c r="J339" s="297">
        <f t="shared" si="129"/>
        <v>0</v>
      </c>
      <c r="K339" s="297">
        <f t="shared" si="129"/>
        <v>0</v>
      </c>
      <c r="L339" s="297">
        <f t="shared" si="129"/>
        <v>0</v>
      </c>
      <c r="M339" s="297">
        <f t="shared" si="129"/>
        <v>0</v>
      </c>
      <c r="N339" s="297">
        <f t="shared" si="129"/>
        <v>0</v>
      </c>
      <c r="O339" s="297">
        <f t="shared" si="129"/>
        <v>0</v>
      </c>
      <c r="P339" s="297">
        <f t="shared" si="129"/>
        <v>0</v>
      </c>
      <c r="Q339" s="297">
        <f t="shared" si="129"/>
        <v>0</v>
      </c>
      <c r="R339" s="297">
        <f t="shared" si="129"/>
        <v>0</v>
      </c>
      <c r="S339" s="297">
        <f t="shared" si="129"/>
        <v>0</v>
      </c>
      <c r="T339" s="297">
        <f t="shared" si="129"/>
        <v>0</v>
      </c>
      <c r="U339" s="297">
        <f t="shared" si="129"/>
        <v>0</v>
      </c>
      <c r="V339" s="297">
        <f t="shared" si="129"/>
        <v>0</v>
      </c>
      <c r="W339" s="297">
        <f t="shared" si="129"/>
        <v>0</v>
      </c>
      <c r="X339" s="297">
        <f t="shared" si="129"/>
        <v>0</v>
      </c>
      <c r="Y339" s="297">
        <f t="shared" si="129"/>
        <v>0</v>
      </c>
      <c r="Z339" s="297">
        <f t="shared" si="129"/>
        <v>0</v>
      </c>
      <c r="AA339" s="297">
        <f t="shared" si="129"/>
        <v>0</v>
      </c>
      <c r="AB339" s="297">
        <f t="shared" si="129"/>
        <v>0</v>
      </c>
      <c r="AC339" s="297">
        <f t="shared" si="129"/>
        <v>0</v>
      </c>
      <c r="AD339" s="297">
        <f t="shared" si="129"/>
        <v>0</v>
      </c>
      <c r="AE339" s="297">
        <f t="shared" si="129"/>
        <v>0</v>
      </c>
      <c r="AF339" s="297">
        <f t="shared" si="129"/>
        <v>0</v>
      </c>
      <c r="AG339" s="189">
        <f t="shared" si="128"/>
        <v>0</v>
      </c>
      <c r="AH339" s="298"/>
    </row>
    <row r="340">
      <c r="A340" s="211"/>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89"/>
      <c r="AH340" s="185"/>
    </row>
    <row r="341">
      <c r="A341" s="299" t="s">
        <v>278</v>
      </c>
      <c r="B341" s="245">
        <v>0.0</v>
      </c>
      <c r="C341" s="245">
        <v>0.0</v>
      </c>
      <c r="D341" s="245">
        <v>0.0</v>
      </c>
      <c r="E341" s="245">
        <v>0.0</v>
      </c>
      <c r="F341" s="245">
        <v>0.0</v>
      </c>
      <c r="G341" s="245">
        <v>0.0</v>
      </c>
      <c r="H341" s="245">
        <v>0.0</v>
      </c>
      <c r="I341" s="245">
        <v>0.0</v>
      </c>
      <c r="J341" s="245">
        <v>0.0</v>
      </c>
      <c r="K341" s="245">
        <v>0.0</v>
      </c>
      <c r="L341" s="245">
        <v>0.0</v>
      </c>
      <c r="M341" s="245">
        <v>0.0</v>
      </c>
      <c r="N341" s="245">
        <v>0.0</v>
      </c>
      <c r="O341" s="245">
        <v>0.0</v>
      </c>
      <c r="P341" s="245">
        <v>0.0</v>
      </c>
      <c r="Q341" s="245">
        <v>0.0</v>
      </c>
      <c r="R341" s="245">
        <v>0.0</v>
      </c>
      <c r="S341" s="245">
        <v>0.0</v>
      </c>
      <c r="T341" s="245">
        <v>0.0</v>
      </c>
      <c r="U341" s="245">
        <v>0.0</v>
      </c>
      <c r="V341" s="245">
        <v>0.0</v>
      </c>
      <c r="W341" s="245">
        <v>1.0</v>
      </c>
      <c r="X341" s="245">
        <v>0.0</v>
      </c>
      <c r="Y341" s="245">
        <v>0.0</v>
      </c>
      <c r="Z341" s="245">
        <v>0.0</v>
      </c>
      <c r="AA341" s="245">
        <v>0.0</v>
      </c>
      <c r="AB341" s="245">
        <v>0.0</v>
      </c>
      <c r="AC341" s="245">
        <v>0.0</v>
      </c>
      <c r="AD341" s="245">
        <v>0.0</v>
      </c>
      <c r="AE341" s="245">
        <v>0.0</v>
      </c>
      <c r="AF341" s="245">
        <v>0.0</v>
      </c>
      <c r="AG341" s="189">
        <f t="shared" ref="AG341:AG355" si="130">SUM(B341:AF341)</f>
        <v>1</v>
      </c>
      <c r="AH341" s="226"/>
    </row>
    <row r="342">
      <c r="A342" s="300" t="s">
        <v>279</v>
      </c>
      <c r="B342" s="235">
        <v>0.0</v>
      </c>
      <c r="C342" s="235">
        <v>0.0</v>
      </c>
      <c r="D342" s="235">
        <v>0.0</v>
      </c>
      <c r="E342" s="235">
        <v>0.0</v>
      </c>
      <c r="F342" s="235">
        <v>0.0</v>
      </c>
      <c r="G342" s="235">
        <v>0.0</v>
      </c>
      <c r="H342" s="235">
        <v>0.0</v>
      </c>
      <c r="I342" s="235">
        <v>0.0</v>
      </c>
      <c r="J342" s="235">
        <v>0.0</v>
      </c>
      <c r="K342" s="235">
        <v>0.0</v>
      </c>
      <c r="L342" s="235">
        <v>0.0</v>
      </c>
      <c r="M342" s="235">
        <v>0.0</v>
      </c>
      <c r="N342" s="235">
        <v>0.0</v>
      </c>
      <c r="O342" s="235">
        <v>0.0</v>
      </c>
      <c r="P342" s="235">
        <v>0.0</v>
      </c>
      <c r="Q342" s="235">
        <v>0.0</v>
      </c>
      <c r="R342" s="235">
        <v>0.0</v>
      </c>
      <c r="S342" s="235">
        <v>0.0</v>
      </c>
      <c r="T342" s="235">
        <v>0.0</v>
      </c>
      <c r="U342" s="235">
        <v>0.0</v>
      </c>
      <c r="V342" s="235">
        <v>0.0</v>
      </c>
      <c r="W342" s="235">
        <v>0.0</v>
      </c>
      <c r="X342" s="235">
        <v>0.0</v>
      </c>
      <c r="Y342" s="235">
        <v>0.0</v>
      </c>
      <c r="Z342" s="235">
        <v>0.0</v>
      </c>
      <c r="AA342" s="235">
        <v>0.0</v>
      </c>
      <c r="AB342" s="235">
        <v>0.0</v>
      </c>
      <c r="AC342" s="235">
        <v>0.0</v>
      </c>
      <c r="AD342" s="235">
        <v>0.0</v>
      </c>
      <c r="AE342" s="235">
        <v>0.0</v>
      </c>
      <c r="AF342" s="235">
        <v>0.0</v>
      </c>
      <c r="AG342" s="189">
        <f t="shared" si="130"/>
        <v>0</v>
      </c>
      <c r="AH342" s="201"/>
    </row>
    <row r="343">
      <c r="A343" s="300" t="s">
        <v>762</v>
      </c>
      <c r="B343" s="235">
        <v>0.0</v>
      </c>
      <c r="C343" s="235">
        <v>0.0</v>
      </c>
      <c r="D343" s="235">
        <v>0.0</v>
      </c>
      <c r="E343" s="235">
        <v>0.0</v>
      </c>
      <c r="F343" s="235">
        <v>0.0</v>
      </c>
      <c r="G343" s="235">
        <v>0.0</v>
      </c>
      <c r="H343" s="235">
        <v>0.0</v>
      </c>
      <c r="I343" s="235">
        <v>0.0</v>
      </c>
      <c r="J343" s="235">
        <v>0.0</v>
      </c>
      <c r="K343" s="235">
        <v>0.0</v>
      </c>
      <c r="L343" s="235">
        <v>0.0</v>
      </c>
      <c r="M343" s="235">
        <v>0.0</v>
      </c>
      <c r="N343" s="235">
        <v>0.0</v>
      </c>
      <c r="O343" s="235">
        <v>0.0</v>
      </c>
      <c r="P343" s="235">
        <v>0.0</v>
      </c>
      <c r="Q343" s="235">
        <v>0.0</v>
      </c>
      <c r="R343" s="235">
        <v>0.0</v>
      </c>
      <c r="S343" s="235">
        <v>0.0</v>
      </c>
      <c r="T343" s="235">
        <v>0.0</v>
      </c>
      <c r="U343" s="235">
        <v>0.0</v>
      </c>
      <c r="V343" s="235">
        <v>0.0</v>
      </c>
      <c r="W343" s="235">
        <v>0.0</v>
      </c>
      <c r="X343" s="235">
        <v>0.0</v>
      </c>
      <c r="Y343" s="235">
        <v>0.0</v>
      </c>
      <c r="Z343" s="235">
        <v>0.0</v>
      </c>
      <c r="AA343" s="235">
        <v>0.0</v>
      </c>
      <c r="AB343" s="235">
        <v>0.0</v>
      </c>
      <c r="AC343" s="235">
        <v>0.0</v>
      </c>
      <c r="AD343" s="235">
        <v>0.0</v>
      </c>
      <c r="AE343" s="235">
        <v>0.0</v>
      </c>
      <c r="AF343" s="235">
        <v>0.0</v>
      </c>
      <c r="AG343" s="189">
        <f t="shared" si="130"/>
        <v>0</v>
      </c>
      <c r="AH343" s="201"/>
    </row>
    <row r="344">
      <c r="A344" s="300" t="s">
        <v>763</v>
      </c>
      <c r="B344" s="235">
        <v>0.0</v>
      </c>
      <c r="C344" s="235">
        <v>0.0</v>
      </c>
      <c r="D344" s="235">
        <v>0.0</v>
      </c>
      <c r="E344" s="235">
        <v>0.0</v>
      </c>
      <c r="F344" s="235">
        <v>0.0</v>
      </c>
      <c r="G344" s="235">
        <v>0.0</v>
      </c>
      <c r="H344" s="235">
        <v>0.0</v>
      </c>
      <c r="I344" s="235">
        <v>0.0</v>
      </c>
      <c r="J344" s="235">
        <v>0.0</v>
      </c>
      <c r="K344" s="235">
        <v>0.0</v>
      </c>
      <c r="L344" s="235">
        <v>0.0</v>
      </c>
      <c r="M344" s="235">
        <v>0.0</v>
      </c>
      <c r="N344" s="235">
        <v>0.0</v>
      </c>
      <c r="O344" s="235">
        <v>0.0</v>
      </c>
      <c r="P344" s="235">
        <v>0.0</v>
      </c>
      <c r="Q344" s="235">
        <v>0.0</v>
      </c>
      <c r="R344" s="235">
        <v>0.0</v>
      </c>
      <c r="S344" s="235">
        <v>0.0</v>
      </c>
      <c r="T344" s="235">
        <v>0.0</v>
      </c>
      <c r="U344" s="235">
        <v>0.0</v>
      </c>
      <c r="V344" s="235">
        <v>0.0</v>
      </c>
      <c r="W344" s="235">
        <v>0.0</v>
      </c>
      <c r="X344" s="235">
        <v>0.0</v>
      </c>
      <c r="Y344" s="235">
        <v>0.0</v>
      </c>
      <c r="Z344" s="235">
        <v>0.0</v>
      </c>
      <c r="AA344" s="235">
        <v>0.0</v>
      </c>
      <c r="AB344" s="235">
        <v>0.0</v>
      </c>
      <c r="AC344" s="235">
        <v>0.0</v>
      </c>
      <c r="AD344" s="235">
        <v>0.0</v>
      </c>
      <c r="AE344" s="235">
        <v>0.0</v>
      </c>
      <c r="AF344" s="235">
        <v>0.0</v>
      </c>
      <c r="AG344" s="189">
        <f t="shared" si="130"/>
        <v>0</v>
      </c>
      <c r="AH344" s="201"/>
    </row>
    <row r="345">
      <c r="A345" s="300" t="s">
        <v>764</v>
      </c>
      <c r="B345" s="235">
        <v>0.0</v>
      </c>
      <c r="C345" s="235">
        <v>0.0</v>
      </c>
      <c r="D345" s="235">
        <v>0.0</v>
      </c>
      <c r="E345" s="235">
        <v>0.0</v>
      </c>
      <c r="F345" s="235">
        <v>0.0</v>
      </c>
      <c r="G345" s="235">
        <v>0.0</v>
      </c>
      <c r="H345" s="235">
        <v>0.0</v>
      </c>
      <c r="I345" s="235">
        <v>0.0</v>
      </c>
      <c r="J345" s="235">
        <v>0.0</v>
      </c>
      <c r="K345" s="235">
        <v>0.0</v>
      </c>
      <c r="L345" s="235">
        <v>0.0</v>
      </c>
      <c r="M345" s="235">
        <v>0.0</v>
      </c>
      <c r="N345" s="235">
        <v>0.0</v>
      </c>
      <c r="O345" s="235">
        <v>0.0</v>
      </c>
      <c r="P345" s="235">
        <v>0.0</v>
      </c>
      <c r="Q345" s="235">
        <v>0.0</v>
      </c>
      <c r="R345" s="235">
        <v>0.0</v>
      </c>
      <c r="S345" s="235">
        <v>0.0</v>
      </c>
      <c r="T345" s="235">
        <v>0.0</v>
      </c>
      <c r="U345" s="235">
        <v>0.0</v>
      </c>
      <c r="V345" s="235">
        <v>0.0</v>
      </c>
      <c r="W345" s="235">
        <v>0.0</v>
      </c>
      <c r="X345" s="235">
        <v>0.0</v>
      </c>
      <c r="Y345" s="235">
        <v>0.0</v>
      </c>
      <c r="Z345" s="235">
        <v>0.0</v>
      </c>
      <c r="AA345" s="235">
        <v>0.0</v>
      </c>
      <c r="AB345" s="235">
        <v>0.0</v>
      </c>
      <c r="AC345" s="235">
        <v>0.0</v>
      </c>
      <c r="AD345" s="235">
        <v>0.0</v>
      </c>
      <c r="AE345" s="235">
        <v>0.0</v>
      </c>
      <c r="AF345" s="235">
        <v>0.0</v>
      </c>
      <c r="AG345" s="189">
        <f t="shared" si="130"/>
        <v>0</v>
      </c>
      <c r="AH345" s="201"/>
    </row>
    <row r="346">
      <c r="A346" s="300" t="s">
        <v>765</v>
      </c>
      <c r="B346" s="235">
        <v>0.0</v>
      </c>
      <c r="C346" s="235">
        <v>0.0</v>
      </c>
      <c r="D346" s="235">
        <v>0.0</v>
      </c>
      <c r="E346" s="235">
        <v>0.0</v>
      </c>
      <c r="F346" s="235">
        <v>0.0</v>
      </c>
      <c r="G346" s="235">
        <v>0.0</v>
      </c>
      <c r="H346" s="235">
        <v>0.0</v>
      </c>
      <c r="I346" s="235">
        <v>0.0</v>
      </c>
      <c r="J346" s="235">
        <v>0.0</v>
      </c>
      <c r="K346" s="235">
        <v>0.0</v>
      </c>
      <c r="L346" s="235">
        <v>0.0</v>
      </c>
      <c r="M346" s="235">
        <v>0.0</v>
      </c>
      <c r="N346" s="235">
        <v>0.0</v>
      </c>
      <c r="O346" s="235">
        <v>0.0</v>
      </c>
      <c r="P346" s="235">
        <v>0.0</v>
      </c>
      <c r="Q346" s="235">
        <v>0.0</v>
      </c>
      <c r="R346" s="235">
        <v>0.0</v>
      </c>
      <c r="S346" s="235">
        <v>0.0</v>
      </c>
      <c r="T346" s="235">
        <v>0.0</v>
      </c>
      <c r="U346" s="235">
        <v>0.0</v>
      </c>
      <c r="V346" s="235">
        <v>0.0</v>
      </c>
      <c r="W346" s="235">
        <v>0.0</v>
      </c>
      <c r="X346" s="235">
        <v>0.0</v>
      </c>
      <c r="Y346" s="235">
        <v>0.0</v>
      </c>
      <c r="Z346" s="235">
        <v>0.0</v>
      </c>
      <c r="AA346" s="235">
        <v>0.0</v>
      </c>
      <c r="AB346" s="235">
        <v>0.0</v>
      </c>
      <c r="AC346" s="235">
        <v>0.0</v>
      </c>
      <c r="AD346" s="235">
        <v>0.0</v>
      </c>
      <c r="AE346" s="235">
        <v>0.0</v>
      </c>
      <c r="AF346" s="235">
        <v>0.0</v>
      </c>
      <c r="AG346" s="189">
        <f t="shared" si="130"/>
        <v>0</v>
      </c>
      <c r="AH346" s="201"/>
    </row>
    <row r="347">
      <c r="A347" s="300" t="s">
        <v>766</v>
      </c>
      <c r="B347" s="235">
        <v>0.0</v>
      </c>
      <c r="C347" s="235">
        <v>0.0</v>
      </c>
      <c r="D347" s="235">
        <v>0.0</v>
      </c>
      <c r="E347" s="235">
        <v>0.0</v>
      </c>
      <c r="F347" s="235">
        <v>0.0</v>
      </c>
      <c r="G347" s="235">
        <v>0.0</v>
      </c>
      <c r="H347" s="235">
        <v>0.0</v>
      </c>
      <c r="I347" s="235">
        <v>0.0</v>
      </c>
      <c r="J347" s="235">
        <v>0.0</v>
      </c>
      <c r="K347" s="235">
        <v>0.0</v>
      </c>
      <c r="L347" s="235">
        <v>0.0</v>
      </c>
      <c r="M347" s="235">
        <v>0.0</v>
      </c>
      <c r="N347" s="235">
        <v>0.0</v>
      </c>
      <c r="O347" s="235">
        <v>0.0</v>
      </c>
      <c r="P347" s="235">
        <v>0.0</v>
      </c>
      <c r="Q347" s="235">
        <v>0.0</v>
      </c>
      <c r="R347" s="235">
        <v>0.0</v>
      </c>
      <c r="S347" s="235">
        <v>0.0</v>
      </c>
      <c r="T347" s="235">
        <v>0.0</v>
      </c>
      <c r="U347" s="235">
        <v>0.0</v>
      </c>
      <c r="V347" s="235">
        <v>0.0</v>
      </c>
      <c r="W347" s="235">
        <v>0.0</v>
      </c>
      <c r="X347" s="235">
        <v>0.0</v>
      </c>
      <c r="Y347" s="235">
        <v>0.0</v>
      </c>
      <c r="Z347" s="235">
        <v>0.0</v>
      </c>
      <c r="AA347" s="235">
        <v>0.0</v>
      </c>
      <c r="AB347" s="235">
        <v>0.0</v>
      </c>
      <c r="AC347" s="235">
        <v>0.0</v>
      </c>
      <c r="AD347" s="235">
        <v>0.0</v>
      </c>
      <c r="AE347" s="235">
        <v>0.0</v>
      </c>
      <c r="AF347" s="235">
        <v>0.0</v>
      </c>
      <c r="AG347" s="189">
        <f t="shared" si="130"/>
        <v>0</v>
      </c>
      <c r="AH347" s="201"/>
    </row>
    <row r="348" collapsed="1">
      <c r="A348" s="300" t="s">
        <v>767</v>
      </c>
      <c r="B348" s="235">
        <v>0.0</v>
      </c>
      <c r="C348" s="235">
        <v>0.0</v>
      </c>
      <c r="D348" s="235">
        <v>0.0</v>
      </c>
      <c r="E348" s="235">
        <v>0.0</v>
      </c>
      <c r="F348" s="235">
        <v>0.0</v>
      </c>
      <c r="G348" s="235">
        <v>0.0</v>
      </c>
      <c r="H348" s="235">
        <v>0.0</v>
      </c>
      <c r="I348" s="235">
        <v>0.0</v>
      </c>
      <c r="J348" s="235">
        <v>0.0</v>
      </c>
      <c r="K348" s="235">
        <v>0.0</v>
      </c>
      <c r="L348" s="235">
        <v>0.0</v>
      </c>
      <c r="M348" s="235">
        <v>0.0</v>
      </c>
      <c r="N348" s="235">
        <v>0.0</v>
      </c>
      <c r="O348" s="235">
        <v>0.0</v>
      </c>
      <c r="P348" s="235">
        <v>0.0</v>
      </c>
      <c r="Q348" s="235">
        <v>0.0</v>
      </c>
      <c r="R348" s="235">
        <v>0.0</v>
      </c>
      <c r="S348" s="235">
        <v>0.0</v>
      </c>
      <c r="T348" s="235">
        <v>0.0</v>
      </c>
      <c r="U348" s="235">
        <v>0.0</v>
      </c>
      <c r="V348" s="235">
        <v>0.0</v>
      </c>
      <c r="W348" s="235">
        <v>0.0</v>
      </c>
      <c r="X348" s="235">
        <v>0.0</v>
      </c>
      <c r="Y348" s="235">
        <v>0.0</v>
      </c>
      <c r="Z348" s="235">
        <v>0.0</v>
      </c>
      <c r="AA348" s="235">
        <v>0.0</v>
      </c>
      <c r="AB348" s="235">
        <v>0.0</v>
      </c>
      <c r="AC348" s="235">
        <v>0.0</v>
      </c>
      <c r="AD348" s="235">
        <v>0.0</v>
      </c>
      <c r="AE348" s="235">
        <v>0.0</v>
      </c>
      <c r="AF348" s="235">
        <v>0.0</v>
      </c>
      <c r="AG348" s="189">
        <f t="shared" si="130"/>
        <v>0</v>
      </c>
      <c r="AH348" s="201"/>
    </row>
    <row r="349" hidden="1" outlineLevel="1">
      <c r="A349" s="300" t="s">
        <v>768</v>
      </c>
      <c r="B349" s="295"/>
      <c r="C349" s="295"/>
      <c r="D349" s="295"/>
      <c r="E349" s="295"/>
      <c r="F349" s="295"/>
      <c r="G349" s="295"/>
      <c r="H349" s="295"/>
      <c r="I349" s="295"/>
      <c r="J349" s="295"/>
      <c r="K349" s="295"/>
      <c r="L349" s="295"/>
      <c r="M349" s="295"/>
      <c r="N349" s="295"/>
      <c r="O349" s="295"/>
      <c r="P349" s="295"/>
      <c r="Q349" s="295"/>
      <c r="R349" s="295"/>
      <c r="S349" s="295"/>
      <c r="T349" s="295"/>
      <c r="U349" s="295"/>
      <c r="V349" s="295"/>
      <c r="W349" s="295"/>
      <c r="X349" s="295"/>
      <c r="Y349" s="295"/>
      <c r="Z349" s="295"/>
      <c r="AA349" s="295"/>
      <c r="AB349" s="295"/>
      <c r="AC349" s="295"/>
      <c r="AD349" s="295"/>
      <c r="AE349" s="295"/>
      <c r="AF349" s="295"/>
      <c r="AG349" s="189">
        <f t="shared" si="130"/>
        <v>0</v>
      </c>
      <c r="AH349" s="201"/>
    </row>
    <row r="350" hidden="1" outlineLevel="1">
      <c r="A350" s="300" t="s">
        <v>769</v>
      </c>
      <c r="B350" s="295"/>
      <c r="C350" s="295"/>
      <c r="D350" s="295"/>
      <c r="E350" s="295"/>
      <c r="F350" s="295"/>
      <c r="G350" s="295"/>
      <c r="H350" s="295"/>
      <c r="I350" s="295"/>
      <c r="J350" s="295"/>
      <c r="K350" s="295"/>
      <c r="L350" s="295"/>
      <c r="M350" s="295"/>
      <c r="N350" s="295"/>
      <c r="O350" s="295"/>
      <c r="P350" s="295"/>
      <c r="Q350" s="295"/>
      <c r="R350" s="295"/>
      <c r="S350" s="295"/>
      <c r="T350" s="295"/>
      <c r="U350" s="295"/>
      <c r="V350" s="295"/>
      <c r="W350" s="295"/>
      <c r="X350" s="295"/>
      <c r="Y350" s="295"/>
      <c r="Z350" s="295"/>
      <c r="AA350" s="295"/>
      <c r="AB350" s="295"/>
      <c r="AC350" s="295"/>
      <c r="AD350" s="295"/>
      <c r="AE350" s="295"/>
      <c r="AF350" s="295"/>
      <c r="AG350" s="189">
        <f t="shared" si="130"/>
        <v>0</v>
      </c>
      <c r="AH350" s="201"/>
    </row>
    <row r="351" hidden="1" outlineLevel="1">
      <c r="A351" s="288" t="s">
        <v>770</v>
      </c>
      <c r="B351" s="295"/>
      <c r="C351" s="295"/>
      <c r="D351" s="295"/>
      <c r="E351" s="295"/>
      <c r="F351" s="295"/>
      <c r="G351" s="295"/>
      <c r="H351" s="295"/>
      <c r="I351" s="295"/>
      <c r="J351" s="295"/>
      <c r="K351" s="295"/>
      <c r="L351" s="295"/>
      <c r="M351" s="295"/>
      <c r="N351" s="295"/>
      <c r="O351" s="295"/>
      <c r="P351" s="295"/>
      <c r="Q351" s="295"/>
      <c r="R351" s="295"/>
      <c r="S351" s="295"/>
      <c r="T351" s="295"/>
      <c r="U351" s="295"/>
      <c r="V351" s="295"/>
      <c r="W351" s="295"/>
      <c r="X351" s="295"/>
      <c r="Y351" s="295"/>
      <c r="Z351" s="295"/>
      <c r="AA351" s="295"/>
      <c r="AB351" s="295"/>
      <c r="AC351" s="295"/>
      <c r="AD351" s="295"/>
      <c r="AE351" s="295"/>
      <c r="AF351" s="295"/>
      <c r="AG351" s="189">
        <f t="shared" si="130"/>
        <v>0</v>
      </c>
      <c r="AH351" s="201"/>
    </row>
    <row r="352" hidden="1" outlineLevel="1">
      <c r="A352" s="288" t="s">
        <v>771</v>
      </c>
      <c r="B352" s="349"/>
      <c r="C352" s="349"/>
      <c r="D352" s="349"/>
      <c r="E352" s="349"/>
      <c r="F352" s="349"/>
      <c r="G352" s="349"/>
      <c r="H352" s="349"/>
      <c r="I352" s="349"/>
      <c r="J352" s="349"/>
      <c r="K352" s="349"/>
      <c r="L352" s="349"/>
      <c r="M352" s="349"/>
      <c r="N352" s="349"/>
      <c r="O352" s="349"/>
      <c r="P352" s="349"/>
      <c r="Q352" s="349"/>
      <c r="R352" s="349"/>
      <c r="S352" s="349"/>
      <c r="T352" s="349"/>
      <c r="U352" s="349"/>
      <c r="V352" s="349"/>
      <c r="W352" s="349"/>
      <c r="X352" s="349"/>
      <c r="Y352" s="349"/>
      <c r="Z352" s="349"/>
      <c r="AA352" s="349"/>
      <c r="AB352" s="349"/>
      <c r="AC352" s="349"/>
      <c r="AD352" s="349"/>
      <c r="AE352" s="349"/>
      <c r="AF352" s="349"/>
      <c r="AG352" s="189">
        <f t="shared" si="130"/>
        <v>0</v>
      </c>
      <c r="AH352" s="201"/>
    </row>
    <row r="353" hidden="1" outlineLevel="1">
      <c r="A353" s="288" t="s">
        <v>290</v>
      </c>
      <c r="B353" s="295"/>
      <c r="C353" s="295"/>
      <c r="D353" s="295"/>
      <c r="E353" s="295"/>
      <c r="F353" s="295"/>
      <c r="G353" s="295"/>
      <c r="H353" s="295"/>
      <c r="I353" s="295"/>
      <c r="J353" s="295"/>
      <c r="K353" s="295"/>
      <c r="L353" s="295"/>
      <c r="M353" s="295"/>
      <c r="N353" s="295"/>
      <c r="O353" s="295"/>
      <c r="P353" s="295"/>
      <c r="Q353" s="295"/>
      <c r="R353" s="295"/>
      <c r="S353" s="295"/>
      <c r="T353" s="295"/>
      <c r="U353" s="295"/>
      <c r="V353" s="295"/>
      <c r="W353" s="295"/>
      <c r="X353" s="295"/>
      <c r="Y353" s="295"/>
      <c r="Z353" s="295"/>
      <c r="AA353" s="295"/>
      <c r="AB353" s="295"/>
      <c r="AC353" s="295"/>
      <c r="AD353" s="295"/>
      <c r="AE353" s="295"/>
      <c r="AF353" s="295"/>
      <c r="AG353" s="189">
        <f t="shared" si="130"/>
        <v>0</v>
      </c>
      <c r="AH353" s="201"/>
    </row>
    <row r="354" hidden="1" outlineLevel="1">
      <c r="A354" s="287" t="s">
        <v>405</v>
      </c>
      <c r="B354" s="295"/>
      <c r="C354" s="295"/>
      <c r="D354" s="295"/>
      <c r="E354" s="295"/>
      <c r="F354" s="295"/>
      <c r="G354" s="295"/>
      <c r="H354" s="295"/>
      <c r="I354" s="295"/>
      <c r="J354" s="295"/>
      <c r="K354" s="295"/>
      <c r="L354" s="295"/>
      <c r="M354" s="295"/>
      <c r="N354" s="295"/>
      <c r="O354" s="295"/>
      <c r="P354" s="295"/>
      <c r="Q354" s="295"/>
      <c r="R354" s="295"/>
      <c r="S354" s="295"/>
      <c r="T354" s="295"/>
      <c r="U354" s="295"/>
      <c r="V354" s="295"/>
      <c r="W354" s="295"/>
      <c r="X354" s="295"/>
      <c r="Y354" s="295"/>
      <c r="Z354" s="295"/>
      <c r="AA354" s="295"/>
      <c r="AB354" s="295"/>
      <c r="AC354" s="295"/>
      <c r="AD354" s="295"/>
      <c r="AE354" s="295"/>
      <c r="AF354" s="295"/>
      <c r="AG354" s="189">
        <f t="shared" si="130"/>
        <v>0</v>
      </c>
      <c r="AH354" s="201"/>
    </row>
    <row r="355">
      <c r="A355" s="296" t="s">
        <v>291</v>
      </c>
      <c r="B355" s="297">
        <f t="shared" ref="B355:AF355" si="131">sum(B341:B354)</f>
        <v>0</v>
      </c>
      <c r="C355" s="297">
        <f t="shared" si="131"/>
        <v>0</v>
      </c>
      <c r="D355" s="297">
        <f t="shared" si="131"/>
        <v>0</v>
      </c>
      <c r="E355" s="297">
        <f t="shared" si="131"/>
        <v>0</v>
      </c>
      <c r="F355" s="297">
        <f t="shared" si="131"/>
        <v>0</v>
      </c>
      <c r="G355" s="297">
        <f t="shared" si="131"/>
        <v>0</v>
      </c>
      <c r="H355" s="297">
        <f t="shared" si="131"/>
        <v>0</v>
      </c>
      <c r="I355" s="297">
        <f t="shared" si="131"/>
        <v>0</v>
      </c>
      <c r="J355" s="297">
        <f t="shared" si="131"/>
        <v>0</v>
      </c>
      <c r="K355" s="297">
        <f t="shared" si="131"/>
        <v>0</v>
      </c>
      <c r="L355" s="297">
        <f t="shared" si="131"/>
        <v>0</v>
      </c>
      <c r="M355" s="297">
        <f t="shared" si="131"/>
        <v>0</v>
      </c>
      <c r="N355" s="297">
        <f t="shared" si="131"/>
        <v>0</v>
      </c>
      <c r="O355" s="297">
        <f t="shared" si="131"/>
        <v>0</v>
      </c>
      <c r="P355" s="297">
        <f t="shared" si="131"/>
        <v>0</v>
      </c>
      <c r="Q355" s="297">
        <f t="shared" si="131"/>
        <v>0</v>
      </c>
      <c r="R355" s="297">
        <f t="shared" si="131"/>
        <v>0</v>
      </c>
      <c r="S355" s="297">
        <f t="shared" si="131"/>
        <v>0</v>
      </c>
      <c r="T355" s="297">
        <f t="shared" si="131"/>
        <v>0</v>
      </c>
      <c r="U355" s="297">
        <f t="shared" si="131"/>
        <v>0</v>
      </c>
      <c r="V355" s="297">
        <f t="shared" si="131"/>
        <v>0</v>
      </c>
      <c r="W355" s="297">
        <f t="shared" si="131"/>
        <v>1</v>
      </c>
      <c r="X355" s="297">
        <f t="shared" si="131"/>
        <v>0</v>
      </c>
      <c r="Y355" s="297">
        <f t="shared" si="131"/>
        <v>0</v>
      </c>
      <c r="Z355" s="297">
        <f t="shared" si="131"/>
        <v>0</v>
      </c>
      <c r="AA355" s="297">
        <f t="shared" si="131"/>
        <v>0</v>
      </c>
      <c r="AB355" s="297">
        <f t="shared" si="131"/>
        <v>0</v>
      </c>
      <c r="AC355" s="297">
        <f t="shared" si="131"/>
        <v>0</v>
      </c>
      <c r="AD355" s="297">
        <f t="shared" si="131"/>
        <v>0</v>
      </c>
      <c r="AE355" s="297">
        <f t="shared" si="131"/>
        <v>0</v>
      </c>
      <c r="AF355" s="297">
        <f t="shared" si="131"/>
        <v>0</v>
      </c>
      <c r="AG355" s="189">
        <f t="shared" si="130"/>
        <v>1</v>
      </c>
      <c r="AH355" s="298"/>
    </row>
    <row r="356" ht="16.5" customHeight="1">
      <c r="A356" s="301"/>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89"/>
      <c r="AH356" s="201"/>
    </row>
    <row r="357">
      <c r="A357" s="288" t="s">
        <v>406</v>
      </c>
      <c r="B357" s="235">
        <v>0.0</v>
      </c>
      <c r="C357" s="235">
        <v>0.0</v>
      </c>
      <c r="D357" s="235">
        <v>0.0</v>
      </c>
      <c r="E357" s="235">
        <v>0.0</v>
      </c>
      <c r="F357" s="235">
        <v>0.0</v>
      </c>
      <c r="G357" s="235">
        <v>0.0</v>
      </c>
      <c r="H357" s="235">
        <v>0.0</v>
      </c>
      <c r="I357" s="235">
        <v>0.0</v>
      </c>
      <c r="J357" s="235">
        <v>0.0</v>
      </c>
      <c r="K357" s="235">
        <v>0.0</v>
      </c>
      <c r="L357" s="235">
        <v>0.0</v>
      </c>
      <c r="M357" s="235">
        <v>0.0</v>
      </c>
      <c r="N357" s="235">
        <v>0.0</v>
      </c>
      <c r="O357" s="235">
        <v>0.0</v>
      </c>
      <c r="P357" s="235">
        <v>1.0</v>
      </c>
      <c r="Q357" s="235">
        <v>0.0</v>
      </c>
      <c r="R357" s="235">
        <v>0.0</v>
      </c>
      <c r="S357" s="235">
        <v>0.0</v>
      </c>
      <c r="T357" s="235">
        <v>0.0</v>
      </c>
      <c r="U357" s="235">
        <v>0.0</v>
      </c>
      <c r="V357" s="235">
        <v>0.0</v>
      </c>
      <c r="W357" s="235">
        <v>1.0</v>
      </c>
      <c r="X357" s="235">
        <v>0.0</v>
      </c>
      <c r="Y357" s="235">
        <v>0.0</v>
      </c>
      <c r="Z357" s="235">
        <v>0.0</v>
      </c>
      <c r="AA357" s="235">
        <v>0.0</v>
      </c>
      <c r="AB357" s="235">
        <v>0.0</v>
      </c>
      <c r="AC357" s="235">
        <v>0.0</v>
      </c>
      <c r="AD357" s="235">
        <v>0.0</v>
      </c>
      <c r="AE357" s="235">
        <v>0.0</v>
      </c>
      <c r="AF357" s="235">
        <v>0.0</v>
      </c>
      <c r="AG357" s="189">
        <f t="shared" ref="AG357:AG358" si="133">SUM(B357:AF357)</f>
        <v>2</v>
      </c>
      <c r="AH357" s="150"/>
    </row>
    <row r="358">
      <c r="A358" s="289" t="s">
        <v>407</v>
      </c>
      <c r="B358" s="290">
        <f t="shared" ref="B358:AF358" si="132">sum(B357)</f>
        <v>0</v>
      </c>
      <c r="C358" s="290">
        <f t="shared" si="132"/>
        <v>0</v>
      </c>
      <c r="D358" s="290">
        <f t="shared" si="132"/>
        <v>0</v>
      </c>
      <c r="E358" s="290">
        <f t="shared" si="132"/>
        <v>0</v>
      </c>
      <c r="F358" s="290">
        <f t="shared" si="132"/>
        <v>0</v>
      </c>
      <c r="G358" s="290">
        <f t="shared" si="132"/>
        <v>0</v>
      </c>
      <c r="H358" s="290">
        <f t="shared" si="132"/>
        <v>0</v>
      </c>
      <c r="I358" s="290">
        <f t="shared" si="132"/>
        <v>0</v>
      </c>
      <c r="J358" s="290">
        <f t="shared" si="132"/>
        <v>0</v>
      </c>
      <c r="K358" s="290">
        <f t="shared" si="132"/>
        <v>0</v>
      </c>
      <c r="L358" s="290">
        <f t="shared" si="132"/>
        <v>0</v>
      </c>
      <c r="M358" s="290">
        <f t="shared" si="132"/>
        <v>0</v>
      </c>
      <c r="N358" s="290">
        <f t="shared" si="132"/>
        <v>0</v>
      </c>
      <c r="O358" s="290">
        <f t="shared" si="132"/>
        <v>0</v>
      </c>
      <c r="P358" s="290">
        <f t="shared" si="132"/>
        <v>1</v>
      </c>
      <c r="Q358" s="290">
        <f t="shared" si="132"/>
        <v>0</v>
      </c>
      <c r="R358" s="290">
        <f t="shared" si="132"/>
        <v>0</v>
      </c>
      <c r="S358" s="290">
        <f t="shared" si="132"/>
        <v>0</v>
      </c>
      <c r="T358" s="290">
        <f t="shared" si="132"/>
        <v>0</v>
      </c>
      <c r="U358" s="290">
        <f t="shared" si="132"/>
        <v>0</v>
      </c>
      <c r="V358" s="290">
        <f t="shared" si="132"/>
        <v>0</v>
      </c>
      <c r="W358" s="290">
        <f t="shared" si="132"/>
        <v>1</v>
      </c>
      <c r="X358" s="290">
        <f t="shared" si="132"/>
        <v>0</v>
      </c>
      <c r="Y358" s="290">
        <f t="shared" si="132"/>
        <v>0</v>
      </c>
      <c r="Z358" s="290">
        <f t="shared" si="132"/>
        <v>0</v>
      </c>
      <c r="AA358" s="290">
        <f t="shared" si="132"/>
        <v>0</v>
      </c>
      <c r="AB358" s="290">
        <f t="shared" si="132"/>
        <v>0</v>
      </c>
      <c r="AC358" s="290">
        <f t="shared" si="132"/>
        <v>0</v>
      </c>
      <c r="AD358" s="290">
        <f t="shared" si="132"/>
        <v>0</v>
      </c>
      <c r="AE358" s="290">
        <f t="shared" si="132"/>
        <v>0</v>
      </c>
      <c r="AF358" s="290">
        <f t="shared" si="132"/>
        <v>0</v>
      </c>
      <c r="AG358" s="189">
        <f t="shared" si="133"/>
        <v>2</v>
      </c>
      <c r="AH358" s="150"/>
    </row>
    <row r="359">
      <c r="A359" s="158"/>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189"/>
      <c r="AH359" s="283"/>
    </row>
    <row r="360">
      <c r="A360" s="360" t="s">
        <v>431</v>
      </c>
      <c r="B360" s="307">
        <v>0.0</v>
      </c>
      <c r="C360" s="307">
        <v>0.0</v>
      </c>
      <c r="D360" s="307">
        <v>0.0</v>
      </c>
      <c r="E360" s="307">
        <v>0.0</v>
      </c>
      <c r="F360" s="307">
        <v>0.0</v>
      </c>
      <c r="G360" s="307">
        <v>0.0</v>
      </c>
      <c r="H360" s="307">
        <v>0.0</v>
      </c>
      <c r="I360" s="307">
        <v>0.0</v>
      </c>
      <c r="J360" s="307">
        <v>0.0</v>
      </c>
      <c r="K360" s="307">
        <v>0.0</v>
      </c>
      <c r="L360" s="307">
        <v>0.0</v>
      </c>
      <c r="M360" s="307">
        <v>0.0</v>
      </c>
      <c r="N360" s="307">
        <v>0.0</v>
      </c>
      <c r="O360" s="307">
        <v>0.0</v>
      </c>
      <c r="P360" s="307">
        <v>1.0</v>
      </c>
      <c r="Q360" s="307">
        <v>0.0</v>
      </c>
      <c r="R360" s="307">
        <v>0.0</v>
      </c>
      <c r="S360" s="307">
        <v>0.0</v>
      </c>
      <c r="T360" s="307">
        <v>0.0</v>
      </c>
      <c r="U360" s="307">
        <v>0.0</v>
      </c>
      <c r="V360" s="307">
        <v>0.0</v>
      </c>
      <c r="W360" s="307">
        <v>1.0</v>
      </c>
      <c r="X360" s="307">
        <v>0.0</v>
      </c>
      <c r="Y360" s="307">
        <v>0.0</v>
      </c>
      <c r="Z360" s="307">
        <v>0.0</v>
      </c>
      <c r="AA360" s="307">
        <v>0.0</v>
      </c>
      <c r="AB360" s="307">
        <v>0.0</v>
      </c>
      <c r="AC360" s="307">
        <v>0.0</v>
      </c>
      <c r="AD360" s="307">
        <v>0.0</v>
      </c>
      <c r="AE360" s="307">
        <v>0.0</v>
      </c>
      <c r="AF360" s="307">
        <v>0.0</v>
      </c>
      <c r="AG360" s="189">
        <f>SUM(B360:AF360)</f>
        <v>2</v>
      </c>
      <c r="AH360" s="150"/>
    </row>
    <row r="361">
      <c r="A361" s="158"/>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189"/>
      <c r="AH361" s="283"/>
    </row>
    <row r="362">
      <c r="A362" s="192" t="s">
        <v>432</v>
      </c>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189"/>
      <c r="AH362" s="283"/>
    </row>
    <row r="363">
      <c r="A363" s="356" t="s">
        <v>748</v>
      </c>
      <c r="B363" s="361">
        <v>0.0</v>
      </c>
      <c r="C363" s="361">
        <v>0.0</v>
      </c>
      <c r="D363" s="361">
        <v>0.0</v>
      </c>
      <c r="E363" s="361">
        <v>0.0</v>
      </c>
      <c r="F363" s="361">
        <v>0.0</v>
      </c>
      <c r="G363" s="361">
        <v>0.0</v>
      </c>
      <c r="H363" s="361">
        <v>0.0</v>
      </c>
      <c r="I363" s="361">
        <v>0.0</v>
      </c>
      <c r="J363" s="361">
        <v>0.0</v>
      </c>
      <c r="K363" s="361">
        <v>0.0</v>
      </c>
      <c r="L363" s="361">
        <v>0.0</v>
      </c>
      <c r="M363" s="361">
        <v>0.0</v>
      </c>
      <c r="N363" s="361">
        <v>0.0</v>
      </c>
      <c r="O363" s="361">
        <v>0.0</v>
      </c>
      <c r="P363" s="361">
        <v>80.18</v>
      </c>
      <c r="Q363" s="361">
        <v>0.0</v>
      </c>
      <c r="R363" s="361">
        <v>0.0</v>
      </c>
      <c r="S363" s="361">
        <v>0.0</v>
      </c>
      <c r="T363" s="361">
        <v>0.0</v>
      </c>
      <c r="U363" s="361">
        <v>0.0</v>
      </c>
      <c r="V363" s="361">
        <v>0.0</v>
      </c>
      <c r="W363" s="361">
        <v>236.8</v>
      </c>
      <c r="X363" s="361">
        <v>0.0</v>
      </c>
      <c r="Y363" s="361">
        <v>0.0</v>
      </c>
      <c r="Z363" s="361">
        <v>0.0</v>
      </c>
      <c r="AA363" s="361">
        <v>0.0</v>
      </c>
      <c r="AB363" s="361">
        <v>0.0</v>
      </c>
      <c r="AC363" s="361">
        <v>0.0</v>
      </c>
      <c r="AD363" s="361">
        <v>0.0</v>
      </c>
      <c r="AE363" s="361">
        <v>0.0</v>
      </c>
      <c r="AF363" s="361">
        <v>0.0</v>
      </c>
      <c r="AG363" s="250">
        <f t="shared" ref="AG363:AG366" si="134">SUM(B363:AF363)</f>
        <v>316.98</v>
      </c>
      <c r="AH363" s="150"/>
    </row>
    <row r="364">
      <c r="A364" s="356" t="s">
        <v>749</v>
      </c>
      <c r="B364" s="361">
        <v>0.0</v>
      </c>
      <c r="C364" s="361">
        <v>0.0</v>
      </c>
      <c r="D364" s="361">
        <v>0.0</v>
      </c>
      <c r="E364" s="361">
        <v>0.0</v>
      </c>
      <c r="F364" s="361">
        <v>0.0</v>
      </c>
      <c r="G364" s="361">
        <v>0.0</v>
      </c>
      <c r="H364" s="361">
        <v>0.0</v>
      </c>
      <c r="I364" s="361">
        <v>0.0</v>
      </c>
      <c r="J364" s="361">
        <v>0.0</v>
      </c>
      <c r="K364" s="361">
        <v>0.0</v>
      </c>
      <c r="L364" s="361">
        <v>0.0</v>
      </c>
      <c r="M364" s="361">
        <v>0.0</v>
      </c>
      <c r="N364" s="361">
        <v>0.0</v>
      </c>
      <c r="O364" s="361">
        <v>0.0</v>
      </c>
      <c r="P364" s="361">
        <v>0.0</v>
      </c>
      <c r="Q364" s="361">
        <v>0.0</v>
      </c>
      <c r="R364" s="361">
        <v>0.0</v>
      </c>
      <c r="S364" s="361">
        <v>0.0</v>
      </c>
      <c r="T364" s="361">
        <v>0.0</v>
      </c>
      <c r="U364" s="361">
        <v>0.0</v>
      </c>
      <c r="V364" s="361">
        <v>0.0</v>
      </c>
      <c r="W364" s="361">
        <v>29.02</v>
      </c>
      <c r="X364" s="361">
        <v>0.0</v>
      </c>
      <c r="Y364" s="361">
        <v>0.0</v>
      </c>
      <c r="Z364" s="361">
        <v>0.0</v>
      </c>
      <c r="AA364" s="361">
        <v>0.0</v>
      </c>
      <c r="AB364" s="361">
        <v>0.0</v>
      </c>
      <c r="AC364" s="361">
        <v>0.0</v>
      </c>
      <c r="AD364" s="361">
        <v>0.0</v>
      </c>
      <c r="AE364" s="361">
        <v>0.0</v>
      </c>
      <c r="AF364" s="361">
        <v>0.0</v>
      </c>
      <c r="AG364" s="250">
        <f t="shared" si="134"/>
        <v>29.02</v>
      </c>
      <c r="AH364" s="150"/>
    </row>
    <row r="365">
      <c r="A365" s="356" t="s">
        <v>750</v>
      </c>
      <c r="B365" s="270">
        <v>0.0</v>
      </c>
      <c r="C365" s="270">
        <v>0.0</v>
      </c>
      <c r="D365" s="270">
        <v>0.0</v>
      </c>
      <c r="E365" s="270">
        <v>0.0</v>
      </c>
      <c r="F365" s="270">
        <v>0.0</v>
      </c>
      <c r="G365" s="270">
        <v>0.0</v>
      </c>
      <c r="H365" s="270">
        <v>0.0</v>
      </c>
      <c r="I365" s="270">
        <v>0.0</v>
      </c>
      <c r="J365" s="270">
        <v>0.0</v>
      </c>
      <c r="K365" s="270">
        <v>0.0</v>
      </c>
      <c r="L365" s="270">
        <v>0.0</v>
      </c>
      <c r="M365" s="270">
        <v>0.0</v>
      </c>
      <c r="N365" s="270">
        <v>0.0</v>
      </c>
      <c r="O365" s="270">
        <v>0.0</v>
      </c>
      <c r="P365" s="270">
        <v>17.64</v>
      </c>
      <c r="Q365" s="270">
        <v>0.0</v>
      </c>
      <c r="R365" s="270">
        <v>0.0</v>
      </c>
      <c r="S365" s="270">
        <v>0.0</v>
      </c>
      <c r="T365" s="270">
        <v>0.0</v>
      </c>
      <c r="U365" s="270">
        <v>0.0</v>
      </c>
      <c r="V365" s="270">
        <v>0.0</v>
      </c>
      <c r="W365" s="270">
        <v>52.1</v>
      </c>
      <c r="X365" s="270">
        <v>0.0</v>
      </c>
      <c r="Y365" s="270">
        <v>0.0</v>
      </c>
      <c r="Z365" s="270">
        <v>0.0</v>
      </c>
      <c r="AA365" s="270">
        <v>0.0</v>
      </c>
      <c r="AB365" s="270">
        <v>0.0</v>
      </c>
      <c r="AC365" s="270">
        <v>0.0</v>
      </c>
      <c r="AD365" s="270">
        <v>0.0</v>
      </c>
      <c r="AE365" s="270">
        <v>0.0</v>
      </c>
      <c r="AF365" s="270">
        <v>0.0</v>
      </c>
      <c r="AG365" s="250">
        <f t="shared" si="134"/>
        <v>69.74</v>
      </c>
      <c r="AH365" s="150"/>
    </row>
    <row r="366">
      <c r="A366" s="357" t="s">
        <v>751</v>
      </c>
      <c r="B366" s="304">
        <f t="shared" ref="B366:AF366" si="135">sum(B363:B365)</f>
        <v>0</v>
      </c>
      <c r="C366" s="304">
        <f t="shared" si="135"/>
        <v>0</v>
      </c>
      <c r="D366" s="304">
        <f t="shared" si="135"/>
        <v>0</v>
      </c>
      <c r="E366" s="304">
        <f t="shared" si="135"/>
        <v>0</v>
      </c>
      <c r="F366" s="304">
        <f t="shared" si="135"/>
        <v>0</v>
      </c>
      <c r="G366" s="304">
        <f t="shared" si="135"/>
        <v>0</v>
      </c>
      <c r="H366" s="304">
        <f t="shared" si="135"/>
        <v>0</v>
      </c>
      <c r="I366" s="304">
        <f t="shared" si="135"/>
        <v>0</v>
      </c>
      <c r="J366" s="304">
        <f t="shared" si="135"/>
        <v>0</v>
      </c>
      <c r="K366" s="304">
        <f t="shared" si="135"/>
        <v>0</v>
      </c>
      <c r="L366" s="304">
        <f t="shared" si="135"/>
        <v>0</v>
      </c>
      <c r="M366" s="304">
        <f t="shared" si="135"/>
        <v>0</v>
      </c>
      <c r="N366" s="304">
        <f t="shared" si="135"/>
        <v>0</v>
      </c>
      <c r="O366" s="304">
        <f t="shared" si="135"/>
        <v>0</v>
      </c>
      <c r="P366" s="304">
        <f t="shared" si="135"/>
        <v>97.82</v>
      </c>
      <c r="Q366" s="304">
        <f t="shared" si="135"/>
        <v>0</v>
      </c>
      <c r="R366" s="304">
        <f t="shared" si="135"/>
        <v>0</v>
      </c>
      <c r="S366" s="304">
        <f t="shared" si="135"/>
        <v>0</v>
      </c>
      <c r="T366" s="304">
        <f t="shared" si="135"/>
        <v>0</v>
      </c>
      <c r="U366" s="304">
        <f t="shared" si="135"/>
        <v>0</v>
      </c>
      <c r="V366" s="304">
        <f t="shared" si="135"/>
        <v>0</v>
      </c>
      <c r="W366" s="304">
        <f t="shared" si="135"/>
        <v>317.92</v>
      </c>
      <c r="X366" s="304">
        <f t="shared" si="135"/>
        <v>0</v>
      </c>
      <c r="Y366" s="304">
        <f t="shared" si="135"/>
        <v>0</v>
      </c>
      <c r="Z366" s="304">
        <f t="shared" si="135"/>
        <v>0</v>
      </c>
      <c r="AA366" s="304">
        <f t="shared" si="135"/>
        <v>0</v>
      </c>
      <c r="AB366" s="304">
        <f t="shared" si="135"/>
        <v>0</v>
      </c>
      <c r="AC366" s="304">
        <f t="shared" si="135"/>
        <v>0</v>
      </c>
      <c r="AD366" s="304">
        <f t="shared" si="135"/>
        <v>0</v>
      </c>
      <c r="AE366" s="304">
        <f t="shared" si="135"/>
        <v>0</v>
      </c>
      <c r="AF366" s="304">
        <f t="shared" si="135"/>
        <v>0</v>
      </c>
      <c r="AG366" s="250">
        <f t="shared" si="134"/>
        <v>415.74</v>
      </c>
      <c r="AH366" s="150"/>
    </row>
    <row r="367">
      <c r="A367" s="358"/>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2"/>
      <c r="AH367" s="283"/>
    </row>
    <row r="368">
      <c r="A368" s="359"/>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2"/>
      <c r="AH368" s="283"/>
    </row>
    <row r="369">
      <c r="A369" s="359"/>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2"/>
      <c r="AH369" s="283"/>
    </row>
    <row r="370" collapsed="1">
      <c r="A370" s="199" t="s">
        <v>433</v>
      </c>
      <c r="B370" s="200">
        <f t="shared" ref="B370:AF370" si="136">sum(B371,B388)</f>
        <v>0</v>
      </c>
      <c r="C370" s="200">
        <f t="shared" si="136"/>
        <v>0</v>
      </c>
      <c r="D370" s="200">
        <f t="shared" si="136"/>
        <v>0</v>
      </c>
      <c r="E370" s="200">
        <f t="shared" si="136"/>
        <v>0</v>
      </c>
      <c r="F370" s="200">
        <f t="shared" si="136"/>
        <v>0</v>
      </c>
      <c r="G370" s="200">
        <f t="shared" si="136"/>
        <v>0</v>
      </c>
      <c r="H370" s="200">
        <f t="shared" si="136"/>
        <v>0</v>
      </c>
      <c r="I370" s="200">
        <f t="shared" si="136"/>
        <v>0</v>
      </c>
      <c r="J370" s="200">
        <f t="shared" si="136"/>
        <v>0</v>
      </c>
      <c r="K370" s="200">
        <f t="shared" si="136"/>
        <v>0</v>
      </c>
      <c r="L370" s="200">
        <f t="shared" si="136"/>
        <v>0</v>
      </c>
      <c r="M370" s="200">
        <f t="shared" si="136"/>
        <v>0</v>
      </c>
      <c r="N370" s="200">
        <f t="shared" si="136"/>
        <v>0</v>
      </c>
      <c r="O370" s="200">
        <f t="shared" si="136"/>
        <v>0</v>
      </c>
      <c r="P370" s="200">
        <f t="shared" si="136"/>
        <v>0</v>
      </c>
      <c r="Q370" s="200">
        <f t="shared" si="136"/>
        <v>0</v>
      </c>
      <c r="R370" s="200">
        <f t="shared" si="136"/>
        <v>0</v>
      </c>
      <c r="S370" s="200">
        <f t="shared" si="136"/>
        <v>0</v>
      </c>
      <c r="T370" s="200">
        <f t="shared" si="136"/>
        <v>0</v>
      </c>
      <c r="U370" s="200">
        <f t="shared" si="136"/>
        <v>0</v>
      </c>
      <c r="V370" s="200">
        <f t="shared" si="136"/>
        <v>0</v>
      </c>
      <c r="W370" s="200">
        <f t="shared" si="136"/>
        <v>0</v>
      </c>
      <c r="X370" s="200">
        <f t="shared" si="136"/>
        <v>0</v>
      </c>
      <c r="Y370" s="200">
        <f t="shared" si="136"/>
        <v>0</v>
      </c>
      <c r="Z370" s="200">
        <f t="shared" si="136"/>
        <v>0</v>
      </c>
      <c r="AA370" s="200">
        <f t="shared" si="136"/>
        <v>0</v>
      </c>
      <c r="AB370" s="200">
        <f t="shared" si="136"/>
        <v>0</v>
      </c>
      <c r="AC370" s="200">
        <f t="shared" si="136"/>
        <v>0</v>
      </c>
      <c r="AD370" s="200">
        <f t="shared" si="136"/>
        <v>0</v>
      </c>
      <c r="AE370" s="200">
        <f t="shared" si="136"/>
        <v>0</v>
      </c>
      <c r="AF370" s="200">
        <f t="shared" si="136"/>
        <v>0</v>
      </c>
      <c r="AG370" s="189">
        <f t="shared" ref="AG370:AG379" si="138">SUM(B370:AF370)</f>
        <v>0</v>
      </c>
      <c r="AH370" s="201"/>
    </row>
    <row r="371" hidden="1" outlineLevel="1">
      <c r="A371" s="202" t="s">
        <v>230</v>
      </c>
      <c r="B371" s="203">
        <f t="shared" ref="B371:AF371" si="137">sum(B379,B386)</f>
        <v>0</v>
      </c>
      <c r="C371" s="203">
        <f t="shared" si="137"/>
        <v>0</v>
      </c>
      <c r="D371" s="203">
        <f t="shared" si="137"/>
        <v>0</v>
      </c>
      <c r="E371" s="203">
        <f t="shared" si="137"/>
        <v>0</v>
      </c>
      <c r="F371" s="203">
        <f t="shared" si="137"/>
        <v>0</v>
      </c>
      <c r="G371" s="203">
        <f t="shared" si="137"/>
        <v>0</v>
      </c>
      <c r="H371" s="203">
        <f t="shared" si="137"/>
        <v>0</v>
      </c>
      <c r="I371" s="203">
        <f t="shared" si="137"/>
        <v>0</v>
      </c>
      <c r="J371" s="203">
        <f t="shared" si="137"/>
        <v>0</v>
      </c>
      <c r="K371" s="203">
        <f t="shared" si="137"/>
        <v>0</v>
      </c>
      <c r="L371" s="203">
        <f t="shared" si="137"/>
        <v>0</v>
      </c>
      <c r="M371" s="203">
        <f t="shared" si="137"/>
        <v>0</v>
      </c>
      <c r="N371" s="203">
        <f t="shared" si="137"/>
        <v>0</v>
      </c>
      <c r="O371" s="203">
        <f t="shared" si="137"/>
        <v>0</v>
      </c>
      <c r="P371" s="203">
        <f t="shared" si="137"/>
        <v>0</v>
      </c>
      <c r="Q371" s="203">
        <f t="shared" si="137"/>
        <v>0</v>
      </c>
      <c r="R371" s="203">
        <f t="shared" si="137"/>
        <v>0</v>
      </c>
      <c r="S371" s="203">
        <f t="shared" si="137"/>
        <v>0</v>
      </c>
      <c r="T371" s="203">
        <f t="shared" si="137"/>
        <v>0</v>
      </c>
      <c r="U371" s="203">
        <f t="shared" si="137"/>
        <v>0</v>
      </c>
      <c r="V371" s="203">
        <f t="shared" si="137"/>
        <v>0</v>
      </c>
      <c r="W371" s="203">
        <f t="shared" si="137"/>
        <v>0</v>
      </c>
      <c r="X371" s="203">
        <f t="shared" si="137"/>
        <v>0</v>
      </c>
      <c r="Y371" s="203">
        <f t="shared" si="137"/>
        <v>0</v>
      </c>
      <c r="Z371" s="203">
        <f t="shared" si="137"/>
        <v>0</v>
      </c>
      <c r="AA371" s="203">
        <f t="shared" si="137"/>
        <v>0</v>
      </c>
      <c r="AB371" s="203">
        <f t="shared" si="137"/>
        <v>0</v>
      </c>
      <c r="AC371" s="203">
        <f t="shared" si="137"/>
        <v>0</v>
      </c>
      <c r="AD371" s="203">
        <f t="shared" si="137"/>
        <v>0</v>
      </c>
      <c r="AE371" s="203">
        <f t="shared" si="137"/>
        <v>0</v>
      </c>
      <c r="AF371" s="203">
        <f t="shared" si="137"/>
        <v>0</v>
      </c>
      <c r="AG371" s="189">
        <f t="shared" si="138"/>
        <v>0</v>
      </c>
      <c r="AH371" s="205"/>
    </row>
    <row r="372" hidden="1" outlineLevel="1">
      <c r="A372" s="306" t="s">
        <v>379</v>
      </c>
      <c r="B372" s="307"/>
      <c r="C372" s="307"/>
      <c r="D372" s="307"/>
      <c r="E372" s="307"/>
      <c r="F372" s="307"/>
      <c r="G372" s="307"/>
      <c r="H372" s="307"/>
      <c r="I372" s="307"/>
      <c r="J372" s="307"/>
      <c r="K372" s="307"/>
      <c r="L372" s="307"/>
      <c r="M372" s="307"/>
      <c r="N372" s="307"/>
      <c r="O372" s="307"/>
      <c r="P372" s="307"/>
      <c r="Q372" s="307"/>
      <c r="R372" s="307"/>
      <c r="S372" s="307"/>
      <c r="T372" s="307"/>
      <c r="U372" s="307"/>
      <c r="V372" s="307"/>
      <c r="W372" s="307"/>
      <c r="X372" s="307"/>
      <c r="Y372" s="307"/>
      <c r="Z372" s="307"/>
      <c r="AA372" s="307"/>
      <c r="AB372" s="307"/>
      <c r="AC372" s="307"/>
      <c r="AD372" s="307"/>
      <c r="AE372" s="307"/>
      <c r="AF372" s="307"/>
      <c r="AG372" s="189">
        <f t="shared" si="138"/>
        <v>0</v>
      </c>
      <c r="AH372" s="150"/>
    </row>
    <row r="373" hidden="1" outlineLevel="1">
      <c r="A373" s="306" t="s">
        <v>380</v>
      </c>
      <c r="B373" s="307"/>
      <c r="C373" s="307"/>
      <c r="D373" s="307"/>
      <c r="E373" s="307"/>
      <c r="F373" s="307"/>
      <c r="G373" s="307"/>
      <c r="H373" s="307"/>
      <c r="I373" s="307"/>
      <c r="J373" s="307"/>
      <c r="K373" s="307"/>
      <c r="L373" s="307"/>
      <c r="M373" s="307"/>
      <c r="N373" s="307"/>
      <c r="O373" s="307"/>
      <c r="P373" s="307"/>
      <c r="Q373" s="307"/>
      <c r="R373" s="307"/>
      <c r="S373" s="307"/>
      <c r="T373" s="307"/>
      <c r="U373" s="307"/>
      <c r="V373" s="307"/>
      <c r="W373" s="307"/>
      <c r="X373" s="307"/>
      <c r="Y373" s="307"/>
      <c r="Z373" s="307"/>
      <c r="AA373" s="307"/>
      <c r="AB373" s="307"/>
      <c r="AC373" s="307"/>
      <c r="AD373" s="307"/>
      <c r="AE373" s="307"/>
      <c r="AF373" s="307"/>
      <c r="AG373" s="189">
        <f t="shared" si="138"/>
        <v>0</v>
      </c>
      <c r="AH373" s="150"/>
    </row>
    <row r="374" hidden="1" outlineLevel="1">
      <c r="A374" s="306" t="s">
        <v>381</v>
      </c>
      <c r="B374" s="307"/>
      <c r="C374" s="307"/>
      <c r="D374" s="307"/>
      <c r="E374" s="307"/>
      <c r="F374" s="307"/>
      <c r="G374" s="307"/>
      <c r="H374" s="307"/>
      <c r="I374" s="307"/>
      <c r="J374" s="307"/>
      <c r="K374" s="307"/>
      <c r="L374" s="307"/>
      <c r="M374" s="307"/>
      <c r="N374" s="307"/>
      <c r="O374" s="307"/>
      <c r="P374" s="307"/>
      <c r="Q374" s="307"/>
      <c r="R374" s="307"/>
      <c r="S374" s="307"/>
      <c r="T374" s="307"/>
      <c r="U374" s="307"/>
      <c r="V374" s="307"/>
      <c r="W374" s="307"/>
      <c r="X374" s="307"/>
      <c r="Y374" s="307"/>
      <c r="Z374" s="307"/>
      <c r="AA374" s="307"/>
      <c r="AB374" s="307"/>
      <c r="AC374" s="307"/>
      <c r="AD374" s="307"/>
      <c r="AE374" s="307"/>
      <c r="AF374" s="307"/>
      <c r="AG374" s="189">
        <f t="shared" si="138"/>
        <v>0</v>
      </c>
      <c r="AH374" s="150"/>
    </row>
    <row r="375" hidden="1" outlineLevel="1">
      <c r="A375" s="306" t="s">
        <v>382</v>
      </c>
      <c r="B375" s="307"/>
      <c r="C375" s="307"/>
      <c r="D375" s="307"/>
      <c r="E375" s="307"/>
      <c r="F375" s="307"/>
      <c r="G375" s="307"/>
      <c r="H375" s="307"/>
      <c r="I375" s="307"/>
      <c r="J375" s="307"/>
      <c r="K375" s="307"/>
      <c r="L375" s="307"/>
      <c r="M375" s="307"/>
      <c r="N375" s="307"/>
      <c r="O375" s="307"/>
      <c r="P375" s="307"/>
      <c r="Q375" s="307"/>
      <c r="R375" s="307"/>
      <c r="S375" s="307"/>
      <c r="T375" s="307"/>
      <c r="U375" s="307"/>
      <c r="V375" s="307"/>
      <c r="W375" s="307"/>
      <c r="X375" s="307"/>
      <c r="Y375" s="307"/>
      <c r="Z375" s="307"/>
      <c r="AA375" s="307"/>
      <c r="AB375" s="307"/>
      <c r="AC375" s="307"/>
      <c r="AD375" s="307"/>
      <c r="AE375" s="307"/>
      <c r="AF375" s="307"/>
      <c r="AG375" s="189">
        <f t="shared" si="138"/>
        <v>0</v>
      </c>
      <c r="AH375" s="150"/>
    </row>
    <row r="376" hidden="1" outlineLevel="1">
      <c r="A376" s="288" t="s">
        <v>231</v>
      </c>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c r="AA376" s="235"/>
      <c r="AB376" s="235"/>
      <c r="AC376" s="235"/>
      <c r="AD376" s="235"/>
      <c r="AE376" s="235"/>
      <c r="AF376" s="235"/>
      <c r="AG376" s="189">
        <f t="shared" si="138"/>
        <v>0</v>
      </c>
      <c r="AH376" s="208"/>
    </row>
    <row r="377" hidden="1" outlineLevel="1">
      <c r="A377" s="288" t="s">
        <v>772</v>
      </c>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c r="AA377" s="235"/>
      <c r="AB377" s="235"/>
      <c r="AC377" s="235"/>
      <c r="AD377" s="235"/>
      <c r="AE377" s="235"/>
      <c r="AF377" s="235"/>
      <c r="AG377" s="189">
        <f t="shared" si="138"/>
        <v>0</v>
      </c>
      <c r="AH377" s="201"/>
    </row>
    <row r="378" hidden="1" outlineLevel="1">
      <c r="A378" s="288" t="s">
        <v>773</v>
      </c>
      <c r="B378" s="295"/>
      <c r="C378" s="295"/>
      <c r="D378" s="295"/>
      <c r="E378" s="295"/>
      <c r="F378" s="295"/>
      <c r="G378" s="295"/>
      <c r="H378" s="295"/>
      <c r="I378" s="295"/>
      <c r="J378" s="295"/>
      <c r="K378" s="295"/>
      <c r="L378" s="295"/>
      <c r="M378" s="295"/>
      <c r="N378" s="295"/>
      <c r="O378" s="295"/>
      <c r="P378" s="295"/>
      <c r="Q378" s="295"/>
      <c r="R378" s="295"/>
      <c r="S378" s="295"/>
      <c r="T378" s="295"/>
      <c r="U378" s="295"/>
      <c r="V378" s="295"/>
      <c r="W378" s="295"/>
      <c r="X378" s="295"/>
      <c r="Y378" s="295"/>
      <c r="Z378" s="295"/>
      <c r="AA378" s="295"/>
      <c r="AB378" s="295"/>
      <c r="AC378" s="295"/>
      <c r="AD378" s="295"/>
      <c r="AE378" s="295"/>
      <c r="AF378" s="295"/>
      <c r="AG378" s="189">
        <f t="shared" si="138"/>
        <v>0</v>
      </c>
      <c r="AH378" s="201"/>
    </row>
    <row r="379" hidden="1" outlineLevel="1">
      <c r="A379" s="289" t="s">
        <v>234</v>
      </c>
      <c r="B379" s="290">
        <f t="shared" ref="B379:AF379" si="139">sum(B372:B378)</f>
        <v>0</v>
      </c>
      <c r="C379" s="290">
        <f t="shared" si="139"/>
        <v>0</v>
      </c>
      <c r="D379" s="290">
        <f t="shared" si="139"/>
        <v>0</v>
      </c>
      <c r="E379" s="290">
        <f t="shared" si="139"/>
        <v>0</v>
      </c>
      <c r="F379" s="290">
        <f t="shared" si="139"/>
        <v>0</v>
      </c>
      <c r="G379" s="290">
        <f t="shared" si="139"/>
        <v>0</v>
      </c>
      <c r="H379" s="290">
        <f t="shared" si="139"/>
        <v>0</v>
      </c>
      <c r="I379" s="290">
        <f t="shared" si="139"/>
        <v>0</v>
      </c>
      <c r="J379" s="290">
        <f t="shared" si="139"/>
        <v>0</v>
      </c>
      <c r="K379" s="290">
        <f t="shared" si="139"/>
        <v>0</v>
      </c>
      <c r="L379" s="290">
        <f t="shared" si="139"/>
        <v>0</v>
      </c>
      <c r="M379" s="290">
        <f t="shared" si="139"/>
        <v>0</v>
      </c>
      <c r="N379" s="290">
        <f t="shared" si="139"/>
        <v>0</v>
      </c>
      <c r="O379" s="290">
        <f t="shared" si="139"/>
        <v>0</v>
      </c>
      <c r="P379" s="290">
        <f t="shared" si="139"/>
        <v>0</v>
      </c>
      <c r="Q379" s="290">
        <f t="shared" si="139"/>
        <v>0</v>
      </c>
      <c r="R379" s="290">
        <f t="shared" si="139"/>
        <v>0</v>
      </c>
      <c r="S379" s="290">
        <f t="shared" si="139"/>
        <v>0</v>
      </c>
      <c r="T379" s="290">
        <f t="shared" si="139"/>
        <v>0</v>
      </c>
      <c r="U379" s="290">
        <f t="shared" si="139"/>
        <v>0</v>
      </c>
      <c r="V379" s="290">
        <f t="shared" si="139"/>
        <v>0</v>
      </c>
      <c r="W379" s="290">
        <f t="shared" si="139"/>
        <v>0</v>
      </c>
      <c r="X379" s="290">
        <f t="shared" si="139"/>
        <v>0</v>
      </c>
      <c r="Y379" s="290">
        <f t="shared" si="139"/>
        <v>0</v>
      </c>
      <c r="Z379" s="290">
        <f t="shared" si="139"/>
        <v>0</v>
      </c>
      <c r="AA379" s="290">
        <f t="shared" si="139"/>
        <v>0</v>
      </c>
      <c r="AB379" s="290">
        <f t="shared" si="139"/>
        <v>0</v>
      </c>
      <c r="AC379" s="290">
        <f t="shared" si="139"/>
        <v>0</v>
      </c>
      <c r="AD379" s="290">
        <f t="shared" si="139"/>
        <v>0</v>
      </c>
      <c r="AE379" s="290">
        <f t="shared" si="139"/>
        <v>0</v>
      </c>
      <c r="AF379" s="290">
        <f t="shared" si="139"/>
        <v>0</v>
      </c>
      <c r="AG379" s="189">
        <f t="shared" si="138"/>
        <v>0</v>
      </c>
      <c r="AH379" s="292"/>
    </row>
    <row r="380" hidden="1" outlineLevel="1">
      <c r="A380" s="211"/>
      <c r="B380" s="293"/>
      <c r="C380" s="293"/>
      <c r="D380" s="293"/>
      <c r="E380" s="293"/>
      <c r="F380" s="293"/>
      <c r="G380" s="293"/>
      <c r="H380" s="293"/>
      <c r="I380" s="293"/>
      <c r="J380" s="293"/>
      <c r="K380" s="293"/>
      <c r="L380" s="293"/>
      <c r="M380" s="293"/>
      <c r="N380" s="293"/>
      <c r="O380" s="293"/>
      <c r="P380" s="293"/>
      <c r="Q380" s="293"/>
      <c r="R380" s="293"/>
      <c r="S380" s="293"/>
      <c r="T380" s="293"/>
      <c r="U380" s="293"/>
      <c r="V380" s="293"/>
      <c r="W380" s="293"/>
      <c r="X380" s="293"/>
      <c r="Y380" s="293"/>
      <c r="Z380" s="293"/>
      <c r="AA380" s="293"/>
      <c r="AB380" s="293"/>
      <c r="AC380" s="293"/>
      <c r="AD380" s="293"/>
      <c r="AE380" s="293"/>
      <c r="AF380" s="293"/>
      <c r="AG380" s="189"/>
      <c r="AH380" s="150"/>
    </row>
    <row r="381" hidden="1" outlineLevel="1">
      <c r="A381" s="306" t="s">
        <v>385</v>
      </c>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c r="AA381" s="221"/>
      <c r="AB381" s="221"/>
      <c r="AC381" s="221"/>
      <c r="AD381" s="221"/>
      <c r="AE381" s="221"/>
      <c r="AF381" s="221"/>
      <c r="AG381" s="189">
        <f t="shared" ref="AG381:AG386" si="140">SUM(B381:AF381)</f>
        <v>0</v>
      </c>
      <c r="AH381" s="150"/>
    </row>
    <row r="382" hidden="1" outlineLevel="1">
      <c r="A382" s="306" t="s">
        <v>386</v>
      </c>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c r="AA382" s="221"/>
      <c r="AB382" s="221"/>
      <c r="AC382" s="221"/>
      <c r="AD382" s="221"/>
      <c r="AE382" s="221"/>
      <c r="AF382" s="221"/>
      <c r="AG382" s="189">
        <f t="shared" si="140"/>
        <v>0</v>
      </c>
      <c r="AH382" s="150"/>
    </row>
    <row r="383" hidden="1" outlineLevel="1">
      <c r="A383" s="288" t="s">
        <v>235</v>
      </c>
      <c r="B383" s="295"/>
      <c r="C383" s="295"/>
      <c r="D383" s="295"/>
      <c r="E383" s="295"/>
      <c r="F383" s="295"/>
      <c r="G383" s="295"/>
      <c r="H383" s="295"/>
      <c r="I383" s="295"/>
      <c r="J383" s="295"/>
      <c r="K383" s="295"/>
      <c r="L383" s="295"/>
      <c r="M383" s="295"/>
      <c r="N383" s="295"/>
      <c r="O383" s="295"/>
      <c r="P383" s="295"/>
      <c r="Q383" s="295"/>
      <c r="R383" s="295"/>
      <c r="S383" s="295"/>
      <c r="T383" s="295"/>
      <c r="U383" s="295"/>
      <c r="V383" s="295"/>
      <c r="W383" s="295"/>
      <c r="X383" s="295"/>
      <c r="Y383" s="295"/>
      <c r="Z383" s="295"/>
      <c r="AA383" s="295"/>
      <c r="AB383" s="295"/>
      <c r="AC383" s="295"/>
      <c r="AD383" s="295"/>
      <c r="AE383" s="295"/>
      <c r="AF383" s="295"/>
      <c r="AG383" s="189">
        <f t="shared" si="140"/>
        <v>0</v>
      </c>
      <c r="AH383" s="208"/>
    </row>
    <row r="384" hidden="1" outlineLevel="1">
      <c r="A384" s="288" t="s">
        <v>774</v>
      </c>
      <c r="B384" s="295"/>
      <c r="C384" s="295"/>
      <c r="D384" s="295"/>
      <c r="E384" s="295"/>
      <c r="F384" s="295"/>
      <c r="G384" s="295"/>
      <c r="H384" s="295"/>
      <c r="I384" s="295"/>
      <c r="J384" s="295"/>
      <c r="K384" s="295"/>
      <c r="L384" s="295"/>
      <c r="M384" s="295"/>
      <c r="N384" s="295"/>
      <c r="O384" s="295"/>
      <c r="P384" s="295"/>
      <c r="Q384" s="295"/>
      <c r="R384" s="295"/>
      <c r="S384" s="295"/>
      <c r="T384" s="295"/>
      <c r="U384" s="295"/>
      <c r="V384" s="295"/>
      <c r="W384" s="295"/>
      <c r="X384" s="295"/>
      <c r="Y384" s="295"/>
      <c r="Z384" s="295"/>
      <c r="AA384" s="295"/>
      <c r="AB384" s="295"/>
      <c r="AC384" s="295"/>
      <c r="AD384" s="295"/>
      <c r="AE384" s="295"/>
      <c r="AF384" s="295"/>
      <c r="AG384" s="189">
        <f t="shared" si="140"/>
        <v>0</v>
      </c>
      <c r="AH384" s="201"/>
    </row>
    <row r="385" hidden="1" outlineLevel="1">
      <c r="A385" s="288" t="s">
        <v>775</v>
      </c>
      <c r="B385" s="295"/>
      <c r="C385" s="295"/>
      <c r="D385" s="295"/>
      <c r="E385" s="295"/>
      <c r="F385" s="295"/>
      <c r="G385" s="295"/>
      <c r="H385" s="295"/>
      <c r="I385" s="295"/>
      <c r="J385" s="295"/>
      <c r="K385" s="295"/>
      <c r="L385" s="295"/>
      <c r="M385" s="295"/>
      <c r="N385" s="295"/>
      <c r="O385" s="295"/>
      <c r="P385" s="295"/>
      <c r="Q385" s="295"/>
      <c r="R385" s="295"/>
      <c r="S385" s="295"/>
      <c r="T385" s="295"/>
      <c r="U385" s="295"/>
      <c r="V385" s="295"/>
      <c r="W385" s="295"/>
      <c r="X385" s="295"/>
      <c r="Y385" s="295"/>
      <c r="Z385" s="295"/>
      <c r="AA385" s="295"/>
      <c r="AB385" s="295"/>
      <c r="AC385" s="295"/>
      <c r="AD385" s="295"/>
      <c r="AE385" s="295"/>
      <c r="AF385" s="295"/>
      <c r="AG385" s="189">
        <f t="shared" si="140"/>
        <v>0</v>
      </c>
      <c r="AH385" s="201"/>
    </row>
    <row r="386" hidden="1" outlineLevel="1">
      <c r="A386" s="289" t="s">
        <v>238</v>
      </c>
      <c r="B386" s="290">
        <f t="shared" ref="B386:AF386" si="141">sum(B381:B385)</f>
        <v>0</v>
      </c>
      <c r="C386" s="290">
        <f t="shared" si="141"/>
        <v>0</v>
      </c>
      <c r="D386" s="290">
        <f t="shared" si="141"/>
        <v>0</v>
      </c>
      <c r="E386" s="290">
        <f t="shared" si="141"/>
        <v>0</v>
      </c>
      <c r="F386" s="290">
        <f t="shared" si="141"/>
        <v>0</v>
      </c>
      <c r="G386" s="290">
        <f t="shared" si="141"/>
        <v>0</v>
      </c>
      <c r="H386" s="290">
        <f t="shared" si="141"/>
        <v>0</v>
      </c>
      <c r="I386" s="290">
        <f t="shared" si="141"/>
        <v>0</v>
      </c>
      <c r="J386" s="290">
        <f t="shared" si="141"/>
        <v>0</v>
      </c>
      <c r="K386" s="290">
        <f t="shared" si="141"/>
        <v>0</v>
      </c>
      <c r="L386" s="290">
        <f t="shared" si="141"/>
        <v>0</v>
      </c>
      <c r="M386" s="290">
        <f t="shared" si="141"/>
        <v>0</v>
      </c>
      <c r="N386" s="290">
        <f t="shared" si="141"/>
        <v>0</v>
      </c>
      <c r="O386" s="290">
        <f t="shared" si="141"/>
        <v>0</v>
      </c>
      <c r="P386" s="290">
        <f t="shared" si="141"/>
        <v>0</v>
      </c>
      <c r="Q386" s="290">
        <f t="shared" si="141"/>
        <v>0</v>
      </c>
      <c r="R386" s="290">
        <f t="shared" si="141"/>
        <v>0</v>
      </c>
      <c r="S386" s="290">
        <f t="shared" si="141"/>
        <v>0</v>
      </c>
      <c r="T386" s="290">
        <f t="shared" si="141"/>
        <v>0</v>
      </c>
      <c r="U386" s="290">
        <f t="shared" si="141"/>
        <v>0</v>
      </c>
      <c r="V386" s="290">
        <f t="shared" si="141"/>
        <v>0</v>
      </c>
      <c r="W386" s="290">
        <f t="shared" si="141"/>
        <v>0</v>
      </c>
      <c r="X386" s="290">
        <f t="shared" si="141"/>
        <v>0</v>
      </c>
      <c r="Y386" s="290">
        <f t="shared" si="141"/>
        <v>0</v>
      </c>
      <c r="Z386" s="290">
        <f t="shared" si="141"/>
        <v>0</v>
      </c>
      <c r="AA386" s="290">
        <f t="shared" si="141"/>
        <v>0</v>
      </c>
      <c r="AB386" s="290">
        <f t="shared" si="141"/>
        <v>0</v>
      </c>
      <c r="AC386" s="290">
        <f t="shared" si="141"/>
        <v>0</v>
      </c>
      <c r="AD386" s="290">
        <f t="shared" si="141"/>
        <v>0</v>
      </c>
      <c r="AE386" s="290">
        <f t="shared" si="141"/>
        <v>0</v>
      </c>
      <c r="AF386" s="290">
        <f t="shared" si="141"/>
        <v>0</v>
      </c>
      <c r="AG386" s="189">
        <f t="shared" si="140"/>
        <v>0</v>
      </c>
      <c r="AH386" s="292"/>
    </row>
    <row r="387" hidden="1" outlineLevel="1">
      <c r="A387" s="211"/>
      <c r="B387" s="293"/>
      <c r="C387" s="293"/>
      <c r="D387" s="293"/>
      <c r="E387" s="293"/>
      <c r="F387" s="293"/>
      <c r="G387" s="293"/>
      <c r="H387" s="293"/>
      <c r="I387" s="293"/>
      <c r="J387" s="293"/>
      <c r="K387" s="293"/>
      <c r="L387" s="293"/>
      <c r="M387" s="293"/>
      <c r="N387" s="293"/>
      <c r="O387" s="293"/>
      <c r="P387" s="293"/>
      <c r="Q387" s="293"/>
      <c r="R387" s="293"/>
      <c r="S387" s="293"/>
      <c r="T387" s="293"/>
      <c r="U387" s="293"/>
      <c r="V387" s="293"/>
      <c r="W387" s="293"/>
      <c r="X387" s="293"/>
      <c r="Y387" s="293"/>
      <c r="Z387" s="293"/>
      <c r="AA387" s="293"/>
      <c r="AB387" s="293"/>
      <c r="AC387" s="293"/>
      <c r="AD387" s="293"/>
      <c r="AE387" s="293"/>
      <c r="AF387" s="293"/>
      <c r="AG387" s="189"/>
      <c r="AH387" s="150"/>
    </row>
    <row r="388" hidden="1" outlineLevel="1">
      <c r="A388" s="218" t="s">
        <v>239</v>
      </c>
      <c r="B388" s="219">
        <f t="shared" ref="B388:AF388" si="142">sum(B392,B396,B401)</f>
        <v>0</v>
      </c>
      <c r="C388" s="219">
        <f t="shared" si="142"/>
        <v>0</v>
      </c>
      <c r="D388" s="219">
        <f t="shared" si="142"/>
        <v>0</v>
      </c>
      <c r="E388" s="219">
        <f t="shared" si="142"/>
        <v>0</v>
      </c>
      <c r="F388" s="219">
        <f t="shared" si="142"/>
        <v>0</v>
      </c>
      <c r="G388" s="219">
        <f t="shared" si="142"/>
        <v>0</v>
      </c>
      <c r="H388" s="219">
        <f t="shared" si="142"/>
        <v>0</v>
      </c>
      <c r="I388" s="219">
        <f t="shared" si="142"/>
        <v>0</v>
      </c>
      <c r="J388" s="219">
        <f t="shared" si="142"/>
        <v>0</v>
      </c>
      <c r="K388" s="219">
        <f t="shared" si="142"/>
        <v>0</v>
      </c>
      <c r="L388" s="219">
        <f t="shared" si="142"/>
        <v>0</v>
      </c>
      <c r="M388" s="219">
        <f t="shared" si="142"/>
        <v>0</v>
      </c>
      <c r="N388" s="219">
        <f t="shared" si="142"/>
        <v>0</v>
      </c>
      <c r="O388" s="219">
        <f t="shared" si="142"/>
        <v>0</v>
      </c>
      <c r="P388" s="219">
        <f t="shared" si="142"/>
        <v>0</v>
      </c>
      <c r="Q388" s="219">
        <f t="shared" si="142"/>
        <v>0</v>
      </c>
      <c r="R388" s="219">
        <f t="shared" si="142"/>
        <v>0</v>
      </c>
      <c r="S388" s="219">
        <f t="shared" si="142"/>
        <v>0</v>
      </c>
      <c r="T388" s="219">
        <f t="shared" si="142"/>
        <v>0</v>
      </c>
      <c r="U388" s="219">
        <f t="shared" si="142"/>
        <v>0</v>
      </c>
      <c r="V388" s="219">
        <f t="shared" si="142"/>
        <v>0</v>
      </c>
      <c r="W388" s="219">
        <f t="shared" si="142"/>
        <v>0</v>
      </c>
      <c r="X388" s="219">
        <f t="shared" si="142"/>
        <v>0</v>
      </c>
      <c r="Y388" s="219">
        <f t="shared" si="142"/>
        <v>0</v>
      </c>
      <c r="Z388" s="219">
        <f t="shared" si="142"/>
        <v>0</v>
      </c>
      <c r="AA388" s="219">
        <f t="shared" si="142"/>
        <v>0</v>
      </c>
      <c r="AB388" s="219">
        <f t="shared" si="142"/>
        <v>0</v>
      </c>
      <c r="AC388" s="219">
        <f t="shared" si="142"/>
        <v>0</v>
      </c>
      <c r="AD388" s="219">
        <f t="shared" si="142"/>
        <v>0</v>
      </c>
      <c r="AE388" s="219">
        <f t="shared" si="142"/>
        <v>0</v>
      </c>
      <c r="AF388" s="219">
        <f t="shared" si="142"/>
        <v>0</v>
      </c>
      <c r="AG388" s="189">
        <f t="shared" ref="AG388:AG392" si="143">SUM(B388:AF388)</f>
        <v>0</v>
      </c>
      <c r="AH388" s="220"/>
    </row>
    <row r="389" hidden="1" outlineLevel="1">
      <c r="A389" s="288" t="s">
        <v>240</v>
      </c>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c r="AD389" s="222"/>
      <c r="AE389" s="222"/>
      <c r="AF389" s="222"/>
      <c r="AG389" s="189">
        <f t="shared" si="143"/>
        <v>0</v>
      </c>
      <c r="AH389" s="208"/>
    </row>
    <row r="390" hidden="1" outlineLevel="1">
      <c r="A390" s="288" t="s">
        <v>776</v>
      </c>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c r="AA390" s="221"/>
      <c r="AB390" s="221"/>
      <c r="AC390" s="221"/>
      <c r="AD390" s="221"/>
      <c r="AE390" s="221"/>
      <c r="AF390" s="221"/>
      <c r="AG390" s="189">
        <f t="shared" si="143"/>
        <v>0</v>
      </c>
      <c r="AH390" s="208"/>
    </row>
    <row r="391" hidden="1" outlineLevel="1">
      <c r="A391" s="288" t="s">
        <v>777</v>
      </c>
      <c r="B391" s="295"/>
      <c r="C391" s="295"/>
      <c r="D391" s="295"/>
      <c r="E391" s="295"/>
      <c r="F391" s="295"/>
      <c r="G391" s="295"/>
      <c r="H391" s="295"/>
      <c r="I391" s="295"/>
      <c r="J391" s="295"/>
      <c r="K391" s="295"/>
      <c r="L391" s="295"/>
      <c r="M391" s="295"/>
      <c r="N391" s="295"/>
      <c r="O391" s="295"/>
      <c r="P391" s="295"/>
      <c r="Q391" s="295"/>
      <c r="R391" s="295"/>
      <c r="S391" s="295"/>
      <c r="T391" s="295"/>
      <c r="U391" s="295"/>
      <c r="V391" s="295"/>
      <c r="W391" s="295"/>
      <c r="X391" s="295"/>
      <c r="Y391" s="295"/>
      <c r="Z391" s="295"/>
      <c r="AA391" s="295"/>
      <c r="AB391" s="295"/>
      <c r="AC391" s="295"/>
      <c r="AD391" s="295"/>
      <c r="AE391" s="295"/>
      <c r="AF391" s="295"/>
      <c r="AG391" s="189">
        <f t="shared" si="143"/>
        <v>0</v>
      </c>
      <c r="AH391" s="150"/>
    </row>
    <row r="392" hidden="1" outlineLevel="1">
      <c r="A392" s="289" t="s">
        <v>243</v>
      </c>
      <c r="B392" s="290">
        <f t="shared" ref="B392:AF392" si="144">sum(B389:B391)</f>
        <v>0</v>
      </c>
      <c r="C392" s="290">
        <f t="shared" si="144"/>
        <v>0</v>
      </c>
      <c r="D392" s="290">
        <f t="shared" si="144"/>
        <v>0</v>
      </c>
      <c r="E392" s="290">
        <f t="shared" si="144"/>
        <v>0</v>
      </c>
      <c r="F392" s="290">
        <f t="shared" si="144"/>
        <v>0</v>
      </c>
      <c r="G392" s="290">
        <f t="shared" si="144"/>
        <v>0</v>
      </c>
      <c r="H392" s="290">
        <f t="shared" si="144"/>
        <v>0</v>
      </c>
      <c r="I392" s="290">
        <f t="shared" si="144"/>
        <v>0</v>
      </c>
      <c r="J392" s="290">
        <f t="shared" si="144"/>
        <v>0</v>
      </c>
      <c r="K392" s="290">
        <f t="shared" si="144"/>
        <v>0</v>
      </c>
      <c r="L392" s="290">
        <f t="shared" si="144"/>
        <v>0</v>
      </c>
      <c r="M392" s="290">
        <f t="shared" si="144"/>
        <v>0</v>
      </c>
      <c r="N392" s="290">
        <f t="shared" si="144"/>
        <v>0</v>
      </c>
      <c r="O392" s="290">
        <f t="shared" si="144"/>
        <v>0</v>
      </c>
      <c r="P392" s="290">
        <f t="shared" si="144"/>
        <v>0</v>
      </c>
      <c r="Q392" s="290">
        <f t="shared" si="144"/>
        <v>0</v>
      </c>
      <c r="R392" s="290">
        <f t="shared" si="144"/>
        <v>0</v>
      </c>
      <c r="S392" s="290">
        <f t="shared" si="144"/>
        <v>0</v>
      </c>
      <c r="T392" s="290">
        <f t="shared" si="144"/>
        <v>0</v>
      </c>
      <c r="U392" s="290">
        <f t="shared" si="144"/>
        <v>0</v>
      </c>
      <c r="V392" s="290">
        <f t="shared" si="144"/>
        <v>0</v>
      </c>
      <c r="W392" s="290">
        <f t="shared" si="144"/>
        <v>0</v>
      </c>
      <c r="X392" s="290">
        <f t="shared" si="144"/>
        <v>0</v>
      </c>
      <c r="Y392" s="290">
        <f t="shared" si="144"/>
        <v>0</v>
      </c>
      <c r="Z392" s="290">
        <f t="shared" si="144"/>
        <v>0</v>
      </c>
      <c r="AA392" s="290">
        <f t="shared" si="144"/>
        <v>0</v>
      </c>
      <c r="AB392" s="290">
        <f t="shared" si="144"/>
        <v>0</v>
      </c>
      <c r="AC392" s="290">
        <f t="shared" si="144"/>
        <v>0</v>
      </c>
      <c r="AD392" s="290">
        <f t="shared" si="144"/>
        <v>0</v>
      </c>
      <c r="AE392" s="290">
        <f t="shared" si="144"/>
        <v>0</v>
      </c>
      <c r="AF392" s="290">
        <f t="shared" si="144"/>
        <v>0</v>
      </c>
      <c r="AG392" s="189">
        <f t="shared" si="143"/>
        <v>0</v>
      </c>
      <c r="AH392" s="150"/>
    </row>
    <row r="393" hidden="1" outlineLevel="1">
      <c r="A393" s="211"/>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89"/>
      <c r="AH393" s="185"/>
    </row>
    <row r="394" hidden="1" outlineLevel="1">
      <c r="A394" s="288" t="s">
        <v>244</v>
      </c>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c r="AD394" s="222"/>
      <c r="AE394" s="222"/>
      <c r="AF394" s="222"/>
      <c r="AG394" s="189">
        <f t="shared" ref="AG394:AG396" si="145">SUM(B394:AF394)</f>
        <v>0</v>
      </c>
      <c r="AH394" s="208"/>
    </row>
    <row r="395" hidden="1" outlineLevel="1">
      <c r="A395" s="288" t="s">
        <v>778</v>
      </c>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c r="AD395" s="222"/>
      <c r="AE395" s="222"/>
      <c r="AF395" s="222"/>
      <c r="AG395" s="189">
        <f t="shared" si="145"/>
        <v>0</v>
      </c>
      <c r="AH395" s="208"/>
    </row>
    <row r="396" hidden="1" outlineLevel="1">
      <c r="A396" s="289" t="s">
        <v>246</v>
      </c>
      <c r="B396" s="290">
        <f t="shared" ref="B396:AF396" si="146">sum(B394:B395)</f>
        <v>0</v>
      </c>
      <c r="C396" s="290">
        <f t="shared" si="146"/>
        <v>0</v>
      </c>
      <c r="D396" s="290">
        <f t="shared" si="146"/>
        <v>0</v>
      </c>
      <c r="E396" s="290">
        <f t="shared" si="146"/>
        <v>0</v>
      </c>
      <c r="F396" s="290">
        <f t="shared" si="146"/>
        <v>0</v>
      </c>
      <c r="G396" s="290">
        <f t="shared" si="146"/>
        <v>0</v>
      </c>
      <c r="H396" s="290">
        <f t="shared" si="146"/>
        <v>0</v>
      </c>
      <c r="I396" s="290">
        <f t="shared" si="146"/>
        <v>0</v>
      </c>
      <c r="J396" s="290">
        <f t="shared" si="146"/>
        <v>0</v>
      </c>
      <c r="K396" s="290">
        <f t="shared" si="146"/>
        <v>0</v>
      </c>
      <c r="L396" s="290">
        <f t="shared" si="146"/>
        <v>0</v>
      </c>
      <c r="M396" s="290">
        <f t="shared" si="146"/>
        <v>0</v>
      </c>
      <c r="N396" s="290">
        <f t="shared" si="146"/>
        <v>0</v>
      </c>
      <c r="O396" s="290">
        <f t="shared" si="146"/>
        <v>0</v>
      </c>
      <c r="P396" s="290">
        <f t="shared" si="146"/>
        <v>0</v>
      </c>
      <c r="Q396" s="290">
        <f t="shared" si="146"/>
        <v>0</v>
      </c>
      <c r="R396" s="290">
        <f t="shared" si="146"/>
        <v>0</v>
      </c>
      <c r="S396" s="290">
        <f t="shared" si="146"/>
        <v>0</v>
      </c>
      <c r="T396" s="290">
        <f t="shared" si="146"/>
        <v>0</v>
      </c>
      <c r="U396" s="290">
        <f t="shared" si="146"/>
        <v>0</v>
      </c>
      <c r="V396" s="290">
        <f t="shared" si="146"/>
        <v>0</v>
      </c>
      <c r="W396" s="290">
        <f t="shared" si="146"/>
        <v>0</v>
      </c>
      <c r="X396" s="290">
        <f t="shared" si="146"/>
        <v>0</v>
      </c>
      <c r="Y396" s="290">
        <f t="shared" si="146"/>
        <v>0</v>
      </c>
      <c r="Z396" s="290">
        <f t="shared" si="146"/>
        <v>0</v>
      </c>
      <c r="AA396" s="290">
        <f t="shared" si="146"/>
        <v>0</v>
      </c>
      <c r="AB396" s="290">
        <f t="shared" si="146"/>
        <v>0</v>
      </c>
      <c r="AC396" s="290">
        <f t="shared" si="146"/>
        <v>0</v>
      </c>
      <c r="AD396" s="290">
        <f t="shared" si="146"/>
        <v>0</v>
      </c>
      <c r="AE396" s="290">
        <f t="shared" si="146"/>
        <v>0</v>
      </c>
      <c r="AF396" s="290">
        <f t="shared" si="146"/>
        <v>0</v>
      </c>
      <c r="AG396" s="189">
        <f t="shared" si="145"/>
        <v>0</v>
      </c>
      <c r="AH396" s="150"/>
    </row>
    <row r="397" hidden="1" outlineLevel="1">
      <c r="A397" s="211"/>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89"/>
      <c r="AH397" s="185"/>
    </row>
    <row r="398" hidden="1" outlineLevel="1">
      <c r="A398" s="288" t="s">
        <v>779</v>
      </c>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c r="AD398" s="222"/>
      <c r="AE398" s="222"/>
      <c r="AF398" s="222"/>
      <c r="AG398" s="189">
        <f t="shared" ref="AG398:AG401" si="147">SUM(B398:AF398)</f>
        <v>0</v>
      </c>
      <c r="AH398" s="208"/>
    </row>
    <row r="399" hidden="1" outlineLevel="1">
      <c r="A399" s="288" t="s">
        <v>780</v>
      </c>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c r="AA399" s="221"/>
      <c r="AB399" s="221"/>
      <c r="AC399" s="221"/>
      <c r="AD399" s="221"/>
      <c r="AE399" s="221"/>
      <c r="AF399" s="221"/>
      <c r="AG399" s="189">
        <f t="shared" si="147"/>
        <v>0</v>
      </c>
      <c r="AH399" s="208"/>
    </row>
    <row r="400" hidden="1" outlineLevel="1">
      <c r="A400" s="288" t="s">
        <v>781</v>
      </c>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c r="AA400" s="221"/>
      <c r="AB400" s="221"/>
      <c r="AC400" s="221"/>
      <c r="AD400" s="221"/>
      <c r="AE400" s="221"/>
      <c r="AF400" s="221"/>
      <c r="AG400" s="189">
        <f t="shared" si="147"/>
        <v>0</v>
      </c>
      <c r="AH400" s="208"/>
    </row>
    <row r="401" hidden="1" outlineLevel="1">
      <c r="A401" s="296" t="s">
        <v>250</v>
      </c>
      <c r="B401" s="297">
        <f t="shared" ref="B401:AF401" si="148">sum(B398:B400)</f>
        <v>0</v>
      </c>
      <c r="C401" s="297">
        <f t="shared" si="148"/>
        <v>0</v>
      </c>
      <c r="D401" s="297">
        <f t="shared" si="148"/>
        <v>0</v>
      </c>
      <c r="E401" s="297">
        <f t="shared" si="148"/>
        <v>0</v>
      </c>
      <c r="F401" s="297">
        <f t="shared" si="148"/>
        <v>0</v>
      </c>
      <c r="G401" s="297">
        <f t="shared" si="148"/>
        <v>0</v>
      </c>
      <c r="H401" s="297">
        <f t="shared" si="148"/>
        <v>0</v>
      </c>
      <c r="I401" s="297">
        <f t="shared" si="148"/>
        <v>0</v>
      </c>
      <c r="J401" s="297">
        <f t="shared" si="148"/>
        <v>0</v>
      </c>
      <c r="K401" s="297">
        <f t="shared" si="148"/>
        <v>0</v>
      </c>
      <c r="L401" s="297">
        <f t="shared" si="148"/>
        <v>0</v>
      </c>
      <c r="M401" s="297">
        <f t="shared" si="148"/>
        <v>0</v>
      </c>
      <c r="N401" s="297">
        <f t="shared" si="148"/>
        <v>0</v>
      </c>
      <c r="O401" s="297">
        <f t="shared" si="148"/>
        <v>0</v>
      </c>
      <c r="P401" s="297">
        <f t="shared" si="148"/>
        <v>0</v>
      </c>
      <c r="Q401" s="297">
        <f t="shared" si="148"/>
        <v>0</v>
      </c>
      <c r="R401" s="297">
        <f t="shared" si="148"/>
        <v>0</v>
      </c>
      <c r="S401" s="297">
        <f t="shared" si="148"/>
        <v>0</v>
      </c>
      <c r="T401" s="297">
        <f t="shared" si="148"/>
        <v>0</v>
      </c>
      <c r="U401" s="297">
        <f t="shared" si="148"/>
        <v>0</v>
      </c>
      <c r="V401" s="297">
        <f t="shared" si="148"/>
        <v>0</v>
      </c>
      <c r="W401" s="297">
        <f t="shared" si="148"/>
        <v>0</v>
      </c>
      <c r="X401" s="297">
        <f t="shared" si="148"/>
        <v>0</v>
      </c>
      <c r="Y401" s="297">
        <f t="shared" si="148"/>
        <v>0</v>
      </c>
      <c r="Z401" s="297">
        <f t="shared" si="148"/>
        <v>0</v>
      </c>
      <c r="AA401" s="297">
        <f t="shared" si="148"/>
        <v>0</v>
      </c>
      <c r="AB401" s="297">
        <f t="shared" si="148"/>
        <v>0</v>
      </c>
      <c r="AC401" s="297">
        <f t="shared" si="148"/>
        <v>0</v>
      </c>
      <c r="AD401" s="297">
        <f t="shared" si="148"/>
        <v>0</v>
      </c>
      <c r="AE401" s="297">
        <f t="shared" si="148"/>
        <v>0</v>
      </c>
      <c r="AF401" s="297">
        <f t="shared" si="148"/>
        <v>0</v>
      </c>
      <c r="AG401" s="189">
        <f t="shared" si="147"/>
        <v>0</v>
      </c>
      <c r="AH401" s="298"/>
    </row>
    <row r="402" hidden="1" outlineLevel="1">
      <c r="A402" s="211"/>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89"/>
      <c r="AH402" s="185"/>
    </row>
    <row r="403" hidden="1" outlineLevel="1">
      <c r="A403" s="299" t="s">
        <v>278</v>
      </c>
      <c r="B403" s="245"/>
      <c r="C403" s="245"/>
      <c r="D403" s="245"/>
      <c r="E403" s="245"/>
      <c r="F403" s="245"/>
      <c r="G403" s="245"/>
      <c r="H403" s="245"/>
      <c r="I403" s="245"/>
      <c r="J403" s="245"/>
      <c r="K403" s="245"/>
      <c r="L403" s="245"/>
      <c r="M403" s="245"/>
      <c r="N403" s="245"/>
      <c r="O403" s="245"/>
      <c r="P403" s="245"/>
      <c r="Q403" s="245"/>
      <c r="R403" s="245"/>
      <c r="S403" s="245"/>
      <c r="T403" s="245"/>
      <c r="U403" s="245"/>
      <c r="V403" s="245"/>
      <c r="W403" s="245"/>
      <c r="X403" s="245"/>
      <c r="Y403" s="245"/>
      <c r="Z403" s="245"/>
      <c r="AA403" s="245"/>
      <c r="AB403" s="245"/>
      <c r="AC403" s="245"/>
      <c r="AD403" s="245"/>
      <c r="AE403" s="245"/>
      <c r="AF403" s="245"/>
      <c r="AG403" s="189">
        <f t="shared" ref="AG403:AG417" si="149">SUM(B403:AF403)</f>
        <v>0</v>
      </c>
      <c r="AH403" s="226"/>
    </row>
    <row r="404" hidden="1" outlineLevel="1">
      <c r="A404" s="300" t="s">
        <v>279</v>
      </c>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c r="AA404" s="235"/>
      <c r="AB404" s="235"/>
      <c r="AC404" s="235"/>
      <c r="AD404" s="235"/>
      <c r="AE404" s="235"/>
      <c r="AF404" s="235"/>
      <c r="AG404" s="189">
        <f t="shared" si="149"/>
        <v>0</v>
      </c>
      <c r="AH404" s="201"/>
    </row>
    <row r="405" hidden="1" outlineLevel="1">
      <c r="A405" s="300" t="s">
        <v>782</v>
      </c>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c r="AA405" s="235"/>
      <c r="AB405" s="235"/>
      <c r="AC405" s="235"/>
      <c r="AD405" s="235"/>
      <c r="AE405" s="235"/>
      <c r="AF405" s="235"/>
      <c r="AG405" s="189">
        <f t="shared" si="149"/>
        <v>0</v>
      </c>
      <c r="AH405" s="201"/>
    </row>
    <row r="406" hidden="1" outlineLevel="1">
      <c r="A406" s="300" t="s">
        <v>783</v>
      </c>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c r="AA406" s="235"/>
      <c r="AB406" s="235"/>
      <c r="AC406" s="235"/>
      <c r="AD406" s="235"/>
      <c r="AE406" s="235"/>
      <c r="AF406" s="235"/>
      <c r="AG406" s="189">
        <f t="shared" si="149"/>
        <v>0</v>
      </c>
      <c r="AH406" s="201"/>
    </row>
    <row r="407" hidden="1" outlineLevel="1">
      <c r="A407" s="300" t="s">
        <v>784</v>
      </c>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c r="AA407" s="235"/>
      <c r="AB407" s="235"/>
      <c r="AC407" s="235"/>
      <c r="AD407" s="235"/>
      <c r="AE407" s="235"/>
      <c r="AF407" s="235"/>
      <c r="AG407" s="189">
        <f t="shared" si="149"/>
        <v>0</v>
      </c>
      <c r="AH407" s="201"/>
    </row>
    <row r="408" hidden="1" outlineLevel="1">
      <c r="A408" s="300" t="s">
        <v>785</v>
      </c>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c r="AA408" s="235"/>
      <c r="AB408" s="235"/>
      <c r="AC408" s="235"/>
      <c r="AD408" s="235"/>
      <c r="AE408" s="235"/>
      <c r="AF408" s="235"/>
      <c r="AG408" s="189">
        <f t="shared" si="149"/>
        <v>0</v>
      </c>
      <c r="AH408" s="201"/>
    </row>
    <row r="409" hidden="1" outlineLevel="1">
      <c r="A409" s="300" t="s">
        <v>786</v>
      </c>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c r="AA409" s="235"/>
      <c r="AB409" s="235"/>
      <c r="AC409" s="235"/>
      <c r="AD409" s="235"/>
      <c r="AE409" s="235"/>
      <c r="AF409" s="235"/>
      <c r="AG409" s="189">
        <f t="shared" si="149"/>
        <v>0</v>
      </c>
      <c r="AH409" s="201"/>
    </row>
    <row r="410" hidden="1" outlineLevel="1">
      <c r="A410" s="300" t="s">
        <v>787</v>
      </c>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c r="AA410" s="235"/>
      <c r="AB410" s="235"/>
      <c r="AC410" s="235"/>
      <c r="AD410" s="235"/>
      <c r="AE410" s="235"/>
      <c r="AF410" s="235"/>
      <c r="AG410" s="189">
        <f t="shared" si="149"/>
        <v>0</v>
      </c>
      <c r="AH410" s="201"/>
    </row>
    <row r="411" hidden="1" outlineLevel="1">
      <c r="A411" s="300" t="s">
        <v>788</v>
      </c>
      <c r="B411" s="295"/>
      <c r="C411" s="295"/>
      <c r="D411" s="295"/>
      <c r="E411" s="295"/>
      <c r="F411" s="295"/>
      <c r="G411" s="295"/>
      <c r="H411" s="295"/>
      <c r="I411" s="295"/>
      <c r="J411" s="295"/>
      <c r="K411" s="295"/>
      <c r="L411" s="295"/>
      <c r="M411" s="295"/>
      <c r="N411" s="295"/>
      <c r="O411" s="295"/>
      <c r="P411" s="295"/>
      <c r="Q411" s="295"/>
      <c r="R411" s="295"/>
      <c r="S411" s="295"/>
      <c r="T411" s="295"/>
      <c r="U411" s="295"/>
      <c r="V411" s="295"/>
      <c r="W411" s="295"/>
      <c r="X411" s="295"/>
      <c r="Y411" s="295"/>
      <c r="Z411" s="295"/>
      <c r="AA411" s="295"/>
      <c r="AB411" s="295"/>
      <c r="AC411" s="295"/>
      <c r="AD411" s="295"/>
      <c r="AE411" s="295"/>
      <c r="AF411" s="295"/>
      <c r="AG411" s="189">
        <f t="shared" si="149"/>
        <v>0</v>
      </c>
      <c r="AH411" s="201"/>
    </row>
    <row r="412" hidden="1" outlineLevel="1">
      <c r="A412" s="300" t="s">
        <v>789</v>
      </c>
      <c r="B412" s="295"/>
      <c r="C412" s="295"/>
      <c r="D412" s="295"/>
      <c r="E412" s="295"/>
      <c r="F412" s="295"/>
      <c r="G412" s="295"/>
      <c r="H412" s="295"/>
      <c r="I412" s="295"/>
      <c r="J412" s="295"/>
      <c r="K412" s="295"/>
      <c r="L412" s="295"/>
      <c r="M412" s="295"/>
      <c r="N412" s="295"/>
      <c r="O412" s="295"/>
      <c r="P412" s="295"/>
      <c r="Q412" s="295"/>
      <c r="R412" s="295"/>
      <c r="S412" s="295"/>
      <c r="T412" s="295"/>
      <c r="U412" s="295"/>
      <c r="V412" s="295"/>
      <c r="W412" s="295"/>
      <c r="X412" s="295"/>
      <c r="Y412" s="295"/>
      <c r="Z412" s="295"/>
      <c r="AA412" s="295"/>
      <c r="AB412" s="295"/>
      <c r="AC412" s="295"/>
      <c r="AD412" s="295"/>
      <c r="AE412" s="295"/>
      <c r="AF412" s="295"/>
      <c r="AG412" s="189">
        <f t="shared" si="149"/>
        <v>0</v>
      </c>
      <c r="AH412" s="201"/>
    </row>
    <row r="413" hidden="1" outlineLevel="1">
      <c r="A413" s="288" t="s">
        <v>790</v>
      </c>
      <c r="B413" s="295"/>
      <c r="C413" s="295"/>
      <c r="D413" s="295"/>
      <c r="E413" s="295"/>
      <c r="F413" s="295"/>
      <c r="G413" s="295"/>
      <c r="H413" s="295"/>
      <c r="I413" s="295"/>
      <c r="J413" s="295"/>
      <c r="K413" s="295"/>
      <c r="L413" s="295"/>
      <c r="M413" s="295"/>
      <c r="N413" s="295"/>
      <c r="O413" s="295"/>
      <c r="P413" s="295"/>
      <c r="Q413" s="295"/>
      <c r="R413" s="295"/>
      <c r="S413" s="295"/>
      <c r="T413" s="295"/>
      <c r="U413" s="295"/>
      <c r="V413" s="295"/>
      <c r="W413" s="295"/>
      <c r="X413" s="295"/>
      <c r="Y413" s="295"/>
      <c r="Z413" s="295"/>
      <c r="AA413" s="295"/>
      <c r="AB413" s="295"/>
      <c r="AC413" s="295"/>
      <c r="AD413" s="295"/>
      <c r="AE413" s="295"/>
      <c r="AF413" s="295"/>
      <c r="AG413" s="189">
        <f t="shared" si="149"/>
        <v>0</v>
      </c>
      <c r="AH413" s="201"/>
    </row>
    <row r="414" hidden="1" outlineLevel="1">
      <c r="A414" s="288" t="s">
        <v>791</v>
      </c>
      <c r="B414" s="349"/>
      <c r="C414" s="349"/>
      <c r="D414" s="349"/>
      <c r="E414" s="349"/>
      <c r="F414" s="349"/>
      <c r="G414" s="349"/>
      <c r="H414" s="349"/>
      <c r="I414" s="349"/>
      <c r="J414" s="349"/>
      <c r="K414" s="349"/>
      <c r="L414" s="349"/>
      <c r="M414" s="349"/>
      <c r="N414" s="349"/>
      <c r="O414" s="349"/>
      <c r="P414" s="349"/>
      <c r="Q414" s="349"/>
      <c r="R414" s="349"/>
      <c r="S414" s="349"/>
      <c r="T414" s="349"/>
      <c r="U414" s="349"/>
      <c r="V414" s="349"/>
      <c r="W414" s="349"/>
      <c r="X414" s="349"/>
      <c r="Y414" s="349"/>
      <c r="Z414" s="349"/>
      <c r="AA414" s="349"/>
      <c r="AB414" s="349"/>
      <c r="AC414" s="349"/>
      <c r="AD414" s="349"/>
      <c r="AE414" s="349"/>
      <c r="AF414" s="349"/>
      <c r="AG414" s="189">
        <f t="shared" si="149"/>
        <v>0</v>
      </c>
      <c r="AH414" s="201"/>
    </row>
    <row r="415" hidden="1" outlineLevel="1">
      <c r="A415" s="288" t="s">
        <v>290</v>
      </c>
      <c r="B415" s="295"/>
      <c r="C415" s="295"/>
      <c r="D415" s="295"/>
      <c r="E415" s="295"/>
      <c r="F415" s="295"/>
      <c r="G415" s="295"/>
      <c r="H415" s="295"/>
      <c r="I415" s="295"/>
      <c r="J415" s="295"/>
      <c r="K415" s="295"/>
      <c r="L415" s="295"/>
      <c r="M415" s="295"/>
      <c r="N415" s="295"/>
      <c r="O415" s="295"/>
      <c r="P415" s="295"/>
      <c r="Q415" s="295"/>
      <c r="R415" s="295"/>
      <c r="S415" s="295"/>
      <c r="T415" s="295"/>
      <c r="U415" s="295"/>
      <c r="V415" s="295"/>
      <c r="W415" s="295"/>
      <c r="X415" s="295"/>
      <c r="Y415" s="295"/>
      <c r="Z415" s="295"/>
      <c r="AA415" s="295"/>
      <c r="AB415" s="295"/>
      <c r="AC415" s="295"/>
      <c r="AD415" s="295"/>
      <c r="AE415" s="295"/>
      <c r="AF415" s="295"/>
      <c r="AG415" s="189">
        <f t="shared" si="149"/>
        <v>0</v>
      </c>
      <c r="AH415" s="201"/>
    </row>
    <row r="416" hidden="1" outlineLevel="1">
      <c r="A416" s="287" t="s">
        <v>405</v>
      </c>
      <c r="B416" s="295"/>
      <c r="C416" s="295"/>
      <c r="D416" s="295"/>
      <c r="E416" s="295"/>
      <c r="F416" s="295"/>
      <c r="G416" s="295"/>
      <c r="H416" s="295"/>
      <c r="I416" s="295"/>
      <c r="J416" s="295"/>
      <c r="K416" s="295"/>
      <c r="L416" s="295"/>
      <c r="M416" s="295"/>
      <c r="N416" s="295"/>
      <c r="O416" s="295"/>
      <c r="P416" s="295"/>
      <c r="Q416" s="295"/>
      <c r="R416" s="295"/>
      <c r="S416" s="295"/>
      <c r="T416" s="295"/>
      <c r="U416" s="295"/>
      <c r="V416" s="295"/>
      <c r="W416" s="295"/>
      <c r="X416" s="295"/>
      <c r="Y416" s="295"/>
      <c r="Z416" s="295"/>
      <c r="AA416" s="295"/>
      <c r="AB416" s="295"/>
      <c r="AC416" s="295"/>
      <c r="AD416" s="295"/>
      <c r="AE416" s="295"/>
      <c r="AF416" s="295"/>
      <c r="AG416" s="189">
        <f t="shared" si="149"/>
        <v>0</v>
      </c>
      <c r="AH416" s="201"/>
    </row>
    <row r="417" hidden="1" outlineLevel="1">
      <c r="A417" s="296" t="s">
        <v>291</v>
      </c>
      <c r="B417" s="297">
        <f t="shared" ref="B417:AF417" si="150">sum(B403:B416)</f>
        <v>0</v>
      </c>
      <c r="C417" s="297">
        <f t="shared" si="150"/>
        <v>0</v>
      </c>
      <c r="D417" s="297">
        <f t="shared" si="150"/>
        <v>0</v>
      </c>
      <c r="E417" s="297">
        <f t="shared" si="150"/>
        <v>0</v>
      </c>
      <c r="F417" s="297">
        <f t="shared" si="150"/>
        <v>0</v>
      </c>
      <c r="G417" s="297">
        <f t="shared" si="150"/>
        <v>0</v>
      </c>
      <c r="H417" s="297">
        <f t="shared" si="150"/>
        <v>0</v>
      </c>
      <c r="I417" s="297">
        <f t="shared" si="150"/>
        <v>0</v>
      </c>
      <c r="J417" s="297">
        <f t="shared" si="150"/>
        <v>0</v>
      </c>
      <c r="K417" s="297">
        <f t="shared" si="150"/>
        <v>0</v>
      </c>
      <c r="L417" s="297">
        <f t="shared" si="150"/>
        <v>0</v>
      </c>
      <c r="M417" s="297">
        <f t="shared" si="150"/>
        <v>0</v>
      </c>
      <c r="N417" s="297">
        <f t="shared" si="150"/>
        <v>0</v>
      </c>
      <c r="O417" s="297">
        <f t="shared" si="150"/>
        <v>0</v>
      </c>
      <c r="P417" s="297">
        <f t="shared" si="150"/>
        <v>0</v>
      </c>
      <c r="Q417" s="297">
        <f t="shared" si="150"/>
        <v>0</v>
      </c>
      <c r="R417" s="297">
        <f t="shared" si="150"/>
        <v>0</v>
      </c>
      <c r="S417" s="297">
        <f t="shared" si="150"/>
        <v>0</v>
      </c>
      <c r="T417" s="297">
        <f t="shared" si="150"/>
        <v>0</v>
      </c>
      <c r="U417" s="297">
        <f t="shared" si="150"/>
        <v>0</v>
      </c>
      <c r="V417" s="297">
        <f t="shared" si="150"/>
        <v>0</v>
      </c>
      <c r="W417" s="297">
        <f t="shared" si="150"/>
        <v>0</v>
      </c>
      <c r="X417" s="297">
        <f t="shared" si="150"/>
        <v>0</v>
      </c>
      <c r="Y417" s="297">
        <f t="shared" si="150"/>
        <v>0</v>
      </c>
      <c r="Z417" s="297">
        <f t="shared" si="150"/>
        <v>0</v>
      </c>
      <c r="AA417" s="297">
        <f t="shared" si="150"/>
        <v>0</v>
      </c>
      <c r="AB417" s="297">
        <f t="shared" si="150"/>
        <v>0</v>
      </c>
      <c r="AC417" s="297">
        <f t="shared" si="150"/>
        <v>0</v>
      </c>
      <c r="AD417" s="297">
        <f t="shared" si="150"/>
        <v>0</v>
      </c>
      <c r="AE417" s="297">
        <f t="shared" si="150"/>
        <v>0</v>
      </c>
      <c r="AF417" s="297">
        <f t="shared" si="150"/>
        <v>0</v>
      </c>
      <c r="AG417" s="189">
        <f t="shared" si="149"/>
        <v>0</v>
      </c>
      <c r="AH417" s="298"/>
    </row>
    <row r="418" hidden="1" outlineLevel="1">
      <c r="A418" s="362"/>
      <c r="B418" s="307"/>
      <c r="C418" s="307"/>
      <c r="D418" s="307"/>
      <c r="E418" s="307"/>
      <c r="F418" s="307"/>
      <c r="G418" s="307"/>
      <c r="H418" s="307"/>
      <c r="I418" s="307"/>
      <c r="J418" s="307"/>
      <c r="K418" s="307"/>
      <c r="L418" s="307"/>
      <c r="M418" s="307"/>
      <c r="N418" s="307"/>
      <c r="O418" s="307"/>
      <c r="P418" s="307"/>
      <c r="Q418" s="307"/>
      <c r="R418" s="307"/>
      <c r="S418" s="307"/>
      <c r="T418" s="307"/>
      <c r="U418" s="307"/>
      <c r="V418" s="307"/>
      <c r="W418" s="307"/>
      <c r="X418" s="307"/>
      <c r="Y418" s="307"/>
      <c r="Z418" s="307"/>
      <c r="AA418" s="307"/>
      <c r="AB418" s="307"/>
      <c r="AC418" s="307"/>
      <c r="AD418" s="307"/>
      <c r="AE418" s="307"/>
      <c r="AF418" s="307"/>
      <c r="AG418" s="189"/>
      <c r="AH418" s="201"/>
    </row>
    <row r="419" hidden="1" outlineLevel="1">
      <c r="A419" s="363" t="s">
        <v>454</v>
      </c>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c r="AA419" s="311"/>
      <c r="AB419" s="311"/>
      <c r="AC419" s="311"/>
      <c r="AD419" s="311"/>
      <c r="AE419" s="311"/>
      <c r="AF419" s="311"/>
      <c r="AG419" s="189">
        <f>SUM(B419:AF419)</f>
        <v>0</v>
      </c>
      <c r="AH419" s="150"/>
    </row>
    <row r="420" hidden="1" outlineLevel="1">
      <c r="A420" s="158"/>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189"/>
      <c r="AH420" s="283"/>
    </row>
    <row r="421" hidden="1" outlineLevel="1">
      <c r="A421" s="186" t="s">
        <v>455</v>
      </c>
      <c r="AG421" s="189"/>
      <c r="AH421" s="283"/>
    </row>
    <row r="422" hidden="1" outlineLevel="1">
      <c r="A422" s="364" t="s">
        <v>456</v>
      </c>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c r="AA422" s="311"/>
      <c r="AB422" s="311"/>
      <c r="AC422" s="311"/>
      <c r="AD422" s="311"/>
      <c r="AE422" s="311"/>
      <c r="AF422" s="311"/>
      <c r="AG422" s="189">
        <f>SUM(B422:AF422)</f>
        <v>0</v>
      </c>
      <c r="AH422" s="150"/>
    </row>
    <row r="423">
      <c r="A423" s="158"/>
      <c r="AG423" s="189"/>
      <c r="AH423" s="283"/>
    </row>
    <row r="424">
      <c r="A424" s="186" t="s">
        <v>457</v>
      </c>
      <c r="AG424" s="189"/>
      <c r="AH424" s="283"/>
    </row>
    <row r="425">
      <c r="A425" s="365" t="s">
        <v>458</v>
      </c>
      <c r="B425" s="337"/>
      <c r="C425" s="337"/>
      <c r="D425" s="337"/>
      <c r="E425" s="337"/>
      <c r="F425" s="337"/>
      <c r="G425" s="337"/>
      <c r="H425" s="337"/>
      <c r="I425" s="337"/>
      <c r="J425" s="337"/>
      <c r="K425" s="337"/>
      <c r="L425" s="337"/>
      <c r="M425" s="337"/>
      <c r="N425" s="337"/>
      <c r="O425" s="337"/>
      <c r="P425" s="337"/>
      <c r="Q425" s="337"/>
      <c r="R425" s="337"/>
      <c r="S425" s="337"/>
      <c r="T425" s="337"/>
      <c r="U425" s="337"/>
      <c r="V425" s="337"/>
      <c r="W425" s="337"/>
      <c r="X425" s="337"/>
      <c r="Y425" s="337"/>
      <c r="Z425" s="337"/>
      <c r="AA425" s="337"/>
      <c r="AB425" s="337"/>
      <c r="AC425" s="337"/>
      <c r="AD425" s="337"/>
      <c r="AE425" s="337"/>
      <c r="AF425" s="337"/>
      <c r="AG425" s="189">
        <f>SUM(B425:AF425)</f>
        <v>0</v>
      </c>
      <c r="AH425" s="150"/>
    </row>
    <row r="426" ht="17.25" customHeight="1">
      <c r="A426" s="158"/>
      <c r="AG426" s="189"/>
      <c r="AH426" s="283"/>
    </row>
    <row r="427">
      <c r="A427" s="366" t="s">
        <v>792</v>
      </c>
      <c r="B427" s="367">
        <v>37.1</v>
      </c>
      <c r="C427" s="367">
        <v>36.9</v>
      </c>
      <c r="D427" s="367">
        <v>0.0</v>
      </c>
      <c r="E427" s="367">
        <v>254.25</v>
      </c>
      <c r="F427" s="367">
        <v>0.0</v>
      </c>
      <c r="G427" s="367">
        <v>0.0</v>
      </c>
      <c r="H427" s="367">
        <v>0.0</v>
      </c>
      <c r="I427" s="367">
        <v>78.5</v>
      </c>
      <c r="J427" s="367">
        <v>0.0</v>
      </c>
      <c r="K427" s="367">
        <v>40.9</v>
      </c>
      <c r="L427" s="367">
        <v>0.0</v>
      </c>
      <c r="M427" s="367">
        <v>37.1</v>
      </c>
      <c r="N427" s="367">
        <v>0.0</v>
      </c>
      <c r="O427" s="367">
        <v>0.0</v>
      </c>
      <c r="P427" s="367">
        <v>149.93</v>
      </c>
      <c r="Q427" s="367">
        <v>0.0</v>
      </c>
      <c r="R427" s="367">
        <v>0.0</v>
      </c>
      <c r="S427" s="367">
        <v>37.1</v>
      </c>
      <c r="T427" s="367">
        <v>0.0</v>
      </c>
      <c r="U427" s="367">
        <v>0.0</v>
      </c>
      <c r="V427" s="367">
        <v>0.0</v>
      </c>
      <c r="W427" s="367">
        <v>0.0</v>
      </c>
      <c r="X427" s="367">
        <v>40.7</v>
      </c>
      <c r="Y427" s="367">
        <v>0.0</v>
      </c>
      <c r="Z427" s="367">
        <v>0.0</v>
      </c>
      <c r="AA427" s="367">
        <v>0.0</v>
      </c>
      <c r="AB427" s="367">
        <v>0.0</v>
      </c>
      <c r="AC427" s="367">
        <v>0.0</v>
      </c>
      <c r="AD427" s="367">
        <v>0.0</v>
      </c>
      <c r="AE427" s="367">
        <v>0.0</v>
      </c>
      <c r="AF427" s="367">
        <v>0.0</v>
      </c>
      <c r="AG427" s="250">
        <f>SUM(B427:AF427)</f>
        <v>712.48</v>
      </c>
      <c r="AH427" s="368"/>
    </row>
    <row r="428">
      <c r="A428" s="158"/>
      <c r="AG428" s="250"/>
      <c r="AH428" s="319"/>
    </row>
    <row r="429">
      <c r="A429" s="369" t="s">
        <v>459</v>
      </c>
      <c r="B429" s="370">
        <v>1.0</v>
      </c>
      <c r="C429" s="370">
        <v>1.0</v>
      </c>
      <c r="D429" s="370">
        <v>0.0</v>
      </c>
      <c r="E429" s="370">
        <v>1.0</v>
      </c>
      <c r="F429" s="370">
        <v>0.0</v>
      </c>
      <c r="G429" s="370">
        <v>0.0</v>
      </c>
      <c r="H429" s="370">
        <v>0.0</v>
      </c>
      <c r="I429" s="370">
        <v>2.0</v>
      </c>
      <c r="J429" s="370">
        <v>0.0</v>
      </c>
      <c r="K429" s="370">
        <v>1.0</v>
      </c>
      <c r="L429" s="370">
        <v>0.0</v>
      </c>
      <c r="M429" s="370">
        <v>1.0</v>
      </c>
      <c r="N429" s="370">
        <v>0.0</v>
      </c>
      <c r="O429" s="370">
        <v>0.0</v>
      </c>
      <c r="P429" s="370">
        <v>2.0</v>
      </c>
      <c r="Q429" s="370">
        <v>0.0</v>
      </c>
      <c r="R429" s="370">
        <v>0.0</v>
      </c>
      <c r="S429" s="370">
        <v>1.0</v>
      </c>
      <c r="T429" s="370">
        <v>0.0</v>
      </c>
      <c r="U429" s="370">
        <v>0.0</v>
      </c>
      <c r="V429" s="370">
        <v>0.0</v>
      </c>
      <c r="W429" s="370">
        <v>0.0</v>
      </c>
      <c r="X429" s="370">
        <v>2.0</v>
      </c>
      <c r="Y429" s="370">
        <v>0.0</v>
      </c>
      <c r="Z429" s="370">
        <v>0.0</v>
      </c>
      <c r="AA429" s="370">
        <v>0.0</v>
      </c>
      <c r="AB429" s="370">
        <v>0.0</v>
      </c>
      <c r="AC429" s="370">
        <v>0.0</v>
      </c>
      <c r="AD429" s="370">
        <v>0.0</v>
      </c>
      <c r="AE429" s="370">
        <v>0.0</v>
      </c>
      <c r="AF429" s="370">
        <v>0.0</v>
      </c>
      <c r="AG429" s="250">
        <f>SUM(B429:AF429)</f>
        <v>12</v>
      </c>
      <c r="AH429" s="371"/>
    </row>
    <row r="430">
      <c r="A430" s="158"/>
      <c r="AG430" s="250"/>
      <c r="AH430" s="319"/>
    </row>
    <row r="431">
      <c r="A431" s="366" t="s">
        <v>793</v>
      </c>
      <c r="B431" s="367">
        <v>406.06</v>
      </c>
      <c r="C431" s="367">
        <v>405.86</v>
      </c>
      <c r="D431" s="367">
        <v>269.97</v>
      </c>
      <c r="E431" s="367">
        <v>902.18</v>
      </c>
      <c r="F431" s="367">
        <v>437.95</v>
      </c>
      <c r="G431" s="367">
        <v>449.95</v>
      </c>
      <c r="H431" s="367">
        <v>98.99</v>
      </c>
      <c r="I431" s="367">
        <v>336.98</v>
      </c>
      <c r="J431" s="367">
        <v>89.99</v>
      </c>
      <c r="K431" s="367">
        <v>589.84</v>
      </c>
      <c r="L431" s="367">
        <v>197.98</v>
      </c>
      <c r="M431" s="367">
        <v>127.09</v>
      </c>
      <c r="N431" s="367">
        <v>179.98</v>
      </c>
      <c r="O431" s="367">
        <v>269.97</v>
      </c>
      <c r="P431" s="367">
        <v>389.84</v>
      </c>
      <c r="Q431" s="367">
        <v>179.98</v>
      </c>
      <c r="R431" s="367">
        <v>98.99</v>
      </c>
      <c r="S431" s="367">
        <v>406.06</v>
      </c>
      <c r="T431" s="367">
        <v>188.98</v>
      </c>
      <c r="U431" s="367">
        <v>0.0</v>
      </c>
      <c r="V431" s="367">
        <v>0.0</v>
      </c>
      <c r="W431" s="367">
        <v>89.99</v>
      </c>
      <c r="X431" s="367">
        <v>351.37</v>
      </c>
      <c r="Y431" s="367">
        <v>179.98</v>
      </c>
      <c r="Z431" s="367">
        <v>179.98</v>
      </c>
      <c r="AA431" s="367">
        <v>269.97</v>
      </c>
      <c r="AB431" s="367">
        <v>188.98</v>
      </c>
      <c r="AC431" s="367">
        <v>188.98</v>
      </c>
      <c r="AD431" s="367">
        <v>89.99</v>
      </c>
      <c r="AE431" s="367">
        <v>0.0</v>
      </c>
      <c r="AF431" s="367">
        <v>368.96</v>
      </c>
      <c r="AG431" s="250">
        <f t="shared" ref="AG431:AG432" si="151">SUM(B431:AF431)</f>
        <v>7934.84</v>
      </c>
      <c r="AH431" s="368"/>
    </row>
    <row r="432">
      <c r="A432" s="372" t="s">
        <v>460</v>
      </c>
      <c r="B432" s="373">
        <f>B431*Summary!B133</f>
        <v>476.145956</v>
      </c>
      <c r="C432" s="373">
        <f>C431*Summary!C133</f>
        <v>475.992608</v>
      </c>
      <c r="D432" s="373">
        <f>D431*Summary!D133</f>
        <v>316.782798</v>
      </c>
      <c r="E432" s="373">
        <f>E431*Summary!E133</f>
        <v>1054.64842</v>
      </c>
      <c r="F432" s="373">
        <f>F431*Summary!F133</f>
        <v>512.620475</v>
      </c>
      <c r="G432" s="373">
        <f>G431*Summary!G133</f>
        <v>528.646255</v>
      </c>
      <c r="H432" s="373">
        <f>H431*Summary!H133</f>
        <v>116.075674</v>
      </c>
      <c r="I432" s="373">
        <f>I431*Summary!I133</f>
        <v>397.400514</v>
      </c>
      <c r="J432" s="373">
        <f>J431*Summary!J133</f>
        <v>106.089211</v>
      </c>
      <c r="K432" s="373">
        <f>K431*Summary!K133</f>
        <v>693.887776</v>
      </c>
      <c r="L432" s="373">
        <f>L431*Summary!L133</f>
        <v>233.339228</v>
      </c>
      <c r="M432" s="373">
        <f>M431*Summary!M133</f>
        <v>149.190951</v>
      </c>
      <c r="N432" s="373">
        <f>N431*Summary!N133</f>
        <v>210.900564</v>
      </c>
      <c r="O432" s="373">
        <f>O431*Summary!O133</f>
        <v>315.05499</v>
      </c>
      <c r="P432" s="373">
        <f>P431*Summary!P133</f>
        <v>453.072048</v>
      </c>
      <c r="Q432" s="373">
        <f>Q431*Summary!Q133</f>
        <v>209.262746</v>
      </c>
      <c r="R432" s="373">
        <f>R431*Summary!R133</f>
        <v>115.056077</v>
      </c>
      <c r="S432" s="373">
        <f>S431*Summary!S133</f>
        <v>473.384748</v>
      </c>
      <c r="T432" s="373">
        <f>T431*Summary!T133</f>
        <v>219.349086</v>
      </c>
      <c r="U432" s="373">
        <f>U431*Summary!U133</f>
        <v>0</v>
      </c>
      <c r="V432" s="373">
        <f>V431*Summary!V133</f>
        <v>0</v>
      </c>
      <c r="W432" s="373">
        <f>W431*Summary!W133</f>
        <v>104.460392</v>
      </c>
      <c r="X432" s="373">
        <f>X431*Summary!X133</f>
        <v>407.729748</v>
      </c>
      <c r="Y432" s="373">
        <f>Y431*Summary!Y133</f>
        <v>209.532716</v>
      </c>
      <c r="Z432" s="373">
        <f>Z431*Summary!Z133</f>
        <v>209.514718</v>
      </c>
      <c r="AA432" s="373">
        <f>AA431*Summary!AA133</f>
        <v>314.029104</v>
      </c>
      <c r="AB432" s="373">
        <f>AB431*Summary!AB133</f>
        <v>219.708148</v>
      </c>
      <c r="AC432" s="373">
        <f>AC431*Summary!AC133</f>
        <v>220.1617</v>
      </c>
      <c r="AD432" s="373">
        <f>AD431*Summary!AD133</f>
        <v>104.946338</v>
      </c>
      <c r="AE432" s="373">
        <f>AE431*Summary!AE133</f>
        <v>0</v>
      </c>
      <c r="AF432" s="373">
        <f>AF431*Summary!AF133</f>
        <v>430.02288</v>
      </c>
      <c r="AG432" s="250">
        <f t="shared" si="151"/>
        <v>9277.005869</v>
      </c>
      <c r="AH432" s="373"/>
    </row>
    <row r="433">
      <c r="A433" s="158"/>
      <c r="AG433" s="250"/>
      <c r="AH433" s="3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39"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374"/>
      <c r="AH1" s="221"/>
    </row>
    <row r="2">
      <c r="A2" s="375"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374"/>
      <c r="AH2" s="221"/>
    </row>
    <row r="3">
      <c r="A3" s="376" t="s">
        <v>253</v>
      </c>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377"/>
      <c r="AH3" s="143"/>
    </row>
    <row r="4">
      <c r="A4" s="378" t="s">
        <v>220</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377"/>
      <c r="AH4" s="143"/>
    </row>
    <row r="5">
      <c r="A5" s="379" t="s">
        <v>794</v>
      </c>
      <c r="B5" s="380">
        <f>Summary!B102</f>
        <v>212</v>
      </c>
      <c r="C5" s="380">
        <f>Summary!C102</f>
        <v>286</v>
      </c>
      <c r="D5" s="380">
        <f>Summary!D102</f>
        <v>497</v>
      </c>
      <c r="E5" s="380">
        <f>Summary!E102</f>
        <v>465</v>
      </c>
      <c r="F5" s="380">
        <f>Summary!F102</f>
        <v>428</v>
      </c>
      <c r="G5" s="380">
        <f>Summary!G102</f>
        <v>348</v>
      </c>
      <c r="H5" s="380">
        <f>Summary!H102</f>
        <v>330</v>
      </c>
      <c r="I5" s="380">
        <f>Summary!I102</f>
        <v>226</v>
      </c>
      <c r="J5" s="380">
        <f>Summary!J102</f>
        <v>238</v>
      </c>
      <c r="K5" s="380">
        <f>Summary!K102</f>
        <v>249</v>
      </c>
      <c r="L5" s="380">
        <f>Summary!L102</f>
        <v>144</v>
      </c>
      <c r="M5" s="380">
        <f>Summary!M102</f>
        <v>127</v>
      </c>
      <c r="N5" s="380">
        <f>Summary!N102</f>
        <v>151</v>
      </c>
      <c r="O5" s="380">
        <f>Summary!O102</f>
        <v>143</v>
      </c>
      <c r="P5" s="380">
        <f>Summary!P102</f>
        <v>143</v>
      </c>
      <c r="Q5" s="380">
        <f>Summary!Q102</f>
        <v>158</v>
      </c>
      <c r="R5" s="380">
        <f>Summary!R102</f>
        <v>164</v>
      </c>
      <c r="S5" s="380">
        <f>Summary!S102</f>
        <v>122</v>
      </c>
      <c r="T5" s="380">
        <f>Summary!T102</f>
        <v>119</v>
      </c>
      <c r="U5" s="380">
        <f>Summary!U102</f>
        <v>93</v>
      </c>
      <c r="V5" s="380">
        <f>Summary!V102</f>
        <v>93</v>
      </c>
      <c r="W5" s="380">
        <f>Summary!W102</f>
        <v>107</v>
      </c>
      <c r="X5" s="380">
        <f>Summary!X102</f>
        <v>114</v>
      </c>
      <c r="Y5" s="380">
        <f>Summary!Y102</f>
        <v>114</v>
      </c>
      <c r="Z5" s="380">
        <f>Summary!Z102</f>
        <v>126</v>
      </c>
      <c r="AA5" s="380">
        <f>Summary!AA102</f>
        <v>82</v>
      </c>
      <c r="AB5" s="380">
        <f>Summary!AB102</f>
        <v>95</v>
      </c>
      <c r="AC5" s="380">
        <f>Summary!AC102</f>
        <v>75</v>
      </c>
      <c r="AD5" s="380">
        <f>Summary!AD102</f>
        <v>75</v>
      </c>
      <c r="AE5" s="380">
        <f>Summary!AE102</f>
        <v>113</v>
      </c>
      <c r="AF5" s="380">
        <f>Summary!AF102</f>
        <v>130</v>
      </c>
      <c r="AG5" s="381"/>
      <c r="AH5" s="169"/>
    </row>
    <row r="6">
      <c r="A6" s="382" t="s">
        <v>259</v>
      </c>
      <c r="B6" s="157">
        <f t="shared" ref="B6:AF6" si="1">SUM(B5)</f>
        <v>212</v>
      </c>
      <c r="C6" s="157">
        <f t="shared" si="1"/>
        <v>286</v>
      </c>
      <c r="D6" s="157">
        <f t="shared" si="1"/>
        <v>497</v>
      </c>
      <c r="E6" s="157">
        <f t="shared" si="1"/>
        <v>465</v>
      </c>
      <c r="F6" s="157">
        <f t="shared" si="1"/>
        <v>428</v>
      </c>
      <c r="G6" s="157">
        <f t="shared" si="1"/>
        <v>348</v>
      </c>
      <c r="H6" s="157">
        <f t="shared" si="1"/>
        <v>330</v>
      </c>
      <c r="I6" s="157">
        <f t="shared" si="1"/>
        <v>226</v>
      </c>
      <c r="J6" s="157">
        <f t="shared" si="1"/>
        <v>238</v>
      </c>
      <c r="K6" s="157">
        <f t="shared" si="1"/>
        <v>249</v>
      </c>
      <c r="L6" s="157">
        <f t="shared" si="1"/>
        <v>144</v>
      </c>
      <c r="M6" s="157">
        <f t="shared" si="1"/>
        <v>127</v>
      </c>
      <c r="N6" s="157">
        <f t="shared" si="1"/>
        <v>151</v>
      </c>
      <c r="O6" s="157">
        <f t="shared" si="1"/>
        <v>143</v>
      </c>
      <c r="P6" s="157">
        <f t="shared" si="1"/>
        <v>143</v>
      </c>
      <c r="Q6" s="157">
        <f t="shared" si="1"/>
        <v>158</v>
      </c>
      <c r="R6" s="157">
        <f t="shared" si="1"/>
        <v>164</v>
      </c>
      <c r="S6" s="157">
        <f t="shared" si="1"/>
        <v>122</v>
      </c>
      <c r="T6" s="157">
        <f t="shared" si="1"/>
        <v>119</v>
      </c>
      <c r="U6" s="157">
        <f t="shared" si="1"/>
        <v>93</v>
      </c>
      <c r="V6" s="157">
        <f t="shared" si="1"/>
        <v>93</v>
      </c>
      <c r="W6" s="157">
        <f t="shared" si="1"/>
        <v>107</v>
      </c>
      <c r="X6" s="157">
        <f t="shared" si="1"/>
        <v>114</v>
      </c>
      <c r="Y6" s="157">
        <f t="shared" si="1"/>
        <v>114</v>
      </c>
      <c r="Z6" s="157">
        <f t="shared" si="1"/>
        <v>126</v>
      </c>
      <c r="AA6" s="157">
        <f t="shared" si="1"/>
        <v>82</v>
      </c>
      <c r="AB6" s="157">
        <f t="shared" si="1"/>
        <v>95</v>
      </c>
      <c r="AC6" s="157">
        <f t="shared" si="1"/>
        <v>75</v>
      </c>
      <c r="AD6" s="157">
        <f t="shared" si="1"/>
        <v>75</v>
      </c>
      <c r="AE6" s="157">
        <f t="shared" si="1"/>
        <v>113</v>
      </c>
      <c r="AF6" s="157">
        <f t="shared" si="1"/>
        <v>130</v>
      </c>
      <c r="AG6" s="383">
        <f>SUM(B6:AF6)</f>
        <v>5767</v>
      </c>
      <c r="AH6" s="150"/>
    </row>
    <row r="7">
      <c r="A7" s="152"/>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384"/>
      <c r="AH7" s="169"/>
    </row>
    <row r="8">
      <c r="A8" s="385" t="s">
        <v>208</v>
      </c>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384"/>
      <c r="AH8" s="169"/>
    </row>
    <row r="9">
      <c r="A9" s="379" t="s">
        <v>794</v>
      </c>
      <c r="B9" s="386">
        <f>Summary!B33</f>
        <v>41264.95</v>
      </c>
      <c r="C9" s="386">
        <f>Summary!C33</f>
        <v>59108.3</v>
      </c>
      <c r="D9" s="386">
        <f>Summary!D33</f>
        <v>106923.09</v>
      </c>
      <c r="E9" s="386">
        <f>Summary!E33</f>
        <v>100980.97</v>
      </c>
      <c r="F9" s="386">
        <f>Summary!F33</f>
        <v>90308.03</v>
      </c>
      <c r="G9" s="386">
        <f>Summary!G33</f>
        <v>64294.29</v>
      </c>
      <c r="H9" s="386">
        <f>Summary!H33</f>
        <v>59341.85</v>
      </c>
      <c r="I9" s="386">
        <f>Summary!I33</f>
        <v>38530.94</v>
      </c>
      <c r="J9" s="386">
        <f>Summary!J33</f>
        <v>35738.92</v>
      </c>
      <c r="K9" s="386">
        <f>Summary!K33</f>
        <v>26399.22</v>
      </c>
      <c r="L9" s="386">
        <f>Summary!L33</f>
        <v>18270.81</v>
      </c>
      <c r="M9" s="386">
        <f>Summary!M33</f>
        <v>18550.85</v>
      </c>
      <c r="N9" s="386">
        <f>Summary!N33</f>
        <v>22156.45</v>
      </c>
      <c r="O9" s="386">
        <f>Summary!O33</f>
        <v>26659.36</v>
      </c>
      <c r="P9" s="386">
        <f>Summary!P33</f>
        <v>22816.39</v>
      </c>
      <c r="Q9" s="386">
        <f>Summary!Q33</f>
        <v>20715.67</v>
      </c>
      <c r="R9" s="386">
        <f>Summary!R33</f>
        <v>26643.73</v>
      </c>
      <c r="S9" s="386">
        <f>Summary!S33</f>
        <v>19414.86</v>
      </c>
      <c r="T9" s="386">
        <f>Summary!T33</f>
        <v>19070.82</v>
      </c>
      <c r="U9" s="386">
        <f>Summary!U33</f>
        <v>14070.9</v>
      </c>
      <c r="V9" s="386">
        <f>Summary!V33</f>
        <v>15210.66</v>
      </c>
      <c r="W9" s="386">
        <f>Summary!W33</f>
        <v>15997.74</v>
      </c>
      <c r="X9" s="386">
        <f>Summary!X33</f>
        <v>19064.48</v>
      </c>
      <c r="Y9" s="386">
        <f>Summary!Y33</f>
        <v>16271.18</v>
      </c>
      <c r="Z9" s="386">
        <f>Summary!Z33</f>
        <v>18147.86</v>
      </c>
      <c r="AA9" s="386">
        <f>Summary!AA33</f>
        <v>12029.13</v>
      </c>
      <c r="AB9" s="386">
        <f>Summary!AB33</f>
        <v>14430.97</v>
      </c>
      <c r="AC9" s="386">
        <f>Summary!AC33</f>
        <v>12806.73</v>
      </c>
      <c r="AD9" s="386">
        <f>Summary!AD33</f>
        <v>10852.83</v>
      </c>
      <c r="AE9" s="386">
        <f>Summary!AE33</f>
        <v>16484.04</v>
      </c>
      <c r="AF9" s="386">
        <f>Summary!AF33</f>
        <v>18005.48</v>
      </c>
      <c r="AG9" s="381"/>
      <c r="AH9" s="169"/>
    </row>
    <row r="10">
      <c r="A10" s="382" t="s">
        <v>259</v>
      </c>
      <c r="B10" s="167">
        <f t="shared" ref="B10:AF10" si="2">SUM(B9)</f>
        <v>41264.95</v>
      </c>
      <c r="C10" s="167">
        <f t="shared" si="2"/>
        <v>59108.3</v>
      </c>
      <c r="D10" s="167">
        <f t="shared" si="2"/>
        <v>106923.09</v>
      </c>
      <c r="E10" s="167">
        <f t="shared" si="2"/>
        <v>100980.97</v>
      </c>
      <c r="F10" s="167">
        <f t="shared" si="2"/>
        <v>90308.03</v>
      </c>
      <c r="G10" s="167">
        <f t="shared" si="2"/>
        <v>64294.29</v>
      </c>
      <c r="H10" s="167">
        <f t="shared" si="2"/>
        <v>59341.85</v>
      </c>
      <c r="I10" s="167">
        <f t="shared" si="2"/>
        <v>38530.94</v>
      </c>
      <c r="J10" s="167">
        <f t="shared" si="2"/>
        <v>35738.92</v>
      </c>
      <c r="K10" s="167">
        <f t="shared" si="2"/>
        <v>26399.22</v>
      </c>
      <c r="L10" s="167">
        <f t="shared" si="2"/>
        <v>18270.81</v>
      </c>
      <c r="M10" s="167">
        <f t="shared" si="2"/>
        <v>18550.85</v>
      </c>
      <c r="N10" s="167">
        <f t="shared" si="2"/>
        <v>22156.45</v>
      </c>
      <c r="O10" s="167">
        <f t="shared" si="2"/>
        <v>26659.36</v>
      </c>
      <c r="P10" s="167">
        <f t="shared" si="2"/>
        <v>22816.39</v>
      </c>
      <c r="Q10" s="167">
        <f t="shared" si="2"/>
        <v>20715.67</v>
      </c>
      <c r="R10" s="167">
        <f t="shared" si="2"/>
        <v>26643.73</v>
      </c>
      <c r="S10" s="167">
        <f t="shared" si="2"/>
        <v>19414.86</v>
      </c>
      <c r="T10" s="167">
        <f t="shared" si="2"/>
        <v>19070.82</v>
      </c>
      <c r="U10" s="167">
        <f t="shared" si="2"/>
        <v>14070.9</v>
      </c>
      <c r="V10" s="167">
        <f t="shared" si="2"/>
        <v>15210.66</v>
      </c>
      <c r="W10" s="167">
        <f t="shared" si="2"/>
        <v>15997.74</v>
      </c>
      <c r="X10" s="167">
        <f t="shared" si="2"/>
        <v>19064.48</v>
      </c>
      <c r="Y10" s="167">
        <f t="shared" si="2"/>
        <v>16271.18</v>
      </c>
      <c r="Z10" s="167">
        <f t="shared" si="2"/>
        <v>18147.86</v>
      </c>
      <c r="AA10" s="167">
        <f t="shared" si="2"/>
        <v>12029.13</v>
      </c>
      <c r="AB10" s="167">
        <f t="shared" si="2"/>
        <v>14430.97</v>
      </c>
      <c r="AC10" s="167">
        <f t="shared" si="2"/>
        <v>12806.73</v>
      </c>
      <c r="AD10" s="167">
        <f t="shared" si="2"/>
        <v>10852.83</v>
      </c>
      <c r="AE10" s="167">
        <f t="shared" si="2"/>
        <v>16484.04</v>
      </c>
      <c r="AF10" s="167">
        <f t="shared" si="2"/>
        <v>18005.48</v>
      </c>
      <c r="AG10" s="383">
        <f>SUM(B10:AF10)</f>
        <v>1000561.5</v>
      </c>
      <c r="AH10" s="169"/>
    </row>
    <row r="11">
      <c r="A11" s="152"/>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384"/>
      <c r="AH11" s="169"/>
    </row>
    <row r="12">
      <c r="A12" s="387" t="s">
        <v>260</v>
      </c>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384"/>
      <c r="AH12" s="169"/>
    </row>
    <row r="13">
      <c r="A13" s="388" t="s">
        <v>123</v>
      </c>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384"/>
      <c r="AH13" s="169"/>
    </row>
    <row r="14">
      <c r="A14" s="379" t="s">
        <v>795</v>
      </c>
      <c r="B14" s="389">
        <f>B9*'Data - P&amp;L'!$C$48</f>
        <v>3301.196</v>
      </c>
      <c r="C14" s="389">
        <f>C9*'Data - P&amp;L'!$C$48</f>
        <v>4728.664</v>
      </c>
      <c r="D14" s="389">
        <f>D9*'Data - P&amp;L'!$C$48</f>
        <v>8553.8472</v>
      </c>
      <c r="E14" s="389">
        <f>E9*'Data - P&amp;L'!$C$48</f>
        <v>8078.4776</v>
      </c>
      <c r="F14" s="389">
        <f>F9*'Data - P&amp;L'!$C$48</f>
        <v>7224.6424</v>
      </c>
      <c r="G14" s="389">
        <f>G9*'Data - P&amp;L'!$C$48</f>
        <v>5143.5432</v>
      </c>
      <c r="H14" s="389">
        <f>H9*'Data - P&amp;L'!$C$48</f>
        <v>4747.348</v>
      </c>
      <c r="I14" s="389">
        <f>I9*'Data - P&amp;L'!$C$48</f>
        <v>3082.4752</v>
      </c>
      <c r="J14" s="389">
        <f>J9*'Data - P&amp;L'!$C$48</f>
        <v>2859.1136</v>
      </c>
      <c r="K14" s="389">
        <f>K9*'Data - P&amp;L'!$C$48</f>
        <v>2111.9376</v>
      </c>
      <c r="L14" s="389">
        <f>L9*'Data - P&amp;L'!$C$48</f>
        <v>1461.6648</v>
      </c>
      <c r="M14" s="389">
        <f>M9*'Data - P&amp;L'!$C$48</f>
        <v>1484.068</v>
      </c>
      <c r="N14" s="389">
        <f>N9*'Data - P&amp;L'!$C$48</f>
        <v>1772.516</v>
      </c>
      <c r="O14" s="389">
        <f>O9*'Data - P&amp;L'!$C$48</f>
        <v>2132.7488</v>
      </c>
      <c r="P14" s="389">
        <f>P9*'Data - P&amp;L'!$C$48</f>
        <v>1825.3112</v>
      </c>
      <c r="Q14" s="389">
        <f>Q9*'Data - P&amp;L'!$C$48</f>
        <v>1657.2536</v>
      </c>
      <c r="R14" s="389">
        <f>R9*'Data - P&amp;L'!$C$48</f>
        <v>2131.4984</v>
      </c>
      <c r="S14" s="389">
        <f>S9*'Data - P&amp;L'!$C$48</f>
        <v>1553.1888</v>
      </c>
      <c r="T14" s="389">
        <f>T9*'Data - P&amp;L'!$C$48</f>
        <v>1525.6656</v>
      </c>
      <c r="U14" s="389">
        <f>U9*'Data - P&amp;L'!$C$48</f>
        <v>1125.672</v>
      </c>
      <c r="V14" s="389">
        <f>V9*'Data - P&amp;L'!$C$48</f>
        <v>1216.8528</v>
      </c>
      <c r="W14" s="389">
        <f>W9*'Data - P&amp;L'!$C$48</f>
        <v>1279.8192</v>
      </c>
      <c r="X14" s="389">
        <f>X9*'Data - P&amp;L'!$C$48</f>
        <v>1525.1584</v>
      </c>
      <c r="Y14" s="389">
        <f>Y9*'Data - P&amp;L'!$C$48</f>
        <v>1301.6944</v>
      </c>
      <c r="Z14" s="389">
        <f>Z9*'Data - P&amp;L'!$C$48</f>
        <v>1451.8288</v>
      </c>
      <c r="AA14" s="389">
        <f>AA9*'Data - P&amp;L'!$C$48</f>
        <v>962.3304</v>
      </c>
      <c r="AB14" s="389">
        <f>AB9*'Data - P&amp;L'!$C$48</f>
        <v>1154.4776</v>
      </c>
      <c r="AC14" s="389">
        <f>AC9*'Data - P&amp;L'!$C$48</f>
        <v>1024.5384</v>
      </c>
      <c r="AD14" s="389">
        <f>AD9*'Data - P&amp;L'!$C$48</f>
        <v>868.2264</v>
      </c>
      <c r="AE14" s="389">
        <f>AE9*'Data - P&amp;L'!$C$48</f>
        <v>1318.7232</v>
      </c>
      <c r="AF14" s="389">
        <f>AF9*'Data - P&amp;L'!$C$48</f>
        <v>1440.4384</v>
      </c>
      <c r="AG14" s="381"/>
      <c r="AH14" s="169"/>
    </row>
    <row r="15">
      <c r="A15" s="382" t="s">
        <v>259</v>
      </c>
      <c r="B15" s="173">
        <f t="shared" ref="B15:AF15" si="3">SUM(B13:B14)</f>
        <v>3301.196</v>
      </c>
      <c r="C15" s="173">
        <f t="shared" si="3"/>
        <v>4728.664</v>
      </c>
      <c r="D15" s="173">
        <f t="shared" si="3"/>
        <v>8553.8472</v>
      </c>
      <c r="E15" s="173">
        <f t="shared" si="3"/>
        <v>8078.4776</v>
      </c>
      <c r="F15" s="173">
        <f t="shared" si="3"/>
        <v>7224.6424</v>
      </c>
      <c r="G15" s="173">
        <f t="shared" si="3"/>
        <v>5143.5432</v>
      </c>
      <c r="H15" s="173">
        <f t="shared" si="3"/>
        <v>4747.348</v>
      </c>
      <c r="I15" s="173">
        <f t="shared" si="3"/>
        <v>3082.4752</v>
      </c>
      <c r="J15" s="173">
        <f t="shared" si="3"/>
        <v>2859.1136</v>
      </c>
      <c r="K15" s="173">
        <f t="shared" si="3"/>
        <v>2111.9376</v>
      </c>
      <c r="L15" s="173">
        <f t="shared" si="3"/>
        <v>1461.6648</v>
      </c>
      <c r="M15" s="173">
        <f t="shared" si="3"/>
        <v>1484.068</v>
      </c>
      <c r="N15" s="173">
        <f t="shared" si="3"/>
        <v>1772.516</v>
      </c>
      <c r="O15" s="173">
        <f t="shared" si="3"/>
        <v>2132.7488</v>
      </c>
      <c r="P15" s="173">
        <f t="shared" si="3"/>
        <v>1825.3112</v>
      </c>
      <c r="Q15" s="173">
        <f t="shared" si="3"/>
        <v>1657.2536</v>
      </c>
      <c r="R15" s="173">
        <f t="shared" si="3"/>
        <v>2131.4984</v>
      </c>
      <c r="S15" s="173">
        <f t="shared" si="3"/>
        <v>1553.1888</v>
      </c>
      <c r="T15" s="173">
        <f t="shared" si="3"/>
        <v>1525.6656</v>
      </c>
      <c r="U15" s="173">
        <f t="shared" si="3"/>
        <v>1125.672</v>
      </c>
      <c r="V15" s="173">
        <f t="shared" si="3"/>
        <v>1216.8528</v>
      </c>
      <c r="W15" s="173">
        <f t="shared" si="3"/>
        <v>1279.8192</v>
      </c>
      <c r="X15" s="173">
        <f t="shared" si="3"/>
        <v>1525.1584</v>
      </c>
      <c r="Y15" s="173">
        <f t="shared" si="3"/>
        <v>1301.6944</v>
      </c>
      <c r="Z15" s="173">
        <f t="shared" si="3"/>
        <v>1451.8288</v>
      </c>
      <c r="AA15" s="173">
        <f t="shared" si="3"/>
        <v>962.3304</v>
      </c>
      <c r="AB15" s="173">
        <f t="shared" si="3"/>
        <v>1154.4776</v>
      </c>
      <c r="AC15" s="173">
        <f t="shared" si="3"/>
        <v>1024.5384</v>
      </c>
      <c r="AD15" s="173">
        <f t="shared" si="3"/>
        <v>868.2264</v>
      </c>
      <c r="AE15" s="173">
        <f t="shared" si="3"/>
        <v>1318.7232</v>
      </c>
      <c r="AF15" s="173">
        <f t="shared" si="3"/>
        <v>1440.4384</v>
      </c>
      <c r="AG15" s="383">
        <f>SUM(B15:AF15)</f>
        <v>80044.92</v>
      </c>
      <c r="AH15" s="169"/>
    </row>
    <row r="16">
      <c r="A16" s="152"/>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384"/>
      <c r="AH16" s="169"/>
    </row>
    <row r="17">
      <c r="A17" s="390"/>
      <c r="B17" s="177"/>
      <c r="C17" s="177"/>
      <c r="D17" s="177"/>
      <c r="E17" s="177"/>
      <c r="F17" s="177"/>
      <c r="G17" s="177"/>
      <c r="H17" s="177"/>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377"/>
      <c r="AH17" s="143"/>
    </row>
    <row r="18">
      <c r="A18" s="152"/>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391"/>
      <c r="AH18" s="185"/>
    </row>
    <row r="19">
      <c r="A19" s="355" t="s">
        <v>96</v>
      </c>
      <c r="B19" s="193"/>
      <c r="C19" s="193"/>
      <c r="D19" s="193"/>
      <c r="E19" s="193"/>
      <c r="F19" s="193"/>
      <c r="G19" s="193"/>
      <c r="H19" s="193"/>
      <c r="I19" s="193"/>
      <c r="J19" s="193"/>
      <c r="K19" s="193"/>
      <c r="L19" s="193"/>
      <c r="M19" s="193"/>
      <c r="N19" s="193"/>
      <c r="O19" s="193"/>
      <c r="P19" s="193"/>
      <c r="Q19" s="193"/>
      <c r="R19" s="193"/>
      <c r="S19" s="193"/>
      <c r="T19" s="193"/>
      <c r="U19" s="193"/>
      <c r="V19" s="193"/>
      <c r="W19" s="193"/>
      <c r="X19" s="193"/>
      <c r="Y19" s="193"/>
      <c r="Z19" s="193"/>
      <c r="AA19" s="193"/>
      <c r="AB19" s="193"/>
      <c r="AC19" s="193"/>
      <c r="AD19" s="193"/>
      <c r="AE19" s="193"/>
      <c r="AF19" s="193"/>
      <c r="AG19" s="392"/>
      <c r="AH19" s="393"/>
    </row>
    <row r="20">
      <c r="A20" s="196" t="s">
        <v>796</v>
      </c>
      <c r="B20" s="195">
        <f>Summary!B34</f>
        <v>36387</v>
      </c>
      <c r="C20" s="195">
        <f>Summary!C34</f>
        <v>52342</v>
      </c>
      <c r="D20" s="195">
        <f>Summary!D34</f>
        <v>95619</v>
      </c>
      <c r="E20" s="195">
        <f>Summary!E34</f>
        <v>90606</v>
      </c>
      <c r="F20" s="195">
        <f>Summary!F34</f>
        <v>81314</v>
      </c>
      <c r="G20" s="195">
        <f>Summary!G34</f>
        <v>56474</v>
      </c>
      <c r="H20" s="195">
        <f>Summary!H34</f>
        <v>51789.13</v>
      </c>
      <c r="I20" s="195">
        <f>Summary!I34</f>
        <v>33011.13</v>
      </c>
      <c r="J20" s="195">
        <f>Summary!J34</f>
        <v>30134</v>
      </c>
      <c r="K20" s="195">
        <f>Summary!K34</f>
        <v>19116</v>
      </c>
      <c r="L20" s="195">
        <f>Summary!L34</f>
        <v>14309.86</v>
      </c>
      <c r="M20" s="195">
        <f>Summary!M34</f>
        <v>15329.3</v>
      </c>
      <c r="N20" s="195">
        <f>Summary!N34</f>
        <v>18312.72</v>
      </c>
      <c r="O20" s="195">
        <f>Summary!O34</f>
        <v>23082.44</v>
      </c>
      <c r="P20" s="195">
        <f>Summary!P34</f>
        <v>19028.72</v>
      </c>
      <c r="Q20" s="195">
        <f>Summary!Q34</f>
        <v>16488.58</v>
      </c>
      <c r="R20" s="195">
        <f>Summary!R34</f>
        <v>22271.86</v>
      </c>
      <c r="S20" s="195">
        <f>Summary!S34</f>
        <v>16445.86</v>
      </c>
      <c r="T20" s="195">
        <f>Summary!T34</f>
        <v>16124.72</v>
      </c>
      <c r="U20" s="195">
        <f>Summary!U34</f>
        <v>11766</v>
      </c>
      <c r="V20" s="195">
        <f>Summary!V34</f>
        <v>12889.86</v>
      </c>
      <c r="W20" s="195">
        <f>Summary!W34</f>
        <v>13119</v>
      </c>
      <c r="X20" s="195">
        <f>Summary!X34</f>
        <v>16307</v>
      </c>
      <c r="Y20" s="195">
        <f>Summary!Y34</f>
        <v>13082</v>
      </c>
      <c r="Z20" s="195">
        <f>Summary!Z34</f>
        <v>14895</v>
      </c>
      <c r="AA20" s="195">
        <f>Summary!AA34</f>
        <v>9855</v>
      </c>
      <c r="AB20" s="195">
        <f>Summary!AB34</f>
        <v>12046</v>
      </c>
      <c r="AC20" s="195">
        <f>Summary!AC34</f>
        <v>10890</v>
      </c>
      <c r="AD20" s="195">
        <f>Summary!AD34</f>
        <v>8908</v>
      </c>
      <c r="AE20" s="195">
        <f>Summary!AE34</f>
        <v>13600</v>
      </c>
      <c r="AF20" s="195">
        <f>Summary!AF34</f>
        <v>14505</v>
      </c>
      <c r="AG20" s="394">
        <f t="shared" ref="AG20:AG25" si="4">SUM(B20:AF20)</f>
        <v>860049.18</v>
      </c>
      <c r="AH20" s="251"/>
    </row>
    <row r="21">
      <c r="A21" s="196" t="s">
        <v>797</v>
      </c>
      <c r="B21" s="195">
        <f>Summary!B35</f>
        <v>2101</v>
      </c>
      <c r="C21" s="195">
        <f>Summary!C35</f>
        <v>2798</v>
      </c>
      <c r="D21" s="195">
        <f>Summary!D35</f>
        <v>4066.84</v>
      </c>
      <c r="E21" s="195">
        <f>Summary!E35</f>
        <v>3593</v>
      </c>
      <c r="F21" s="195">
        <f>Summary!F35</f>
        <v>2877</v>
      </c>
      <c r="G21" s="195">
        <f>Summary!G35</f>
        <v>3469</v>
      </c>
      <c r="H21" s="195">
        <f>Summary!H35</f>
        <v>3475.86</v>
      </c>
      <c r="I21" s="195">
        <f>Summary!I35</f>
        <v>2917.43</v>
      </c>
      <c r="J21" s="195">
        <f>Summary!J35</f>
        <v>3272</v>
      </c>
      <c r="K21" s="195">
        <f>Summary!K35</f>
        <v>5540</v>
      </c>
      <c r="L21" s="195">
        <f>Summary!L35</f>
        <v>2732.46</v>
      </c>
      <c r="M21" s="195">
        <f>Summary!M35</f>
        <v>2025.3</v>
      </c>
      <c r="N21" s="195">
        <f>Summary!N35</f>
        <v>2416.92</v>
      </c>
      <c r="O21" s="195">
        <f>Summary!O35</f>
        <v>1759.84</v>
      </c>
      <c r="P21" s="195">
        <f>Summary!P35</f>
        <v>2269.92</v>
      </c>
      <c r="Q21" s="195">
        <f>Summary!Q35</f>
        <v>2833.38</v>
      </c>
      <c r="R21" s="195">
        <f>Summary!R35</f>
        <v>2521.46</v>
      </c>
      <c r="S21" s="195">
        <f>Summary!S35</f>
        <v>1734.46</v>
      </c>
      <c r="T21" s="195">
        <f>Summary!T35</f>
        <v>1687.46</v>
      </c>
      <c r="U21" s="195">
        <f>Summary!U35</f>
        <v>1396</v>
      </c>
      <c r="V21" s="195">
        <f>Summary!V35</f>
        <v>1329.46</v>
      </c>
      <c r="W21" s="195">
        <f>Summary!W35</f>
        <v>1802</v>
      </c>
      <c r="X21" s="195">
        <f>Summary!X35</f>
        <v>1453</v>
      </c>
      <c r="Y21" s="195">
        <f>Summary!Y35</f>
        <v>2120</v>
      </c>
      <c r="Z21" s="195">
        <f>Summary!Z35</f>
        <v>2003</v>
      </c>
      <c r="AA21" s="195">
        <f>Summary!AA35</f>
        <v>1356</v>
      </c>
      <c r="AB21" s="195">
        <f>Summary!AB35</f>
        <v>1376</v>
      </c>
      <c r="AC21" s="195">
        <f>Summary!AC35</f>
        <v>1064</v>
      </c>
      <c r="AD21" s="195">
        <f>Summary!AD35</f>
        <v>1269</v>
      </c>
      <c r="AE21" s="195">
        <f>Summary!AE35</f>
        <v>1782</v>
      </c>
      <c r="AF21" s="195">
        <f>Summary!AF35</f>
        <v>2287</v>
      </c>
      <c r="AG21" s="394">
        <f t="shared" si="4"/>
        <v>73328.79</v>
      </c>
      <c r="AH21" s="251"/>
    </row>
    <row r="22">
      <c r="A22" s="196" t="s">
        <v>798</v>
      </c>
      <c r="B22" s="195">
        <f>Summary!B36</f>
        <v>2734.1</v>
      </c>
      <c r="C22" s="195">
        <f>Summary!C36</f>
        <v>3924.55</v>
      </c>
      <c r="D22" s="195">
        <f>Summary!D36</f>
        <v>7146.72</v>
      </c>
      <c r="E22" s="195">
        <f>Summary!E36</f>
        <v>6649.34</v>
      </c>
      <c r="F22" s="195">
        <f>Summary!F36</f>
        <v>5949.08</v>
      </c>
      <c r="G22" s="195">
        <f>Summary!G36</f>
        <v>4251.23</v>
      </c>
      <c r="H22" s="195">
        <f>Summary!H36</f>
        <v>3996.13</v>
      </c>
      <c r="I22" s="195">
        <f>Summary!I36</f>
        <v>2553.24</v>
      </c>
      <c r="J22" s="195">
        <f>Summary!J36</f>
        <v>2294.4</v>
      </c>
      <c r="K22" s="195">
        <f>Summary!K36</f>
        <v>1702.66</v>
      </c>
      <c r="L22" s="195">
        <f>Summary!L36</f>
        <v>1218.64</v>
      </c>
      <c r="M22" s="195">
        <f>Summary!M36</f>
        <v>1182.84</v>
      </c>
      <c r="N22" s="195">
        <f>Summary!N36</f>
        <v>1379.04</v>
      </c>
      <c r="O22" s="195">
        <f>Summary!O36</f>
        <v>1794.82</v>
      </c>
      <c r="P22" s="195">
        <f>Summary!P36</f>
        <v>1510.83</v>
      </c>
      <c r="Q22" s="195">
        <f>Summary!Q36</f>
        <v>1368.97</v>
      </c>
      <c r="R22" s="195">
        <f>Summary!R36</f>
        <v>1816.04</v>
      </c>
      <c r="S22" s="195">
        <f>Summary!S36</f>
        <v>1206.35</v>
      </c>
      <c r="T22" s="195">
        <f>Summary!T36</f>
        <v>1239.48</v>
      </c>
      <c r="U22" s="195">
        <f>Summary!U36</f>
        <v>883.74</v>
      </c>
      <c r="V22" s="195">
        <f>Summary!V36</f>
        <v>970.43</v>
      </c>
      <c r="W22" s="195">
        <f>Summary!W36</f>
        <v>1030.96</v>
      </c>
      <c r="X22" s="195">
        <f>Summary!X36</f>
        <v>1279.14</v>
      </c>
      <c r="Y22" s="195">
        <f>Summary!Y36</f>
        <v>1067.78</v>
      </c>
      <c r="Z22" s="195">
        <f>Summary!Z36</f>
        <v>1241.63</v>
      </c>
      <c r="AA22" s="195">
        <f>Summary!AA36</f>
        <v>784.27</v>
      </c>
      <c r="AB22" s="195">
        <f>Summary!AB36</f>
        <v>982.95</v>
      </c>
      <c r="AC22" s="195">
        <f>Summary!AC36</f>
        <v>846.84</v>
      </c>
      <c r="AD22" s="195">
        <f>Summary!AD36</f>
        <v>669.93</v>
      </c>
      <c r="AE22" s="195">
        <f>Summary!AE36</f>
        <v>1071.03</v>
      </c>
      <c r="AF22" s="195">
        <f>Summary!AF36</f>
        <v>1199.32</v>
      </c>
      <c r="AG22" s="394">
        <f t="shared" si="4"/>
        <v>65946.48</v>
      </c>
      <c r="AH22" s="251"/>
    </row>
    <row r="23">
      <c r="A23" s="196" t="s">
        <v>799</v>
      </c>
      <c r="B23" s="195">
        <f>Summary!B37</f>
        <v>10.06</v>
      </c>
      <c r="C23" s="195">
        <f>Summary!C37</f>
        <v>15.29</v>
      </c>
      <c r="D23" s="195">
        <f>Summary!D37</f>
        <v>34.7</v>
      </c>
      <c r="E23" s="195">
        <f>Summary!E37</f>
        <v>58.46</v>
      </c>
      <c r="F23" s="195">
        <f>Summary!F37</f>
        <v>103.13</v>
      </c>
      <c r="G23" s="195">
        <f>Summary!G37</f>
        <v>45.09</v>
      </c>
      <c r="H23" s="195">
        <f>Summary!H37</f>
        <v>29.42</v>
      </c>
      <c r="I23" s="195">
        <f>Summary!I37</f>
        <v>11.08</v>
      </c>
      <c r="J23" s="195">
        <f>Summary!J37</f>
        <v>14.73</v>
      </c>
      <c r="K23" s="195">
        <f>Summary!K37</f>
        <v>30.94</v>
      </c>
      <c r="L23" s="195">
        <f>Summary!L37</f>
        <v>0.27</v>
      </c>
      <c r="M23" s="195">
        <f>Summary!M37</f>
        <v>3.41</v>
      </c>
      <c r="N23" s="195">
        <f>Summary!N37</f>
        <v>12.35</v>
      </c>
      <c r="O23" s="195">
        <f>Summary!O37</f>
        <v>12.41</v>
      </c>
      <c r="P23" s="195">
        <f>Summary!P37</f>
        <v>5.69</v>
      </c>
      <c r="Q23" s="195">
        <f>Summary!Q37</f>
        <v>14.54</v>
      </c>
      <c r="R23" s="195">
        <f>Summary!R37</f>
        <v>10.79</v>
      </c>
      <c r="S23" s="195">
        <f>Summary!S37</f>
        <v>18.85</v>
      </c>
      <c r="T23" s="195">
        <f>Summary!T37</f>
        <v>0.41</v>
      </c>
      <c r="U23" s="195">
        <f>Summary!U37</f>
        <v>7.26</v>
      </c>
      <c r="V23" s="195">
        <f>Summary!V37</f>
        <v>11.53</v>
      </c>
      <c r="W23" s="195">
        <f>Summary!W37</f>
        <v>28.32</v>
      </c>
      <c r="X23" s="195">
        <f>Summary!X37</f>
        <v>6.79</v>
      </c>
      <c r="Y23" s="195">
        <f>Summary!Y37</f>
        <v>0.41</v>
      </c>
      <c r="Z23" s="195">
        <f>Summary!Z37</f>
        <v>7.35</v>
      </c>
      <c r="AA23" s="195">
        <f>Summary!AA37</f>
        <v>11.85</v>
      </c>
      <c r="AB23" s="195">
        <f>Summary!AB37</f>
        <v>7.45</v>
      </c>
      <c r="AC23" s="195">
        <f>Summary!AC37</f>
        <v>0.67</v>
      </c>
      <c r="AD23" s="195">
        <f>Summary!AD37</f>
        <v>5.47</v>
      </c>
      <c r="AE23" s="195">
        <f>Summary!AE37</f>
        <v>16.92</v>
      </c>
      <c r="AF23" s="195">
        <f>Summary!AF37</f>
        <v>0.34</v>
      </c>
      <c r="AG23" s="394">
        <f t="shared" si="4"/>
        <v>535.98</v>
      </c>
      <c r="AH23" s="251"/>
    </row>
    <row r="24">
      <c r="A24" s="196" t="s">
        <v>800</v>
      </c>
      <c r="B24" s="195">
        <f>Summary!B38</f>
        <v>32.79</v>
      </c>
      <c r="C24" s="195">
        <f>Summary!C38</f>
        <v>28.46</v>
      </c>
      <c r="D24" s="195">
        <f>Summary!D38</f>
        <v>55.83</v>
      </c>
      <c r="E24" s="195">
        <f>Summary!E38</f>
        <v>74.17</v>
      </c>
      <c r="F24" s="195">
        <f>Summary!F38</f>
        <v>64.82</v>
      </c>
      <c r="G24" s="195">
        <f>Summary!G38</f>
        <v>54.97</v>
      </c>
      <c r="H24" s="195">
        <f>Summary!H38</f>
        <v>51.31</v>
      </c>
      <c r="I24" s="195">
        <f>Summary!I38</f>
        <v>38.06</v>
      </c>
      <c r="J24" s="195">
        <f>Summary!J38</f>
        <v>23.79</v>
      </c>
      <c r="K24" s="195">
        <f>Summary!K38</f>
        <v>9.62</v>
      </c>
      <c r="L24" s="195">
        <f>Summary!L38</f>
        <v>9.58</v>
      </c>
      <c r="M24" s="195">
        <f>Summary!M38</f>
        <v>10</v>
      </c>
      <c r="N24" s="195">
        <f>Summary!N38</f>
        <v>35.42</v>
      </c>
      <c r="O24" s="195">
        <f>Summary!O38</f>
        <v>9.85</v>
      </c>
      <c r="P24" s="195">
        <f>Summary!P38</f>
        <v>1.23</v>
      </c>
      <c r="Q24" s="195">
        <f>Summary!Q38</f>
        <v>10.2</v>
      </c>
      <c r="R24" s="195">
        <f>Summary!R38</f>
        <v>23.58</v>
      </c>
      <c r="S24" s="195">
        <f>Summary!S38</f>
        <v>9.34</v>
      </c>
      <c r="T24" s="195">
        <f>Summary!T38</f>
        <v>18.75</v>
      </c>
      <c r="U24" s="195">
        <f>Summary!U38</f>
        <v>17.9</v>
      </c>
      <c r="V24" s="195">
        <f>Summary!V38</f>
        <v>9.38</v>
      </c>
      <c r="W24" s="195">
        <f>Summary!W38</f>
        <v>17.46</v>
      </c>
      <c r="X24" s="195">
        <f>Summary!X38</f>
        <v>18.55</v>
      </c>
      <c r="Y24" s="195">
        <f>Summary!Y38</f>
        <v>0.99</v>
      </c>
      <c r="Z24" s="195">
        <f>Summary!Z38</f>
        <v>0.88</v>
      </c>
      <c r="AA24" s="195">
        <f>Summary!AA38</f>
        <v>22.01</v>
      </c>
      <c r="AB24" s="195">
        <f>Summary!AB38</f>
        <v>18.57</v>
      </c>
      <c r="AC24" s="195">
        <f>Summary!AC38</f>
        <v>5.22</v>
      </c>
      <c r="AD24" s="195">
        <f>Summary!AD38</f>
        <v>0.43</v>
      </c>
      <c r="AE24" s="195">
        <f>Summary!AE38</f>
        <v>14.09</v>
      </c>
      <c r="AF24" s="195">
        <f>Summary!AF38</f>
        <v>13.82</v>
      </c>
      <c r="AG24" s="394">
        <f t="shared" si="4"/>
        <v>701.07</v>
      </c>
      <c r="AH24" s="251"/>
    </row>
    <row r="25">
      <c r="A25" s="395" t="s">
        <v>801</v>
      </c>
      <c r="B25" s="396">
        <f t="shared" ref="B25:AF25" si="5">SUM(B20:B24)</f>
        <v>41264.95</v>
      </c>
      <c r="C25" s="396">
        <f t="shared" si="5"/>
        <v>59108.3</v>
      </c>
      <c r="D25" s="396">
        <f t="shared" si="5"/>
        <v>106923.09</v>
      </c>
      <c r="E25" s="396">
        <f t="shared" si="5"/>
        <v>100980.97</v>
      </c>
      <c r="F25" s="396">
        <f t="shared" si="5"/>
        <v>90308.03</v>
      </c>
      <c r="G25" s="396">
        <f t="shared" si="5"/>
        <v>64294.29</v>
      </c>
      <c r="H25" s="396">
        <f t="shared" si="5"/>
        <v>59341.85</v>
      </c>
      <c r="I25" s="396">
        <f t="shared" si="5"/>
        <v>38530.94</v>
      </c>
      <c r="J25" s="396">
        <f t="shared" si="5"/>
        <v>35738.92</v>
      </c>
      <c r="K25" s="396">
        <f t="shared" si="5"/>
        <v>26399.22</v>
      </c>
      <c r="L25" s="396">
        <f t="shared" si="5"/>
        <v>18270.81</v>
      </c>
      <c r="M25" s="396">
        <f t="shared" si="5"/>
        <v>18550.85</v>
      </c>
      <c r="N25" s="396">
        <f t="shared" si="5"/>
        <v>22156.45</v>
      </c>
      <c r="O25" s="396">
        <f t="shared" si="5"/>
        <v>26659.36</v>
      </c>
      <c r="P25" s="396">
        <f t="shared" si="5"/>
        <v>22816.39</v>
      </c>
      <c r="Q25" s="396">
        <f t="shared" si="5"/>
        <v>20715.67</v>
      </c>
      <c r="R25" s="396">
        <f t="shared" si="5"/>
        <v>26643.73</v>
      </c>
      <c r="S25" s="396">
        <f t="shared" si="5"/>
        <v>19414.86</v>
      </c>
      <c r="T25" s="396">
        <f t="shared" si="5"/>
        <v>19070.82</v>
      </c>
      <c r="U25" s="396">
        <f t="shared" si="5"/>
        <v>14070.9</v>
      </c>
      <c r="V25" s="396">
        <f t="shared" si="5"/>
        <v>15210.66</v>
      </c>
      <c r="W25" s="396">
        <f t="shared" si="5"/>
        <v>15997.74</v>
      </c>
      <c r="X25" s="396">
        <f t="shared" si="5"/>
        <v>19064.48</v>
      </c>
      <c r="Y25" s="396">
        <f t="shared" si="5"/>
        <v>16271.18</v>
      </c>
      <c r="Z25" s="396">
        <f t="shared" si="5"/>
        <v>18147.86</v>
      </c>
      <c r="AA25" s="396">
        <f t="shared" si="5"/>
        <v>12029.13</v>
      </c>
      <c r="AB25" s="396">
        <f t="shared" si="5"/>
        <v>14430.97</v>
      </c>
      <c r="AC25" s="396">
        <f t="shared" si="5"/>
        <v>12806.73</v>
      </c>
      <c r="AD25" s="396">
        <f t="shared" si="5"/>
        <v>10852.83</v>
      </c>
      <c r="AE25" s="396">
        <f t="shared" si="5"/>
        <v>16484.04</v>
      </c>
      <c r="AF25" s="396">
        <f t="shared" si="5"/>
        <v>18005.48</v>
      </c>
      <c r="AG25" s="394">
        <f t="shared" si="4"/>
        <v>1000561.5</v>
      </c>
      <c r="AH25" s="251"/>
    </row>
    <row r="26">
      <c r="A26" s="152"/>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397"/>
      <c r="AH26" s="201"/>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201"/>
      <c r="AH27" s="201"/>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201"/>
      <c r="AH28" s="201"/>
    </row>
    <row r="29">
      <c r="A29" s="199" t="s">
        <v>229</v>
      </c>
      <c r="B29" s="200">
        <f t="shared" ref="B29:AF29" si="6">sum(B30,B41)</f>
        <v>153</v>
      </c>
      <c r="C29" s="200">
        <f t="shared" si="6"/>
        <v>218</v>
      </c>
      <c r="D29" s="200">
        <f t="shared" si="6"/>
        <v>401</v>
      </c>
      <c r="E29" s="200">
        <f t="shared" si="6"/>
        <v>394</v>
      </c>
      <c r="F29" s="200">
        <f t="shared" si="6"/>
        <v>366</v>
      </c>
      <c r="G29" s="200">
        <f t="shared" si="6"/>
        <v>276</v>
      </c>
      <c r="H29" s="200">
        <f t="shared" si="6"/>
        <v>252</v>
      </c>
      <c r="I29" s="200">
        <f t="shared" si="6"/>
        <v>160</v>
      </c>
      <c r="J29" s="200">
        <f t="shared" si="6"/>
        <v>146</v>
      </c>
      <c r="K29" s="200">
        <f t="shared" si="6"/>
        <v>94</v>
      </c>
      <c r="L29" s="200">
        <f t="shared" si="6"/>
        <v>68</v>
      </c>
      <c r="M29" s="200">
        <f t="shared" si="6"/>
        <v>70</v>
      </c>
      <c r="N29" s="200">
        <f t="shared" si="6"/>
        <v>83</v>
      </c>
      <c r="O29" s="200">
        <f t="shared" si="6"/>
        <v>99</v>
      </c>
      <c r="P29" s="200">
        <f t="shared" si="6"/>
        <v>87</v>
      </c>
      <c r="Q29" s="200">
        <f t="shared" si="6"/>
        <v>75</v>
      </c>
      <c r="R29" s="200">
        <f t="shared" si="6"/>
        <v>96</v>
      </c>
      <c r="S29" s="200">
        <f t="shared" si="6"/>
        <v>72</v>
      </c>
      <c r="T29" s="200">
        <f t="shared" si="6"/>
        <v>71</v>
      </c>
      <c r="U29" s="200">
        <f t="shared" si="6"/>
        <v>54</v>
      </c>
      <c r="V29" s="200">
        <f t="shared" si="6"/>
        <v>58</v>
      </c>
      <c r="W29" s="200">
        <f t="shared" si="6"/>
        <v>61</v>
      </c>
      <c r="X29" s="200">
        <f t="shared" si="6"/>
        <v>73</v>
      </c>
      <c r="Y29" s="200">
        <f t="shared" si="6"/>
        <v>58</v>
      </c>
      <c r="Z29" s="200">
        <f t="shared" si="6"/>
        <v>65</v>
      </c>
      <c r="AA29" s="200">
        <f t="shared" si="6"/>
        <v>45</v>
      </c>
      <c r="AB29" s="200">
        <f t="shared" si="6"/>
        <v>54</v>
      </c>
      <c r="AC29" s="200">
        <f t="shared" si="6"/>
        <v>50</v>
      </c>
      <c r="AD29" s="200">
        <f t="shared" si="6"/>
        <v>42</v>
      </c>
      <c r="AE29" s="200">
        <f t="shared" si="6"/>
        <v>60</v>
      </c>
      <c r="AF29" s="200">
        <f t="shared" si="6"/>
        <v>65</v>
      </c>
      <c r="AG29" s="189">
        <f t="shared" ref="AG29:AG34" si="8">SUM(B29:AF29)</f>
        <v>3866</v>
      </c>
      <c r="AH29" s="201"/>
    </row>
    <row r="30">
      <c r="A30" s="202" t="s">
        <v>230</v>
      </c>
      <c r="B30" s="203">
        <f t="shared" ref="B30:AF30" si="7">sum(B34,B39)</f>
        <v>152</v>
      </c>
      <c r="C30" s="203">
        <f t="shared" si="7"/>
        <v>211</v>
      </c>
      <c r="D30" s="203">
        <f t="shared" si="7"/>
        <v>399</v>
      </c>
      <c r="E30" s="203">
        <f t="shared" si="7"/>
        <v>394</v>
      </c>
      <c r="F30" s="203">
        <f t="shared" si="7"/>
        <v>366</v>
      </c>
      <c r="G30" s="203">
        <f t="shared" si="7"/>
        <v>276</v>
      </c>
      <c r="H30" s="203">
        <f t="shared" si="7"/>
        <v>252</v>
      </c>
      <c r="I30" s="203">
        <f t="shared" si="7"/>
        <v>160</v>
      </c>
      <c r="J30" s="203">
        <f t="shared" si="7"/>
        <v>146</v>
      </c>
      <c r="K30" s="203">
        <f t="shared" si="7"/>
        <v>94</v>
      </c>
      <c r="L30" s="203">
        <f t="shared" si="7"/>
        <v>68</v>
      </c>
      <c r="M30" s="203">
        <f t="shared" si="7"/>
        <v>70</v>
      </c>
      <c r="N30" s="203">
        <f t="shared" si="7"/>
        <v>83</v>
      </c>
      <c r="O30" s="203">
        <f t="shared" si="7"/>
        <v>99</v>
      </c>
      <c r="P30" s="203">
        <f t="shared" si="7"/>
        <v>87</v>
      </c>
      <c r="Q30" s="203">
        <f t="shared" si="7"/>
        <v>75</v>
      </c>
      <c r="R30" s="203">
        <f t="shared" si="7"/>
        <v>96</v>
      </c>
      <c r="S30" s="203">
        <f t="shared" si="7"/>
        <v>72</v>
      </c>
      <c r="T30" s="203">
        <f t="shared" si="7"/>
        <v>71</v>
      </c>
      <c r="U30" s="203">
        <f t="shared" si="7"/>
        <v>54</v>
      </c>
      <c r="V30" s="203">
        <f t="shared" si="7"/>
        <v>58</v>
      </c>
      <c r="W30" s="203">
        <f t="shared" si="7"/>
        <v>61</v>
      </c>
      <c r="X30" s="203">
        <f t="shared" si="7"/>
        <v>73</v>
      </c>
      <c r="Y30" s="203">
        <f t="shared" si="7"/>
        <v>58</v>
      </c>
      <c r="Z30" s="203">
        <f t="shared" si="7"/>
        <v>65</v>
      </c>
      <c r="AA30" s="203">
        <f t="shared" si="7"/>
        <v>45</v>
      </c>
      <c r="AB30" s="203">
        <f t="shared" si="7"/>
        <v>54</v>
      </c>
      <c r="AC30" s="203">
        <f t="shared" si="7"/>
        <v>50</v>
      </c>
      <c r="AD30" s="203">
        <f t="shared" si="7"/>
        <v>42</v>
      </c>
      <c r="AE30" s="203">
        <f t="shared" si="7"/>
        <v>60</v>
      </c>
      <c r="AF30" s="203">
        <f t="shared" si="7"/>
        <v>65</v>
      </c>
      <c r="AG30" s="189">
        <f t="shared" si="8"/>
        <v>3856</v>
      </c>
      <c r="AH30" s="205"/>
    </row>
    <row r="31">
      <c r="A31" s="206" t="s">
        <v>231</v>
      </c>
      <c r="B31" s="207">
        <v>32.0</v>
      </c>
      <c r="C31" s="207">
        <v>45.0</v>
      </c>
      <c r="D31" s="207">
        <v>69.0</v>
      </c>
      <c r="E31" s="207">
        <v>126.0</v>
      </c>
      <c r="F31" s="207">
        <v>173.0</v>
      </c>
      <c r="G31" s="207">
        <v>180.0</v>
      </c>
      <c r="H31" s="207">
        <v>164.0</v>
      </c>
      <c r="I31" s="207">
        <v>111.0</v>
      </c>
      <c r="J31" s="207">
        <v>107.0</v>
      </c>
      <c r="K31" s="207">
        <v>73.0</v>
      </c>
      <c r="L31" s="207">
        <v>40.0</v>
      </c>
      <c r="M31" s="207">
        <v>39.0</v>
      </c>
      <c r="N31" s="207">
        <v>50.0</v>
      </c>
      <c r="O31" s="207">
        <v>35.0</v>
      </c>
      <c r="P31" s="207">
        <v>50.0</v>
      </c>
      <c r="Q31" s="207">
        <v>41.0</v>
      </c>
      <c r="R31" s="207">
        <v>47.0</v>
      </c>
      <c r="S31" s="207">
        <v>36.0</v>
      </c>
      <c r="T31" s="207">
        <v>30.0</v>
      </c>
      <c r="U31" s="207">
        <v>34.0</v>
      </c>
      <c r="V31" s="207">
        <v>35.0</v>
      </c>
      <c r="W31" s="207">
        <v>38.0</v>
      </c>
      <c r="X31" s="207">
        <v>42.0</v>
      </c>
      <c r="Y31" s="207">
        <v>30.0</v>
      </c>
      <c r="Z31" s="207">
        <v>34.0</v>
      </c>
      <c r="AA31" s="207">
        <v>22.0</v>
      </c>
      <c r="AB31" s="207">
        <v>26.0</v>
      </c>
      <c r="AC31" s="207">
        <v>30.0</v>
      </c>
      <c r="AD31" s="207">
        <v>29.0</v>
      </c>
      <c r="AE31" s="207">
        <v>30.0</v>
      </c>
      <c r="AF31" s="207">
        <v>33.0</v>
      </c>
      <c r="AG31" s="189">
        <f t="shared" si="8"/>
        <v>1831</v>
      </c>
      <c r="AH31" s="208"/>
    </row>
    <row r="32" collapsed="1">
      <c r="A32" s="206" t="s">
        <v>802</v>
      </c>
      <c r="B32" s="207">
        <v>88.0</v>
      </c>
      <c r="C32" s="207">
        <v>107.0</v>
      </c>
      <c r="D32" s="207">
        <v>244.0</v>
      </c>
      <c r="E32" s="207">
        <v>168.0</v>
      </c>
      <c r="F32" s="207">
        <v>106.0</v>
      </c>
      <c r="G32" s="207">
        <v>70.0</v>
      </c>
      <c r="H32" s="207">
        <v>69.0</v>
      </c>
      <c r="I32" s="207">
        <v>38.0</v>
      </c>
      <c r="J32" s="207">
        <v>24.0</v>
      </c>
      <c r="K32" s="207">
        <v>16.0</v>
      </c>
      <c r="L32" s="207">
        <v>23.0</v>
      </c>
      <c r="M32" s="207">
        <v>14.0</v>
      </c>
      <c r="N32" s="207">
        <v>12.0</v>
      </c>
      <c r="O32" s="207">
        <v>39.0</v>
      </c>
      <c r="P32" s="207">
        <v>16.0</v>
      </c>
      <c r="Q32" s="207">
        <v>20.0</v>
      </c>
      <c r="R32" s="207">
        <v>20.0</v>
      </c>
      <c r="S32" s="207">
        <v>17.0</v>
      </c>
      <c r="T32" s="207">
        <v>28.0</v>
      </c>
      <c r="U32" s="207">
        <v>10.0</v>
      </c>
      <c r="V32" s="207">
        <v>9.0</v>
      </c>
      <c r="W32" s="207">
        <v>15.0</v>
      </c>
      <c r="X32" s="207">
        <v>15.0</v>
      </c>
      <c r="Y32" s="207">
        <v>14.0</v>
      </c>
      <c r="Z32" s="207">
        <v>12.0</v>
      </c>
      <c r="AA32" s="207">
        <v>17.0</v>
      </c>
      <c r="AB32" s="207">
        <v>17.0</v>
      </c>
      <c r="AC32" s="207">
        <v>9.0</v>
      </c>
      <c r="AD32" s="207">
        <v>5.0</v>
      </c>
      <c r="AE32" s="207">
        <v>11.0</v>
      </c>
      <c r="AF32" s="207">
        <v>16.0</v>
      </c>
      <c r="AG32" s="189">
        <f t="shared" si="8"/>
        <v>1269</v>
      </c>
      <c r="AH32" s="201"/>
    </row>
    <row r="33" hidden="1" outlineLevel="1">
      <c r="A33" s="206" t="s">
        <v>803</v>
      </c>
      <c r="B33" s="349"/>
      <c r="C33" s="349"/>
      <c r="D33" s="349"/>
      <c r="E33" s="349"/>
      <c r="F33" s="349"/>
      <c r="G33" s="349"/>
      <c r="H33" s="349"/>
      <c r="I33" s="349"/>
      <c r="J33" s="349"/>
      <c r="K33" s="349"/>
      <c r="L33" s="349"/>
      <c r="M33" s="349"/>
      <c r="N33" s="349"/>
      <c r="O33" s="349"/>
      <c r="P33" s="349"/>
      <c r="Q33" s="349"/>
      <c r="R33" s="349"/>
      <c r="S33" s="349"/>
      <c r="T33" s="349"/>
      <c r="U33" s="349"/>
      <c r="V33" s="349"/>
      <c r="W33" s="349"/>
      <c r="X33" s="349"/>
      <c r="Y33" s="349"/>
      <c r="Z33" s="349"/>
      <c r="AA33" s="349"/>
      <c r="AB33" s="349"/>
      <c r="AC33" s="349"/>
      <c r="AD33" s="349"/>
      <c r="AE33" s="349"/>
      <c r="AF33" s="349"/>
      <c r="AG33" s="189">
        <f t="shared" si="8"/>
        <v>0</v>
      </c>
      <c r="AH33" s="201"/>
    </row>
    <row r="34">
      <c r="A34" s="209" t="s">
        <v>234</v>
      </c>
      <c r="B34" s="210">
        <f t="shared" ref="B34:AF34" si="9">sum(B31:B33)</f>
        <v>120</v>
      </c>
      <c r="C34" s="210">
        <f t="shared" si="9"/>
        <v>152</v>
      </c>
      <c r="D34" s="210">
        <f t="shared" si="9"/>
        <v>313</v>
      </c>
      <c r="E34" s="210">
        <f t="shared" si="9"/>
        <v>294</v>
      </c>
      <c r="F34" s="210">
        <f t="shared" si="9"/>
        <v>279</v>
      </c>
      <c r="G34" s="210">
        <f t="shared" si="9"/>
        <v>250</v>
      </c>
      <c r="H34" s="210">
        <f t="shared" si="9"/>
        <v>233</v>
      </c>
      <c r="I34" s="210">
        <f t="shared" si="9"/>
        <v>149</v>
      </c>
      <c r="J34" s="210">
        <f t="shared" si="9"/>
        <v>131</v>
      </c>
      <c r="K34" s="210">
        <f t="shared" si="9"/>
        <v>89</v>
      </c>
      <c r="L34" s="210">
        <f t="shared" si="9"/>
        <v>63</v>
      </c>
      <c r="M34" s="210">
        <f t="shared" si="9"/>
        <v>53</v>
      </c>
      <c r="N34" s="210">
        <f t="shared" si="9"/>
        <v>62</v>
      </c>
      <c r="O34" s="210">
        <f t="shared" si="9"/>
        <v>74</v>
      </c>
      <c r="P34" s="210">
        <f t="shared" si="9"/>
        <v>66</v>
      </c>
      <c r="Q34" s="210">
        <f t="shared" si="9"/>
        <v>61</v>
      </c>
      <c r="R34" s="210">
        <f t="shared" si="9"/>
        <v>67</v>
      </c>
      <c r="S34" s="210">
        <f t="shared" si="9"/>
        <v>53</v>
      </c>
      <c r="T34" s="210">
        <f t="shared" si="9"/>
        <v>58</v>
      </c>
      <c r="U34" s="210">
        <f t="shared" si="9"/>
        <v>44</v>
      </c>
      <c r="V34" s="210">
        <f t="shared" si="9"/>
        <v>44</v>
      </c>
      <c r="W34" s="210">
        <f t="shared" si="9"/>
        <v>53</v>
      </c>
      <c r="X34" s="210">
        <f t="shared" si="9"/>
        <v>57</v>
      </c>
      <c r="Y34" s="210">
        <f t="shared" si="9"/>
        <v>44</v>
      </c>
      <c r="Z34" s="210">
        <f t="shared" si="9"/>
        <v>46</v>
      </c>
      <c r="AA34" s="210">
        <f t="shared" si="9"/>
        <v>39</v>
      </c>
      <c r="AB34" s="210">
        <f t="shared" si="9"/>
        <v>43</v>
      </c>
      <c r="AC34" s="210">
        <f t="shared" si="9"/>
        <v>39</v>
      </c>
      <c r="AD34" s="210">
        <f t="shared" si="9"/>
        <v>34</v>
      </c>
      <c r="AE34" s="210">
        <f t="shared" si="9"/>
        <v>41</v>
      </c>
      <c r="AF34" s="210">
        <f t="shared" si="9"/>
        <v>49</v>
      </c>
      <c r="AG34" s="189">
        <f t="shared" si="8"/>
        <v>3100</v>
      </c>
      <c r="AH34" s="208"/>
    </row>
    <row r="35">
      <c r="A35" s="211"/>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89"/>
      <c r="AH35" s="185"/>
    </row>
    <row r="36">
      <c r="A36" s="206" t="s">
        <v>235</v>
      </c>
      <c r="B36" s="293">
        <v>2.0</v>
      </c>
      <c r="C36" s="293">
        <v>12.0</v>
      </c>
      <c r="D36" s="293">
        <v>15.0</v>
      </c>
      <c r="E36" s="293">
        <v>23.0</v>
      </c>
      <c r="F36" s="293">
        <v>11.0</v>
      </c>
      <c r="G36" s="293">
        <v>3.0</v>
      </c>
      <c r="H36" s="293">
        <v>2.0</v>
      </c>
      <c r="I36" s="293">
        <v>3.0</v>
      </c>
      <c r="J36" s="293">
        <v>4.0</v>
      </c>
      <c r="K36" s="293">
        <v>0.0</v>
      </c>
      <c r="L36" s="293">
        <v>2.0</v>
      </c>
      <c r="M36" s="293">
        <v>2.0</v>
      </c>
      <c r="N36" s="293">
        <v>1.0</v>
      </c>
      <c r="O36" s="293">
        <v>1.0</v>
      </c>
      <c r="P36" s="293">
        <v>5.0</v>
      </c>
      <c r="Q36" s="293">
        <v>0.0</v>
      </c>
      <c r="R36" s="293">
        <v>0.0</v>
      </c>
      <c r="S36" s="293">
        <v>0.0</v>
      </c>
      <c r="T36" s="293">
        <v>0.0</v>
      </c>
      <c r="U36" s="293">
        <v>0.0</v>
      </c>
      <c r="V36" s="293">
        <v>0.0</v>
      </c>
      <c r="W36" s="293">
        <v>0.0</v>
      </c>
      <c r="X36" s="293">
        <v>0.0</v>
      </c>
      <c r="Y36" s="293">
        <v>1.0</v>
      </c>
      <c r="Z36" s="293">
        <v>1.0</v>
      </c>
      <c r="AA36" s="293">
        <v>1.0</v>
      </c>
      <c r="AB36" s="293">
        <v>0.0</v>
      </c>
      <c r="AC36" s="293">
        <v>0.0</v>
      </c>
      <c r="AD36" s="293">
        <v>0.0</v>
      </c>
      <c r="AE36" s="293">
        <v>0.0</v>
      </c>
      <c r="AF36" s="293">
        <v>0.0</v>
      </c>
      <c r="AG36" s="189">
        <f t="shared" ref="AG36:AG39" si="10">SUM(B36:AF36)</f>
        <v>89</v>
      </c>
      <c r="AH36" s="201"/>
    </row>
    <row r="37" collapsed="1">
      <c r="A37" s="206" t="s">
        <v>804</v>
      </c>
      <c r="B37" s="293">
        <v>30.0</v>
      </c>
      <c r="C37" s="293">
        <v>47.0</v>
      </c>
      <c r="D37" s="293">
        <v>71.0</v>
      </c>
      <c r="E37" s="293">
        <v>77.0</v>
      </c>
      <c r="F37" s="293">
        <v>76.0</v>
      </c>
      <c r="G37" s="293">
        <v>23.0</v>
      </c>
      <c r="H37" s="293">
        <v>17.0</v>
      </c>
      <c r="I37" s="293">
        <v>8.0</v>
      </c>
      <c r="J37" s="293">
        <v>11.0</v>
      </c>
      <c r="K37" s="293">
        <v>5.0</v>
      </c>
      <c r="L37" s="293">
        <v>3.0</v>
      </c>
      <c r="M37" s="293">
        <v>15.0</v>
      </c>
      <c r="N37" s="293">
        <v>20.0</v>
      </c>
      <c r="O37" s="293">
        <v>24.0</v>
      </c>
      <c r="P37" s="293">
        <v>16.0</v>
      </c>
      <c r="Q37" s="293">
        <v>14.0</v>
      </c>
      <c r="R37" s="293">
        <v>29.0</v>
      </c>
      <c r="S37" s="293">
        <v>19.0</v>
      </c>
      <c r="T37" s="293">
        <v>13.0</v>
      </c>
      <c r="U37" s="293">
        <v>10.0</v>
      </c>
      <c r="V37" s="293">
        <v>14.0</v>
      </c>
      <c r="W37" s="293">
        <v>8.0</v>
      </c>
      <c r="X37" s="293">
        <v>16.0</v>
      </c>
      <c r="Y37" s="293">
        <v>13.0</v>
      </c>
      <c r="Z37" s="293">
        <v>18.0</v>
      </c>
      <c r="AA37" s="293">
        <v>5.0</v>
      </c>
      <c r="AB37" s="293">
        <v>11.0</v>
      </c>
      <c r="AC37" s="293">
        <v>11.0</v>
      </c>
      <c r="AD37" s="293">
        <v>8.0</v>
      </c>
      <c r="AE37" s="293">
        <v>19.0</v>
      </c>
      <c r="AF37" s="293">
        <v>16.0</v>
      </c>
      <c r="AG37" s="189">
        <f t="shared" si="10"/>
        <v>667</v>
      </c>
      <c r="AH37" s="208"/>
    </row>
    <row r="38" hidden="1" outlineLevel="1">
      <c r="A38" s="206" t="s">
        <v>805</v>
      </c>
      <c r="B38" s="221"/>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c r="AA38" s="221"/>
      <c r="AB38" s="221"/>
      <c r="AC38" s="221"/>
      <c r="AD38" s="221"/>
      <c r="AE38" s="221"/>
      <c r="AF38" s="221"/>
      <c r="AG38" s="189">
        <f t="shared" si="10"/>
        <v>0</v>
      </c>
      <c r="AH38" s="208"/>
    </row>
    <row r="39">
      <c r="A39" s="212" t="s">
        <v>238</v>
      </c>
      <c r="B39" s="213">
        <f t="shared" ref="B39:AF39" si="11">sum(B36:B38)</f>
        <v>32</v>
      </c>
      <c r="C39" s="213">
        <f t="shared" si="11"/>
        <v>59</v>
      </c>
      <c r="D39" s="213">
        <f t="shared" si="11"/>
        <v>86</v>
      </c>
      <c r="E39" s="213">
        <f t="shared" si="11"/>
        <v>100</v>
      </c>
      <c r="F39" s="213">
        <f t="shared" si="11"/>
        <v>87</v>
      </c>
      <c r="G39" s="213">
        <f t="shared" si="11"/>
        <v>26</v>
      </c>
      <c r="H39" s="213">
        <f t="shared" si="11"/>
        <v>19</v>
      </c>
      <c r="I39" s="213">
        <f t="shared" si="11"/>
        <v>11</v>
      </c>
      <c r="J39" s="213">
        <f t="shared" si="11"/>
        <v>15</v>
      </c>
      <c r="K39" s="213">
        <f t="shared" si="11"/>
        <v>5</v>
      </c>
      <c r="L39" s="213">
        <f t="shared" si="11"/>
        <v>5</v>
      </c>
      <c r="M39" s="213">
        <f t="shared" si="11"/>
        <v>17</v>
      </c>
      <c r="N39" s="213">
        <f t="shared" si="11"/>
        <v>21</v>
      </c>
      <c r="O39" s="213">
        <f t="shared" si="11"/>
        <v>25</v>
      </c>
      <c r="P39" s="213">
        <f t="shared" si="11"/>
        <v>21</v>
      </c>
      <c r="Q39" s="213">
        <f t="shared" si="11"/>
        <v>14</v>
      </c>
      <c r="R39" s="213">
        <f t="shared" si="11"/>
        <v>29</v>
      </c>
      <c r="S39" s="213">
        <f t="shared" si="11"/>
        <v>19</v>
      </c>
      <c r="T39" s="213">
        <f t="shared" si="11"/>
        <v>13</v>
      </c>
      <c r="U39" s="213">
        <f t="shared" si="11"/>
        <v>10</v>
      </c>
      <c r="V39" s="213">
        <f t="shared" si="11"/>
        <v>14</v>
      </c>
      <c r="W39" s="213">
        <f t="shared" si="11"/>
        <v>8</v>
      </c>
      <c r="X39" s="213">
        <f t="shared" si="11"/>
        <v>16</v>
      </c>
      <c r="Y39" s="213">
        <f t="shared" si="11"/>
        <v>14</v>
      </c>
      <c r="Z39" s="213">
        <f t="shared" si="11"/>
        <v>19</v>
      </c>
      <c r="AA39" s="213">
        <f t="shared" si="11"/>
        <v>6</v>
      </c>
      <c r="AB39" s="213">
        <f t="shared" si="11"/>
        <v>11</v>
      </c>
      <c r="AC39" s="213">
        <f t="shared" si="11"/>
        <v>11</v>
      </c>
      <c r="AD39" s="213">
        <f t="shared" si="11"/>
        <v>8</v>
      </c>
      <c r="AE39" s="213">
        <f t="shared" si="11"/>
        <v>19</v>
      </c>
      <c r="AF39" s="213">
        <f t="shared" si="11"/>
        <v>16</v>
      </c>
      <c r="AG39" s="189">
        <f t="shared" si="10"/>
        <v>756</v>
      </c>
      <c r="AH39" s="215"/>
    </row>
    <row r="40">
      <c r="A40" s="211"/>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89"/>
      <c r="AH40" s="217"/>
    </row>
    <row r="41">
      <c r="A41" s="218" t="s">
        <v>239</v>
      </c>
      <c r="B41" s="219">
        <f t="shared" ref="B41:AF41" si="12">sum(B45,B49,B54)</f>
        <v>1</v>
      </c>
      <c r="C41" s="219">
        <f t="shared" si="12"/>
        <v>7</v>
      </c>
      <c r="D41" s="219">
        <f t="shared" si="12"/>
        <v>2</v>
      </c>
      <c r="E41" s="219">
        <f t="shared" si="12"/>
        <v>0</v>
      </c>
      <c r="F41" s="219">
        <f t="shared" si="12"/>
        <v>0</v>
      </c>
      <c r="G41" s="219">
        <f t="shared" si="12"/>
        <v>0</v>
      </c>
      <c r="H41" s="219">
        <f t="shared" si="12"/>
        <v>0</v>
      </c>
      <c r="I41" s="219">
        <f t="shared" si="12"/>
        <v>0</v>
      </c>
      <c r="J41" s="219">
        <f t="shared" si="12"/>
        <v>0</v>
      </c>
      <c r="K41" s="219">
        <f t="shared" si="12"/>
        <v>0</v>
      </c>
      <c r="L41" s="219">
        <f t="shared" si="12"/>
        <v>0</v>
      </c>
      <c r="M41" s="219">
        <f t="shared" si="12"/>
        <v>0</v>
      </c>
      <c r="N41" s="219">
        <f t="shared" si="12"/>
        <v>0</v>
      </c>
      <c r="O41" s="219">
        <f t="shared" si="12"/>
        <v>0</v>
      </c>
      <c r="P41" s="219">
        <f t="shared" si="12"/>
        <v>0</v>
      </c>
      <c r="Q41" s="219">
        <f t="shared" si="12"/>
        <v>0</v>
      </c>
      <c r="R41" s="219">
        <f t="shared" si="12"/>
        <v>0</v>
      </c>
      <c r="S41" s="219">
        <f t="shared" si="12"/>
        <v>0</v>
      </c>
      <c r="T41" s="219">
        <f t="shared" si="12"/>
        <v>0</v>
      </c>
      <c r="U41" s="219">
        <f t="shared" si="12"/>
        <v>0</v>
      </c>
      <c r="V41" s="219">
        <f t="shared" si="12"/>
        <v>0</v>
      </c>
      <c r="W41" s="219">
        <f t="shared" si="12"/>
        <v>0</v>
      </c>
      <c r="X41" s="219">
        <f t="shared" si="12"/>
        <v>0</v>
      </c>
      <c r="Y41" s="219">
        <f t="shared" si="12"/>
        <v>0</v>
      </c>
      <c r="Z41" s="219">
        <f t="shared" si="12"/>
        <v>0</v>
      </c>
      <c r="AA41" s="219">
        <f t="shared" si="12"/>
        <v>0</v>
      </c>
      <c r="AB41" s="219">
        <f t="shared" si="12"/>
        <v>0</v>
      </c>
      <c r="AC41" s="219">
        <f t="shared" si="12"/>
        <v>0</v>
      </c>
      <c r="AD41" s="219">
        <f t="shared" si="12"/>
        <v>0</v>
      </c>
      <c r="AE41" s="219">
        <f t="shared" si="12"/>
        <v>0</v>
      </c>
      <c r="AF41" s="219">
        <f t="shared" si="12"/>
        <v>0</v>
      </c>
      <c r="AG41" s="189">
        <f t="shared" ref="AG41:AG45" si="13">SUM(B41:AF41)</f>
        <v>10</v>
      </c>
      <c r="AH41" s="220"/>
    </row>
    <row r="42" collapsed="1">
      <c r="A42" s="206" t="s">
        <v>240</v>
      </c>
      <c r="B42" s="334">
        <v>1.0</v>
      </c>
      <c r="C42" s="334">
        <v>7.0</v>
      </c>
      <c r="D42" s="334">
        <v>2.0</v>
      </c>
      <c r="E42" s="334">
        <v>0.0</v>
      </c>
      <c r="F42" s="334">
        <v>0.0</v>
      </c>
      <c r="G42" s="334">
        <v>0.0</v>
      </c>
      <c r="H42" s="334">
        <v>0.0</v>
      </c>
      <c r="I42" s="334">
        <v>0.0</v>
      </c>
      <c r="J42" s="334">
        <v>0.0</v>
      </c>
      <c r="K42" s="334">
        <v>0.0</v>
      </c>
      <c r="L42" s="334">
        <v>0.0</v>
      </c>
      <c r="M42" s="334">
        <v>0.0</v>
      </c>
      <c r="N42" s="334">
        <v>0.0</v>
      </c>
      <c r="O42" s="334">
        <v>0.0</v>
      </c>
      <c r="P42" s="334">
        <v>0.0</v>
      </c>
      <c r="Q42" s="334">
        <v>0.0</v>
      </c>
      <c r="R42" s="334">
        <v>0.0</v>
      </c>
      <c r="S42" s="334">
        <v>0.0</v>
      </c>
      <c r="T42" s="334">
        <v>0.0</v>
      </c>
      <c r="U42" s="334">
        <v>0.0</v>
      </c>
      <c r="V42" s="334">
        <v>0.0</v>
      </c>
      <c r="W42" s="334">
        <v>0.0</v>
      </c>
      <c r="X42" s="334">
        <v>0.0</v>
      </c>
      <c r="Y42" s="334">
        <v>0.0</v>
      </c>
      <c r="Z42" s="334">
        <v>0.0</v>
      </c>
      <c r="AA42" s="334">
        <v>0.0</v>
      </c>
      <c r="AB42" s="334">
        <v>0.0</v>
      </c>
      <c r="AC42" s="334">
        <v>0.0</v>
      </c>
      <c r="AD42" s="334">
        <v>0.0</v>
      </c>
      <c r="AE42" s="334">
        <v>0.0</v>
      </c>
      <c r="AF42" s="334">
        <v>0.0</v>
      </c>
      <c r="AG42" s="189">
        <f t="shared" si="13"/>
        <v>10</v>
      </c>
      <c r="AH42" s="208"/>
    </row>
    <row r="43" hidden="1" outlineLevel="1">
      <c r="A43" s="206" t="s">
        <v>806</v>
      </c>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c r="AA43" s="221"/>
      <c r="AB43" s="221"/>
      <c r="AC43" s="221"/>
      <c r="AD43" s="221"/>
      <c r="AE43" s="221"/>
      <c r="AF43" s="221"/>
      <c r="AG43" s="189">
        <f t="shared" si="13"/>
        <v>0</v>
      </c>
      <c r="AH43" s="208"/>
    </row>
    <row r="44" hidden="1" outlineLevel="1">
      <c r="A44" s="206" t="s">
        <v>807</v>
      </c>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c r="AA44" s="221"/>
      <c r="AB44" s="221"/>
      <c r="AC44" s="221"/>
      <c r="AD44" s="221"/>
      <c r="AE44" s="221"/>
      <c r="AF44" s="221"/>
      <c r="AG44" s="189">
        <f t="shared" si="13"/>
        <v>0</v>
      </c>
      <c r="AH44" s="208"/>
    </row>
    <row r="45">
      <c r="A45" s="209" t="s">
        <v>243</v>
      </c>
      <c r="B45" s="210">
        <f t="shared" ref="B45:AF45" si="14">sum(B42:B44)</f>
        <v>1</v>
      </c>
      <c r="C45" s="210">
        <f t="shared" si="14"/>
        <v>7</v>
      </c>
      <c r="D45" s="210">
        <f t="shared" si="14"/>
        <v>2</v>
      </c>
      <c r="E45" s="210">
        <f t="shared" si="14"/>
        <v>0</v>
      </c>
      <c r="F45" s="210">
        <f t="shared" si="14"/>
        <v>0</v>
      </c>
      <c r="G45" s="210">
        <f t="shared" si="14"/>
        <v>0</v>
      </c>
      <c r="H45" s="210">
        <f t="shared" si="14"/>
        <v>0</v>
      </c>
      <c r="I45" s="210">
        <f t="shared" si="14"/>
        <v>0</v>
      </c>
      <c r="J45" s="210">
        <f t="shared" si="14"/>
        <v>0</v>
      </c>
      <c r="K45" s="210">
        <f t="shared" si="14"/>
        <v>0</v>
      </c>
      <c r="L45" s="210">
        <f t="shared" si="14"/>
        <v>0</v>
      </c>
      <c r="M45" s="210">
        <f t="shared" si="14"/>
        <v>0</v>
      </c>
      <c r="N45" s="210">
        <f t="shared" si="14"/>
        <v>0</v>
      </c>
      <c r="O45" s="210">
        <f t="shared" si="14"/>
        <v>0</v>
      </c>
      <c r="P45" s="210">
        <f t="shared" si="14"/>
        <v>0</v>
      </c>
      <c r="Q45" s="210">
        <f t="shared" si="14"/>
        <v>0</v>
      </c>
      <c r="R45" s="210">
        <f t="shared" si="14"/>
        <v>0</v>
      </c>
      <c r="S45" s="210">
        <f t="shared" si="14"/>
        <v>0</v>
      </c>
      <c r="T45" s="210">
        <f t="shared" si="14"/>
        <v>0</v>
      </c>
      <c r="U45" s="210">
        <f t="shared" si="14"/>
        <v>0</v>
      </c>
      <c r="V45" s="210">
        <f t="shared" si="14"/>
        <v>0</v>
      </c>
      <c r="W45" s="210">
        <f t="shared" si="14"/>
        <v>0</v>
      </c>
      <c r="X45" s="210">
        <f t="shared" si="14"/>
        <v>0</v>
      </c>
      <c r="Y45" s="210">
        <f t="shared" si="14"/>
        <v>0</v>
      </c>
      <c r="Z45" s="210">
        <f t="shared" si="14"/>
        <v>0</v>
      </c>
      <c r="AA45" s="210">
        <f t="shared" si="14"/>
        <v>0</v>
      </c>
      <c r="AB45" s="210">
        <f t="shared" si="14"/>
        <v>0</v>
      </c>
      <c r="AC45" s="210">
        <f t="shared" si="14"/>
        <v>0</v>
      </c>
      <c r="AD45" s="210">
        <f t="shared" si="14"/>
        <v>0</v>
      </c>
      <c r="AE45" s="210">
        <f t="shared" si="14"/>
        <v>0</v>
      </c>
      <c r="AF45" s="210">
        <f t="shared" si="14"/>
        <v>0</v>
      </c>
      <c r="AG45" s="189">
        <f t="shared" si="13"/>
        <v>10</v>
      </c>
      <c r="AH45" s="201"/>
    </row>
    <row r="46" collapsed="1">
      <c r="A46" s="211"/>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89"/>
      <c r="AH46" s="185"/>
    </row>
    <row r="47" hidden="1" outlineLevel="1">
      <c r="A47" s="206" t="s">
        <v>244</v>
      </c>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189">
        <f t="shared" ref="AG47:AG49" si="15">SUM(B47:AF47)</f>
        <v>0</v>
      </c>
      <c r="AH47" s="208"/>
    </row>
    <row r="48" hidden="1" outlineLevel="1">
      <c r="A48" s="206" t="s">
        <v>808</v>
      </c>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c r="AA48" s="221"/>
      <c r="AB48" s="221"/>
      <c r="AC48" s="221"/>
      <c r="AD48" s="221"/>
      <c r="AE48" s="221"/>
      <c r="AF48" s="221"/>
      <c r="AG48" s="189">
        <f t="shared" si="15"/>
        <v>0</v>
      </c>
      <c r="AH48" s="208"/>
    </row>
    <row r="49" hidden="1" outlineLevel="1">
      <c r="A49" s="209" t="s">
        <v>246</v>
      </c>
      <c r="B49" s="210">
        <f t="shared" ref="B49:AF49" si="16">sum(B47:B48)</f>
        <v>0</v>
      </c>
      <c r="C49" s="210">
        <f t="shared" si="16"/>
        <v>0</v>
      </c>
      <c r="D49" s="210">
        <f t="shared" si="16"/>
        <v>0</v>
      </c>
      <c r="E49" s="210">
        <f t="shared" si="16"/>
        <v>0</v>
      </c>
      <c r="F49" s="210">
        <f t="shared" si="16"/>
        <v>0</v>
      </c>
      <c r="G49" s="210">
        <f t="shared" si="16"/>
        <v>0</v>
      </c>
      <c r="H49" s="210">
        <f t="shared" si="16"/>
        <v>0</v>
      </c>
      <c r="I49" s="210">
        <f t="shared" si="16"/>
        <v>0</v>
      </c>
      <c r="J49" s="210">
        <f t="shared" si="16"/>
        <v>0</v>
      </c>
      <c r="K49" s="210">
        <f t="shared" si="16"/>
        <v>0</v>
      </c>
      <c r="L49" s="210">
        <f t="shared" si="16"/>
        <v>0</v>
      </c>
      <c r="M49" s="210">
        <f t="shared" si="16"/>
        <v>0</v>
      </c>
      <c r="N49" s="210">
        <f t="shared" si="16"/>
        <v>0</v>
      </c>
      <c r="O49" s="210">
        <f t="shared" si="16"/>
        <v>0</v>
      </c>
      <c r="P49" s="210">
        <f t="shared" si="16"/>
        <v>0</v>
      </c>
      <c r="Q49" s="210">
        <f t="shared" si="16"/>
        <v>0</v>
      </c>
      <c r="R49" s="210">
        <f t="shared" si="16"/>
        <v>0</v>
      </c>
      <c r="S49" s="210">
        <f t="shared" si="16"/>
        <v>0</v>
      </c>
      <c r="T49" s="210">
        <f t="shared" si="16"/>
        <v>0</v>
      </c>
      <c r="U49" s="210">
        <f t="shared" si="16"/>
        <v>0</v>
      </c>
      <c r="V49" s="210">
        <f t="shared" si="16"/>
        <v>0</v>
      </c>
      <c r="W49" s="210">
        <f t="shared" si="16"/>
        <v>0</v>
      </c>
      <c r="X49" s="210">
        <f t="shared" si="16"/>
        <v>0</v>
      </c>
      <c r="Y49" s="210">
        <f t="shared" si="16"/>
        <v>0</v>
      </c>
      <c r="Z49" s="210">
        <f t="shared" si="16"/>
        <v>0</v>
      </c>
      <c r="AA49" s="210">
        <f t="shared" si="16"/>
        <v>0</v>
      </c>
      <c r="AB49" s="210">
        <f t="shared" si="16"/>
        <v>0</v>
      </c>
      <c r="AC49" s="210">
        <f t="shared" si="16"/>
        <v>0</v>
      </c>
      <c r="AD49" s="210">
        <f t="shared" si="16"/>
        <v>0</v>
      </c>
      <c r="AE49" s="210">
        <f t="shared" si="16"/>
        <v>0</v>
      </c>
      <c r="AF49" s="210">
        <f t="shared" si="16"/>
        <v>0</v>
      </c>
      <c r="AG49" s="189">
        <f t="shared" si="15"/>
        <v>0</v>
      </c>
      <c r="AH49" s="201"/>
    </row>
    <row r="50" hidden="1" outlineLevel="1">
      <c r="A50" s="211"/>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89"/>
      <c r="AH50" s="185"/>
    </row>
    <row r="51" hidden="1" outlineLevel="1">
      <c r="A51" s="206" t="s">
        <v>809</v>
      </c>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c r="AD51" s="222"/>
      <c r="AE51" s="222"/>
      <c r="AF51" s="222"/>
      <c r="AG51" s="189">
        <f t="shared" ref="AG51:AG54" si="17">SUM(B51:AF51)</f>
        <v>0</v>
      </c>
      <c r="AH51" s="208"/>
    </row>
    <row r="52" hidden="1" outlineLevel="1">
      <c r="A52" s="206" t="s">
        <v>810</v>
      </c>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c r="AA52" s="221"/>
      <c r="AB52" s="221"/>
      <c r="AC52" s="221"/>
      <c r="AD52" s="221"/>
      <c r="AE52" s="221"/>
      <c r="AF52" s="221"/>
      <c r="AG52" s="189">
        <f t="shared" si="17"/>
        <v>0</v>
      </c>
      <c r="AH52" s="208"/>
    </row>
    <row r="53" hidden="1" outlineLevel="1">
      <c r="A53" s="206" t="s">
        <v>811</v>
      </c>
      <c r="B53" s="221"/>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c r="AA53" s="221"/>
      <c r="AB53" s="221"/>
      <c r="AC53" s="221"/>
      <c r="AD53" s="221"/>
      <c r="AE53" s="221"/>
      <c r="AF53" s="221"/>
      <c r="AG53" s="189">
        <f t="shared" si="17"/>
        <v>0</v>
      </c>
      <c r="AH53" s="208"/>
    </row>
    <row r="54" hidden="1" outlineLevel="1">
      <c r="A54" s="212" t="s">
        <v>250</v>
      </c>
      <c r="B54" s="213">
        <f t="shared" ref="B54:AF54" si="18">sum(B51:B53)</f>
        <v>0</v>
      </c>
      <c r="C54" s="213">
        <f t="shared" si="18"/>
        <v>0</v>
      </c>
      <c r="D54" s="213">
        <f t="shared" si="18"/>
        <v>0</v>
      </c>
      <c r="E54" s="213">
        <f t="shared" si="18"/>
        <v>0</v>
      </c>
      <c r="F54" s="213">
        <f t="shared" si="18"/>
        <v>0</v>
      </c>
      <c r="G54" s="213">
        <f t="shared" si="18"/>
        <v>0</v>
      </c>
      <c r="H54" s="213">
        <f t="shared" si="18"/>
        <v>0</v>
      </c>
      <c r="I54" s="213">
        <f t="shared" si="18"/>
        <v>0</v>
      </c>
      <c r="J54" s="213">
        <f t="shared" si="18"/>
        <v>0</v>
      </c>
      <c r="K54" s="213">
        <f t="shared" si="18"/>
        <v>0</v>
      </c>
      <c r="L54" s="213">
        <f t="shared" si="18"/>
        <v>0</v>
      </c>
      <c r="M54" s="213">
        <f t="shared" si="18"/>
        <v>0</v>
      </c>
      <c r="N54" s="213">
        <f t="shared" si="18"/>
        <v>0</v>
      </c>
      <c r="O54" s="213">
        <f t="shared" si="18"/>
        <v>0</v>
      </c>
      <c r="P54" s="213">
        <f t="shared" si="18"/>
        <v>0</v>
      </c>
      <c r="Q54" s="213">
        <f t="shared" si="18"/>
        <v>0</v>
      </c>
      <c r="R54" s="213">
        <f t="shared" si="18"/>
        <v>0</v>
      </c>
      <c r="S54" s="213">
        <f t="shared" si="18"/>
        <v>0</v>
      </c>
      <c r="T54" s="213">
        <f t="shared" si="18"/>
        <v>0</v>
      </c>
      <c r="U54" s="213">
        <f t="shared" si="18"/>
        <v>0</v>
      </c>
      <c r="V54" s="213">
        <f t="shared" si="18"/>
        <v>0</v>
      </c>
      <c r="W54" s="213">
        <f t="shared" si="18"/>
        <v>0</v>
      </c>
      <c r="X54" s="213">
        <f t="shared" si="18"/>
        <v>0</v>
      </c>
      <c r="Y54" s="213">
        <f t="shared" si="18"/>
        <v>0</v>
      </c>
      <c r="Z54" s="213">
        <f t="shared" si="18"/>
        <v>0</v>
      </c>
      <c r="AA54" s="213">
        <f t="shared" si="18"/>
        <v>0</v>
      </c>
      <c r="AB54" s="213">
        <f t="shared" si="18"/>
        <v>0</v>
      </c>
      <c r="AC54" s="213">
        <f t="shared" si="18"/>
        <v>0</v>
      </c>
      <c r="AD54" s="213">
        <f t="shared" si="18"/>
        <v>0</v>
      </c>
      <c r="AE54" s="213">
        <f t="shared" si="18"/>
        <v>0</v>
      </c>
      <c r="AF54" s="213">
        <f t="shared" si="18"/>
        <v>0</v>
      </c>
      <c r="AG54" s="189">
        <f t="shared" si="17"/>
        <v>0</v>
      </c>
      <c r="AH54" s="215"/>
    </row>
    <row r="55" hidden="1" outlineLevel="1">
      <c r="A55" s="211"/>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89"/>
      <c r="AH55" s="185"/>
    </row>
    <row r="56">
      <c r="A56" s="223" t="s">
        <v>278</v>
      </c>
      <c r="B56" s="224">
        <v>19.0</v>
      </c>
      <c r="C56" s="224">
        <v>19.0</v>
      </c>
      <c r="D56" s="224">
        <v>29.0</v>
      </c>
      <c r="E56" s="224">
        <v>31.0</v>
      </c>
      <c r="F56" s="224">
        <v>27.0</v>
      </c>
      <c r="G56" s="224">
        <v>26.0</v>
      </c>
      <c r="H56" s="224">
        <v>35.0</v>
      </c>
      <c r="I56" s="224">
        <v>22.0</v>
      </c>
      <c r="J56" s="224">
        <v>34.0</v>
      </c>
      <c r="K56" s="224">
        <v>65.0</v>
      </c>
      <c r="L56" s="224">
        <v>33.0</v>
      </c>
      <c r="M56" s="224">
        <v>18.0</v>
      </c>
      <c r="N56" s="224">
        <v>20.0</v>
      </c>
      <c r="O56" s="224">
        <v>20.0</v>
      </c>
      <c r="P56" s="224">
        <v>28.0</v>
      </c>
      <c r="Q56" s="224">
        <v>39.0</v>
      </c>
      <c r="R56" s="224">
        <v>21.0</v>
      </c>
      <c r="S56" s="224">
        <v>23.0</v>
      </c>
      <c r="T56" s="224">
        <v>18.0</v>
      </c>
      <c r="U56" s="224">
        <v>10.0</v>
      </c>
      <c r="V56" s="224">
        <v>7.0</v>
      </c>
      <c r="W56" s="224">
        <v>18.0</v>
      </c>
      <c r="X56" s="224">
        <v>14.0</v>
      </c>
      <c r="Y56" s="224">
        <v>26.0</v>
      </c>
      <c r="Z56" s="224">
        <v>29.0</v>
      </c>
      <c r="AA56" s="224">
        <v>15.0</v>
      </c>
      <c r="AB56" s="224">
        <v>12.0</v>
      </c>
      <c r="AC56" s="224">
        <v>12.0</v>
      </c>
      <c r="AD56" s="224">
        <v>16.0</v>
      </c>
      <c r="AE56" s="224">
        <v>22.0</v>
      </c>
      <c r="AF56" s="224">
        <v>21.0</v>
      </c>
      <c r="AG56" s="189">
        <f t="shared" ref="AG56:AG69" si="19">SUM(B56:AF56)</f>
        <v>729</v>
      </c>
      <c r="AH56" s="226"/>
    </row>
    <row r="57">
      <c r="A57" s="227" t="s">
        <v>279</v>
      </c>
      <c r="B57" s="207">
        <v>0.0</v>
      </c>
      <c r="C57" s="207">
        <v>0.0</v>
      </c>
      <c r="D57" s="207">
        <v>0.0</v>
      </c>
      <c r="E57" s="207">
        <v>0.0</v>
      </c>
      <c r="F57" s="207">
        <v>0.0</v>
      </c>
      <c r="G57" s="207">
        <v>0.0</v>
      </c>
      <c r="H57" s="207">
        <v>0.0</v>
      </c>
      <c r="I57" s="207">
        <v>0.0</v>
      </c>
      <c r="J57" s="207">
        <v>0.0</v>
      </c>
      <c r="K57" s="207">
        <v>0.0</v>
      </c>
      <c r="L57" s="207">
        <v>0.0</v>
      </c>
      <c r="M57" s="207">
        <v>0.0</v>
      </c>
      <c r="N57" s="207">
        <v>0.0</v>
      </c>
      <c r="O57" s="207">
        <v>0.0</v>
      </c>
      <c r="P57" s="207">
        <v>0.0</v>
      </c>
      <c r="Q57" s="207">
        <v>0.0</v>
      </c>
      <c r="R57" s="207">
        <v>0.0</v>
      </c>
      <c r="S57" s="207">
        <v>0.0</v>
      </c>
      <c r="T57" s="207">
        <v>0.0</v>
      </c>
      <c r="U57" s="207">
        <v>0.0</v>
      </c>
      <c r="V57" s="207">
        <v>0.0</v>
      </c>
      <c r="W57" s="207">
        <v>0.0</v>
      </c>
      <c r="X57" s="207">
        <v>0.0</v>
      </c>
      <c r="Y57" s="207">
        <v>0.0</v>
      </c>
      <c r="Z57" s="207">
        <v>0.0</v>
      </c>
      <c r="AA57" s="207">
        <v>0.0</v>
      </c>
      <c r="AB57" s="207">
        <v>0.0</v>
      </c>
      <c r="AC57" s="207">
        <v>0.0</v>
      </c>
      <c r="AD57" s="207">
        <v>0.0</v>
      </c>
      <c r="AE57" s="207">
        <v>0.0</v>
      </c>
      <c r="AF57" s="207">
        <v>0.0</v>
      </c>
      <c r="AG57" s="189">
        <f t="shared" si="19"/>
        <v>0</v>
      </c>
      <c r="AH57" s="201"/>
    </row>
    <row r="58">
      <c r="A58" s="227" t="s">
        <v>812</v>
      </c>
      <c r="B58" s="207">
        <v>10.0</v>
      </c>
      <c r="C58" s="207">
        <v>13.0</v>
      </c>
      <c r="D58" s="207">
        <v>24.0</v>
      </c>
      <c r="E58" s="207">
        <v>20.0</v>
      </c>
      <c r="F58" s="207">
        <v>18.0</v>
      </c>
      <c r="G58" s="207">
        <v>25.0</v>
      </c>
      <c r="H58" s="207">
        <v>16.0</v>
      </c>
      <c r="I58" s="207">
        <v>23.0</v>
      </c>
      <c r="J58" s="207">
        <v>14.0</v>
      </c>
      <c r="K58" s="207">
        <v>32.0</v>
      </c>
      <c r="L58" s="207">
        <v>13.0</v>
      </c>
      <c r="M58" s="207">
        <v>12.0</v>
      </c>
      <c r="N58" s="207">
        <v>17.0</v>
      </c>
      <c r="O58" s="207">
        <v>5.0</v>
      </c>
      <c r="P58" s="207">
        <v>11.0</v>
      </c>
      <c r="Q58" s="207">
        <v>13.0</v>
      </c>
      <c r="R58" s="207">
        <v>18.0</v>
      </c>
      <c r="S58" s="207">
        <v>6.0</v>
      </c>
      <c r="T58" s="207">
        <v>10.0</v>
      </c>
      <c r="U58" s="207">
        <v>12.0</v>
      </c>
      <c r="V58" s="207">
        <v>9.0</v>
      </c>
      <c r="W58" s="207">
        <v>12.0</v>
      </c>
      <c r="X58" s="207">
        <v>9.0</v>
      </c>
      <c r="Y58" s="207">
        <v>9.0</v>
      </c>
      <c r="Z58" s="207">
        <v>6.0</v>
      </c>
      <c r="AA58" s="207">
        <v>8.0</v>
      </c>
      <c r="AB58" s="207">
        <v>10.0</v>
      </c>
      <c r="AC58" s="207">
        <v>2.0</v>
      </c>
      <c r="AD58" s="207">
        <v>8.0</v>
      </c>
      <c r="AE58" s="207">
        <v>10.0</v>
      </c>
      <c r="AF58" s="207">
        <v>17.0</v>
      </c>
      <c r="AG58" s="189">
        <f t="shared" si="19"/>
        <v>412</v>
      </c>
      <c r="AH58" s="201"/>
    </row>
    <row r="59">
      <c r="A59" s="227" t="s">
        <v>813</v>
      </c>
      <c r="B59" s="207">
        <v>0.0</v>
      </c>
      <c r="C59" s="207">
        <v>0.0</v>
      </c>
      <c r="D59" s="207">
        <v>0.0</v>
      </c>
      <c r="E59" s="207">
        <v>0.0</v>
      </c>
      <c r="F59" s="207">
        <v>0.0</v>
      </c>
      <c r="G59" s="207">
        <v>0.0</v>
      </c>
      <c r="H59" s="207">
        <v>0.0</v>
      </c>
      <c r="I59" s="207">
        <v>0.0</v>
      </c>
      <c r="J59" s="207">
        <v>0.0</v>
      </c>
      <c r="K59" s="207">
        <v>0.0</v>
      </c>
      <c r="L59" s="207">
        <v>0.0</v>
      </c>
      <c r="M59" s="207">
        <v>0.0</v>
      </c>
      <c r="N59" s="207">
        <v>0.0</v>
      </c>
      <c r="O59" s="207">
        <v>0.0</v>
      </c>
      <c r="P59" s="207">
        <v>0.0</v>
      </c>
      <c r="Q59" s="207">
        <v>0.0</v>
      </c>
      <c r="R59" s="207">
        <v>0.0</v>
      </c>
      <c r="S59" s="207">
        <v>0.0</v>
      </c>
      <c r="T59" s="207">
        <v>0.0</v>
      </c>
      <c r="U59" s="207">
        <v>0.0</v>
      </c>
      <c r="V59" s="207">
        <v>0.0</v>
      </c>
      <c r="W59" s="207">
        <v>0.0</v>
      </c>
      <c r="X59" s="207">
        <v>0.0</v>
      </c>
      <c r="Y59" s="207">
        <v>0.0</v>
      </c>
      <c r="Z59" s="207">
        <v>0.0</v>
      </c>
      <c r="AA59" s="207">
        <v>0.0</v>
      </c>
      <c r="AB59" s="207">
        <v>0.0</v>
      </c>
      <c r="AC59" s="207">
        <v>0.0</v>
      </c>
      <c r="AD59" s="207">
        <v>0.0</v>
      </c>
      <c r="AE59" s="207">
        <v>0.0</v>
      </c>
      <c r="AF59" s="207">
        <v>0.0</v>
      </c>
      <c r="AG59" s="189">
        <f t="shared" si="19"/>
        <v>0</v>
      </c>
      <c r="AH59" s="201"/>
    </row>
    <row r="60">
      <c r="A60" s="227" t="s">
        <v>814</v>
      </c>
      <c r="B60" s="207">
        <v>0.0</v>
      </c>
      <c r="C60" s="207">
        <v>0.0</v>
      </c>
      <c r="D60" s="207">
        <v>0.0</v>
      </c>
      <c r="E60" s="207">
        <v>0.0</v>
      </c>
      <c r="F60" s="207">
        <v>0.0</v>
      </c>
      <c r="G60" s="207">
        <v>0.0</v>
      </c>
      <c r="H60" s="207">
        <v>0.0</v>
      </c>
      <c r="I60" s="207">
        <v>0.0</v>
      </c>
      <c r="J60" s="207">
        <v>0.0</v>
      </c>
      <c r="K60" s="207">
        <v>0.0</v>
      </c>
      <c r="L60" s="207">
        <v>0.0</v>
      </c>
      <c r="M60" s="207">
        <v>0.0</v>
      </c>
      <c r="N60" s="207">
        <v>0.0</v>
      </c>
      <c r="O60" s="207">
        <v>0.0</v>
      </c>
      <c r="P60" s="207">
        <v>0.0</v>
      </c>
      <c r="Q60" s="207">
        <v>0.0</v>
      </c>
      <c r="R60" s="207">
        <v>0.0</v>
      </c>
      <c r="S60" s="207">
        <v>0.0</v>
      </c>
      <c r="T60" s="207">
        <v>0.0</v>
      </c>
      <c r="U60" s="207">
        <v>0.0</v>
      </c>
      <c r="V60" s="207">
        <v>0.0</v>
      </c>
      <c r="W60" s="207">
        <v>0.0</v>
      </c>
      <c r="X60" s="207">
        <v>0.0</v>
      </c>
      <c r="Y60" s="207">
        <v>0.0</v>
      </c>
      <c r="Z60" s="207">
        <v>0.0</v>
      </c>
      <c r="AA60" s="207">
        <v>0.0</v>
      </c>
      <c r="AB60" s="207">
        <v>0.0</v>
      </c>
      <c r="AC60" s="207">
        <v>0.0</v>
      </c>
      <c r="AD60" s="207">
        <v>0.0</v>
      </c>
      <c r="AE60" s="207">
        <v>0.0</v>
      </c>
      <c r="AF60" s="207">
        <v>0.0</v>
      </c>
      <c r="AG60" s="189">
        <f t="shared" si="19"/>
        <v>0</v>
      </c>
      <c r="AH60" s="201"/>
    </row>
    <row r="61">
      <c r="A61" s="227" t="s">
        <v>815</v>
      </c>
      <c r="B61" s="207">
        <v>0.0</v>
      </c>
      <c r="C61" s="207">
        <v>0.0</v>
      </c>
      <c r="D61" s="207">
        <v>0.0</v>
      </c>
      <c r="E61" s="207">
        <v>0.0</v>
      </c>
      <c r="F61" s="207">
        <v>0.0</v>
      </c>
      <c r="G61" s="207">
        <v>0.0</v>
      </c>
      <c r="H61" s="207">
        <v>0.0</v>
      </c>
      <c r="I61" s="207">
        <v>0.0</v>
      </c>
      <c r="J61" s="207">
        <v>0.0</v>
      </c>
      <c r="K61" s="207">
        <v>0.0</v>
      </c>
      <c r="L61" s="207">
        <v>0.0</v>
      </c>
      <c r="M61" s="207">
        <v>0.0</v>
      </c>
      <c r="N61" s="207">
        <v>0.0</v>
      </c>
      <c r="O61" s="207">
        <v>0.0</v>
      </c>
      <c r="P61" s="207">
        <v>0.0</v>
      </c>
      <c r="Q61" s="207">
        <v>0.0</v>
      </c>
      <c r="R61" s="207">
        <v>0.0</v>
      </c>
      <c r="S61" s="207">
        <v>0.0</v>
      </c>
      <c r="T61" s="207">
        <v>0.0</v>
      </c>
      <c r="U61" s="207">
        <v>0.0</v>
      </c>
      <c r="V61" s="207">
        <v>0.0</v>
      </c>
      <c r="W61" s="207">
        <v>0.0</v>
      </c>
      <c r="X61" s="207">
        <v>0.0</v>
      </c>
      <c r="Y61" s="207">
        <v>0.0</v>
      </c>
      <c r="Z61" s="207">
        <v>0.0</v>
      </c>
      <c r="AA61" s="207">
        <v>0.0</v>
      </c>
      <c r="AB61" s="207">
        <v>0.0</v>
      </c>
      <c r="AC61" s="207">
        <v>0.0</v>
      </c>
      <c r="AD61" s="207">
        <v>0.0</v>
      </c>
      <c r="AE61" s="207">
        <v>0.0</v>
      </c>
      <c r="AF61" s="207">
        <v>0.0</v>
      </c>
      <c r="AG61" s="189">
        <f t="shared" si="19"/>
        <v>0</v>
      </c>
      <c r="AH61" s="201"/>
    </row>
    <row r="62">
      <c r="A62" s="227" t="s">
        <v>816</v>
      </c>
      <c r="B62" s="207">
        <v>40.0</v>
      </c>
      <c r="C62" s="207">
        <v>60.0</v>
      </c>
      <c r="D62" s="207">
        <v>79.0</v>
      </c>
      <c r="E62" s="207">
        <v>66.0</v>
      </c>
      <c r="F62" s="207">
        <v>48.0</v>
      </c>
      <c r="G62" s="207">
        <v>60.0</v>
      </c>
      <c r="H62" s="207">
        <v>64.0</v>
      </c>
      <c r="I62" s="207">
        <v>48.0</v>
      </c>
      <c r="J62" s="207">
        <v>60.0</v>
      </c>
      <c r="K62" s="207">
        <v>83.0</v>
      </c>
      <c r="L62" s="207">
        <v>44.0</v>
      </c>
      <c r="M62" s="207">
        <v>37.0</v>
      </c>
      <c r="N62" s="207">
        <v>41.0</v>
      </c>
      <c r="O62" s="207">
        <v>35.0</v>
      </c>
      <c r="P62" s="207">
        <v>36.0</v>
      </c>
      <c r="Q62" s="207">
        <v>42.0</v>
      </c>
      <c r="R62" s="207">
        <v>42.0</v>
      </c>
      <c r="S62" s="207">
        <v>29.0</v>
      </c>
      <c r="T62" s="207">
        <v>27.0</v>
      </c>
      <c r="U62" s="207">
        <v>22.0</v>
      </c>
      <c r="V62" s="207">
        <v>27.0</v>
      </c>
      <c r="W62" s="207">
        <v>28.0</v>
      </c>
      <c r="X62" s="207">
        <v>24.0</v>
      </c>
      <c r="Y62" s="207">
        <v>35.0</v>
      </c>
      <c r="Z62" s="207">
        <v>32.0</v>
      </c>
      <c r="AA62" s="207">
        <v>21.0</v>
      </c>
      <c r="AB62" s="207">
        <v>22.0</v>
      </c>
      <c r="AC62" s="207">
        <v>22.0</v>
      </c>
      <c r="AD62" s="207">
        <v>17.0</v>
      </c>
      <c r="AE62" s="207">
        <v>26.0</v>
      </c>
      <c r="AF62" s="207">
        <v>35.0</v>
      </c>
      <c r="AG62" s="189">
        <f t="shared" si="19"/>
        <v>1252</v>
      </c>
      <c r="AH62" s="201"/>
    </row>
    <row r="63" collapsed="1">
      <c r="A63" s="227" t="s">
        <v>817</v>
      </c>
      <c r="B63" s="207">
        <v>0.0</v>
      </c>
      <c r="C63" s="207">
        <v>0.0</v>
      </c>
      <c r="D63" s="207">
        <v>0.0</v>
      </c>
      <c r="E63" s="207">
        <v>0.0</v>
      </c>
      <c r="F63" s="207">
        <v>0.0</v>
      </c>
      <c r="G63" s="207">
        <v>0.0</v>
      </c>
      <c r="H63" s="207">
        <v>0.0</v>
      </c>
      <c r="I63" s="207">
        <v>0.0</v>
      </c>
      <c r="J63" s="207">
        <v>0.0</v>
      </c>
      <c r="K63" s="207">
        <v>0.0</v>
      </c>
      <c r="L63" s="207">
        <v>0.0</v>
      </c>
      <c r="M63" s="207">
        <v>0.0</v>
      </c>
      <c r="N63" s="207">
        <v>0.0</v>
      </c>
      <c r="O63" s="207">
        <v>0.0</v>
      </c>
      <c r="P63" s="207">
        <v>0.0</v>
      </c>
      <c r="Q63" s="207">
        <v>0.0</v>
      </c>
      <c r="R63" s="207">
        <v>0.0</v>
      </c>
      <c r="S63" s="207">
        <v>0.0</v>
      </c>
      <c r="T63" s="207">
        <v>0.0</v>
      </c>
      <c r="U63" s="207">
        <v>0.0</v>
      </c>
      <c r="V63" s="207">
        <v>0.0</v>
      </c>
      <c r="W63" s="207">
        <v>0.0</v>
      </c>
      <c r="X63" s="207">
        <v>0.0</v>
      </c>
      <c r="Y63" s="207">
        <v>0.0</v>
      </c>
      <c r="Z63" s="207">
        <v>0.0</v>
      </c>
      <c r="AA63" s="207">
        <v>0.0</v>
      </c>
      <c r="AB63" s="207">
        <v>0.0</v>
      </c>
      <c r="AC63" s="207">
        <v>0.0</v>
      </c>
      <c r="AD63" s="207">
        <v>0.0</v>
      </c>
      <c r="AE63" s="207">
        <v>0.0</v>
      </c>
      <c r="AF63" s="207">
        <v>0.0</v>
      </c>
      <c r="AG63" s="189">
        <f t="shared" si="19"/>
        <v>0</v>
      </c>
      <c r="AH63" s="201"/>
    </row>
    <row r="64" hidden="1" outlineLevel="1">
      <c r="A64" s="227" t="s">
        <v>818</v>
      </c>
      <c r="B64" s="349"/>
      <c r="C64" s="349"/>
      <c r="D64" s="349"/>
      <c r="E64" s="349"/>
      <c r="F64" s="349"/>
      <c r="G64" s="349"/>
      <c r="H64" s="349"/>
      <c r="I64" s="349"/>
      <c r="J64" s="349"/>
      <c r="K64" s="349"/>
      <c r="L64" s="349"/>
      <c r="M64" s="349"/>
      <c r="N64" s="349"/>
      <c r="O64" s="349"/>
      <c r="P64" s="349"/>
      <c r="Q64" s="349"/>
      <c r="R64" s="349"/>
      <c r="S64" s="349"/>
      <c r="T64" s="349"/>
      <c r="U64" s="349"/>
      <c r="V64" s="349"/>
      <c r="W64" s="349"/>
      <c r="X64" s="349"/>
      <c r="Y64" s="349"/>
      <c r="Z64" s="349"/>
      <c r="AA64" s="349"/>
      <c r="AB64" s="349"/>
      <c r="AC64" s="349"/>
      <c r="AD64" s="349"/>
      <c r="AE64" s="349"/>
      <c r="AF64" s="349"/>
      <c r="AG64" s="189">
        <f t="shared" si="19"/>
        <v>0</v>
      </c>
      <c r="AH64" s="201"/>
    </row>
    <row r="65" hidden="1" outlineLevel="1">
      <c r="A65" s="227" t="s">
        <v>819</v>
      </c>
      <c r="B65" s="349"/>
      <c r="C65" s="349"/>
      <c r="D65" s="349"/>
      <c r="E65" s="349"/>
      <c r="F65" s="349"/>
      <c r="G65" s="349"/>
      <c r="H65" s="349"/>
      <c r="I65" s="349"/>
      <c r="J65" s="349"/>
      <c r="K65" s="349"/>
      <c r="L65" s="349"/>
      <c r="M65" s="349"/>
      <c r="N65" s="349"/>
      <c r="O65" s="349"/>
      <c r="P65" s="349"/>
      <c r="Q65" s="349"/>
      <c r="R65" s="349"/>
      <c r="S65" s="349"/>
      <c r="T65" s="349"/>
      <c r="U65" s="349"/>
      <c r="V65" s="349"/>
      <c r="W65" s="349"/>
      <c r="X65" s="349"/>
      <c r="Y65" s="349"/>
      <c r="Z65" s="349"/>
      <c r="AA65" s="349"/>
      <c r="AB65" s="349"/>
      <c r="AC65" s="349"/>
      <c r="AD65" s="349"/>
      <c r="AE65" s="349"/>
      <c r="AF65" s="349"/>
      <c r="AG65" s="189">
        <f t="shared" si="19"/>
        <v>0</v>
      </c>
      <c r="AH65" s="201"/>
    </row>
    <row r="66" hidden="1" outlineLevel="1">
      <c r="A66" s="206" t="s">
        <v>820</v>
      </c>
      <c r="B66" s="349"/>
      <c r="C66" s="349"/>
      <c r="D66" s="349"/>
      <c r="E66" s="349"/>
      <c r="F66" s="349"/>
      <c r="G66" s="349"/>
      <c r="H66" s="349"/>
      <c r="I66" s="349"/>
      <c r="J66" s="349"/>
      <c r="K66" s="349"/>
      <c r="L66" s="349"/>
      <c r="M66" s="349"/>
      <c r="N66" s="349"/>
      <c r="O66" s="349"/>
      <c r="P66" s="349"/>
      <c r="Q66" s="349"/>
      <c r="R66" s="349"/>
      <c r="S66" s="349"/>
      <c r="T66" s="349"/>
      <c r="U66" s="349"/>
      <c r="V66" s="349"/>
      <c r="W66" s="349"/>
      <c r="X66" s="349"/>
      <c r="Y66" s="349"/>
      <c r="Z66" s="349"/>
      <c r="AA66" s="349"/>
      <c r="AB66" s="349"/>
      <c r="AC66" s="349"/>
      <c r="AD66" s="349"/>
      <c r="AE66" s="349"/>
      <c r="AF66" s="349"/>
      <c r="AG66" s="189">
        <f t="shared" si="19"/>
        <v>0</v>
      </c>
      <c r="AH66" s="201"/>
    </row>
    <row r="67" hidden="1" outlineLevel="1">
      <c r="A67" s="206" t="s">
        <v>821</v>
      </c>
      <c r="B67" s="349"/>
      <c r="C67" s="349"/>
      <c r="D67" s="349"/>
      <c r="E67" s="349"/>
      <c r="F67" s="349"/>
      <c r="G67" s="349"/>
      <c r="H67" s="349"/>
      <c r="I67" s="349"/>
      <c r="J67" s="349"/>
      <c r="K67" s="349"/>
      <c r="L67" s="349"/>
      <c r="M67" s="349"/>
      <c r="N67" s="349"/>
      <c r="O67" s="349"/>
      <c r="P67" s="349"/>
      <c r="Q67" s="349"/>
      <c r="R67" s="349"/>
      <c r="S67" s="349"/>
      <c r="T67" s="349"/>
      <c r="U67" s="349"/>
      <c r="V67" s="349"/>
      <c r="W67" s="349"/>
      <c r="X67" s="349"/>
      <c r="Y67" s="349"/>
      <c r="Z67" s="349"/>
      <c r="AA67" s="349"/>
      <c r="AB67" s="349"/>
      <c r="AC67" s="349"/>
      <c r="AD67" s="349"/>
      <c r="AE67" s="349"/>
      <c r="AF67" s="349"/>
      <c r="AG67" s="189">
        <f t="shared" si="19"/>
        <v>0</v>
      </c>
      <c r="AH67" s="201"/>
    </row>
    <row r="68" hidden="1" outlineLevel="1">
      <c r="A68" s="206" t="s">
        <v>290</v>
      </c>
      <c r="B68" s="349"/>
      <c r="C68" s="349"/>
      <c r="D68" s="349"/>
      <c r="E68" s="349"/>
      <c r="F68" s="349"/>
      <c r="G68" s="349"/>
      <c r="H68" s="349"/>
      <c r="I68" s="349"/>
      <c r="J68" s="349"/>
      <c r="K68" s="349"/>
      <c r="L68" s="349"/>
      <c r="M68" s="349"/>
      <c r="N68" s="349"/>
      <c r="O68" s="349"/>
      <c r="P68" s="349"/>
      <c r="Q68" s="349"/>
      <c r="R68" s="349"/>
      <c r="S68" s="349"/>
      <c r="T68" s="349"/>
      <c r="U68" s="349"/>
      <c r="V68" s="349"/>
      <c r="W68" s="349"/>
      <c r="X68" s="349"/>
      <c r="Y68" s="349"/>
      <c r="Z68" s="349"/>
      <c r="AA68" s="349"/>
      <c r="AB68" s="349"/>
      <c r="AC68" s="349"/>
      <c r="AD68" s="349"/>
      <c r="AE68" s="349"/>
      <c r="AF68" s="349"/>
      <c r="AG68" s="189">
        <f t="shared" si="19"/>
        <v>0</v>
      </c>
      <c r="AH68" s="201"/>
    </row>
    <row r="69">
      <c r="A69" s="228" t="s">
        <v>291</v>
      </c>
      <c r="B69" s="247">
        <f t="shared" ref="B69:AF69" si="20">sum(B56:B68)</f>
        <v>69</v>
      </c>
      <c r="C69" s="247">
        <f t="shared" si="20"/>
        <v>92</v>
      </c>
      <c r="D69" s="247">
        <f t="shared" si="20"/>
        <v>132</v>
      </c>
      <c r="E69" s="247">
        <f t="shared" si="20"/>
        <v>117</v>
      </c>
      <c r="F69" s="247">
        <f t="shared" si="20"/>
        <v>93</v>
      </c>
      <c r="G69" s="247">
        <f t="shared" si="20"/>
        <v>111</v>
      </c>
      <c r="H69" s="247">
        <f t="shared" si="20"/>
        <v>115</v>
      </c>
      <c r="I69" s="247">
        <f t="shared" si="20"/>
        <v>93</v>
      </c>
      <c r="J69" s="247">
        <f t="shared" si="20"/>
        <v>108</v>
      </c>
      <c r="K69" s="247">
        <f t="shared" si="20"/>
        <v>180</v>
      </c>
      <c r="L69" s="247">
        <f t="shared" si="20"/>
        <v>90</v>
      </c>
      <c r="M69" s="247">
        <f t="shared" si="20"/>
        <v>67</v>
      </c>
      <c r="N69" s="247">
        <f t="shared" si="20"/>
        <v>78</v>
      </c>
      <c r="O69" s="247">
        <f t="shared" si="20"/>
        <v>60</v>
      </c>
      <c r="P69" s="247">
        <f t="shared" si="20"/>
        <v>75</v>
      </c>
      <c r="Q69" s="247">
        <f t="shared" si="20"/>
        <v>94</v>
      </c>
      <c r="R69" s="247">
        <f t="shared" si="20"/>
        <v>81</v>
      </c>
      <c r="S69" s="247">
        <f t="shared" si="20"/>
        <v>58</v>
      </c>
      <c r="T69" s="247">
        <f t="shared" si="20"/>
        <v>55</v>
      </c>
      <c r="U69" s="247">
        <f t="shared" si="20"/>
        <v>44</v>
      </c>
      <c r="V69" s="247">
        <f t="shared" si="20"/>
        <v>43</v>
      </c>
      <c r="W69" s="247">
        <f t="shared" si="20"/>
        <v>58</v>
      </c>
      <c r="X69" s="247">
        <f t="shared" si="20"/>
        <v>47</v>
      </c>
      <c r="Y69" s="247">
        <f t="shared" si="20"/>
        <v>70</v>
      </c>
      <c r="Z69" s="247">
        <f t="shared" si="20"/>
        <v>67</v>
      </c>
      <c r="AA69" s="247">
        <f t="shared" si="20"/>
        <v>44</v>
      </c>
      <c r="AB69" s="247">
        <f t="shared" si="20"/>
        <v>44</v>
      </c>
      <c r="AC69" s="247">
        <f t="shared" si="20"/>
        <v>36</v>
      </c>
      <c r="AD69" s="247">
        <f t="shared" si="20"/>
        <v>41</v>
      </c>
      <c r="AE69" s="247">
        <f t="shared" si="20"/>
        <v>58</v>
      </c>
      <c r="AF69" s="247">
        <f t="shared" si="20"/>
        <v>73</v>
      </c>
      <c r="AG69" s="189">
        <f t="shared" si="19"/>
        <v>2393</v>
      </c>
      <c r="AH69" s="231"/>
    </row>
    <row r="70">
      <c r="A70" s="382"/>
      <c r="B70" s="398"/>
      <c r="C70" s="398"/>
      <c r="D70" s="398"/>
      <c r="E70" s="398"/>
      <c r="F70" s="398"/>
      <c r="G70" s="398"/>
      <c r="H70" s="398"/>
      <c r="I70" s="398"/>
      <c r="J70" s="398"/>
      <c r="K70" s="398"/>
      <c r="L70" s="398"/>
      <c r="M70" s="398"/>
      <c r="N70" s="398"/>
      <c r="O70" s="398"/>
      <c r="P70" s="398"/>
      <c r="Q70" s="398"/>
      <c r="R70" s="398"/>
      <c r="S70" s="398"/>
      <c r="T70" s="398"/>
      <c r="U70" s="398"/>
      <c r="V70" s="398"/>
      <c r="W70" s="398"/>
      <c r="X70" s="398"/>
      <c r="Y70" s="398"/>
      <c r="Z70" s="398"/>
      <c r="AA70" s="398"/>
      <c r="AB70" s="398"/>
      <c r="AC70" s="398"/>
      <c r="AD70" s="398"/>
      <c r="AE70" s="398"/>
      <c r="AF70" s="398"/>
      <c r="AG70" s="189"/>
      <c r="AH70" s="399"/>
    </row>
    <row r="71">
      <c r="A71" s="400"/>
      <c r="B71" s="398"/>
      <c r="C71" s="398"/>
      <c r="D71" s="398"/>
      <c r="E71" s="398"/>
      <c r="F71" s="398"/>
      <c r="G71" s="398"/>
      <c r="H71" s="398"/>
      <c r="I71" s="398"/>
      <c r="J71" s="398"/>
      <c r="K71" s="398"/>
      <c r="L71" s="398"/>
      <c r="M71" s="398"/>
      <c r="N71" s="398"/>
      <c r="O71" s="398"/>
      <c r="P71" s="398"/>
      <c r="Q71" s="398"/>
      <c r="R71" s="398"/>
      <c r="S71" s="398"/>
      <c r="T71" s="398"/>
      <c r="U71" s="398"/>
      <c r="V71" s="398"/>
      <c r="W71" s="398"/>
      <c r="X71" s="398"/>
      <c r="Y71" s="398"/>
      <c r="Z71" s="398"/>
      <c r="AA71" s="398"/>
      <c r="AB71" s="398"/>
      <c r="AC71" s="398"/>
      <c r="AD71" s="398"/>
      <c r="AE71" s="398"/>
      <c r="AF71" s="398"/>
      <c r="AG71" s="189"/>
      <c r="AH71" s="399"/>
    </row>
    <row r="72">
      <c r="A72" s="400"/>
      <c r="B72" s="398"/>
      <c r="C72" s="398"/>
      <c r="D72" s="398"/>
      <c r="E72" s="398"/>
      <c r="F72" s="398"/>
      <c r="G72" s="398"/>
      <c r="H72" s="398"/>
      <c r="I72" s="398"/>
      <c r="J72" s="398"/>
      <c r="K72" s="398"/>
      <c r="L72" s="398"/>
      <c r="M72" s="398"/>
      <c r="N72" s="398"/>
      <c r="O72" s="398"/>
      <c r="P72" s="398"/>
      <c r="Q72" s="398"/>
      <c r="R72" s="398"/>
      <c r="S72" s="398"/>
      <c r="T72" s="398"/>
      <c r="U72" s="398"/>
      <c r="V72" s="398"/>
      <c r="W72" s="398"/>
      <c r="X72" s="398"/>
      <c r="Y72" s="398"/>
      <c r="Z72" s="398"/>
      <c r="AA72" s="398"/>
      <c r="AB72" s="398"/>
      <c r="AC72" s="398"/>
      <c r="AD72" s="398"/>
      <c r="AE72" s="398"/>
      <c r="AF72" s="398"/>
      <c r="AG72" s="189"/>
      <c r="AH72" s="399"/>
    </row>
    <row r="73">
      <c r="A73" s="248" t="s">
        <v>208</v>
      </c>
      <c r="B73" s="249">
        <f t="shared" ref="B73:AF73" si="21">sum(B74,B85)</f>
        <v>36387</v>
      </c>
      <c r="C73" s="249">
        <f t="shared" si="21"/>
        <v>52342</v>
      </c>
      <c r="D73" s="249">
        <f t="shared" si="21"/>
        <v>95619</v>
      </c>
      <c r="E73" s="249">
        <f t="shared" si="21"/>
        <v>90606</v>
      </c>
      <c r="F73" s="249">
        <f t="shared" si="21"/>
        <v>81314</v>
      </c>
      <c r="G73" s="249">
        <f t="shared" si="21"/>
        <v>56474</v>
      </c>
      <c r="H73" s="249">
        <f t="shared" si="21"/>
        <v>51789.13</v>
      </c>
      <c r="I73" s="249">
        <f t="shared" si="21"/>
        <v>33011.13</v>
      </c>
      <c r="J73" s="249">
        <f t="shared" si="21"/>
        <v>30134</v>
      </c>
      <c r="K73" s="249">
        <f t="shared" si="21"/>
        <v>19116</v>
      </c>
      <c r="L73" s="249">
        <f t="shared" si="21"/>
        <v>14309.86</v>
      </c>
      <c r="M73" s="249">
        <f t="shared" si="21"/>
        <v>15329.3</v>
      </c>
      <c r="N73" s="249">
        <f t="shared" si="21"/>
        <v>18312.72</v>
      </c>
      <c r="O73" s="249">
        <f t="shared" si="21"/>
        <v>23082.44</v>
      </c>
      <c r="P73" s="249">
        <f t="shared" si="21"/>
        <v>19028.72</v>
      </c>
      <c r="Q73" s="249">
        <f t="shared" si="21"/>
        <v>16488.58</v>
      </c>
      <c r="R73" s="249">
        <f t="shared" si="21"/>
        <v>22271.86</v>
      </c>
      <c r="S73" s="249">
        <f t="shared" si="21"/>
        <v>16445.86</v>
      </c>
      <c r="T73" s="249">
        <f t="shared" si="21"/>
        <v>16124.72</v>
      </c>
      <c r="U73" s="249">
        <f t="shared" si="21"/>
        <v>11766</v>
      </c>
      <c r="V73" s="249">
        <f t="shared" si="21"/>
        <v>12889.86</v>
      </c>
      <c r="W73" s="249">
        <f t="shared" si="21"/>
        <v>13119</v>
      </c>
      <c r="X73" s="249">
        <f t="shared" si="21"/>
        <v>16307</v>
      </c>
      <c r="Y73" s="249">
        <f t="shared" si="21"/>
        <v>13082</v>
      </c>
      <c r="Z73" s="249">
        <f t="shared" si="21"/>
        <v>14895</v>
      </c>
      <c r="AA73" s="249">
        <f t="shared" si="21"/>
        <v>9855</v>
      </c>
      <c r="AB73" s="249">
        <f t="shared" si="21"/>
        <v>12046</v>
      </c>
      <c r="AC73" s="249">
        <f t="shared" si="21"/>
        <v>10890</v>
      </c>
      <c r="AD73" s="249">
        <f t="shared" si="21"/>
        <v>8908</v>
      </c>
      <c r="AE73" s="249">
        <f t="shared" si="21"/>
        <v>13600</v>
      </c>
      <c r="AF73" s="249">
        <f t="shared" si="21"/>
        <v>14505</v>
      </c>
      <c r="AG73" s="250">
        <f t="shared" ref="AG73:AG78" si="23">SUM(B73:AF73)</f>
        <v>860049.18</v>
      </c>
      <c r="AH73" s="251"/>
    </row>
    <row r="74">
      <c r="A74" s="252" t="s">
        <v>230</v>
      </c>
      <c r="B74" s="253">
        <f t="shared" ref="B74:AF74" si="22">sum(B78,B83)</f>
        <v>36088</v>
      </c>
      <c r="C74" s="253">
        <f t="shared" si="22"/>
        <v>50249</v>
      </c>
      <c r="D74" s="253">
        <f t="shared" si="22"/>
        <v>95021</v>
      </c>
      <c r="E74" s="253">
        <f t="shared" si="22"/>
        <v>90606</v>
      </c>
      <c r="F74" s="253">
        <f t="shared" si="22"/>
        <v>81314</v>
      </c>
      <c r="G74" s="253">
        <f t="shared" si="22"/>
        <v>56474</v>
      </c>
      <c r="H74" s="253">
        <f t="shared" si="22"/>
        <v>51789.13</v>
      </c>
      <c r="I74" s="253">
        <f t="shared" si="22"/>
        <v>33011.13</v>
      </c>
      <c r="J74" s="253">
        <f t="shared" si="22"/>
        <v>30134</v>
      </c>
      <c r="K74" s="253">
        <f t="shared" si="22"/>
        <v>19116</v>
      </c>
      <c r="L74" s="253">
        <f t="shared" si="22"/>
        <v>14309.86</v>
      </c>
      <c r="M74" s="253">
        <f t="shared" si="22"/>
        <v>15329.3</v>
      </c>
      <c r="N74" s="253">
        <f t="shared" si="22"/>
        <v>18312.72</v>
      </c>
      <c r="O74" s="253">
        <f t="shared" si="22"/>
        <v>23082.44</v>
      </c>
      <c r="P74" s="253">
        <f t="shared" si="22"/>
        <v>19028.72</v>
      </c>
      <c r="Q74" s="253">
        <f t="shared" si="22"/>
        <v>16488.58</v>
      </c>
      <c r="R74" s="253">
        <f t="shared" si="22"/>
        <v>22271.86</v>
      </c>
      <c r="S74" s="253">
        <f t="shared" si="22"/>
        <v>16445.86</v>
      </c>
      <c r="T74" s="253">
        <f t="shared" si="22"/>
        <v>16124.72</v>
      </c>
      <c r="U74" s="253">
        <f t="shared" si="22"/>
        <v>11766</v>
      </c>
      <c r="V74" s="253">
        <f t="shared" si="22"/>
        <v>12889.86</v>
      </c>
      <c r="W74" s="253">
        <f t="shared" si="22"/>
        <v>13119</v>
      </c>
      <c r="X74" s="253">
        <f t="shared" si="22"/>
        <v>16307</v>
      </c>
      <c r="Y74" s="253">
        <f t="shared" si="22"/>
        <v>13082</v>
      </c>
      <c r="Z74" s="253">
        <f t="shared" si="22"/>
        <v>14895</v>
      </c>
      <c r="AA74" s="253">
        <f t="shared" si="22"/>
        <v>9855</v>
      </c>
      <c r="AB74" s="253">
        <f t="shared" si="22"/>
        <v>12046</v>
      </c>
      <c r="AC74" s="253">
        <f t="shared" si="22"/>
        <v>10890</v>
      </c>
      <c r="AD74" s="253">
        <f t="shared" si="22"/>
        <v>8908</v>
      </c>
      <c r="AE74" s="253">
        <f t="shared" si="22"/>
        <v>13600</v>
      </c>
      <c r="AF74" s="253">
        <f t="shared" si="22"/>
        <v>14505</v>
      </c>
      <c r="AG74" s="250">
        <f t="shared" si="23"/>
        <v>857059.18</v>
      </c>
      <c r="AH74" s="254"/>
    </row>
    <row r="75">
      <c r="A75" s="401" t="s">
        <v>231</v>
      </c>
      <c r="B75" s="256">
        <v>5728.0</v>
      </c>
      <c r="C75" s="256">
        <v>8055.0</v>
      </c>
      <c r="D75" s="256">
        <v>12351.0</v>
      </c>
      <c r="E75" s="256">
        <v>22554.0</v>
      </c>
      <c r="F75" s="256">
        <v>30967.0</v>
      </c>
      <c r="G75" s="256">
        <v>32220.0</v>
      </c>
      <c r="H75" s="256">
        <v>30036.0</v>
      </c>
      <c r="I75" s="256">
        <v>20979.0</v>
      </c>
      <c r="J75" s="256">
        <v>20223.0</v>
      </c>
      <c r="K75" s="256">
        <v>13797.0</v>
      </c>
      <c r="L75" s="256">
        <v>7560.0</v>
      </c>
      <c r="M75" s="256">
        <v>7371.0</v>
      </c>
      <c r="N75" s="256">
        <v>9450.0</v>
      </c>
      <c r="O75" s="256">
        <v>6615.0</v>
      </c>
      <c r="P75" s="256">
        <v>9450.0</v>
      </c>
      <c r="Q75" s="256">
        <v>7749.0</v>
      </c>
      <c r="R75" s="256">
        <v>8883.0</v>
      </c>
      <c r="S75" s="256">
        <v>6804.0</v>
      </c>
      <c r="T75" s="256">
        <v>5670.0</v>
      </c>
      <c r="U75" s="256">
        <v>6426.0</v>
      </c>
      <c r="V75" s="256">
        <v>6615.0</v>
      </c>
      <c r="W75" s="256">
        <v>7182.0</v>
      </c>
      <c r="X75" s="256">
        <v>7938.0</v>
      </c>
      <c r="Y75" s="256">
        <v>5670.0</v>
      </c>
      <c r="Z75" s="256">
        <v>6426.0</v>
      </c>
      <c r="AA75" s="256">
        <v>4158.0</v>
      </c>
      <c r="AB75" s="256">
        <v>4914.0</v>
      </c>
      <c r="AC75" s="256">
        <v>5670.0</v>
      </c>
      <c r="AD75" s="256">
        <v>5481.0</v>
      </c>
      <c r="AE75" s="256">
        <v>5670.0</v>
      </c>
      <c r="AF75" s="256">
        <v>6237.0</v>
      </c>
      <c r="AG75" s="250">
        <f t="shared" si="23"/>
        <v>338849</v>
      </c>
      <c r="AH75" s="251"/>
    </row>
    <row r="76" collapsed="1">
      <c r="A76" s="401" t="s">
        <v>822</v>
      </c>
      <c r="B76" s="256">
        <v>21032.0</v>
      </c>
      <c r="C76" s="256">
        <v>25573.0</v>
      </c>
      <c r="D76" s="256">
        <v>58316.0</v>
      </c>
      <c r="E76" s="256">
        <v>40152.0</v>
      </c>
      <c r="F76" s="256">
        <v>25334.0</v>
      </c>
      <c r="G76" s="256">
        <v>16730.0</v>
      </c>
      <c r="H76" s="256">
        <v>16412.13</v>
      </c>
      <c r="I76" s="256">
        <v>9003.13</v>
      </c>
      <c r="J76" s="256">
        <v>5736.0</v>
      </c>
      <c r="K76" s="256">
        <v>3824.0</v>
      </c>
      <c r="L76" s="256">
        <v>5434.86</v>
      </c>
      <c r="M76" s="256">
        <v>3035.3</v>
      </c>
      <c r="N76" s="256">
        <v>2743.72</v>
      </c>
      <c r="O76" s="256">
        <v>9072.44</v>
      </c>
      <c r="P76" s="256">
        <v>3699.72</v>
      </c>
      <c r="Q76" s="256">
        <v>4593.58</v>
      </c>
      <c r="R76" s="256">
        <v>4717.86</v>
      </c>
      <c r="S76" s="256">
        <v>4000.86</v>
      </c>
      <c r="T76" s="256">
        <v>6567.72</v>
      </c>
      <c r="U76" s="256">
        <v>2390.0</v>
      </c>
      <c r="V76" s="256">
        <v>2088.86</v>
      </c>
      <c r="W76" s="256">
        <v>3585.0</v>
      </c>
      <c r="X76" s="256">
        <v>3585.0</v>
      </c>
      <c r="Y76" s="256">
        <v>3346.0</v>
      </c>
      <c r="Z76" s="256">
        <v>2868.0</v>
      </c>
      <c r="AA76" s="256">
        <v>4063.0</v>
      </c>
      <c r="AB76" s="256">
        <v>4063.0</v>
      </c>
      <c r="AC76" s="256">
        <v>2151.0</v>
      </c>
      <c r="AD76" s="256">
        <v>1195.0</v>
      </c>
      <c r="AE76" s="256">
        <v>2629.0</v>
      </c>
      <c r="AF76" s="256">
        <v>3824.0</v>
      </c>
      <c r="AG76" s="250">
        <f t="shared" si="23"/>
        <v>301766.18</v>
      </c>
      <c r="AH76" s="251"/>
    </row>
    <row r="77" hidden="1" outlineLevel="1">
      <c r="A77" s="401" t="s">
        <v>823</v>
      </c>
      <c r="B77" s="353"/>
      <c r="C77" s="353"/>
      <c r="D77" s="353"/>
      <c r="E77" s="353"/>
      <c r="F77" s="353"/>
      <c r="G77" s="353"/>
      <c r="H77" s="353"/>
      <c r="I77" s="353"/>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250">
        <f t="shared" si="23"/>
        <v>0</v>
      </c>
      <c r="AH77" s="251"/>
    </row>
    <row r="78">
      <c r="A78" s="402" t="s">
        <v>234</v>
      </c>
      <c r="B78" s="403">
        <f t="shared" ref="B78:AF78" si="24">sum(B75:B77)</f>
        <v>26760</v>
      </c>
      <c r="C78" s="403">
        <f t="shared" si="24"/>
        <v>33628</v>
      </c>
      <c r="D78" s="403">
        <f t="shared" si="24"/>
        <v>70667</v>
      </c>
      <c r="E78" s="403">
        <f t="shared" si="24"/>
        <v>62706</v>
      </c>
      <c r="F78" s="403">
        <f t="shared" si="24"/>
        <v>56301</v>
      </c>
      <c r="G78" s="403">
        <f t="shared" si="24"/>
        <v>48950</v>
      </c>
      <c r="H78" s="403">
        <f t="shared" si="24"/>
        <v>46448.13</v>
      </c>
      <c r="I78" s="403">
        <f t="shared" si="24"/>
        <v>29982.13</v>
      </c>
      <c r="J78" s="403">
        <f t="shared" si="24"/>
        <v>25959</v>
      </c>
      <c r="K78" s="403">
        <f t="shared" si="24"/>
        <v>17621</v>
      </c>
      <c r="L78" s="403">
        <f t="shared" si="24"/>
        <v>12994.86</v>
      </c>
      <c r="M78" s="403">
        <f t="shared" si="24"/>
        <v>10406.3</v>
      </c>
      <c r="N78" s="403">
        <f t="shared" si="24"/>
        <v>12193.72</v>
      </c>
      <c r="O78" s="403">
        <f t="shared" si="24"/>
        <v>15687.44</v>
      </c>
      <c r="P78" s="403">
        <f t="shared" si="24"/>
        <v>13149.72</v>
      </c>
      <c r="Q78" s="403">
        <f t="shared" si="24"/>
        <v>12342.58</v>
      </c>
      <c r="R78" s="403">
        <f t="shared" si="24"/>
        <v>13600.86</v>
      </c>
      <c r="S78" s="403">
        <f t="shared" si="24"/>
        <v>10804.86</v>
      </c>
      <c r="T78" s="403">
        <f t="shared" si="24"/>
        <v>12237.72</v>
      </c>
      <c r="U78" s="403">
        <f t="shared" si="24"/>
        <v>8816</v>
      </c>
      <c r="V78" s="403">
        <f t="shared" si="24"/>
        <v>8703.86</v>
      </c>
      <c r="W78" s="403">
        <f t="shared" si="24"/>
        <v>10767</v>
      </c>
      <c r="X78" s="403">
        <f t="shared" si="24"/>
        <v>11523</v>
      </c>
      <c r="Y78" s="403">
        <f t="shared" si="24"/>
        <v>9016</v>
      </c>
      <c r="Z78" s="403">
        <f t="shared" si="24"/>
        <v>9294</v>
      </c>
      <c r="AA78" s="403">
        <f t="shared" si="24"/>
        <v>8221</v>
      </c>
      <c r="AB78" s="403">
        <f t="shared" si="24"/>
        <v>8977</v>
      </c>
      <c r="AC78" s="403">
        <f t="shared" si="24"/>
        <v>7821</v>
      </c>
      <c r="AD78" s="403">
        <f t="shared" si="24"/>
        <v>6676</v>
      </c>
      <c r="AE78" s="403">
        <f t="shared" si="24"/>
        <v>8299</v>
      </c>
      <c r="AF78" s="403">
        <f t="shared" si="24"/>
        <v>10061</v>
      </c>
      <c r="AG78" s="250">
        <f t="shared" si="23"/>
        <v>640615.18</v>
      </c>
      <c r="AH78" s="251"/>
    </row>
    <row r="79">
      <c r="A79" s="261"/>
      <c r="B79" s="262"/>
      <c r="C79" s="262"/>
      <c r="D79" s="262"/>
      <c r="E79" s="262"/>
      <c r="F79" s="262"/>
      <c r="G79" s="262"/>
      <c r="H79" s="262"/>
      <c r="I79" s="262"/>
      <c r="J79" s="262"/>
      <c r="K79" s="262"/>
      <c r="L79" s="262"/>
      <c r="M79" s="262"/>
      <c r="N79" s="262"/>
      <c r="O79" s="262"/>
      <c r="P79" s="262"/>
      <c r="Q79" s="262"/>
      <c r="R79" s="262"/>
      <c r="S79" s="262"/>
      <c r="T79" s="262"/>
      <c r="U79" s="262"/>
      <c r="V79" s="262"/>
      <c r="W79" s="262"/>
      <c r="X79" s="262"/>
      <c r="Y79" s="262"/>
      <c r="Z79" s="262"/>
      <c r="AA79" s="262"/>
      <c r="AB79" s="262"/>
      <c r="AC79" s="262"/>
      <c r="AD79" s="262"/>
      <c r="AE79" s="262"/>
      <c r="AF79" s="262"/>
      <c r="AG79" s="250"/>
      <c r="AH79" s="264"/>
    </row>
    <row r="80">
      <c r="A80" s="401" t="s">
        <v>235</v>
      </c>
      <c r="B80" s="302">
        <v>438.0</v>
      </c>
      <c r="C80" s="302">
        <v>2608.0</v>
      </c>
      <c r="D80" s="302">
        <v>3285.0</v>
      </c>
      <c r="E80" s="302">
        <v>5037.0</v>
      </c>
      <c r="F80" s="302">
        <v>2409.0</v>
      </c>
      <c r="G80" s="302">
        <v>657.0</v>
      </c>
      <c r="H80" s="302">
        <v>438.0</v>
      </c>
      <c r="I80" s="302">
        <v>657.0</v>
      </c>
      <c r="J80" s="302">
        <v>876.0</v>
      </c>
      <c r="K80" s="302">
        <v>0.0</v>
      </c>
      <c r="L80" s="302">
        <v>438.0</v>
      </c>
      <c r="M80" s="302">
        <v>438.0</v>
      </c>
      <c r="N80" s="302">
        <v>219.0</v>
      </c>
      <c r="O80" s="302">
        <v>219.0</v>
      </c>
      <c r="P80" s="302">
        <v>1095.0</v>
      </c>
      <c r="Q80" s="302">
        <v>0.0</v>
      </c>
      <c r="R80" s="302">
        <v>0.0</v>
      </c>
      <c r="S80" s="302">
        <v>0.0</v>
      </c>
      <c r="T80" s="302">
        <v>0.0</v>
      </c>
      <c r="U80" s="302">
        <v>0.0</v>
      </c>
      <c r="V80" s="302">
        <v>0.0</v>
      </c>
      <c r="W80" s="302">
        <v>0.0</v>
      </c>
      <c r="X80" s="302">
        <v>0.0</v>
      </c>
      <c r="Y80" s="302">
        <v>219.0</v>
      </c>
      <c r="Z80" s="302">
        <v>219.0</v>
      </c>
      <c r="AA80" s="302">
        <v>219.0</v>
      </c>
      <c r="AB80" s="302">
        <v>0.0</v>
      </c>
      <c r="AC80" s="302">
        <v>0.0</v>
      </c>
      <c r="AD80" s="302">
        <v>0.0</v>
      </c>
      <c r="AE80" s="302">
        <v>0.0</v>
      </c>
      <c r="AF80" s="302">
        <v>0.0</v>
      </c>
      <c r="AG80" s="250">
        <f t="shared" ref="AG80:AG83" si="25">SUM(B80:AF80)</f>
        <v>19471</v>
      </c>
      <c r="AH80" s="251"/>
    </row>
    <row r="81" collapsed="1">
      <c r="A81" s="401" t="s">
        <v>824</v>
      </c>
      <c r="B81" s="302">
        <v>8890.0</v>
      </c>
      <c r="C81" s="302">
        <v>14013.0</v>
      </c>
      <c r="D81" s="302">
        <v>21069.0</v>
      </c>
      <c r="E81" s="302">
        <v>22863.0</v>
      </c>
      <c r="F81" s="302">
        <v>22604.0</v>
      </c>
      <c r="G81" s="302">
        <v>6867.0</v>
      </c>
      <c r="H81" s="302">
        <v>4903.0</v>
      </c>
      <c r="I81" s="302">
        <v>2372.0</v>
      </c>
      <c r="J81" s="302">
        <v>3299.0</v>
      </c>
      <c r="K81" s="302">
        <v>1495.0</v>
      </c>
      <c r="L81" s="302">
        <v>877.0</v>
      </c>
      <c r="M81" s="302">
        <v>4485.0</v>
      </c>
      <c r="N81" s="302">
        <v>5900.0</v>
      </c>
      <c r="O81" s="302">
        <v>7176.0</v>
      </c>
      <c r="P81" s="302">
        <v>4784.0</v>
      </c>
      <c r="Q81" s="302">
        <v>4146.0</v>
      </c>
      <c r="R81" s="302">
        <v>8671.0</v>
      </c>
      <c r="S81" s="302">
        <v>5641.0</v>
      </c>
      <c r="T81" s="302">
        <v>3887.0</v>
      </c>
      <c r="U81" s="302">
        <v>2950.0</v>
      </c>
      <c r="V81" s="302">
        <v>4186.0</v>
      </c>
      <c r="W81" s="302">
        <v>2352.0</v>
      </c>
      <c r="X81" s="302">
        <v>4784.0</v>
      </c>
      <c r="Y81" s="302">
        <v>3847.0</v>
      </c>
      <c r="Z81" s="302">
        <v>5382.0</v>
      </c>
      <c r="AA81" s="302">
        <v>1415.0</v>
      </c>
      <c r="AB81" s="302">
        <v>3069.0</v>
      </c>
      <c r="AC81" s="302">
        <v>3069.0</v>
      </c>
      <c r="AD81" s="302">
        <v>2232.0</v>
      </c>
      <c r="AE81" s="302">
        <v>5301.0</v>
      </c>
      <c r="AF81" s="302">
        <v>4444.0</v>
      </c>
      <c r="AG81" s="250">
        <f t="shared" si="25"/>
        <v>196973</v>
      </c>
      <c r="AH81" s="251"/>
    </row>
    <row r="82" hidden="1" outlineLevel="1">
      <c r="A82" s="401" t="s">
        <v>825</v>
      </c>
      <c r="B82" s="270"/>
      <c r="C82" s="270"/>
      <c r="D82" s="270"/>
      <c r="E82" s="270"/>
      <c r="F82" s="270"/>
      <c r="G82" s="270"/>
      <c r="H82" s="270"/>
      <c r="I82" s="270"/>
      <c r="J82" s="270"/>
      <c r="K82" s="270"/>
      <c r="L82" s="270"/>
      <c r="M82" s="270"/>
      <c r="N82" s="270"/>
      <c r="O82" s="270"/>
      <c r="P82" s="270"/>
      <c r="Q82" s="270"/>
      <c r="R82" s="270"/>
      <c r="S82" s="270"/>
      <c r="T82" s="270"/>
      <c r="U82" s="270"/>
      <c r="V82" s="270"/>
      <c r="W82" s="270"/>
      <c r="X82" s="270"/>
      <c r="Y82" s="270"/>
      <c r="Z82" s="270"/>
      <c r="AA82" s="270"/>
      <c r="AB82" s="270"/>
      <c r="AC82" s="270"/>
      <c r="AD82" s="270"/>
      <c r="AE82" s="270"/>
      <c r="AF82" s="270"/>
      <c r="AG82" s="250">
        <f t="shared" si="25"/>
        <v>0</v>
      </c>
      <c r="AH82" s="251"/>
    </row>
    <row r="83">
      <c r="A83" s="404" t="s">
        <v>238</v>
      </c>
      <c r="B83" s="405">
        <f t="shared" ref="B83:AF83" si="26">sum(B80:B82)</f>
        <v>9328</v>
      </c>
      <c r="C83" s="405">
        <f t="shared" si="26"/>
        <v>16621</v>
      </c>
      <c r="D83" s="405">
        <f t="shared" si="26"/>
        <v>24354</v>
      </c>
      <c r="E83" s="405">
        <f t="shared" si="26"/>
        <v>27900</v>
      </c>
      <c r="F83" s="405">
        <f t="shared" si="26"/>
        <v>25013</v>
      </c>
      <c r="G83" s="405">
        <f t="shared" si="26"/>
        <v>7524</v>
      </c>
      <c r="H83" s="405">
        <f t="shared" si="26"/>
        <v>5341</v>
      </c>
      <c r="I83" s="405">
        <f t="shared" si="26"/>
        <v>3029</v>
      </c>
      <c r="J83" s="405">
        <f t="shared" si="26"/>
        <v>4175</v>
      </c>
      <c r="K83" s="405">
        <f t="shared" si="26"/>
        <v>1495</v>
      </c>
      <c r="L83" s="405">
        <f t="shared" si="26"/>
        <v>1315</v>
      </c>
      <c r="M83" s="405">
        <f t="shared" si="26"/>
        <v>4923</v>
      </c>
      <c r="N83" s="405">
        <f t="shared" si="26"/>
        <v>6119</v>
      </c>
      <c r="O83" s="405">
        <f t="shared" si="26"/>
        <v>7395</v>
      </c>
      <c r="P83" s="405">
        <f t="shared" si="26"/>
        <v>5879</v>
      </c>
      <c r="Q83" s="405">
        <f t="shared" si="26"/>
        <v>4146</v>
      </c>
      <c r="R83" s="405">
        <f t="shared" si="26"/>
        <v>8671</v>
      </c>
      <c r="S83" s="405">
        <f t="shared" si="26"/>
        <v>5641</v>
      </c>
      <c r="T83" s="405">
        <f t="shared" si="26"/>
        <v>3887</v>
      </c>
      <c r="U83" s="405">
        <f t="shared" si="26"/>
        <v>2950</v>
      </c>
      <c r="V83" s="405">
        <f t="shared" si="26"/>
        <v>4186</v>
      </c>
      <c r="W83" s="405">
        <f t="shared" si="26"/>
        <v>2352</v>
      </c>
      <c r="X83" s="405">
        <f t="shared" si="26"/>
        <v>4784</v>
      </c>
      <c r="Y83" s="405">
        <f t="shared" si="26"/>
        <v>4066</v>
      </c>
      <c r="Z83" s="405">
        <f t="shared" si="26"/>
        <v>5601</v>
      </c>
      <c r="AA83" s="405">
        <f t="shared" si="26"/>
        <v>1634</v>
      </c>
      <c r="AB83" s="405">
        <f t="shared" si="26"/>
        <v>3069</v>
      </c>
      <c r="AC83" s="405">
        <f t="shared" si="26"/>
        <v>3069</v>
      </c>
      <c r="AD83" s="405">
        <f t="shared" si="26"/>
        <v>2232</v>
      </c>
      <c r="AE83" s="405">
        <f t="shared" si="26"/>
        <v>5301</v>
      </c>
      <c r="AF83" s="405">
        <f t="shared" si="26"/>
        <v>4444</v>
      </c>
      <c r="AG83" s="250">
        <f t="shared" si="25"/>
        <v>216444</v>
      </c>
      <c r="AH83" s="406"/>
    </row>
    <row r="84">
      <c r="A84" s="261"/>
      <c r="B84" s="262"/>
      <c r="C84" s="262"/>
      <c r="D84" s="262"/>
      <c r="E84" s="262"/>
      <c r="F84" s="262"/>
      <c r="G84" s="262"/>
      <c r="H84" s="262"/>
      <c r="I84" s="262"/>
      <c r="J84" s="262"/>
      <c r="K84" s="262"/>
      <c r="L84" s="262"/>
      <c r="M84" s="262"/>
      <c r="N84" s="262"/>
      <c r="O84" s="262"/>
      <c r="P84" s="262"/>
      <c r="Q84" s="262"/>
      <c r="R84" s="262"/>
      <c r="S84" s="262"/>
      <c r="T84" s="262"/>
      <c r="U84" s="262"/>
      <c r="V84" s="262"/>
      <c r="W84" s="262"/>
      <c r="X84" s="262"/>
      <c r="Y84" s="262"/>
      <c r="Z84" s="262"/>
      <c r="AA84" s="262"/>
      <c r="AB84" s="262"/>
      <c r="AC84" s="262"/>
      <c r="AD84" s="262"/>
      <c r="AE84" s="262"/>
      <c r="AF84" s="262"/>
      <c r="AG84" s="250"/>
      <c r="AH84" s="270"/>
    </row>
    <row r="85">
      <c r="A85" s="271" t="s">
        <v>239</v>
      </c>
      <c r="B85" s="272">
        <f t="shared" ref="B85:AF85" si="27">sum(B89,B93,B98)</f>
        <v>299</v>
      </c>
      <c r="C85" s="272">
        <f t="shared" si="27"/>
        <v>2093</v>
      </c>
      <c r="D85" s="272">
        <f t="shared" si="27"/>
        <v>598</v>
      </c>
      <c r="E85" s="272">
        <f t="shared" si="27"/>
        <v>0</v>
      </c>
      <c r="F85" s="272">
        <f t="shared" si="27"/>
        <v>0</v>
      </c>
      <c r="G85" s="272">
        <f t="shared" si="27"/>
        <v>0</v>
      </c>
      <c r="H85" s="272">
        <f t="shared" si="27"/>
        <v>0</v>
      </c>
      <c r="I85" s="272">
        <f t="shared" si="27"/>
        <v>0</v>
      </c>
      <c r="J85" s="272">
        <f t="shared" si="27"/>
        <v>0</v>
      </c>
      <c r="K85" s="272">
        <f t="shared" si="27"/>
        <v>0</v>
      </c>
      <c r="L85" s="272">
        <f t="shared" si="27"/>
        <v>0</v>
      </c>
      <c r="M85" s="272">
        <f t="shared" si="27"/>
        <v>0</v>
      </c>
      <c r="N85" s="272">
        <f t="shared" si="27"/>
        <v>0</v>
      </c>
      <c r="O85" s="272">
        <f t="shared" si="27"/>
        <v>0</v>
      </c>
      <c r="P85" s="272">
        <f t="shared" si="27"/>
        <v>0</v>
      </c>
      <c r="Q85" s="272">
        <f t="shared" si="27"/>
        <v>0</v>
      </c>
      <c r="R85" s="272">
        <f t="shared" si="27"/>
        <v>0</v>
      </c>
      <c r="S85" s="272">
        <f t="shared" si="27"/>
        <v>0</v>
      </c>
      <c r="T85" s="272">
        <f t="shared" si="27"/>
        <v>0</v>
      </c>
      <c r="U85" s="272">
        <f t="shared" si="27"/>
        <v>0</v>
      </c>
      <c r="V85" s="272">
        <f t="shared" si="27"/>
        <v>0</v>
      </c>
      <c r="W85" s="272">
        <f t="shared" si="27"/>
        <v>0</v>
      </c>
      <c r="X85" s="272">
        <f t="shared" si="27"/>
        <v>0</v>
      </c>
      <c r="Y85" s="272">
        <f t="shared" si="27"/>
        <v>0</v>
      </c>
      <c r="Z85" s="272">
        <f t="shared" si="27"/>
        <v>0</v>
      </c>
      <c r="AA85" s="272">
        <f t="shared" si="27"/>
        <v>0</v>
      </c>
      <c r="AB85" s="272">
        <f t="shared" si="27"/>
        <v>0</v>
      </c>
      <c r="AC85" s="272">
        <f t="shared" si="27"/>
        <v>0</v>
      </c>
      <c r="AD85" s="272">
        <f t="shared" si="27"/>
        <v>0</v>
      </c>
      <c r="AE85" s="272">
        <f t="shared" si="27"/>
        <v>0</v>
      </c>
      <c r="AF85" s="272">
        <f t="shared" si="27"/>
        <v>0</v>
      </c>
      <c r="AG85" s="250">
        <f t="shared" ref="AG85:AG89" si="28">SUM(B85:AF85)</f>
        <v>2990</v>
      </c>
      <c r="AH85" s="273"/>
    </row>
    <row r="86" collapsed="1">
      <c r="A86" s="401" t="s">
        <v>240</v>
      </c>
      <c r="B86" s="335">
        <v>299.0</v>
      </c>
      <c r="C86" s="335">
        <v>2093.0</v>
      </c>
      <c r="D86" s="335">
        <v>598.0</v>
      </c>
      <c r="E86" s="335">
        <v>0.0</v>
      </c>
      <c r="F86" s="335">
        <v>0.0</v>
      </c>
      <c r="G86" s="335">
        <v>0.0</v>
      </c>
      <c r="H86" s="335">
        <v>0.0</v>
      </c>
      <c r="I86" s="335">
        <v>0.0</v>
      </c>
      <c r="J86" s="335">
        <v>0.0</v>
      </c>
      <c r="K86" s="335">
        <v>0.0</v>
      </c>
      <c r="L86" s="335">
        <v>0.0</v>
      </c>
      <c r="M86" s="335">
        <v>0.0</v>
      </c>
      <c r="N86" s="335">
        <v>0.0</v>
      </c>
      <c r="O86" s="335">
        <v>0.0</v>
      </c>
      <c r="P86" s="335">
        <v>0.0</v>
      </c>
      <c r="Q86" s="335">
        <v>0.0</v>
      </c>
      <c r="R86" s="335">
        <v>0.0</v>
      </c>
      <c r="S86" s="335">
        <v>0.0</v>
      </c>
      <c r="T86" s="335">
        <v>0.0</v>
      </c>
      <c r="U86" s="335">
        <v>0.0</v>
      </c>
      <c r="V86" s="335">
        <v>0.0</v>
      </c>
      <c r="W86" s="335">
        <v>0.0</v>
      </c>
      <c r="X86" s="335">
        <v>0.0</v>
      </c>
      <c r="Y86" s="335">
        <v>0.0</v>
      </c>
      <c r="Z86" s="335">
        <v>0.0</v>
      </c>
      <c r="AA86" s="335">
        <v>0.0</v>
      </c>
      <c r="AB86" s="335">
        <v>0.0</v>
      </c>
      <c r="AC86" s="335">
        <v>0.0</v>
      </c>
      <c r="AD86" s="335">
        <v>0.0</v>
      </c>
      <c r="AE86" s="335">
        <v>0.0</v>
      </c>
      <c r="AF86" s="335">
        <v>0.0</v>
      </c>
      <c r="AG86" s="250">
        <f t="shared" si="28"/>
        <v>2990</v>
      </c>
      <c r="AH86" s="251"/>
    </row>
    <row r="87" hidden="1" outlineLevel="1">
      <c r="A87" s="401" t="s">
        <v>826</v>
      </c>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50">
        <f t="shared" si="28"/>
        <v>0</v>
      </c>
      <c r="AH87" s="251"/>
    </row>
    <row r="88" hidden="1" outlineLevel="1">
      <c r="A88" s="401" t="s">
        <v>827</v>
      </c>
      <c r="B88" s="270"/>
      <c r="C88" s="270"/>
      <c r="D88" s="270"/>
      <c r="E88" s="270"/>
      <c r="F88" s="270"/>
      <c r="G88" s="270"/>
      <c r="H88" s="270"/>
      <c r="I88" s="270"/>
      <c r="J88" s="270"/>
      <c r="K88" s="270"/>
      <c r="L88" s="270"/>
      <c r="M88" s="270"/>
      <c r="N88" s="270"/>
      <c r="O88" s="270"/>
      <c r="P88" s="270"/>
      <c r="Q88" s="270"/>
      <c r="R88" s="270"/>
      <c r="S88" s="270"/>
      <c r="T88" s="270"/>
      <c r="U88" s="270"/>
      <c r="V88" s="270"/>
      <c r="W88" s="270"/>
      <c r="X88" s="270"/>
      <c r="Y88" s="270"/>
      <c r="Z88" s="270"/>
      <c r="AA88" s="270"/>
      <c r="AB88" s="270"/>
      <c r="AC88" s="270"/>
      <c r="AD88" s="270"/>
      <c r="AE88" s="270"/>
      <c r="AF88" s="270"/>
      <c r="AG88" s="250">
        <f t="shared" si="28"/>
        <v>0</v>
      </c>
      <c r="AH88" s="251"/>
    </row>
    <row r="89">
      <c r="A89" s="402" t="s">
        <v>243</v>
      </c>
      <c r="B89" s="403">
        <f t="shared" ref="B89:AF89" si="29">sum(B86:B88)</f>
        <v>299</v>
      </c>
      <c r="C89" s="403">
        <f t="shared" si="29"/>
        <v>2093</v>
      </c>
      <c r="D89" s="403">
        <f t="shared" si="29"/>
        <v>598</v>
      </c>
      <c r="E89" s="403">
        <f t="shared" si="29"/>
        <v>0</v>
      </c>
      <c r="F89" s="403">
        <f t="shared" si="29"/>
        <v>0</v>
      </c>
      <c r="G89" s="403">
        <f t="shared" si="29"/>
        <v>0</v>
      </c>
      <c r="H89" s="403">
        <f t="shared" si="29"/>
        <v>0</v>
      </c>
      <c r="I89" s="403">
        <f t="shared" si="29"/>
        <v>0</v>
      </c>
      <c r="J89" s="403">
        <f t="shared" si="29"/>
        <v>0</v>
      </c>
      <c r="K89" s="403">
        <f t="shared" si="29"/>
        <v>0</v>
      </c>
      <c r="L89" s="403">
        <f t="shared" si="29"/>
        <v>0</v>
      </c>
      <c r="M89" s="403">
        <f t="shared" si="29"/>
        <v>0</v>
      </c>
      <c r="N89" s="403">
        <f t="shared" si="29"/>
        <v>0</v>
      </c>
      <c r="O89" s="403">
        <f t="shared" si="29"/>
        <v>0</v>
      </c>
      <c r="P89" s="403">
        <f t="shared" si="29"/>
        <v>0</v>
      </c>
      <c r="Q89" s="403">
        <f t="shared" si="29"/>
        <v>0</v>
      </c>
      <c r="R89" s="403">
        <f t="shared" si="29"/>
        <v>0</v>
      </c>
      <c r="S89" s="403">
        <f t="shared" si="29"/>
        <v>0</v>
      </c>
      <c r="T89" s="403">
        <f t="shared" si="29"/>
        <v>0</v>
      </c>
      <c r="U89" s="403">
        <f t="shared" si="29"/>
        <v>0</v>
      </c>
      <c r="V89" s="403">
        <f t="shared" si="29"/>
        <v>0</v>
      </c>
      <c r="W89" s="403">
        <f t="shared" si="29"/>
        <v>0</v>
      </c>
      <c r="X89" s="403">
        <f t="shared" si="29"/>
        <v>0</v>
      </c>
      <c r="Y89" s="403">
        <f t="shared" si="29"/>
        <v>0</v>
      </c>
      <c r="Z89" s="403">
        <f t="shared" si="29"/>
        <v>0</v>
      </c>
      <c r="AA89" s="403">
        <f t="shared" si="29"/>
        <v>0</v>
      </c>
      <c r="AB89" s="403">
        <f t="shared" si="29"/>
        <v>0</v>
      </c>
      <c r="AC89" s="403">
        <f t="shared" si="29"/>
        <v>0</v>
      </c>
      <c r="AD89" s="403">
        <f t="shared" si="29"/>
        <v>0</v>
      </c>
      <c r="AE89" s="403">
        <f t="shared" si="29"/>
        <v>0</v>
      </c>
      <c r="AF89" s="403">
        <f t="shared" si="29"/>
        <v>0</v>
      </c>
      <c r="AG89" s="250">
        <f t="shared" si="28"/>
        <v>2990</v>
      </c>
      <c r="AH89" s="251"/>
    </row>
    <row r="90" collapsed="1">
      <c r="A90" s="261"/>
      <c r="B90" s="262"/>
      <c r="C90" s="262"/>
      <c r="D90" s="262"/>
      <c r="E90" s="262"/>
      <c r="F90" s="262"/>
      <c r="G90" s="262"/>
      <c r="H90" s="262"/>
      <c r="I90" s="262"/>
      <c r="J90" s="262"/>
      <c r="K90" s="262"/>
      <c r="L90" s="262"/>
      <c r="M90" s="262"/>
      <c r="N90" s="262"/>
      <c r="O90" s="262"/>
      <c r="P90" s="262"/>
      <c r="Q90" s="262"/>
      <c r="R90" s="262"/>
      <c r="S90" s="262"/>
      <c r="T90" s="262"/>
      <c r="U90" s="262"/>
      <c r="V90" s="262"/>
      <c r="W90" s="262"/>
      <c r="X90" s="262"/>
      <c r="Y90" s="262"/>
      <c r="Z90" s="262"/>
      <c r="AA90" s="262"/>
      <c r="AB90" s="262"/>
      <c r="AC90" s="262"/>
      <c r="AD90" s="262"/>
      <c r="AE90" s="262"/>
      <c r="AF90" s="262"/>
      <c r="AG90" s="250"/>
      <c r="AH90" s="264"/>
    </row>
    <row r="91" hidden="1" outlineLevel="1">
      <c r="A91" s="401" t="s">
        <v>244</v>
      </c>
      <c r="B91" s="270"/>
      <c r="C91" s="270"/>
      <c r="D91" s="270"/>
      <c r="E91" s="270"/>
      <c r="F91" s="270"/>
      <c r="G91" s="270"/>
      <c r="H91" s="270"/>
      <c r="I91" s="270"/>
      <c r="J91" s="270"/>
      <c r="K91" s="270"/>
      <c r="L91" s="270"/>
      <c r="M91" s="270"/>
      <c r="N91" s="270"/>
      <c r="O91" s="270"/>
      <c r="P91" s="270"/>
      <c r="Q91" s="270"/>
      <c r="R91" s="270"/>
      <c r="S91" s="270"/>
      <c r="T91" s="270"/>
      <c r="U91" s="270"/>
      <c r="V91" s="270"/>
      <c r="W91" s="270"/>
      <c r="X91" s="270"/>
      <c r="Y91" s="270"/>
      <c r="Z91" s="270"/>
      <c r="AA91" s="270"/>
      <c r="AB91" s="270"/>
      <c r="AC91" s="270"/>
      <c r="AD91" s="270"/>
      <c r="AE91" s="270"/>
      <c r="AF91" s="270"/>
      <c r="AG91" s="250">
        <f t="shared" ref="AG91:AG93" si="30">SUM(B91:AF91)</f>
        <v>0</v>
      </c>
      <c r="AH91" s="251"/>
    </row>
    <row r="92" hidden="1" outlineLevel="1">
      <c r="A92" s="401" t="s">
        <v>828</v>
      </c>
      <c r="B92" s="270"/>
      <c r="C92" s="270"/>
      <c r="D92" s="270"/>
      <c r="E92" s="270"/>
      <c r="F92" s="270"/>
      <c r="G92" s="270"/>
      <c r="H92" s="270"/>
      <c r="I92" s="270"/>
      <c r="J92" s="270"/>
      <c r="K92" s="270"/>
      <c r="L92" s="270"/>
      <c r="M92" s="270"/>
      <c r="N92" s="270"/>
      <c r="O92" s="270"/>
      <c r="P92" s="270"/>
      <c r="Q92" s="270"/>
      <c r="R92" s="270"/>
      <c r="S92" s="270"/>
      <c r="T92" s="270"/>
      <c r="U92" s="270"/>
      <c r="V92" s="270"/>
      <c r="W92" s="270"/>
      <c r="X92" s="270"/>
      <c r="Y92" s="270"/>
      <c r="Z92" s="270"/>
      <c r="AA92" s="270"/>
      <c r="AB92" s="270"/>
      <c r="AC92" s="270"/>
      <c r="AD92" s="270"/>
      <c r="AE92" s="270"/>
      <c r="AF92" s="270"/>
      <c r="AG92" s="250">
        <f t="shared" si="30"/>
        <v>0</v>
      </c>
      <c r="AH92" s="251"/>
    </row>
    <row r="93" hidden="1" outlineLevel="1">
      <c r="A93" s="402" t="s">
        <v>246</v>
      </c>
      <c r="B93" s="403">
        <f t="shared" ref="B93:AF93" si="31">sum(B91:B92)</f>
        <v>0</v>
      </c>
      <c r="C93" s="403">
        <f t="shared" si="31"/>
        <v>0</v>
      </c>
      <c r="D93" s="403">
        <f t="shared" si="31"/>
        <v>0</v>
      </c>
      <c r="E93" s="403">
        <f t="shared" si="31"/>
        <v>0</v>
      </c>
      <c r="F93" s="403">
        <f t="shared" si="31"/>
        <v>0</v>
      </c>
      <c r="G93" s="403">
        <f t="shared" si="31"/>
        <v>0</v>
      </c>
      <c r="H93" s="403">
        <f t="shared" si="31"/>
        <v>0</v>
      </c>
      <c r="I93" s="403">
        <f t="shared" si="31"/>
        <v>0</v>
      </c>
      <c r="J93" s="403">
        <f t="shared" si="31"/>
        <v>0</v>
      </c>
      <c r="K93" s="403">
        <f t="shared" si="31"/>
        <v>0</v>
      </c>
      <c r="L93" s="403">
        <f t="shared" si="31"/>
        <v>0</v>
      </c>
      <c r="M93" s="403">
        <f t="shared" si="31"/>
        <v>0</v>
      </c>
      <c r="N93" s="403">
        <f t="shared" si="31"/>
        <v>0</v>
      </c>
      <c r="O93" s="403">
        <f t="shared" si="31"/>
        <v>0</v>
      </c>
      <c r="P93" s="403">
        <f t="shared" si="31"/>
        <v>0</v>
      </c>
      <c r="Q93" s="403">
        <f t="shared" si="31"/>
        <v>0</v>
      </c>
      <c r="R93" s="403">
        <f t="shared" si="31"/>
        <v>0</v>
      </c>
      <c r="S93" s="403">
        <f t="shared" si="31"/>
        <v>0</v>
      </c>
      <c r="T93" s="403">
        <f t="shared" si="31"/>
        <v>0</v>
      </c>
      <c r="U93" s="403">
        <f t="shared" si="31"/>
        <v>0</v>
      </c>
      <c r="V93" s="403">
        <f t="shared" si="31"/>
        <v>0</v>
      </c>
      <c r="W93" s="403">
        <f t="shared" si="31"/>
        <v>0</v>
      </c>
      <c r="X93" s="403">
        <f t="shared" si="31"/>
        <v>0</v>
      </c>
      <c r="Y93" s="403">
        <f t="shared" si="31"/>
        <v>0</v>
      </c>
      <c r="Z93" s="403">
        <f t="shared" si="31"/>
        <v>0</v>
      </c>
      <c r="AA93" s="403">
        <f t="shared" si="31"/>
        <v>0</v>
      </c>
      <c r="AB93" s="403">
        <f t="shared" si="31"/>
        <v>0</v>
      </c>
      <c r="AC93" s="403">
        <f t="shared" si="31"/>
        <v>0</v>
      </c>
      <c r="AD93" s="403">
        <f t="shared" si="31"/>
        <v>0</v>
      </c>
      <c r="AE93" s="403">
        <f t="shared" si="31"/>
        <v>0</v>
      </c>
      <c r="AF93" s="403">
        <f t="shared" si="31"/>
        <v>0</v>
      </c>
      <c r="AG93" s="250">
        <f t="shared" si="30"/>
        <v>0</v>
      </c>
      <c r="AH93" s="251"/>
    </row>
    <row r="94" hidden="1" outlineLevel="1">
      <c r="A94" s="261"/>
      <c r="B94" s="262"/>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2"/>
      <c r="AA94" s="262"/>
      <c r="AB94" s="262"/>
      <c r="AC94" s="262"/>
      <c r="AD94" s="262"/>
      <c r="AE94" s="262"/>
      <c r="AF94" s="262"/>
      <c r="AG94" s="250"/>
      <c r="AH94" s="264"/>
    </row>
    <row r="95" hidden="1" outlineLevel="1">
      <c r="A95" s="401" t="s">
        <v>829</v>
      </c>
      <c r="B95" s="270"/>
      <c r="C95" s="270"/>
      <c r="D95" s="270"/>
      <c r="E95" s="270"/>
      <c r="F95" s="270"/>
      <c r="G95" s="270"/>
      <c r="H95" s="270"/>
      <c r="I95" s="270"/>
      <c r="J95" s="270"/>
      <c r="K95" s="270"/>
      <c r="L95" s="270"/>
      <c r="M95" s="270"/>
      <c r="N95" s="270"/>
      <c r="O95" s="270"/>
      <c r="P95" s="270"/>
      <c r="Q95" s="270"/>
      <c r="R95" s="270"/>
      <c r="S95" s="270"/>
      <c r="T95" s="270"/>
      <c r="U95" s="270"/>
      <c r="V95" s="270"/>
      <c r="W95" s="270"/>
      <c r="X95" s="270"/>
      <c r="Y95" s="270"/>
      <c r="Z95" s="270"/>
      <c r="AA95" s="270"/>
      <c r="AB95" s="270"/>
      <c r="AC95" s="270"/>
      <c r="AD95" s="270"/>
      <c r="AE95" s="270"/>
      <c r="AF95" s="270"/>
      <c r="AG95" s="250">
        <f t="shared" ref="AG95:AG98" si="32">SUM(B95:AF95)</f>
        <v>0</v>
      </c>
      <c r="AH95" s="251"/>
    </row>
    <row r="96" hidden="1" outlineLevel="1">
      <c r="A96" s="401" t="s">
        <v>830</v>
      </c>
      <c r="B96" s="270"/>
      <c r="C96" s="270"/>
      <c r="D96" s="270"/>
      <c r="E96" s="270"/>
      <c r="F96" s="270"/>
      <c r="G96" s="270"/>
      <c r="H96" s="270"/>
      <c r="I96" s="270"/>
      <c r="J96" s="270"/>
      <c r="K96" s="270"/>
      <c r="L96" s="270"/>
      <c r="M96" s="270"/>
      <c r="N96" s="270"/>
      <c r="O96" s="270"/>
      <c r="P96" s="270"/>
      <c r="Q96" s="270"/>
      <c r="R96" s="270"/>
      <c r="S96" s="270"/>
      <c r="T96" s="270"/>
      <c r="U96" s="270"/>
      <c r="V96" s="270"/>
      <c r="W96" s="270"/>
      <c r="X96" s="270"/>
      <c r="Y96" s="270"/>
      <c r="Z96" s="270"/>
      <c r="AA96" s="270"/>
      <c r="AB96" s="270"/>
      <c r="AC96" s="270"/>
      <c r="AD96" s="270"/>
      <c r="AE96" s="270"/>
      <c r="AF96" s="270"/>
      <c r="AG96" s="250">
        <f t="shared" si="32"/>
        <v>0</v>
      </c>
      <c r="AH96" s="251"/>
    </row>
    <row r="97" hidden="1" outlineLevel="1">
      <c r="A97" s="401" t="s">
        <v>831</v>
      </c>
      <c r="B97" s="270"/>
      <c r="C97" s="270"/>
      <c r="D97" s="270"/>
      <c r="E97" s="270"/>
      <c r="F97" s="270"/>
      <c r="G97" s="270"/>
      <c r="H97" s="270"/>
      <c r="I97" s="270"/>
      <c r="J97" s="270"/>
      <c r="K97" s="270"/>
      <c r="L97" s="270"/>
      <c r="M97" s="270"/>
      <c r="N97" s="270"/>
      <c r="O97" s="270"/>
      <c r="P97" s="270"/>
      <c r="Q97" s="270"/>
      <c r="R97" s="270"/>
      <c r="S97" s="270"/>
      <c r="T97" s="270"/>
      <c r="U97" s="270"/>
      <c r="V97" s="270"/>
      <c r="W97" s="270"/>
      <c r="X97" s="270"/>
      <c r="Y97" s="270"/>
      <c r="Z97" s="270"/>
      <c r="AA97" s="270"/>
      <c r="AB97" s="270"/>
      <c r="AC97" s="270"/>
      <c r="AD97" s="270"/>
      <c r="AE97" s="270"/>
      <c r="AF97" s="270"/>
      <c r="AG97" s="250">
        <f t="shared" si="32"/>
        <v>0</v>
      </c>
      <c r="AH97" s="251"/>
    </row>
    <row r="98" hidden="1" outlineLevel="1">
      <c r="A98" s="404" t="s">
        <v>250</v>
      </c>
      <c r="B98" s="405">
        <f t="shared" ref="B98:AF98" si="33">sum(B95:B97)</f>
        <v>0</v>
      </c>
      <c r="C98" s="405">
        <f t="shared" si="33"/>
        <v>0</v>
      </c>
      <c r="D98" s="405">
        <f t="shared" si="33"/>
        <v>0</v>
      </c>
      <c r="E98" s="405">
        <f t="shared" si="33"/>
        <v>0</v>
      </c>
      <c r="F98" s="405">
        <f t="shared" si="33"/>
        <v>0</v>
      </c>
      <c r="G98" s="405">
        <f t="shared" si="33"/>
        <v>0</v>
      </c>
      <c r="H98" s="405">
        <f t="shared" si="33"/>
        <v>0</v>
      </c>
      <c r="I98" s="405">
        <f t="shared" si="33"/>
        <v>0</v>
      </c>
      <c r="J98" s="405">
        <f t="shared" si="33"/>
        <v>0</v>
      </c>
      <c r="K98" s="405">
        <f t="shared" si="33"/>
        <v>0</v>
      </c>
      <c r="L98" s="405">
        <f t="shared" si="33"/>
        <v>0</v>
      </c>
      <c r="M98" s="405">
        <f t="shared" si="33"/>
        <v>0</v>
      </c>
      <c r="N98" s="405">
        <f t="shared" si="33"/>
        <v>0</v>
      </c>
      <c r="O98" s="405">
        <f t="shared" si="33"/>
        <v>0</v>
      </c>
      <c r="P98" s="405">
        <f t="shared" si="33"/>
        <v>0</v>
      </c>
      <c r="Q98" s="405">
        <f t="shared" si="33"/>
        <v>0</v>
      </c>
      <c r="R98" s="405">
        <f t="shared" si="33"/>
        <v>0</v>
      </c>
      <c r="S98" s="405">
        <f t="shared" si="33"/>
        <v>0</v>
      </c>
      <c r="T98" s="405">
        <f t="shared" si="33"/>
        <v>0</v>
      </c>
      <c r="U98" s="405">
        <f t="shared" si="33"/>
        <v>0</v>
      </c>
      <c r="V98" s="405">
        <f t="shared" si="33"/>
        <v>0</v>
      </c>
      <c r="W98" s="405">
        <f t="shared" si="33"/>
        <v>0</v>
      </c>
      <c r="X98" s="405">
        <f t="shared" si="33"/>
        <v>0</v>
      </c>
      <c r="Y98" s="405">
        <f t="shared" si="33"/>
        <v>0</v>
      </c>
      <c r="Z98" s="405">
        <f t="shared" si="33"/>
        <v>0</v>
      </c>
      <c r="AA98" s="405">
        <f t="shared" si="33"/>
        <v>0</v>
      </c>
      <c r="AB98" s="405">
        <f t="shared" si="33"/>
        <v>0</v>
      </c>
      <c r="AC98" s="405">
        <f t="shared" si="33"/>
        <v>0</v>
      </c>
      <c r="AD98" s="405">
        <f t="shared" si="33"/>
        <v>0</v>
      </c>
      <c r="AE98" s="405">
        <f t="shared" si="33"/>
        <v>0</v>
      </c>
      <c r="AF98" s="405">
        <f t="shared" si="33"/>
        <v>0</v>
      </c>
      <c r="AG98" s="250">
        <f t="shared" si="32"/>
        <v>0</v>
      </c>
      <c r="AH98" s="406"/>
    </row>
    <row r="99" hidden="1" outlineLevel="1">
      <c r="A99" s="261"/>
      <c r="B99" s="262"/>
      <c r="C99" s="262"/>
      <c r="D99" s="262"/>
      <c r="E99" s="262"/>
      <c r="F99" s="262"/>
      <c r="G99" s="262"/>
      <c r="H99" s="262"/>
      <c r="I99" s="262"/>
      <c r="J99" s="262"/>
      <c r="K99" s="262"/>
      <c r="L99" s="262"/>
      <c r="M99" s="262"/>
      <c r="N99" s="262"/>
      <c r="O99" s="262"/>
      <c r="P99" s="262"/>
      <c r="Q99" s="262"/>
      <c r="R99" s="262"/>
      <c r="S99" s="262"/>
      <c r="T99" s="262"/>
      <c r="U99" s="262"/>
      <c r="V99" s="262"/>
      <c r="W99" s="262"/>
      <c r="X99" s="262"/>
      <c r="Y99" s="262"/>
      <c r="Z99" s="262"/>
      <c r="AA99" s="262"/>
      <c r="AB99" s="262"/>
      <c r="AC99" s="262"/>
      <c r="AD99" s="262"/>
      <c r="AE99" s="262"/>
      <c r="AF99" s="262"/>
      <c r="AG99" s="250"/>
      <c r="AH99" s="264"/>
    </row>
    <row r="100">
      <c r="A100" s="407" t="s">
        <v>278</v>
      </c>
      <c r="B100" s="275">
        <v>551.0</v>
      </c>
      <c r="C100" s="275">
        <v>551.0</v>
      </c>
      <c r="D100" s="275">
        <v>841.0</v>
      </c>
      <c r="E100" s="275">
        <v>899.0</v>
      </c>
      <c r="F100" s="275">
        <v>783.0</v>
      </c>
      <c r="G100" s="275">
        <v>754.0</v>
      </c>
      <c r="H100" s="275">
        <v>1015.0</v>
      </c>
      <c r="I100" s="275">
        <v>638.0</v>
      </c>
      <c r="J100" s="275">
        <v>986.0</v>
      </c>
      <c r="K100" s="275">
        <v>1885.0</v>
      </c>
      <c r="L100" s="275">
        <v>957.0</v>
      </c>
      <c r="M100" s="275">
        <v>522.0</v>
      </c>
      <c r="N100" s="275">
        <v>580.0</v>
      </c>
      <c r="O100" s="275">
        <v>580.0</v>
      </c>
      <c r="P100" s="275">
        <v>812.0</v>
      </c>
      <c r="Q100" s="275">
        <v>1131.0</v>
      </c>
      <c r="R100" s="275">
        <v>609.0</v>
      </c>
      <c r="S100" s="275">
        <v>667.0</v>
      </c>
      <c r="T100" s="275">
        <v>522.0</v>
      </c>
      <c r="U100" s="275">
        <v>290.0</v>
      </c>
      <c r="V100" s="275">
        <v>203.0</v>
      </c>
      <c r="W100" s="275">
        <v>522.0</v>
      </c>
      <c r="X100" s="275">
        <v>406.0</v>
      </c>
      <c r="Y100" s="275">
        <v>754.0</v>
      </c>
      <c r="Z100" s="275">
        <v>841.0</v>
      </c>
      <c r="AA100" s="275">
        <v>435.0</v>
      </c>
      <c r="AB100" s="275">
        <v>348.0</v>
      </c>
      <c r="AC100" s="275">
        <v>348.0</v>
      </c>
      <c r="AD100" s="275">
        <v>464.0</v>
      </c>
      <c r="AE100" s="275">
        <v>638.0</v>
      </c>
      <c r="AF100" s="275">
        <v>609.0</v>
      </c>
      <c r="AG100" s="250">
        <f t="shared" ref="AG100:AG113" si="34">SUM(B100:AF100)</f>
        <v>21141</v>
      </c>
      <c r="AH100" s="276"/>
    </row>
    <row r="101">
      <c r="A101" s="408" t="s">
        <v>279</v>
      </c>
      <c r="B101" s="256">
        <v>0.0</v>
      </c>
      <c r="C101" s="256">
        <v>0.0</v>
      </c>
      <c r="D101" s="256">
        <v>0.0</v>
      </c>
      <c r="E101" s="256">
        <v>0.0</v>
      </c>
      <c r="F101" s="256">
        <v>0.0</v>
      </c>
      <c r="G101" s="256">
        <v>0.0</v>
      </c>
      <c r="H101" s="256">
        <v>0.0</v>
      </c>
      <c r="I101" s="256">
        <v>0.0</v>
      </c>
      <c r="J101" s="256">
        <v>0.0</v>
      </c>
      <c r="K101" s="256">
        <v>0.0</v>
      </c>
      <c r="L101" s="256">
        <v>0.0</v>
      </c>
      <c r="M101" s="256">
        <v>0.0</v>
      </c>
      <c r="N101" s="256">
        <v>0.0</v>
      </c>
      <c r="O101" s="256">
        <v>0.0</v>
      </c>
      <c r="P101" s="256">
        <v>0.0</v>
      </c>
      <c r="Q101" s="256">
        <v>0.0</v>
      </c>
      <c r="R101" s="256">
        <v>0.0</v>
      </c>
      <c r="S101" s="256">
        <v>0.0</v>
      </c>
      <c r="T101" s="256">
        <v>0.0</v>
      </c>
      <c r="U101" s="256">
        <v>0.0</v>
      </c>
      <c r="V101" s="256">
        <v>0.0</v>
      </c>
      <c r="W101" s="256">
        <v>0.0</v>
      </c>
      <c r="X101" s="256">
        <v>0.0</v>
      </c>
      <c r="Y101" s="256">
        <v>0.0</v>
      </c>
      <c r="Z101" s="256">
        <v>0.0</v>
      </c>
      <c r="AA101" s="256">
        <v>0.0</v>
      </c>
      <c r="AB101" s="256">
        <v>0.0</v>
      </c>
      <c r="AC101" s="256">
        <v>0.0</v>
      </c>
      <c r="AD101" s="256">
        <v>0.0</v>
      </c>
      <c r="AE101" s="256">
        <v>0.0</v>
      </c>
      <c r="AF101" s="256">
        <v>0.0</v>
      </c>
      <c r="AG101" s="250">
        <f t="shared" si="34"/>
        <v>0</v>
      </c>
      <c r="AH101" s="251"/>
    </row>
    <row r="102">
      <c r="A102" s="408" t="s">
        <v>832</v>
      </c>
      <c r="B102" s="256">
        <v>390.0</v>
      </c>
      <c r="C102" s="256">
        <v>507.0</v>
      </c>
      <c r="D102" s="256">
        <v>936.0</v>
      </c>
      <c r="E102" s="256">
        <v>780.0</v>
      </c>
      <c r="F102" s="256">
        <v>702.0</v>
      </c>
      <c r="G102" s="256">
        <v>975.0</v>
      </c>
      <c r="H102" s="256">
        <v>624.0</v>
      </c>
      <c r="I102" s="256">
        <v>897.0</v>
      </c>
      <c r="J102" s="256">
        <v>546.0</v>
      </c>
      <c r="K102" s="256">
        <v>1248.0</v>
      </c>
      <c r="L102" s="256">
        <v>507.0</v>
      </c>
      <c r="M102" s="256">
        <v>468.0</v>
      </c>
      <c r="N102" s="256">
        <v>663.0</v>
      </c>
      <c r="O102" s="256">
        <v>195.0</v>
      </c>
      <c r="P102" s="256">
        <v>429.0</v>
      </c>
      <c r="Q102" s="256">
        <v>507.0</v>
      </c>
      <c r="R102" s="256">
        <v>702.0</v>
      </c>
      <c r="S102" s="256">
        <v>234.0</v>
      </c>
      <c r="T102" s="256">
        <v>390.0</v>
      </c>
      <c r="U102" s="256">
        <v>468.0</v>
      </c>
      <c r="V102" s="256">
        <v>351.0</v>
      </c>
      <c r="W102" s="256">
        <v>468.0</v>
      </c>
      <c r="X102" s="256">
        <v>351.0</v>
      </c>
      <c r="Y102" s="256">
        <v>351.0</v>
      </c>
      <c r="Z102" s="256">
        <v>234.0</v>
      </c>
      <c r="AA102" s="256">
        <v>312.0</v>
      </c>
      <c r="AB102" s="256">
        <v>390.0</v>
      </c>
      <c r="AC102" s="256">
        <v>78.0</v>
      </c>
      <c r="AD102" s="256">
        <v>312.0</v>
      </c>
      <c r="AE102" s="256">
        <v>390.0</v>
      </c>
      <c r="AF102" s="256">
        <v>663.0</v>
      </c>
      <c r="AG102" s="250">
        <f t="shared" si="34"/>
        <v>16068</v>
      </c>
      <c r="AH102" s="251"/>
    </row>
    <row r="103">
      <c r="A103" s="408" t="s">
        <v>833</v>
      </c>
      <c r="B103" s="256">
        <v>0.0</v>
      </c>
      <c r="C103" s="256">
        <v>0.0</v>
      </c>
      <c r="D103" s="256">
        <v>0.0</v>
      </c>
      <c r="E103" s="256">
        <v>0.0</v>
      </c>
      <c r="F103" s="256">
        <v>0.0</v>
      </c>
      <c r="G103" s="256">
        <v>0.0</v>
      </c>
      <c r="H103" s="256">
        <v>0.0</v>
      </c>
      <c r="I103" s="256">
        <v>0.0</v>
      </c>
      <c r="J103" s="256">
        <v>0.0</v>
      </c>
      <c r="K103" s="256">
        <v>0.0</v>
      </c>
      <c r="L103" s="256">
        <v>0.0</v>
      </c>
      <c r="M103" s="256">
        <v>0.0</v>
      </c>
      <c r="N103" s="256">
        <v>0.0</v>
      </c>
      <c r="O103" s="256">
        <v>0.0</v>
      </c>
      <c r="P103" s="256">
        <v>0.0</v>
      </c>
      <c r="Q103" s="256">
        <v>0.0</v>
      </c>
      <c r="R103" s="256">
        <v>0.0</v>
      </c>
      <c r="S103" s="256">
        <v>0.0</v>
      </c>
      <c r="T103" s="256">
        <v>0.0</v>
      </c>
      <c r="U103" s="256">
        <v>0.0</v>
      </c>
      <c r="V103" s="256">
        <v>0.0</v>
      </c>
      <c r="W103" s="256">
        <v>0.0</v>
      </c>
      <c r="X103" s="256">
        <v>0.0</v>
      </c>
      <c r="Y103" s="256">
        <v>0.0</v>
      </c>
      <c r="Z103" s="256">
        <v>0.0</v>
      </c>
      <c r="AA103" s="256">
        <v>0.0</v>
      </c>
      <c r="AB103" s="256">
        <v>0.0</v>
      </c>
      <c r="AC103" s="256">
        <v>0.0</v>
      </c>
      <c r="AD103" s="256">
        <v>0.0</v>
      </c>
      <c r="AE103" s="256">
        <v>0.0</v>
      </c>
      <c r="AF103" s="256">
        <v>0.0</v>
      </c>
      <c r="AG103" s="250">
        <f t="shared" si="34"/>
        <v>0</v>
      </c>
      <c r="AH103" s="251"/>
    </row>
    <row r="104">
      <c r="A104" s="408" t="s">
        <v>834</v>
      </c>
      <c r="B104" s="256">
        <v>0.0</v>
      </c>
      <c r="C104" s="256">
        <v>0.0</v>
      </c>
      <c r="D104" s="256">
        <v>0.0</v>
      </c>
      <c r="E104" s="256">
        <v>0.0</v>
      </c>
      <c r="F104" s="256">
        <v>0.0</v>
      </c>
      <c r="G104" s="256">
        <v>0.0</v>
      </c>
      <c r="H104" s="256">
        <v>0.0</v>
      </c>
      <c r="I104" s="256">
        <v>0.0</v>
      </c>
      <c r="J104" s="256">
        <v>0.0</v>
      </c>
      <c r="K104" s="256">
        <v>0.0</v>
      </c>
      <c r="L104" s="256">
        <v>0.0</v>
      </c>
      <c r="M104" s="256">
        <v>0.0</v>
      </c>
      <c r="N104" s="256">
        <v>0.0</v>
      </c>
      <c r="O104" s="256">
        <v>0.0</v>
      </c>
      <c r="P104" s="256">
        <v>0.0</v>
      </c>
      <c r="Q104" s="256">
        <v>0.0</v>
      </c>
      <c r="R104" s="256">
        <v>0.0</v>
      </c>
      <c r="S104" s="256">
        <v>0.0</v>
      </c>
      <c r="T104" s="256">
        <v>0.0</v>
      </c>
      <c r="U104" s="256">
        <v>0.0</v>
      </c>
      <c r="V104" s="256">
        <v>0.0</v>
      </c>
      <c r="W104" s="256">
        <v>0.0</v>
      </c>
      <c r="X104" s="256">
        <v>0.0</v>
      </c>
      <c r="Y104" s="256">
        <v>0.0</v>
      </c>
      <c r="Z104" s="256">
        <v>0.0</v>
      </c>
      <c r="AA104" s="256">
        <v>0.0</v>
      </c>
      <c r="AB104" s="256">
        <v>0.0</v>
      </c>
      <c r="AC104" s="256">
        <v>0.0</v>
      </c>
      <c r="AD104" s="256">
        <v>0.0</v>
      </c>
      <c r="AE104" s="256">
        <v>0.0</v>
      </c>
      <c r="AF104" s="256">
        <v>0.0</v>
      </c>
      <c r="AG104" s="250">
        <f t="shared" si="34"/>
        <v>0</v>
      </c>
      <c r="AH104" s="251"/>
    </row>
    <row r="105">
      <c r="A105" s="408" t="s">
        <v>835</v>
      </c>
      <c r="B105" s="256">
        <v>0.0</v>
      </c>
      <c r="C105" s="256">
        <v>0.0</v>
      </c>
      <c r="D105" s="256">
        <v>0.0</v>
      </c>
      <c r="E105" s="256">
        <v>0.0</v>
      </c>
      <c r="F105" s="256">
        <v>0.0</v>
      </c>
      <c r="G105" s="256">
        <v>0.0</v>
      </c>
      <c r="H105" s="256">
        <v>0.0</v>
      </c>
      <c r="I105" s="256">
        <v>0.0</v>
      </c>
      <c r="J105" s="256">
        <v>0.0</v>
      </c>
      <c r="K105" s="256">
        <v>0.0</v>
      </c>
      <c r="L105" s="256">
        <v>0.0</v>
      </c>
      <c r="M105" s="256">
        <v>0.0</v>
      </c>
      <c r="N105" s="256">
        <v>0.0</v>
      </c>
      <c r="O105" s="256">
        <v>0.0</v>
      </c>
      <c r="P105" s="256">
        <v>0.0</v>
      </c>
      <c r="Q105" s="256">
        <v>0.0</v>
      </c>
      <c r="R105" s="256">
        <v>0.0</v>
      </c>
      <c r="S105" s="256">
        <v>0.0</v>
      </c>
      <c r="T105" s="256">
        <v>0.0</v>
      </c>
      <c r="U105" s="256">
        <v>0.0</v>
      </c>
      <c r="V105" s="256">
        <v>0.0</v>
      </c>
      <c r="W105" s="256">
        <v>0.0</v>
      </c>
      <c r="X105" s="256">
        <v>0.0</v>
      </c>
      <c r="Y105" s="256">
        <v>0.0</v>
      </c>
      <c r="Z105" s="256">
        <v>0.0</v>
      </c>
      <c r="AA105" s="256">
        <v>0.0</v>
      </c>
      <c r="AB105" s="256">
        <v>0.0</v>
      </c>
      <c r="AC105" s="256">
        <v>0.0</v>
      </c>
      <c r="AD105" s="256">
        <v>0.0</v>
      </c>
      <c r="AE105" s="256">
        <v>0.0</v>
      </c>
      <c r="AF105" s="256">
        <v>0.0</v>
      </c>
      <c r="AG105" s="250">
        <f t="shared" si="34"/>
        <v>0</v>
      </c>
      <c r="AH105" s="251"/>
    </row>
    <row r="106">
      <c r="A106" s="408" t="s">
        <v>836</v>
      </c>
      <c r="B106" s="256">
        <v>1160.0</v>
      </c>
      <c r="C106" s="256">
        <v>1740.0</v>
      </c>
      <c r="D106" s="256">
        <v>2289.84</v>
      </c>
      <c r="E106" s="256">
        <v>1914.0</v>
      </c>
      <c r="F106" s="256">
        <v>1392.0</v>
      </c>
      <c r="G106" s="256">
        <v>1740.0</v>
      </c>
      <c r="H106" s="256">
        <v>1836.86</v>
      </c>
      <c r="I106" s="256">
        <v>1382.43</v>
      </c>
      <c r="J106" s="256">
        <v>1740.0</v>
      </c>
      <c r="K106" s="256">
        <v>2407.0</v>
      </c>
      <c r="L106" s="256">
        <v>1268.46</v>
      </c>
      <c r="M106" s="256">
        <v>1035.3</v>
      </c>
      <c r="N106" s="256">
        <v>1173.92</v>
      </c>
      <c r="O106" s="256">
        <v>984.84</v>
      </c>
      <c r="P106" s="256">
        <v>1028.92</v>
      </c>
      <c r="Q106" s="256">
        <v>1195.38</v>
      </c>
      <c r="R106" s="256">
        <v>1210.46</v>
      </c>
      <c r="S106" s="256">
        <v>833.46</v>
      </c>
      <c r="T106" s="256">
        <v>775.46</v>
      </c>
      <c r="U106" s="256">
        <v>638.0</v>
      </c>
      <c r="V106" s="256">
        <v>775.46</v>
      </c>
      <c r="W106" s="256">
        <v>812.0</v>
      </c>
      <c r="X106" s="256">
        <v>696.0</v>
      </c>
      <c r="Y106" s="256">
        <v>1015.0</v>
      </c>
      <c r="Z106" s="256">
        <v>928.0</v>
      </c>
      <c r="AA106" s="256">
        <v>609.0</v>
      </c>
      <c r="AB106" s="256">
        <v>638.0</v>
      </c>
      <c r="AC106" s="256">
        <v>638.0</v>
      </c>
      <c r="AD106" s="256">
        <v>493.0</v>
      </c>
      <c r="AE106" s="256">
        <v>754.0</v>
      </c>
      <c r="AF106" s="256">
        <v>1015.0</v>
      </c>
      <c r="AG106" s="250">
        <f t="shared" si="34"/>
        <v>36119.79</v>
      </c>
      <c r="AH106" s="251"/>
    </row>
    <row r="107" collapsed="1">
      <c r="A107" s="408" t="s">
        <v>837</v>
      </c>
      <c r="B107" s="256">
        <v>0.0</v>
      </c>
      <c r="C107" s="256">
        <v>0.0</v>
      </c>
      <c r="D107" s="256">
        <v>0.0</v>
      </c>
      <c r="E107" s="256">
        <v>0.0</v>
      </c>
      <c r="F107" s="256">
        <v>0.0</v>
      </c>
      <c r="G107" s="256">
        <v>0.0</v>
      </c>
      <c r="H107" s="256">
        <v>0.0</v>
      </c>
      <c r="I107" s="256">
        <v>0.0</v>
      </c>
      <c r="J107" s="256">
        <v>0.0</v>
      </c>
      <c r="K107" s="256">
        <v>0.0</v>
      </c>
      <c r="L107" s="256">
        <v>0.0</v>
      </c>
      <c r="M107" s="256">
        <v>0.0</v>
      </c>
      <c r="N107" s="256">
        <v>0.0</v>
      </c>
      <c r="O107" s="256">
        <v>0.0</v>
      </c>
      <c r="P107" s="256">
        <v>0.0</v>
      </c>
      <c r="Q107" s="256">
        <v>0.0</v>
      </c>
      <c r="R107" s="256">
        <v>0.0</v>
      </c>
      <c r="S107" s="256">
        <v>0.0</v>
      </c>
      <c r="T107" s="256">
        <v>0.0</v>
      </c>
      <c r="U107" s="256">
        <v>0.0</v>
      </c>
      <c r="V107" s="256">
        <v>0.0</v>
      </c>
      <c r="W107" s="256">
        <v>0.0</v>
      </c>
      <c r="X107" s="256">
        <v>0.0</v>
      </c>
      <c r="Y107" s="256">
        <v>0.0</v>
      </c>
      <c r="Z107" s="256">
        <v>0.0</v>
      </c>
      <c r="AA107" s="256">
        <v>0.0</v>
      </c>
      <c r="AB107" s="256">
        <v>0.0</v>
      </c>
      <c r="AC107" s="256">
        <v>0.0</v>
      </c>
      <c r="AD107" s="256">
        <v>0.0</v>
      </c>
      <c r="AE107" s="256">
        <v>0.0</v>
      </c>
      <c r="AF107" s="256">
        <v>0.0</v>
      </c>
      <c r="AG107" s="250">
        <f t="shared" si="34"/>
        <v>0</v>
      </c>
      <c r="AH107" s="251"/>
    </row>
    <row r="108" hidden="1" outlineLevel="1">
      <c r="A108" s="408" t="s">
        <v>838</v>
      </c>
      <c r="B108" s="353"/>
      <c r="C108" s="353"/>
      <c r="D108" s="353"/>
      <c r="E108" s="353"/>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250">
        <f t="shared" si="34"/>
        <v>0</v>
      </c>
      <c r="AH108" s="251"/>
    </row>
    <row r="109" hidden="1" outlineLevel="1">
      <c r="A109" s="408" t="s">
        <v>839</v>
      </c>
      <c r="B109" s="353"/>
      <c r="C109" s="353"/>
      <c r="D109" s="353"/>
      <c r="E109" s="353"/>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250">
        <f t="shared" si="34"/>
        <v>0</v>
      </c>
      <c r="AH109" s="251"/>
    </row>
    <row r="110" hidden="1" outlineLevel="1">
      <c r="A110" s="401" t="s">
        <v>840</v>
      </c>
      <c r="B110" s="353"/>
      <c r="C110" s="353"/>
      <c r="D110" s="353"/>
      <c r="E110" s="353"/>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250">
        <f t="shared" si="34"/>
        <v>0</v>
      </c>
      <c r="AH110" s="251"/>
    </row>
    <row r="111" hidden="1" outlineLevel="1">
      <c r="A111" s="401" t="s">
        <v>841</v>
      </c>
      <c r="B111" s="353"/>
      <c r="C111" s="353"/>
      <c r="D111" s="353"/>
      <c r="E111" s="353"/>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250">
        <f t="shared" si="34"/>
        <v>0</v>
      </c>
      <c r="AH111" s="251"/>
    </row>
    <row r="112" hidden="1" outlineLevel="1">
      <c r="A112" s="401" t="s">
        <v>290</v>
      </c>
      <c r="B112" s="353"/>
      <c r="C112" s="353"/>
      <c r="D112" s="353"/>
      <c r="E112" s="353"/>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250">
        <f t="shared" si="34"/>
        <v>0</v>
      </c>
      <c r="AH112" s="251"/>
    </row>
    <row r="113">
      <c r="A113" s="278" t="s">
        <v>291</v>
      </c>
      <c r="B113" s="279">
        <f t="shared" ref="B113:AF113" si="35">sum(B100:B112)</f>
        <v>2101</v>
      </c>
      <c r="C113" s="279">
        <f t="shared" si="35"/>
        <v>2798</v>
      </c>
      <c r="D113" s="279">
        <f t="shared" si="35"/>
        <v>4066.84</v>
      </c>
      <c r="E113" s="279">
        <f t="shared" si="35"/>
        <v>3593</v>
      </c>
      <c r="F113" s="279">
        <f t="shared" si="35"/>
        <v>2877</v>
      </c>
      <c r="G113" s="279">
        <f t="shared" si="35"/>
        <v>3469</v>
      </c>
      <c r="H113" s="279">
        <f t="shared" si="35"/>
        <v>3475.86</v>
      </c>
      <c r="I113" s="279">
        <f t="shared" si="35"/>
        <v>2917.43</v>
      </c>
      <c r="J113" s="279">
        <f t="shared" si="35"/>
        <v>3272</v>
      </c>
      <c r="K113" s="279">
        <f t="shared" si="35"/>
        <v>5540</v>
      </c>
      <c r="L113" s="279">
        <f t="shared" si="35"/>
        <v>2732.46</v>
      </c>
      <c r="M113" s="279">
        <f t="shared" si="35"/>
        <v>2025.3</v>
      </c>
      <c r="N113" s="279">
        <f t="shared" si="35"/>
        <v>2416.92</v>
      </c>
      <c r="O113" s="279">
        <f t="shared" si="35"/>
        <v>1759.84</v>
      </c>
      <c r="P113" s="279">
        <f t="shared" si="35"/>
        <v>2269.92</v>
      </c>
      <c r="Q113" s="279">
        <f t="shared" si="35"/>
        <v>2833.38</v>
      </c>
      <c r="R113" s="279">
        <f t="shared" si="35"/>
        <v>2521.46</v>
      </c>
      <c r="S113" s="279">
        <f t="shared" si="35"/>
        <v>1734.46</v>
      </c>
      <c r="T113" s="279">
        <f t="shared" si="35"/>
        <v>1687.46</v>
      </c>
      <c r="U113" s="279">
        <f t="shared" si="35"/>
        <v>1396</v>
      </c>
      <c r="V113" s="279">
        <f t="shared" si="35"/>
        <v>1329.46</v>
      </c>
      <c r="W113" s="279">
        <f t="shared" si="35"/>
        <v>1802</v>
      </c>
      <c r="X113" s="279">
        <f t="shared" si="35"/>
        <v>1453</v>
      </c>
      <c r="Y113" s="279">
        <f t="shared" si="35"/>
        <v>2120</v>
      </c>
      <c r="Z113" s="279">
        <f t="shared" si="35"/>
        <v>2003</v>
      </c>
      <c r="AA113" s="279">
        <f t="shared" si="35"/>
        <v>1356</v>
      </c>
      <c r="AB113" s="279">
        <f t="shared" si="35"/>
        <v>1376</v>
      </c>
      <c r="AC113" s="279">
        <f t="shared" si="35"/>
        <v>1064</v>
      </c>
      <c r="AD113" s="279">
        <f t="shared" si="35"/>
        <v>1269</v>
      </c>
      <c r="AE113" s="279">
        <f t="shared" si="35"/>
        <v>1782</v>
      </c>
      <c r="AF113" s="279">
        <f t="shared" si="35"/>
        <v>2287</v>
      </c>
      <c r="AG113" s="250">
        <f t="shared" si="34"/>
        <v>73328.79</v>
      </c>
      <c r="AH113" s="280"/>
    </row>
    <row r="114">
      <c r="A114" s="409"/>
      <c r="AG114" s="189"/>
      <c r="AH114" s="150"/>
    </row>
    <row r="115">
      <c r="AG115" s="189"/>
      <c r="AH115" s="150"/>
    </row>
    <row r="116">
      <c r="AG116" s="189"/>
      <c r="AH116" s="150"/>
    </row>
    <row r="117">
      <c r="A117" s="286" t="s">
        <v>842</v>
      </c>
      <c r="B117" s="200">
        <f t="shared" ref="B117:AF117" si="36">sum(B118,B129)</f>
        <v>8</v>
      </c>
      <c r="C117" s="200">
        <f t="shared" si="36"/>
        <v>11</v>
      </c>
      <c r="D117" s="200">
        <f t="shared" si="36"/>
        <v>15</v>
      </c>
      <c r="E117" s="200">
        <f t="shared" si="36"/>
        <v>14</v>
      </c>
      <c r="F117" s="200">
        <f t="shared" si="36"/>
        <v>12</v>
      </c>
      <c r="G117" s="200">
        <f t="shared" si="36"/>
        <v>14</v>
      </c>
      <c r="H117" s="200">
        <f t="shared" si="36"/>
        <v>10</v>
      </c>
      <c r="I117" s="200">
        <f t="shared" si="36"/>
        <v>11</v>
      </c>
      <c r="J117" s="200">
        <f t="shared" si="36"/>
        <v>10</v>
      </c>
      <c r="K117" s="200">
        <f t="shared" si="36"/>
        <v>3</v>
      </c>
      <c r="L117" s="200">
        <f t="shared" si="36"/>
        <v>3</v>
      </c>
      <c r="M117" s="200">
        <f t="shared" si="36"/>
        <v>5</v>
      </c>
      <c r="N117" s="200">
        <f t="shared" si="36"/>
        <v>3</v>
      </c>
      <c r="O117" s="200">
        <f t="shared" si="36"/>
        <v>5</v>
      </c>
      <c r="P117" s="200">
        <f t="shared" si="36"/>
        <v>8</v>
      </c>
      <c r="Q117" s="200">
        <f t="shared" si="36"/>
        <v>6</v>
      </c>
      <c r="R117" s="200">
        <f t="shared" si="36"/>
        <v>6</v>
      </c>
      <c r="S117" s="200">
        <f t="shared" si="36"/>
        <v>2</v>
      </c>
      <c r="T117" s="200">
        <f t="shared" si="36"/>
        <v>4</v>
      </c>
      <c r="U117" s="200">
        <f t="shared" si="36"/>
        <v>2</v>
      </c>
      <c r="V117" s="200">
        <f t="shared" si="36"/>
        <v>2</v>
      </c>
      <c r="W117" s="200">
        <f t="shared" si="36"/>
        <v>3</v>
      </c>
      <c r="X117" s="200">
        <f t="shared" si="36"/>
        <v>3</v>
      </c>
      <c r="Y117" s="200">
        <f t="shared" si="36"/>
        <v>5</v>
      </c>
      <c r="Z117" s="200">
        <f t="shared" si="36"/>
        <v>5</v>
      </c>
      <c r="AA117" s="200">
        <f t="shared" si="36"/>
        <v>3</v>
      </c>
      <c r="AB117" s="200">
        <f t="shared" si="36"/>
        <v>3</v>
      </c>
      <c r="AC117" s="200">
        <f t="shared" si="36"/>
        <v>4</v>
      </c>
      <c r="AD117" s="200">
        <f t="shared" si="36"/>
        <v>3</v>
      </c>
      <c r="AE117" s="200">
        <f t="shared" si="36"/>
        <v>4</v>
      </c>
      <c r="AF117" s="200">
        <f t="shared" si="36"/>
        <v>2</v>
      </c>
      <c r="AG117" s="189">
        <f t="shared" ref="AG117:AG122" si="38">SUM(B117:AF117)</f>
        <v>189</v>
      </c>
      <c r="AH117" s="201"/>
    </row>
    <row r="118">
      <c r="A118" s="202" t="s">
        <v>230</v>
      </c>
      <c r="B118" s="203">
        <f t="shared" ref="B118:AF118" si="37">sum(B122,B127)</f>
        <v>8</v>
      </c>
      <c r="C118" s="203">
        <f t="shared" si="37"/>
        <v>10</v>
      </c>
      <c r="D118" s="203">
        <f t="shared" si="37"/>
        <v>15</v>
      </c>
      <c r="E118" s="203">
        <f t="shared" si="37"/>
        <v>14</v>
      </c>
      <c r="F118" s="203">
        <f t="shared" si="37"/>
        <v>12</v>
      </c>
      <c r="G118" s="203">
        <f t="shared" si="37"/>
        <v>14</v>
      </c>
      <c r="H118" s="203">
        <f t="shared" si="37"/>
        <v>10</v>
      </c>
      <c r="I118" s="203">
        <f t="shared" si="37"/>
        <v>11</v>
      </c>
      <c r="J118" s="203">
        <f t="shared" si="37"/>
        <v>10</v>
      </c>
      <c r="K118" s="203">
        <f t="shared" si="37"/>
        <v>3</v>
      </c>
      <c r="L118" s="203">
        <f t="shared" si="37"/>
        <v>3</v>
      </c>
      <c r="M118" s="203">
        <f t="shared" si="37"/>
        <v>5</v>
      </c>
      <c r="N118" s="203">
        <f t="shared" si="37"/>
        <v>3</v>
      </c>
      <c r="O118" s="203">
        <f t="shared" si="37"/>
        <v>5</v>
      </c>
      <c r="P118" s="203">
        <f t="shared" si="37"/>
        <v>8</v>
      </c>
      <c r="Q118" s="203">
        <f t="shared" si="37"/>
        <v>6</v>
      </c>
      <c r="R118" s="203">
        <f t="shared" si="37"/>
        <v>6</v>
      </c>
      <c r="S118" s="203">
        <f t="shared" si="37"/>
        <v>2</v>
      </c>
      <c r="T118" s="203">
        <f t="shared" si="37"/>
        <v>4</v>
      </c>
      <c r="U118" s="203">
        <f t="shared" si="37"/>
        <v>2</v>
      </c>
      <c r="V118" s="203">
        <f t="shared" si="37"/>
        <v>2</v>
      </c>
      <c r="W118" s="203">
        <f t="shared" si="37"/>
        <v>3</v>
      </c>
      <c r="X118" s="203">
        <f t="shared" si="37"/>
        <v>3</v>
      </c>
      <c r="Y118" s="203">
        <f t="shared" si="37"/>
        <v>5</v>
      </c>
      <c r="Z118" s="203">
        <f t="shared" si="37"/>
        <v>5</v>
      </c>
      <c r="AA118" s="203">
        <f t="shared" si="37"/>
        <v>3</v>
      </c>
      <c r="AB118" s="203">
        <f t="shared" si="37"/>
        <v>3</v>
      </c>
      <c r="AC118" s="203">
        <f t="shared" si="37"/>
        <v>4</v>
      </c>
      <c r="AD118" s="203">
        <f t="shared" si="37"/>
        <v>3</v>
      </c>
      <c r="AE118" s="203">
        <f t="shared" si="37"/>
        <v>4</v>
      </c>
      <c r="AF118" s="203">
        <f t="shared" si="37"/>
        <v>2</v>
      </c>
      <c r="AG118" s="189">
        <f t="shared" si="38"/>
        <v>188</v>
      </c>
      <c r="AH118" s="205"/>
    </row>
    <row r="119">
      <c r="A119" s="288" t="s">
        <v>231</v>
      </c>
      <c r="B119" s="235">
        <v>2.0</v>
      </c>
      <c r="C119" s="235">
        <v>1.0</v>
      </c>
      <c r="D119" s="235">
        <v>1.0</v>
      </c>
      <c r="E119" s="235">
        <v>1.0</v>
      </c>
      <c r="F119" s="235">
        <v>4.0</v>
      </c>
      <c r="G119" s="235">
        <v>8.0</v>
      </c>
      <c r="H119" s="235">
        <v>8.0</v>
      </c>
      <c r="I119" s="235">
        <v>10.0</v>
      </c>
      <c r="J119" s="235">
        <v>6.0</v>
      </c>
      <c r="K119" s="235">
        <v>3.0</v>
      </c>
      <c r="L119" s="235">
        <v>2.0</v>
      </c>
      <c r="M119" s="235">
        <v>5.0</v>
      </c>
      <c r="N119" s="235">
        <v>2.0</v>
      </c>
      <c r="O119" s="235">
        <v>2.0</v>
      </c>
      <c r="P119" s="235">
        <v>4.0</v>
      </c>
      <c r="Q119" s="235">
        <v>6.0</v>
      </c>
      <c r="R119" s="235">
        <v>4.0</v>
      </c>
      <c r="S119" s="235">
        <v>0.0</v>
      </c>
      <c r="T119" s="235">
        <v>3.0</v>
      </c>
      <c r="U119" s="235">
        <v>2.0</v>
      </c>
      <c r="V119" s="235">
        <v>2.0</v>
      </c>
      <c r="W119" s="235">
        <v>2.0</v>
      </c>
      <c r="X119" s="235">
        <v>3.0</v>
      </c>
      <c r="Y119" s="235">
        <v>4.0</v>
      </c>
      <c r="Z119" s="235">
        <v>3.0</v>
      </c>
      <c r="AA119" s="235">
        <v>2.0</v>
      </c>
      <c r="AB119" s="235">
        <v>2.0</v>
      </c>
      <c r="AC119" s="235">
        <v>2.0</v>
      </c>
      <c r="AD119" s="235">
        <v>1.0</v>
      </c>
      <c r="AE119" s="235">
        <v>2.0</v>
      </c>
      <c r="AF119" s="235">
        <v>1.0</v>
      </c>
      <c r="AG119" s="189">
        <f t="shared" si="38"/>
        <v>98</v>
      </c>
      <c r="AH119" s="208"/>
    </row>
    <row r="120" collapsed="1">
      <c r="A120" s="288" t="s">
        <v>843</v>
      </c>
      <c r="B120" s="235">
        <v>5.0</v>
      </c>
      <c r="C120" s="235">
        <v>4.0</v>
      </c>
      <c r="D120" s="235">
        <v>7.0</v>
      </c>
      <c r="E120" s="235">
        <v>7.0</v>
      </c>
      <c r="F120" s="235">
        <v>4.0</v>
      </c>
      <c r="G120" s="235">
        <v>4.0</v>
      </c>
      <c r="H120" s="235">
        <v>1.0</v>
      </c>
      <c r="I120" s="235">
        <v>1.0</v>
      </c>
      <c r="J120" s="235">
        <v>1.0</v>
      </c>
      <c r="K120" s="235">
        <v>0.0</v>
      </c>
      <c r="L120" s="235">
        <v>0.0</v>
      </c>
      <c r="M120" s="235">
        <v>0.0</v>
      </c>
      <c r="N120" s="235">
        <v>0.0</v>
      </c>
      <c r="O120" s="235">
        <v>2.0</v>
      </c>
      <c r="P120" s="235">
        <v>1.0</v>
      </c>
      <c r="Q120" s="235">
        <v>0.0</v>
      </c>
      <c r="R120" s="235">
        <v>1.0</v>
      </c>
      <c r="S120" s="235">
        <v>1.0</v>
      </c>
      <c r="T120" s="235">
        <v>1.0</v>
      </c>
      <c r="U120" s="235">
        <v>0.0</v>
      </c>
      <c r="V120" s="235">
        <v>0.0</v>
      </c>
      <c r="W120" s="235">
        <v>0.0</v>
      </c>
      <c r="X120" s="235">
        <v>0.0</v>
      </c>
      <c r="Y120" s="235">
        <v>0.0</v>
      </c>
      <c r="Z120" s="235">
        <v>0.0</v>
      </c>
      <c r="AA120" s="235">
        <v>1.0</v>
      </c>
      <c r="AB120" s="235">
        <v>1.0</v>
      </c>
      <c r="AC120" s="235">
        <v>1.0</v>
      </c>
      <c r="AD120" s="235">
        <v>0.0</v>
      </c>
      <c r="AE120" s="235">
        <v>0.0</v>
      </c>
      <c r="AF120" s="235">
        <v>0.0</v>
      </c>
      <c r="AG120" s="189">
        <f t="shared" si="38"/>
        <v>43</v>
      </c>
      <c r="AH120" s="201"/>
    </row>
    <row r="121" hidden="1" outlineLevel="1">
      <c r="A121" s="288" t="s">
        <v>844</v>
      </c>
      <c r="B121" s="295"/>
      <c r="C121" s="295"/>
      <c r="D121" s="295"/>
      <c r="E121" s="295"/>
      <c r="F121" s="295"/>
      <c r="G121" s="295"/>
      <c r="H121" s="295"/>
      <c r="I121" s="295"/>
      <c r="J121" s="295"/>
      <c r="K121" s="295"/>
      <c r="L121" s="295"/>
      <c r="M121" s="295"/>
      <c r="N121" s="295"/>
      <c r="O121" s="295"/>
      <c r="P121" s="295"/>
      <c r="Q121" s="295"/>
      <c r="R121" s="295"/>
      <c r="S121" s="295"/>
      <c r="T121" s="295"/>
      <c r="U121" s="295"/>
      <c r="V121" s="295"/>
      <c r="W121" s="295"/>
      <c r="X121" s="295"/>
      <c r="Y121" s="295"/>
      <c r="Z121" s="295"/>
      <c r="AA121" s="295"/>
      <c r="AB121" s="295"/>
      <c r="AC121" s="295"/>
      <c r="AD121" s="295"/>
      <c r="AE121" s="295"/>
      <c r="AF121" s="295"/>
      <c r="AG121" s="189">
        <f t="shared" si="38"/>
        <v>0</v>
      </c>
      <c r="AH121" s="201"/>
    </row>
    <row r="122">
      <c r="A122" s="289" t="s">
        <v>234</v>
      </c>
      <c r="B122" s="290">
        <f t="shared" ref="B122:AF122" si="39">sum(B119:B121)</f>
        <v>7</v>
      </c>
      <c r="C122" s="290">
        <f t="shared" si="39"/>
        <v>5</v>
      </c>
      <c r="D122" s="290">
        <f t="shared" si="39"/>
        <v>8</v>
      </c>
      <c r="E122" s="290">
        <f t="shared" si="39"/>
        <v>8</v>
      </c>
      <c r="F122" s="290">
        <f t="shared" si="39"/>
        <v>8</v>
      </c>
      <c r="G122" s="290">
        <f t="shared" si="39"/>
        <v>12</v>
      </c>
      <c r="H122" s="290">
        <f t="shared" si="39"/>
        <v>9</v>
      </c>
      <c r="I122" s="290">
        <f t="shared" si="39"/>
        <v>11</v>
      </c>
      <c r="J122" s="290">
        <f t="shared" si="39"/>
        <v>7</v>
      </c>
      <c r="K122" s="290">
        <f t="shared" si="39"/>
        <v>3</v>
      </c>
      <c r="L122" s="290">
        <f t="shared" si="39"/>
        <v>2</v>
      </c>
      <c r="M122" s="290">
        <f t="shared" si="39"/>
        <v>5</v>
      </c>
      <c r="N122" s="290">
        <f t="shared" si="39"/>
        <v>2</v>
      </c>
      <c r="O122" s="290">
        <f t="shared" si="39"/>
        <v>4</v>
      </c>
      <c r="P122" s="290">
        <f t="shared" si="39"/>
        <v>5</v>
      </c>
      <c r="Q122" s="290">
        <f t="shared" si="39"/>
        <v>6</v>
      </c>
      <c r="R122" s="290">
        <f t="shared" si="39"/>
        <v>5</v>
      </c>
      <c r="S122" s="290">
        <f t="shared" si="39"/>
        <v>1</v>
      </c>
      <c r="T122" s="290">
        <f t="shared" si="39"/>
        <v>4</v>
      </c>
      <c r="U122" s="290">
        <f t="shared" si="39"/>
        <v>2</v>
      </c>
      <c r="V122" s="290">
        <f t="shared" si="39"/>
        <v>2</v>
      </c>
      <c r="W122" s="290">
        <f t="shared" si="39"/>
        <v>2</v>
      </c>
      <c r="X122" s="290">
        <f t="shared" si="39"/>
        <v>3</v>
      </c>
      <c r="Y122" s="290">
        <f t="shared" si="39"/>
        <v>4</v>
      </c>
      <c r="Z122" s="290">
        <f t="shared" si="39"/>
        <v>3</v>
      </c>
      <c r="AA122" s="290">
        <f t="shared" si="39"/>
        <v>3</v>
      </c>
      <c r="AB122" s="290">
        <f t="shared" si="39"/>
        <v>3</v>
      </c>
      <c r="AC122" s="290">
        <f t="shared" si="39"/>
        <v>3</v>
      </c>
      <c r="AD122" s="290">
        <f t="shared" si="39"/>
        <v>1</v>
      </c>
      <c r="AE122" s="290">
        <f t="shared" si="39"/>
        <v>2</v>
      </c>
      <c r="AF122" s="290">
        <f t="shared" si="39"/>
        <v>1</v>
      </c>
      <c r="AG122" s="189">
        <f t="shared" si="38"/>
        <v>141</v>
      </c>
      <c r="AH122" s="292"/>
    </row>
    <row r="123">
      <c r="A123" s="211"/>
      <c r="B123" s="293"/>
      <c r="C123" s="293"/>
      <c r="D123" s="293"/>
      <c r="E123" s="293"/>
      <c r="F123" s="293"/>
      <c r="G123" s="293"/>
      <c r="H123" s="293"/>
      <c r="I123" s="293"/>
      <c r="J123" s="293"/>
      <c r="K123" s="293"/>
      <c r="L123" s="293"/>
      <c r="M123" s="293"/>
      <c r="N123" s="293"/>
      <c r="O123" s="293"/>
      <c r="P123" s="293"/>
      <c r="Q123" s="293"/>
      <c r="R123" s="293"/>
      <c r="S123" s="293"/>
      <c r="T123" s="293"/>
      <c r="U123" s="293"/>
      <c r="V123" s="293"/>
      <c r="W123" s="293"/>
      <c r="X123" s="293"/>
      <c r="Y123" s="293"/>
      <c r="Z123" s="293"/>
      <c r="AA123" s="293"/>
      <c r="AB123" s="293"/>
      <c r="AC123" s="293"/>
      <c r="AD123" s="293"/>
      <c r="AE123" s="293"/>
      <c r="AF123" s="293"/>
      <c r="AG123" s="189"/>
      <c r="AH123" s="150"/>
    </row>
    <row r="124">
      <c r="A124" s="288" t="s">
        <v>235</v>
      </c>
      <c r="B124" s="235">
        <v>0.0</v>
      </c>
      <c r="C124" s="235">
        <v>1.0</v>
      </c>
      <c r="D124" s="235">
        <v>3.0</v>
      </c>
      <c r="E124" s="235">
        <v>3.0</v>
      </c>
      <c r="F124" s="235">
        <v>1.0</v>
      </c>
      <c r="G124" s="235">
        <v>1.0</v>
      </c>
      <c r="H124" s="235">
        <v>0.0</v>
      </c>
      <c r="I124" s="235">
        <v>0.0</v>
      </c>
      <c r="J124" s="235">
        <v>2.0</v>
      </c>
      <c r="K124" s="235">
        <v>0.0</v>
      </c>
      <c r="L124" s="235">
        <v>1.0</v>
      </c>
      <c r="M124" s="235">
        <v>0.0</v>
      </c>
      <c r="N124" s="235">
        <v>0.0</v>
      </c>
      <c r="O124" s="235">
        <v>0.0</v>
      </c>
      <c r="P124" s="235">
        <v>1.0</v>
      </c>
      <c r="Q124" s="235">
        <v>0.0</v>
      </c>
      <c r="R124" s="235">
        <v>0.0</v>
      </c>
      <c r="S124" s="235">
        <v>0.0</v>
      </c>
      <c r="T124" s="235">
        <v>0.0</v>
      </c>
      <c r="U124" s="235">
        <v>0.0</v>
      </c>
      <c r="V124" s="235">
        <v>0.0</v>
      </c>
      <c r="W124" s="235">
        <v>0.0</v>
      </c>
      <c r="X124" s="235">
        <v>0.0</v>
      </c>
      <c r="Y124" s="235">
        <v>1.0</v>
      </c>
      <c r="Z124" s="235">
        <v>1.0</v>
      </c>
      <c r="AA124" s="235">
        <v>0.0</v>
      </c>
      <c r="AB124" s="235">
        <v>0.0</v>
      </c>
      <c r="AC124" s="235">
        <v>0.0</v>
      </c>
      <c r="AD124" s="235">
        <v>0.0</v>
      </c>
      <c r="AE124" s="235">
        <v>0.0</v>
      </c>
      <c r="AF124" s="235">
        <v>0.0</v>
      </c>
      <c r="AG124" s="189">
        <f t="shared" ref="AG124:AG127" si="40">SUM(B124:AF124)</f>
        <v>15</v>
      </c>
      <c r="AH124" s="208"/>
    </row>
    <row r="125" collapsed="1">
      <c r="A125" s="288" t="s">
        <v>845</v>
      </c>
      <c r="B125" s="235">
        <v>1.0</v>
      </c>
      <c r="C125" s="235">
        <v>4.0</v>
      </c>
      <c r="D125" s="235">
        <v>4.0</v>
      </c>
      <c r="E125" s="235">
        <v>3.0</v>
      </c>
      <c r="F125" s="235">
        <v>3.0</v>
      </c>
      <c r="G125" s="235">
        <v>1.0</v>
      </c>
      <c r="H125" s="235">
        <v>1.0</v>
      </c>
      <c r="I125" s="235">
        <v>0.0</v>
      </c>
      <c r="J125" s="235">
        <v>1.0</v>
      </c>
      <c r="K125" s="235">
        <v>0.0</v>
      </c>
      <c r="L125" s="235">
        <v>0.0</v>
      </c>
      <c r="M125" s="235">
        <v>0.0</v>
      </c>
      <c r="N125" s="235">
        <v>1.0</v>
      </c>
      <c r="O125" s="235">
        <v>1.0</v>
      </c>
      <c r="P125" s="235">
        <v>2.0</v>
      </c>
      <c r="Q125" s="235">
        <v>0.0</v>
      </c>
      <c r="R125" s="235">
        <v>1.0</v>
      </c>
      <c r="S125" s="235">
        <v>1.0</v>
      </c>
      <c r="T125" s="235">
        <v>0.0</v>
      </c>
      <c r="U125" s="235">
        <v>0.0</v>
      </c>
      <c r="V125" s="235">
        <v>0.0</v>
      </c>
      <c r="W125" s="235">
        <v>1.0</v>
      </c>
      <c r="X125" s="235">
        <v>0.0</v>
      </c>
      <c r="Y125" s="235">
        <v>0.0</v>
      </c>
      <c r="Z125" s="235">
        <v>1.0</v>
      </c>
      <c r="AA125" s="235">
        <v>0.0</v>
      </c>
      <c r="AB125" s="235">
        <v>0.0</v>
      </c>
      <c r="AC125" s="235">
        <v>1.0</v>
      </c>
      <c r="AD125" s="235">
        <v>2.0</v>
      </c>
      <c r="AE125" s="235">
        <v>2.0</v>
      </c>
      <c r="AF125" s="235">
        <v>1.0</v>
      </c>
      <c r="AG125" s="189">
        <f t="shared" si="40"/>
        <v>32</v>
      </c>
      <c r="AH125" s="201"/>
    </row>
    <row r="126" hidden="1" outlineLevel="1">
      <c r="A126" s="288" t="s">
        <v>846</v>
      </c>
      <c r="B126" s="295"/>
      <c r="C126" s="295"/>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c r="AB126" s="295"/>
      <c r="AC126" s="295"/>
      <c r="AD126" s="295"/>
      <c r="AE126" s="295"/>
      <c r="AF126" s="295"/>
      <c r="AG126" s="189">
        <f t="shared" si="40"/>
        <v>0</v>
      </c>
      <c r="AH126" s="201"/>
    </row>
    <row r="127">
      <c r="A127" s="289" t="s">
        <v>238</v>
      </c>
      <c r="B127" s="290">
        <f t="shared" ref="B127:AF127" si="41">sum(B124:B126)</f>
        <v>1</v>
      </c>
      <c r="C127" s="290">
        <f t="shared" si="41"/>
        <v>5</v>
      </c>
      <c r="D127" s="290">
        <f t="shared" si="41"/>
        <v>7</v>
      </c>
      <c r="E127" s="290">
        <f t="shared" si="41"/>
        <v>6</v>
      </c>
      <c r="F127" s="290">
        <f t="shared" si="41"/>
        <v>4</v>
      </c>
      <c r="G127" s="290">
        <f t="shared" si="41"/>
        <v>2</v>
      </c>
      <c r="H127" s="290">
        <f t="shared" si="41"/>
        <v>1</v>
      </c>
      <c r="I127" s="290">
        <f t="shared" si="41"/>
        <v>0</v>
      </c>
      <c r="J127" s="290">
        <f t="shared" si="41"/>
        <v>3</v>
      </c>
      <c r="K127" s="290">
        <f t="shared" si="41"/>
        <v>0</v>
      </c>
      <c r="L127" s="290">
        <f t="shared" si="41"/>
        <v>1</v>
      </c>
      <c r="M127" s="290">
        <f t="shared" si="41"/>
        <v>0</v>
      </c>
      <c r="N127" s="290">
        <f t="shared" si="41"/>
        <v>1</v>
      </c>
      <c r="O127" s="290">
        <f t="shared" si="41"/>
        <v>1</v>
      </c>
      <c r="P127" s="290">
        <f t="shared" si="41"/>
        <v>3</v>
      </c>
      <c r="Q127" s="290">
        <f t="shared" si="41"/>
        <v>0</v>
      </c>
      <c r="R127" s="290">
        <f t="shared" si="41"/>
        <v>1</v>
      </c>
      <c r="S127" s="290">
        <f t="shared" si="41"/>
        <v>1</v>
      </c>
      <c r="T127" s="290">
        <f t="shared" si="41"/>
        <v>0</v>
      </c>
      <c r="U127" s="290">
        <f t="shared" si="41"/>
        <v>0</v>
      </c>
      <c r="V127" s="290">
        <f t="shared" si="41"/>
        <v>0</v>
      </c>
      <c r="W127" s="290">
        <f t="shared" si="41"/>
        <v>1</v>
      </c>
      <c r="X127" s="290">
        <f t="shared" si="41"/>
        <v>0</v>
      </c>
      <c r="Y127" s="290">
        <f t="shared" si="41"/>
        <v>1</v>
      </c>
      <c r="Z127" s="290">
        <f t="shared" si="41"/>
        <v>2</v>
      </c>
      <c r="AA127" s="290">
        <f t="shared" si="41"/>
        <v>0</v>
      </c>
      <c r="AB127" s="290">
        <f t="shared" si="41"/>
        <v>0</v>
      </c>
      <c r="AC127" s="290">
        <f t="shared" si="41"/>
        <v>1</v>
      </c>
      <c r="AD127" s="290">
        <f t="shared" si="41"/>
        <v>2</v>
      </c>
      <c r="AE127" s="290">
        <f t="shared" si="41"/>
        <v>2</v>
      </c>
      <c r="AF127" s="290">
        <f t="shared" si="41"/>
        <v>1</v>
      </c>
      <c r="AG127" s="189">
        <f t="shared" si="40"/>
        <v>47</v>
      </c>
      <c r="AH127" s="292"/>
    </row>
    <row r="128">
      <c r="A128" s="211"/>
      <c r="B128" s="293"/>
      <c r="C128" s="293"/>
      <c r="D128" s="293"/>
      <c r="E128" s="293"/>
      <c r="F128" s="293"/>
      <c r="G128" s="293"/>
      <c r="H128" s="293"/>
      <c r="I128" s="293"/>
      <c r="J128" s="293"/>
      <c r="K128" s="293"/>
      <c r="L128" s="293"/>
      <c r="M128" s="293"/>
      <c r="N128" s="293"/>
      <c r="O128" s="293"/>
      <c r="P128" s="293"/>
      <c r="Q128" s="293"/>
      <c r="R128" s="293"/>
      <c r="S128" s="293"/>
      <c r="T128" s="293"/>
      <c r="U128" s="293"/>
      <c r="V128" s="293"/>
      <c r="W128" s="293"/>
      <c r="X128" s="293"/>
      <c r="Y128" s="293"/>
      <c r="Z128" s="293"/>
      <c r="AA128" s="293"/>
      <c r="AB128" s="293"/>
      <c r="AC128" s="293"/>
      <c r="AD128" s="293"/>
      <c r="AE128" s="293"/>
      <c r="AF128" s="293"/>
      <c r="AG128" s="189"/>
      <c r="AH128" s="150"/>
    </row>
    <row r="129">
      <c r="A129" s="218" t="s">
        <v>239</v>
      </c>
      <c r="B129" s="219">
        <f t="shared" ref="B129:AF129" si="42">sum(B133,B137,B142)</f>
        <v>0</v>
      </c>
      <c r="C129" s="219">
        <f t="shared" si="42"/>
        <v>1</v>
      </c>
      <c r="D129" s="219">
        <f t="shared" si="42"/>
        <v>0</v>
      </c>
      <c r="E129" s="219">
        <f t="shared" si="42"/>
        <v>0</v>
      </c>
      <c r="F129" s="219">
        <f t="shared" si="42"/>
        <v>0</v>
      </c>
      <c r="G129" s="219">
        <f t="shared" si="42"/>
        <v>0</v>
      </c>
      <c r="H129" s="219">
        <f t="shared" si="42"/>
        <v>0</v>
      </c>
      <c r="I129" s="219">
        <f t="shared" si="42"/>
        <v>0</v>
      </c>
      <c r="J129" s="219">
        <f t="shared" si="42"/>
        <v>0</v>
      </c>
      <c r="K129" s="219">
        <f t="shared" si="42"/>
        <v>0</v>
      </c>
      <c r="L129" s="219">
        <f t="shared" si="42"/>
        <v>0</v>
      </c>
      <c r="M129" s="219">
        <f t="shared" si="42"/>
        <v>0</v>
      </c>
      <c r="N129" s="219">
        <f t="shared" si="42"/>
        <v>0</v>
      </c>
      <c r="O129" s="219">
        <f t="shared" si="42"/>
        <v>0</v>
      </c>
      <c r="P129" s="219">
        <f t="shared" si="42"/>
        <v>0</v>
      </c>
      <c r="Q129" s="219">
        <f t="shared" si="42"/>
        <v>0</v>
      </c>
      <c r="R129" s="219">
        <f t="shared" si="42"/>
        <v>0</v>
      </c>
      <c r="S129" s="219">
        <f t="shared" si="42"/>
        <v>0</v>
      </c>
      <c r="T129" s="219">
        <f t="shared" si="42"/>
        <v>0</v>
      </c>
      <c r="U129" s="219">
        <f t="shared" si="42"/>
        <v>0</v>
      </c>
      <c r="V129" s="219">
        <f t="shared" si="42"/>
        <v>0</v>
      </c>
      <c r="W129" s="219">
        <f t="shared" si="42"/>
        <v>0</v>
      </c>
      <c r="X129" s="219">
        <f t="shared" si="42"/>
        <v>0</v>
      </c>
      <c r="Y129" s="219">
        <f t="shared" si="42"/>
        <v>0</v>
      </c>
      <c r="Z129" s="219">
        <f t="shared" si="42"/>
        <v>0</v>
      </c>
      <c r="AA129" s="219">
        <f t="shared" si="42"/>
        <v>0</v>
      </c>
      <c r="AB129" s="219">
        <f t="shared" si="42"/>
        <v>0</v>
      </c>
      <c r="AC129" s="219">
        <f t="shared" si="42"/>
        <v>0</v>
      </c>
      <c r="AD129" s="219">
        <f t="shared" si="42"/>
        <v>0</v>
      </c>
      <c r="AE129" s="219">
        <f t="shared" si="42"/>
        <v>0</v>
      </c>
      <c r="AF129" s="219">
        <f t="shared" si="42"/>
        <v>0</v>
      </c>
      <c r="AG129" s="189">
        <f t="shared" ref="AG129:AG133" si="43">SUM(B129:AF129)</f>
        <v>1</v>
      </c>
      <c r="AH129" s="220"/>
    </row>
    <row r="130" collapsed="1">
      <c r="A130" s="288" t="s">
        <v>240</v>
      </c>
      <c r="B130" s="294">
        <v>0.0</v>
      </c>
      <c r="C130" s="294">
        <v>1.0</v>
      </c>
      <c r="D130" s="294">
        <v>0.0</v>
      </c>
      <c r="E130" s="294">
        <v>0.0</v>
      </c>
      <c r="F130" s="294">
        <v>0.0</v>
      </c>
      <c r="G130" s="294">
        <v>0.0</v>
      </c>
      <c r="H130" s="294">
        <v>0.0</v>
      </c>
      <c r="I130" s="294">
        <v>0.0</v>
      </c>
      <c r="J130" s="294">
        <v>0.0</v>
      </c>
      <c r="K130" s="294">
        <v>0.0</v>
      </c>
      <c r="L130" s="294">
        <v>0.0</v>
      </c>
      <c r="M130" s="294">
        <v>0.0</v>
      </c>
      <c r="N130" s="294">
        <v>0.0</v>
      </c>
      <c r="O130" s="294">
        <v>0.0</v>
      </c>
      <c r="P130" s="294">
        <v>0.0</v>
      </c>
      <c r="Q130" s="294">
        <v>0.0</v>
      </c>
      <c r="R130" s="294">
        <v>0.0</v>
      </c>
      <c r="S130" s="294">
        <v>0.0</v>
      </c>
      <c r="T130" s="294">
        <v>0.0</v>
      </c>
      <c r="U130" s="294">
        <v>0.0</v>
      </c>
      <c r="V130" s="294">
        <v>0.0</v>
      </c>
      <c r="W130" s="294">
        <v>0.0</v>
      </c>
      <c r="X130" s="294">
        <v>0.0</v>
      </c>
      <c r="Y130" s="294">
        <v>0.0</v>
      </c>
      <c r="Z130" s="294">
        <v>0.0</v>
      </c>
      <c r="AA130" s="294">
        <v>0.0</v>
      </c>
      <c r="AB130" s="294">
        <v>0.0</v>
      </c>
      <c r="AC130" s="294">
        <v>0.0</v>
      </c>
      <c r="AD130" s="294">
        <v>0.0</v>
      </c>
      <c r="AE130" s="294">
        <v>0.0</v>
      </c>
      <c r="AF130" s="294">
        <v>0.0</v>
      </c>
      <c r="AG130" s="189">
        <f t="shared" si="43"/>
        <v>1</v>
      </c>
      <c r="AH130" s="208"/>
    </row>
    <row r="131" hidden="1" outlineLevel="1">
      <c r="A131" s="288" t="s">
        <v>847</v>
      </c>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c r="AA131" s="221"/>
      <c r="AB131" s="221"/>
      <c r="AC131" s="221"/>
      <c r="AD131" s="221"/>
      <c r="AE131" s="221"/>
      <c r="AF131" s="221"/>
      <c r="AG131" s="189">
        <f t="shared" si="43"/>
        <v>0</v>
      </c>
      <c r="AH131" s="208"/>
    </row>
    <row r="132" hidden="1" outlineLevel="1">
      <c r="A132" s="288" t="s">
        <v>848</v>
      </c>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189">
        <f t="shared" si="43"/>
        <v>0</v>
      </c>
      <c r="AH132" s="150"/>
    </row>
    <row r="133">
      <c r="A133" s="289" t="s">
        <v>243</v>
      </c>
      <c r="B133" s="290">
        <f t="shared" ref="B133:AF133" si="44">sum(B130:B132)</f>
        <v>0</v>
      </c>
      <c r="C133" s="290">
        <f t="shared" si="44"/>
        <v>1</v>
      </c>
      <c r="D133" s="290">
        <f t="shared" si="44"/>
        <v>0</v>
      </c>
      <c r="E133" s="290">
        <f t="shared" si="44"/>
        <v>0</v>
      </c>
      <c r="F133" s="290">
        <f t="shared" si="44"/>
        <v>0</v>
      </c>
      <c r="G133" s="290">
        <f t="shared" si="44"/>
        <v>0</v>
      </c>
      <c r="H133" s="290">
        <f t="shared" si="44"/>
        <v>0</v>
      </c>
      <c r="I133" s="290">
        <f t="shared" si="44"/>
        <v>0</v>
      </c>
      <c r="J133" s="290">
        <f t="shared" si="44"/>
        <v>0</v>
      </c>
      <c r="K133" s="290">
        <f t="shared" si="44"/>
        <v>0</v>
      </c>
      <c r="L133" s="290">
        <f t="shared" si="44"/>
        <v>0</v>
      </c>
      <c r="M133" s="290">
        <f t="shared" si="44"/>
        <v>0</v>
      </c>
      <c r="N133" s="290">
        <f t="shared" si="44"/>
        <v>0</v>
      </c>
      <c r="O133" s="290">
        <f t="shared" si="44"/>
        <v>0</v>
      </c>
      <c r="P133" s="290">
        <f t="shared" si="44"/>
        <v>0</v>
      </c>
      <c r="Q133" s="290">
        <f t="shared" si="44"/>
        <v>0</v>
      </c>
      <c r="R133" s="290">
        <f t="shared" si="44"/>
        <v>0</v>
      </c>
      <c r="S133" s="290">
        <f t="shared" si="44"/>
        <v>0</v>
      </c>
      <c r="T133" s="290">
        <f t="shared" si="44"/>
        <v>0</v>
      </c>
      <c r="U133" s="290">
        <f t="shared" si="44"/>
        <v>0</v>
      </c>
      <c r="V133" s="290">
        <f t="shared" si="44"/>
        <v>0</v>
      </c>
      <c r="W133" s="290">
        <f t="shared" si="44"/>
        <v>0</v>
      </c>
      <c r="X133" s="290">
        <f t="shared" si="44"/>
        <v>0</v>
      </c>
      <c r="Y133" s="290">
        <f t="shared" si="44"/>
        <v>0</v>
      </c>
      <c r="Z133" s="290">
        <f t="shared" si="44"/>
        <v>0</v>
      </c>
      <c r="AA133" s="290">
        <f t="shared" si="44"/>
        <v>0</v>
      </c>
      <c r="AB133" s="290">
        <f t="shared" si="44"/>
        <v>0</v>
      </c>
      <c r="AC133" s="290">
        <f t="shared" si="44"/>
        <v>0</v>
      </c>
      <c r="AD133" s="290">
        <f t="shared" si="44"/>
        <v>0</v>
      </c>
      <c r="AE133" s="290">
        <f t="shared" si="44"/>
        <v>0</v>
      </c>
      <c r="AF133" s="290">
        <f t="shared" si="44"/>
        <v>0</v>
      </c>
      <c r="AG133" s="189">
        <f t="shared" si="43"/>
        <v>1</v>
      </c>
      <c r="AH133" s="150"/>
    </row>
    <row r="134" collapsed="1">
      <c r="A134" s="211"/>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89"/>
      <c r="AH134" s="185"/>
    </row>
    <row r="135" hidden="1" outlineLevel="1">
      <c r="A135" s="288" t="s">
        <v>244</v>
      </c>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189">
        <f t="shared" ref="AG135:AG137" si="45">SUM(B135:AF135)</f>
        <v>0</v>
      </c>
      <c r="AH135" s="208"/>
    </row>
    <row r="136" hidden="1" outlineLevel="1">
      <c r="A136" s="288" t="s">
        <v>849</v>
      </c>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c r="AA136" s="221"/>
      <c r="AB136" s="221"/>
      <c r="AC136" s="221"/>
      <c r="AD136" s="221"/>
      <c r="AE136" s="221"/>
      <c r="AF136" s="221"/>
      <c r="AG136" s="189">
        <f t="shared" si="45"/>
        <v>0</v>
      </c>
      <c r="AH136" s="208"/>
    </row>
    <row r="137" hidden="1" outlineLevel="1">
      <c r="A137" s="289" t="s">
        <v>246</v>
      </c>
      <c r="B137" s="290">
        <f t="shared" ref="B137:AF137" si="46">sum(B135:B136)</f>
        <v>0</v>
      </c>
      <c r="C137" s="290">
        <f t="shared" si="46"/>
        <v>0</v>
      </c>
      <c r="D137" s="290">
        <f t="shared" si="46"/>
        <v>0</v>
      </c>
      <c r="E137" s="290">
        <f t="shared" si="46"/>
        <v>0</v>
      </c>
      <c r="F137" s="290">
        <f t="shared" si="46"/>
        <v>0</v>
      </c>
      <c r="G137" s="290">
        <f t="shared" si="46"/>
        <v>0</v>
      </c>
      <c r="H137" s="290">
        <f t="shared" si="46"/>
        <v>0</v>
      </c>
      <c r="I137" s="290">
        <f t="shared" si="46"/>
        <v>0</v>
      </c>
      <c r="J137" s="290">
        <f t="shared" si="46"/>
        <v>0</v>
      </c>
      <c r="K137" s="290">
        <f t="shared" si="46"/>
        <v>0</v>
      </c>
      <c r="L137" s="290">
        <f t="shared" si="46"/>
        <v>0</v>
      </c>
      <c r="M137" s="290">
        <f t="shared" si="46"/>
        <v>0</v>
      </c>
      <c r="N137" s="290">
        <f t="shared" si="46"/>
        <v>0</v>
      </c>
      <c r="O137" s="290">
        <f t="shared" si="46"/>
        <v>0</v>
      </c>
      <c r="P137" s="290">
        <f t="shared" si="46"/>
        <v>0</v>
      </c>
      <c r="Q137" s="290">
        <f t="shared" si="46"/>
        <v>0</v>
      </c>
      <c r="R137" s="290">
        <f t="shared" si="46"/>
        <v>0</v>
      </c>
      <c r="S137" s="290">
        <f t="shared" si="46"/>
        <v>0</v>
      </c>
      <c r="T137" s="290">
        <f t="shared" si="46"/>
        <v>0</v>
      </c>
      <c r="U137" s="290">
        <f t="shared" si="46"/>
        <v>0</v>
      </c>
      <c r="V137" s="290">
        <f t="shared" si="46"/>
        <v>0</v>
      </c>
      <c r="W137" s="290">
        <f t="shared" si="46"/>
        <v>0</v>
      </c>
      <c r="X137" s="290">
        <f t="shared" si="46"/>
        <v>0</v>
      </c>
      <c r="Y137" s="290">
        <f t="shared" si="46"/>
        <v>0</v>
      </c>
      <c r="Z137" s="290">
        <f t="shared" si="46"/>
        <v>0</v>
      </c>
      <c r="AA137" s="290">
        <f t="shared" si="46"/>
        <v>0</v>
      </c>
      <c r="AB137" s="290">
        <f t="shared" si="46"/>
        <v>0</v>
      </c>
      <c r="AC137" s="290">
        <f t="shared" si="46"/>
        <v>0</v>
      </c>
      <c r="AD137" s="290">
        <f t="shared" si="46"/>
        <v>0</v>
      </c>
      <c r="AE137" s="290">
        <f t="shared" si="46"/>
        <v>0</v>
      </c>
      <c r="AF137" s="290">
        <f t="shared" si="46"/>
        <v>0</v>
      </c>
      <c r="AG137" s="189">
        <f t="shared" si="45"/>
        <v>0</v>
      </c>
      <c r="AH137" s="150"/>
    </row>
    <row r="138" hidden="1" outlineLevel="1">
      <c r="A138" s="211"/>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89"/>
      <c r="AH138" s="185"/>
    </row>
    <row r="139" hidden="1" outlineLevel="1">
      <c r="A139" s="288" t="s">
        <v>850</v>
      </c>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189">
        <f t="shared" ref="AG139:AG142" si="47">SUM(B139:AF139)</f>
        <v>0</v>
      </c>
      <c r="AH139" s="208"/>
    </row>
    <row r="140" hidden="1" outlineLevel="1">
      <c r="A140" s="288" t="s">
        <v>851</v>
      </c>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189">
        <f t="shared" si="47"/>
        <v>0</v>
      </c>
      <c r="AH140" s="208"/>
    </row>
    <row r="141" hidden="1" outlineLevel="1">
      <c r="A141" s="288" t="s">
        <v>852</v>
      </c>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189">
        <f t="shared" si="47"/>
        <v>0</v>
      </c>
      <c r="AH141" s="208"/>
    </row>
    <row r="142" hidden="1" outlineLevel="1">
      <c r="A142" s="296" t="s">
        <v>250</v>
      </c>
      <c r="B142" s="297">
        <f t="shared" ref="B142:AF142" si="48">sum(B139:B141)</f>
        <v>0</v>
      </c>
      <c r="C142" s="297">
        <f t="shared" si="48"/>
        <v>0</v>
      </c>
      <c r="D142" s="297">
        <f t="shared" si="48"/>
        <v>0</v>
      </c>
      <c r="E142" s="297">
        <f t="shared" si="48"/>
        <v>0</v>
      </c>
      <c r="F142" s="297">
        <f t="shared" si="48"/>
        <v>0</v>
      </c>
      <c r="G142" s="297">
        <f t="shared" si="48"/>
        <v>0</v>
      </c>
      <c r="H142" s="297">
        <f t="shared" si="48"/>
        <v>0</v>
      </c>
      <c r="I142" s="297">
        <f t="shared" si="48"/>
        <v>0</v>
      </c>
      <c r="J142" s="297">
        <f t="shared" si="48"/>
        <v>0</v>
      </c>
      <c r="K142" s="297">
        <f t="shared" si="48"/>
        <v>0</v>
      </c>
      <c r="L142" s="297">
        <f t="shared" si="48"/>
        <v>0</v>
      </c>
      <c r="M142" s="297">
        <f t="shared" si="48"/>
        <v>0</v>
      </c>
      <c r="N142" s="297">
        <f t="shared" si="48"/>
        <v>0</v>
      </c>
      <c r="O142" s="297">
        <f t="shared" si="48"/>
        <v>0</v>
      </c>
      <c r="P142" s="297">
        <f t="shared" si="48"/>
        <v>0</v>
      </c>
      <c r="Q142" s="297">
        <f t="shared" si="48"/>
        <v>0</v>
      </c>
      <c r="R142" s="297">
        <f t="shared" si="48"/>
        <v>0</v>
      </c>
      <c r="S142" s="297">
        <f t="shared" si="48"/>
        <v>0</v>
      </c>
      <c r="T142" s="297">
        <f t="shared" si="48"/>
        <v>0</v>
      </c>
      <c r="U142" s="297">
        <f t="shared" si="48"/>
        <v>0</v>
      </c>
      <c r="V142" s="297">
        <f t="shared" si="48"/>
        <v>0</v>
      </c>
      <c r="W142" s="297">
        <f t="shared" si="48"/>
        <v>0</v>
      </c>
      <c r="X142" s="297">
        <f t="shared" si="48"/>
        <v>0</v>
      </c>
      <c r="Y142" s="297">
        <f t="shared" si="48"/>
        <v>0</v>
      </c>
      <c r="Z142" s="297">
        <f t="shared" si="48"/>
        <v>0</v>
      </c>
      <c r="AA142" s="297">
        <f t="shared" si="48"/>
        <v>0</v>
      </c>
      <c r="AB142" s="297">
        <f t="shared" si="48"/>
        <v>0</v>
      </c>
      <c r="AC142" s="297">
        <f t="shared" si="48"/>
        <v>0</v>
      </c>
      <c r="AD142" s="297">
        <f t="shared" si="48"/>
        <v>0</v>
      </c>
      <c r="AE142" s="297">
        <f t="shared" si="48"/>
        <v>0</v>
      </c>
      <c r="AF142" s="297">
        <f t="shared" si="48"/>
        <v>0</v>
      </c>
      <c r="AG142" s="189">
        <f t="shared" si="47"/>
        <v>0</v>
      </c>
      <c r="AH142" s="298"/>
    </row>
    <row r="143" hidden="1" outlineLevel="1">
      <c r="A143" s="211"/>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89"/>
      <c r="AH143" s="185"/>
    </row>
    <row r="144">
      <c r="A144" s="299" t="s">
        <v>278</v>
      </c>
      <c r="B144" s="245">
        <v>1.0</v>
      </c>
      <c r="C144" s="245">
        <v>1.0</v>
      </c>
      <c r="D144" s="245">
        <v>2.0</v>
      </c>
      <c r="E144" s="245">
        <v>2.0</v>
      </c>
      <c r="F144" s="245">
        <v>0.0</v>
      </c>
      <c r="G144" s="245">
        <v>1.0</v>
      </c>
      <c r="H144" s="245">
        <v>0.0</v>
      </c>
      <c r="I144" s="245">
        <v>0.0</v>
      </c>
      <c r="J144" s="245">
        <v>2.0</v>
      </c>
      <c r="K144" s="245">
        <v>1.0</v>
      </c>
      <c r="L144" s="245">
        <v>2.0</v>
      </c>
      <c r="M144" s="245">
        <v>0.0</v>
      </c>
      <c r="N144" s="245">
        <v>0.0</v>
      </c>
      <c r="O144" s="245">
        <v>0.0</v>
      </c>
      <c r="P144" s="245">
        <v>1.0</v>
      </c>
      <c r="Q144" s="245">
        <v>1.0</v>
      </c>
      <c r="R144" s="245">
        <v>3.0</v>
      </c>
      <c r="S144" s="245">
        <v>2.0</v>
      </c>
      <c r="T144" s="245">
        <v>0.0</v>
      </c>
      <c r="U144" s="245">
        <v>1.0</v>
      </c>
      <c r="V144" s="245">
        <v>0.0</v>
      </c>
      <c r="W144" s="245">
        <v>0.0</v>
      </c>
      <c r="X144" s="245">
        <v>0.0</v>
      </c>
      <c r="Y144" s="245">
        <v>2.0</v>
      </c>
      <c r="Z144" s="245">
        <v>0.0</v>
      </c>
      <c r="AA144" s="245">
        <v>0.0</v>
      </c>
      <c r="AB144" s="245">
        <v>1.0</v>
      </c>
      <c r="AC144" s="245">
        <v>3.0</v>
      </c>
      <c r="AD144" s="245">
        <v>0.0</v>
      </c>
      <c r="AE144" s="245">
        <v>1.0</v>
      </c>
      <c r="AF144" s="245">
        <v>1.0</v>
      </c>
      <c r="AG144" s="189">
        <f t="shared" ref="AG144:AG157" si="49">SUM(B144:AF144)</f>
        <v>28</v>
      </c>
      <c r="AH144" s="226"/>
    </row>
    <row r="145">
      <c r="A145" s="300" t="s">
        <v>279</v>
      </c>
      <c r="B145" s="235">
        <v>0.0</v>
      </c>
      <c r="C145" s="235">
        <v>0.0</v>
      </c>
      <c r="D145" s="235">
        <v>0.0</v>
      </c>
      <c r="E145" s="235">
        <v>0.0</v>
      </c>
      <c r="F145" s="235">
        <v>0.0</v>
      </c>
      <c r="G145" s="235">
        <v>0.0</v>
      </c>
      <c r="H145" s="235">
        <v>0.0</v>
      </c>
      <c r="I145" s="235">
        <v>0.0</v>
      </c>
      <c r="J145" s="235">
        <v>0.0</v>
      </c>
      <c r="K145" s="235">
        <v>0.0</v>
      </c>
      <c r="L145" s="235">
        <v>0.0</v>
      </c>
      <c r="M145" s="235">
        <v>0.0</v>
      </c>
      <c r="N145" s="235">
        <v>0.0</v>
      </c>
      <c r="O145" s="235">
        <v>0.0</v>
      </c>
      <c r="P145" s="235">
        <v>0.0</v>
      </c>
      <c r="Q145" s="235">
        <v>0.0</v>
      </c>
      <c r="R145" s="235">
        <v>0.0</v>
      </c>
      <c r="S145" s="235">
        <v>0.0</v>
      </c>
      <c r="T145" s="235">
        <v>0.0</v>
      </c>
      <c r="U145" s="235">
        <v>0.0</v>
      </c>
      <c r="V145" s="235">
        <v>0.0</v>
      </c>
      <c r="W145" s="235">
        <v>0.0</v>
      </c>
      <c r="X145" s="235">
        <v>0.0</v>
      </c>
      <c r="Y145" s="235">
        <v>0.0</v>
      </c>
      <c r="Z145" s="235">
        <v>0.0</v>
      </c>
      <c r="AA145" s="235">
        <v>0.0</v>
      </c>
      <c r="AB145" s="235">
        <v>0.0</v>
      </c>
      <c r="AC145" s="235">
        <v>0.0</v>
      </c>
      <c r="AD145" s="235">
        <v>0.0</v>
      </c>
      <c r="AE145" s="235">
        <v>0.0</v>
      </c>
      <c r="AF145" s="235">
        <v>0.0</v>
      </c>
      <c r="AG145" s="189">
        <f t="shared" si="49"/>
        <v>0</v>
      </c>
      <c r="AH145" s="201"/>
    </row>
    <row r="146">
      <c r="A146" s="300" t="s">
        <v>853</v>
      </c>
      <c r="B146" s="235">
        <v>1.0</v>
      </c>
      <c r="C146" s="235">
        <v>0.0</v>
      </c>
      <c r="D146" s="235">
        <v>0.0</v>
      </c>
      <c r="E146" s="235">
        <v>1.0</v>
      </c>
      <c r="F146" s="235">
        <v>0.0</v>
      </c>
      <c r="G146" s="235">
        <v>1.0</v>
      </c>
      <c r="H146" s="235">
        <v>1.0</v>
      </c>
      <c r="I146" s="235">
        <v>0.0</v>
      </c>
      <c r="J146" s="235">
        <v>0.0</v>
      </c>
      <c r="K146" s="235">
        <v>1.0</v>
      </c>
      <c r="L146" s="235">
        <v>0.0</v>
      </c>
      <c r="M146" s="235">
        <v>0.0</v>
      </c>
      <c r="N146" s="235">
        <v>0.0</v>
      </c>
      <c r="O146" s="235">
        <v>0.0</v>
      </c>
      <c r="P146" s="235">
        <v>0.0</v>
      </c>
      <c r="Q146" s="235">
        <v>0.0</v>
      </c>
      <c r="R146" s="235">
        <v>0.0</v>
      </c>
      <c r="S146" s="235">
        <v>0.0</v>
      </c>
      <c r="T146" s="235">
        <v>0.0</v>
      </c>
      <c r="U146" s="235">
        <v>0.0</v>
      </c>
      <c r="V146" s="235">
        <v>1.0</v>
      </c>
      <c r="W146" s="235">
        <v>0.0</v>
      </c>
      <c r="X146" s="235">
        <v>0.0</v>
      </c>
      <c r="Y146" s="235">
        <v>0.0</v>
      </c>
      <c r="Z146" s="235">
        <v>0.0</v>
      </c>
      <c r="AA146" s="235">
        <v>0.0</v>
      </c>
      <c r="AB146" s="235">
        <v>1.0</v>
      </c>
      <c r="AC146" s="235">
        <v>0.0</v>
      </c>
      <c r="AD146" s="235">
        <v>2.0</v>
      </c>
      <c r="AE146" s="235">
        <v>0.0</v>
      </c>
      <c r="AF146" s="235">
        <v>0.0</v>
      </c>
      <c r="AG146" s="189">
        <f t="shared" si="49"/>
        <v>9</v>
      </c>
      <c r="AH146" s="201"/>
    </row>
    <row r="147">
      <c r="A147" s="300" t="s">
        <v>854</v>
      </c>
      <c r="B147" s="235">
        <v>0.0</v>
      </c>
      <c r="C147" s="235">
        <v>0.0</v>
      </c>
      <c r="D147" s="235">
        <v>0.0</v>
      </c>
      <c r="E147" s="235">
        <v>0.0</v>
      </c>
      <c r="F147" s="235">
        <v>0.0</v>
      </c>
      <c r="G147" s="235">
        <v>0.0</v>
      </c>
      <c r="H147" s="235">
        <v>0.0</v>
      </c>
      <c r="I147" s="235">
        <v>0.0</v>
      </c>
      <c r="J147" s="235">
        <v>0.0</v>
      </c>
      <c r="K147" s="235">
        <v>0.0</v>
      </c>
      <c r="L147" s="235">
        <v>0.0</v>
      </c>
      <c r="M147" s="235">
        <v>0.0</v>
      </c>
      <c r="N147" s="235">
        <v>0.0</v>
      </c>
      <c r="O147" s="235">
        <v>0.0</v>
      </c>
      <c r="P147" s="235">
        <v>0.0</v>
      </c>
      <c r="Q147" s="235">
        <v>0.0</v>
      </c>
      <c r="R147" s="235">
        <v>0.0</v>
      </c>
      <c r="S147" s="235">
        <v>0.0</v>
      </c>
      <c r="T147" s="235">
        <v>0.0</v>
      </c>
      <c r="U147" s="235">
        <v>0.0</v>
      </c>
      <c r="V147" s="235">
        <v>0.0</v>
      </c>
      <c r="W147" s="235">
        <v>0.0</v>
      </c>
      <c r="X147" s="235">
        <v>0.0</v>
      </c>
      <c r="Y147" s="235">
        <v>0.0</v>
      </c>
      <c r="Z147" s="235">
        <v>0.0</v>
      </c>
      <c r="AA147" s="235">
        <v>0.0</v>
      </c>
      <c r="AB147" s="235">
        <v>0.0</v>
      </c>
      <c r="AC147" s="235">
        <v>0.0</v>
      </c>
      <c r="AD147" s="235">
        <v>0.0</v>
      </c>
      <c r="AE147" s="235">
        <v>0.0</v>
      </c>
      <c r="AF147" s="235">
        <v>0.0</v>
      </c>
      <c r="AG147" s="189">
        <f t="shared" si="49"/>
        <v>0</v>
      </c>
      <c r="AH147" s="201"/>
    </row>
    <row r="148">
      <c r="A148" s="300" t="s">
        <v>855</v>
      </c>
      <c r="B148" s="235">
        <v>0.0</v>
      </c>
      <c r="C148" s="235">
        <v>0.0</v>
      </c>
      <c r="D148" s="235">
        <v>0.0</v>
      </c>
      <c r="E148" s="235">
        <v>0.0</v>
      </c>
      <c r="F148" s="235">
        <v>0.0</v>
      </c>
      <c r="G148" s="235">
        <v>0.0</v>
      </c>
      <c r="H148" s="235">
        <v>0.0</v>
      </c>
      <c r="I148" s="235">
        <v>0.0</v>
      </c>
      <c r="J148" s="235">
        <v>0.0</v>
      </c>
      <c r="K148" s="235">
        <v>0.0</v>
      </c>
      <c r="L148" s="235">
        <v>0.0</v>
      </c>
      <c r="M148" s="235">
        <v>0.0</v>
      </c>
      <c r="N148" s="235">
        <v>0.0</v>
      </c>
      <c r="O148" s="235">
        <v>0.0</v>
      </c>
      <c r="P148" s="235">
        <v>0.0</v>
      </c>
      <c r="Q148" s="235">
        <v>0.0</v>
      </c>
      <c r="R148" s="235">
        <v>0.0</v>
      </c>
      <c r="S148" s="235">
        <v>0.0</v>
      </c>
      <c r="T148" s="235">
        <v>0.0</v>
      </c>
      <c r="U148" s="235">
        <v>0.0</v>
      </c>
      <c r="V148" s="235">
        <v>0.0</v>
      </c>
      <c r="W148" s="235">
        <v>0.0</v>
      </c>
      <c r="X148" s="235">
        <v>0.0</v>
      </c>
      <c r="Y148" s="235">
        <v>0.0</v>
      </c>
      <c r="Z148" s="235">
        <v>0.0</v>
      </c>
      <c r="AA148" s="235">
        <v>0.0</v>
      </c>
      <c r="AB148" s="235">
        <v>0.0</v>
      </c>
      <c r="AC148" s="235">
        <v>0.0</v>
      </c>
      <c r="AD148" s="235">
        <v>0.0</v>
      </c>
      <c r="AE148" s="235">
        <v>0.0</v>
      </c>
      <c r="AF148" s="235">
        <v>0.0</v>
      </c>
      <c r="AG148" s="189">
        <f t="shared" si="49"/>
        <v>0</v>
      </c>
      <c r="AH148" s="201"/>
    </row>
    <row r="149">
      <c r="A149" s="300" t="s">
        <v>856</v>
      </c>
      <c r="B149" s="235">
        <v>0.0</v>
      </c>
      <c r="C149" s="235">
        <v>0.0</v>
      </c>
      <c r="D149" s="235">
        <v>0.0</v>
      </c>
      <c r="E149" s="235">
        <v>0.0</v>
      </c>
      <c r="F149" s="235">
        <v>0.0</v>
      </c>
      <c r="G149" s="235">
        <v>0.0</v>
      </c>
      <c r="H149" s="235">
        <v>0.0</v>
      </c>
      <c r="I149" s="235">
        <v>0.0</v>
      </c>
      <c r="J149" s="235">
        <v>0.0</v>
      </c>
      <c r="K149" s="235">
        <v>0.0</v>
      </c>
      <c r="L149" s="235">
        <v>0.0</v>
      </c>
      <c r="M149" s="235">
        <v>0.0</v>
      </c>
      <c r="N149" s="235">
        <v>0.0</v>
      </c>
      <c r="O149" s="235">
        <v>0.0</v>
      </c>
      <c r="P149" s="235">
        <v>0.0</v>
      </c>
      <c r="Q149" s="235">
        <v>0.0</v>
      </c>
      <c r="R149" s="235">
        <v>0.0</v>
      </c>
      <c r="S149" s="235">
        <v>0.0</v>
      </c>
      <c r="T149" s="235">
        <v>0.0</v>
      </c>
      <c r="U149" s="235">
        <v>0.0</v>
      </c>
      <c r="V149" s="235">
        <v>0.0</v>
      </c>
      <c r="W149" s="235">
        <v>0.0</v>
      </c>
      <c r="X149" s="235">
        <v>0.0</v>
      </c>
      <c r="Y149" s="235">
        <v>0.0</v>
      </c>
      <c r="Z149" s="235">
        <v>0.0</v>
      </c>
      <c r="AA149" s="235">
        <v>0.0</v>
      </c>
      <c r="AB149" s="235">
        <v>0.0</v>
      </c>
      <c r="AC149" s="235">
        <v>0.0</v>
      </c>
      <c r="AD149" s="235">
        <v>0.0</v>
      </c>
      <c r="AE149" s="235">
        <v>0.0</v>
      </c>
      <c r="AF149" s="235">
        <v>0.0</v>
      </c>
      <c r="AG149" s="189">
        <f t="shared" si="49"/>
        <v>0</v>
      </c>
      <c r="AH149" s="201"/>
    </row>
    <row r="150">
      <c r="A150" s="300" t="s">
        <v>857</v>
      </c>
      <c r="B150" s="235">
        <v>0.0</v>
      </c>
      <c r="C150" s="235">
        <v>1.0</v>
      </c>
      <c r="D150" s="235">
        <v>3.0</v>
      </c>
      <c r="E150" s="235">
        <v>2.0</v>
      </c>
      <c r="F150" s="235">
        <v>0.0</v>
      </c>
      <c r="G150" s="235">
        <v>1.0</v>
      </c>
      <c r="H150" s="235">
        <v>2.0</v>
      </c>
      <c r="I150" s="235">
        <v>0.0</v>
      </c>
      <c r="J150" s="235">
        <v>0.0</v>
      </c>
      <c r="K150" s="235">
        <v>1.0</v>
      </c>
      <c r="L150" s="235">
        <v>0.0</v>
      </c>
      <c r="M150" s="235">
        <v>1.0</v>
      </c>
      <c r="N150" s="235">
        <v>0.0</v>
      </c>
      <c r="O150" s="235">
        <v>1.0</v>
      </c>
      <c r="P150" s="235">
        <v>1.0</v>
      </c>
      <c r="Q150" s="235">
        <v>1.0</v>
      </c>
      <c r="R150" s="235">
        <v>1.0</v>
      </c>
      <c r="S150" s="235">
        <v>2.0</v>
      </c>
      <c r="T150" s="235">
        <v>1.0</v>
      </c>
      <c r="U150" s="235">
        <v>1.0</v>
      </c>
      <c r="V150" s="235">
        <v>0.0</v>
      </c>
      <c r="W150" s="235">
        <v>0.0</v>
      </c>
      <c r="X150" s="235">
        <v>0.0</v>
      </c>
      <c r="Y150" s="235">
        <v>0.0</v>
      </c>
      <c r="Z150" s="235">
        <v>0.0</v>
      </c>
      <c r="AA150" s="235">
        <v>0.0</v>
      </c>
      <c r="AB150" s="235">
        <v>1.0</v>
      </c>
      <c r="AC150" s="235">
        <v>1.0</v>
      </c>
      <c r="AD150" s="235">
        <v>0.0</v>
      </c>
      <c r="AE150" s="235">
        <v>0.0</v>
      </c>
      <c r="AF150" s="235">
        <v>1.0</v>
      </c>
      <c r="AG150" s="189">
        <f t="shared" si="49"/>
        <v>22</v>
      </c>
      <c r="AH150" s="201"/>
    </row>
    <row r="151" collapsed="1">
      <c r="A151" s="300" t="s">
        <v>858</v>
      </c>
      <c r="B151" s="235">
        <v>0.0</v>
      </c>
      <c r="C151" s="235">
        <v>0.0</v>
      </c>
      <c r="D151" s="235">
        <v>0.0</v>
      </c>
      <c r="E151" s="235">
        <v>0.0</v>
      </c>
      <c r="F151" s="235">
        <v>0.0</v>
      </c>
      <c r="G151" s="235">
        <v>0.0</v>
      </c>
      <c r="H151" s="235">
        <v>0.0</v>
      </c>
      <c r="I151" s="235">
        <v>0.0</v>
      </c>
      <c r="J151" s="235">
        <v>0.0</v>
      </c>
      <c r="K151" s="235">
        <v>0.0</v>
      </c>
      <c r="L151" s="235">
        <v>0.0</v>
      </c>
      <c r="M151" s="235">
        <v>0.0</v>
      </c>
      <c r="N151" s="235">
        <v>0.0</v>
      </c>
      <c r="O151" s="235">
        <v>0.0</v>
      </c>
      <c r="P151" s="235">
        <v>0.0</v>
      </c>
      <c r="Q151" s="235">
        <v>0.0</v>
      </c>
      <c r="R151" s="235">
        <v>0.0</v>
      </c>
      <c r="S151" s="235">
        <v>0.0</v>
      </c>
      <c r="T151" s="235">
        <v>0.0</v>
      </c>
      <c r="U151" s="235">
        <v>0.0</v>
      </c>
      <c r="V151" s="235">
        <v>0.0</v>
      </c>
      <c r="W151" s="235">
        <v>0.0</v>
      </c>
      <c r="X151" s="235">
        <v>0.0</v>
      </c>
      <c r="Y151" s="235">
        <v>0.0</v>
      </c>
      <c r="Z151" s="235">
        <v>0.0</v>
      </c>
      <c r="AA151" s="235">
        <v>0.0</v>
      </c>
      <c r="AB151" s="235">
        <v>0.0</v>
      </c>
      <c r="AC151" s="235">
        <v>0.0</v>
      </c>
      <c r="AD151" s="235">
        <v>0.0</v>
      </c>
      <c r="AE151" s="235">
        <v>0.0</v>
      </c>
      <c r="AF151" s="235">
        <v>0.0</v>
      </c>
      <c r="AG151" s="189">
        <f t="shared" si="49"/>
        <v>0</v>
      </c>
      <c r="AH151" s="201"/>
    </row>
    <row r="152" hidden="1" outlineLevel="1">
      <c r="A152" s="300" t="s">
        <v>859</v>
      </c>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189">
        <f t="shared" si="49"/>
        <v>0</v>
      </c>
      <c r="AH152" s="201"/>
    </row>
    <row r="153" hidden="1" outlineLevel="1">
      <c r="A153" s="300" t="s">
        <v>860</v>
      </c>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189">
        <f t="shared" si="49"/>
        <v>0</v>
      </c>
      <c r="AH153" s="201"/>
    </row>
    <row r="154" hidden="1" outlineLevel="1">
      <c r="A154" s="288" t="s">
        <v>861</v>
      </c>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189">
        <f t="shared" si="49"/>
        <v>0</v>
      </c>
      <c r="AH154" s="201"/>
    </row>
    <row r="155" hidden="1" outlineLevel="1">
      <c r="A155" s="288" t="s">
        <v>862</v>
      </c>
      <c r="B155" s="349"/>
      <c r="C155" s="349"/>
      <c r="D155" s="349"/>
      <c r="E155" s="349"/>
      <c r="F155" s="349"/>
      <c r="G155" s="349"/>
      <c r="H155" s="349"/>
      <c r="I155" s="349"/>
      <c r="J155" s="349"/>
      <c r="K155" s="349"/>
      <c r="L155" s="349"/>
      <c r="M155" s="349"/>
      <c r="N155" s="349"/>
      <c r="O155" s="349"/>
      <c r="P155" s="349"/>
      <c r="Q155" s="349"/>
      <c r="R155" s="349"/>
      <c r="S155" s="349"/>
      <c r="T155" s="349"/>
      <c r="U155" s="349"/>
      <c r="V155" s="349"/>
      <c r="W155" s="349"/>
      <c r="X155" s="349"/>
      <c r="Y155" s="349"/>
      <c r="Z155" s="349"/>
      <c r="AA155" s="349"/>
      <c r="AB155" s="349"/>
      <c r="AC155" s="349"/>
      <c r="AD155" s="349"/>
      <c r="AE155" s="349"/>
      <c r="AF155" s="349"/>
      <c r="AG155" s="189">
        <f t="shared" si="49"/>
        <v>0</v>
      </c>
      <c r="AH155" s="201"/>
    </row>
    <row r="156" hidden="1" outlineLevel="1">
      <c r="A156" s="288" t="s">
        <v>290</v>
      </c>
      <c r="B156" s="295"/>
      <c r="C156" s="295"/>
      <c r="D156" s="295"/>
      <c r="E156" s="295"/>
      <c r="F156" s="295"/>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189">
        <f t="shared" si="49"/>
        <v>0</v>
      </c>
      <c r="AH156" s="201"/>
    </row>
    <row r="157">
      <c r="A157" s="296" t="s">
        <v>291</v>
      </c>
      <c r="B157" s="297">
        <f t="shared" ref="B157:AF157" si="50">sum(B144:B156)</f>
        <v>2</v>
      </c>
      <c r="C157" s="297">
        <f t="shared" si="50"/>
        <v>2</v>
      </c>
      <c r="D157" s="297">
        <f t="shared" si="50"/>
        <v>5</v>
      </c>
      <c r="E157" s="297">
        <f t="shared" si="50"/>
        <v>5</v>
      </c>
      <c r="F157" s="297">
        <f t="shared" si="50"/>
        <v>0</v>
      </c>
      <c r="G157" s="297">
        <f t="shared" si="50"/>
        <v>3</v>
      </c>
      <c r="H157" s="297">
        <f t="shared" si="50"/>
        <v>3</v>
      </c>
      <c r="I157" s="297">
        <f t="shared" si="50"/>
        <v>0</v>
      </c>
      <c r="J157" s="297">
        <f t="shared" si="50"/>
        <v>2</v>
      </c>
      <c r="K157" s="297">
        <f t="shared" si="50"/>
        <v>3</v>
      </c>
      <c r="L157" s="297">
        <f t="shared" si="50"/>
        <v>2</v>
      </c>
      <c r="M157" s="297">
        <f t="shared" si="50"/>
        <v>1</v>
      </c>
      <c r="N157" s="297">
        <f t="shared" si="50"/>
        <v>0</v>
      </c>
      <c r="O157" s="297">
        <f t="shared" si="50"/>
        <v>1</v>
      </c>
      <c r="P157" s="297">
        <f t="shared" si="50"/>
        <v>2</v>
      </c>
      <c r="Q157" s="297">
        <f t="shared" si="50"/>
        <v>2</v>
      </c>
      <c r="R157" s="297">
        <f t="shared" si="50"/>
        <v>4</v>
      </c>
      <c r="S157" s="297">
        <f t="shared" si="50"/>
        <v>4</v>
      </c>
      <c r="T157" s="297">
        <f t="shared" si="50"/>
        <v>1</v>
      </c>
      <c r="U157" s="297">
        <f t="shared" si="50"/>
        <v>2</v>
      </c>
      <c r="V157" s="297">
        <f t="shared" si="50"/>
        <v>1</v>
      </c>
      <c r="W157" s="297">
        <f t="shared" si="50"/>
        <v>0</v>
      </c>
      <c r="X157" s="297">
        <f t="shared" si="50"/>
        <v>0</v>
      </c>
      <c r="Y157" s="297">
        <f t="shared" si="50"/>
        <v>2</v>
      </c>
      <c r="Z157" s="297">
        <f t="shared" si="50"/>
        <v>0</v>
      </c>
      <c r="AA157" s="297">
        <f t="shared" si="50"/>
        <v>0</v>
      </c>
      <c r="AB157" s="297">
        <f t="shared" si="50"/>
        <v>3</v>
      </c>
      <c r="AC157" s="297">
        <f t="shared" si="50"/>
        <v>4</v>
      </c>
      <c r="AD157" s="297">
        <f t="shared" si="50"/>
        <v>2</v>
      </c>
      <c r="AE157" s="297">
        <f t="shared" si="50"/>
        <v>1</v>
      </c>
      <c r="AF157" s="297">
        <f t="shared" si="50"/>
        <v>2</v>
      </c>
      <c r="AG157" s="189">
        <f t="shared" si="49"/>
        <v>59</v>
      </c>
      <c r="AH157" s="298"/>
    </row>
    <row r="158">
      <c r="A158" s="409"/>
      <c r="AG158" s="189"/>
      <c r="AH158" s="283"/>
    </row>
    <row r="159">
      <c r="AG159" s="189"/>
      <c r="AH159" s="283"/>
    </row>
    <row r="160">
      <c r="AG160" s="189"/>
      <c r="AH160" s="283"/>
    </row>
    <row r="161">
      <c r="A161" s="286" t="s">
        <v>863</v>
      </c>
      <c r="B161" s="200">
        <f t="shared" ref="B161:AF161" si="51">sum(B162,B179)</f>
        <v>7</v>
      </c>
      <c r="C161" s="200">
        <f t="shared" si="51"/>
        <v>13</v>
      </c>
      <c r="D161" s="200">
        <f t="shared" si="51"/>
        <v>5</v>
      </c>
      <c r="E161" s="200">
        <f t="shared" si="51"/>
        <v>7</v>
      </c>
      <c r="F161" s="200">
        <f t="shared" si="51"/>
        <v>14</v>
      </c>
      <c r="G161" s="200">
        <f t="shared" si="51"/>
        <v>12</v>
      </c>
      <c r="H161" s="200">
        <f t="shared" si="51"/>
        <v>11</v>
      </c>
      <c r="I161" s="200">
        <f t="shared" si="51"/>
        <v>14</v>
      </c>
      <c r="J161" s="200">
        <f t="shared" si="51"/>
        <v>4</v>
      </c>
      <c r="K161" s="200">
        <f t="shared" si="51"/>
        <v>12</v>
      </c>
      <c r="L161" s="200">
        <f t="shared" si="51"/>
        <v>9</v>
      </c>
      <c r="M161" s="200">
        <f t="shared" si="51"/>
        <v>19</v>
      </c>
      <c r="N161" s="200">
        <f t="shared" si="51"/>
        <v>9</v>
      </c>
      <c r="O161" s="200">
        <f t="shared" si="51"/>
        <v>11</v>
      </c>
      <c r="P161" s="200">
        <f t="shared" si="51"/>
        <v>20</v>
      </c>
      <c r="Q161" s="200">
        <f t="shared" si="51"/>
        <v>30</v>
      </c>
      <c r="R161" s="200">
        <f t="shared" si="51"/>
        <v>16</v>
      </c>
      <c r="S161" s="200">
        <f t="shared" si="51"/>
        <v>34</v>
      </c>
      <c r="T161" s="200">
        <f t="shared" si="51"/>
        <v>11</v>
      </c>
      <c r="U161" s="200">
        <f t="shared" si="51"/>
        <v>17</v>
      </c>
      <c r="V161" s="200">
        <f t="shared" si="51"/>
        <v>20</v>
      </c>
      <c r="W161" s="200">
        <f t="shared" si="51"/>
        <v>18</v>
      </c>
      <c r="X161" s="200">
        <f t="shared" si="51"/>
        <v>13</v>
      </c>
      <c r="Y161" s="200">
        <f t="shared" si="51"/>
        <v>13</v>
      </c>
      <c r="Z161" s="200">
        <f t="shared" si="51"/>
        <v>8</v>
      </c>
      <c r="AA161" s="200">
        <f t="shared" si="51"/>
        <v>4</v>
      </c>
      <c r="AB161" s="200">
        <f t="shared" si="51"/>
        <v>14</v>
      </c>
      <c r="AC161" s="200">
        <f t="shared" si="51"/>
        <v>8</v>
      </c>
      <c r="AD161" s="200">
        <f t="shared" si="51"/>
        <v>21</v>
      </c>
      <c r="AE161" s="200">
        <f t="shared" si="51"/>
        <v>10</v>
      </c>
      <c r="AF161" s="200">
        <f t="shared" si="51"/>
        <v>4</v>
      </c>
      <c r="AG161" s="189">
        <f t="shared" ref="AG161:AG170" si="53">SUM(B161:AF161)</f>
        <v>408</v>
      </c>
      <c r="AH161" s="201"/>
    </row>
    <row r="162">
      <c r="A162" s="202" t="s">
        <v>230</v>
      </c>
      <c r="B162" s="203">
        <f t="shared" ref="B162:AF162" si="52">sum(B170,B177)</f>
        <v>7</v>
      </c>
      <c r="C162" s="203">
        <f t="shared" si="52"/>
        <v>12</v>
      </c>
      <c r="D162" s="203">
        <f t="shared" si="52"/>
        <v>5</v>
      </c>
      <c r="E162" s="203">
        <f t="shared" si="52"/>
        <v>7</v>
      </c>
      <c r="F162" s="203">
        <f t="shared" si="52"/>
        <v>14</v>
      </c>
      <c r="G162" s="203">
        <f t="shared" si="52"/>
        <v>12</v>
      </c>
      <c r="H162" s="203">
        <f t="shared" si="52"/>
        <v>11</v>
      </c>
      <c r="I162" s="203">
        <f t="shared" si="52"/>
        <v>14</v>
      </c>
      <c r="J162" s="203">
        <f t="shared" si="52"/>
        <v>4</v>
      </c>
      <c r="K162" s="203">
        <f t="shared" si="52"/>
        <v>12</v>
      </c>
      <c r="L162" s="203">
        <f t="shared" si="52"/>
        <v>9</v>
      </c>
      <c r="M162" s="203">
        <f t="shared" si="52"/>
        <v>18</v>
      </c>
      <c r="N162" s="203">
        <f t="shared" si="52"/>
        <v>9</v>
      </c>
      <c r="O162" s="203">
        <f t="shared" si="52"/>
        <v>10</v>
      </c>
      <c r="P162" s="203">
        <f t="shared" si="52"/>
        <v>20</v>
      </c>
      <c r="Q162" s="203">
        <f t="shared" si="52"/>
        <v>30</v>
      </c>
      <c r="R162" s="203">
        <f t="shared" si="52"/>
        <v>16</v>
      </c>
      <c r="S162" s="203">
        <f t="shared" si="52"/>
        <v>34</v>
      </c>
      <c r="T162" s="203">
        <f t="shared" si="52"/>
        <v>11</v>
      </c>
      <c r="U162" s="203">
        <f t="shared" si="52"/>
        <v>17</v>
      </c>
      <c r="V162" s="203">
        <f t="shared" si="52"/>
        <v>20</v>
      </c>
      <c r="W162" s="203">
        <f t="shared" si="52"/>
        <v>18</v>
      </c>
      <c r="X162" s="203">
        <f t="shared" si="52"/>
        <v>13</v>
      </c>
      <c r="Y162" s="203">
        <f t="shared" si="52"/>
        <v>13</v>
      </c>
      <c r="Z162" s="203">
        <f t="shared" si="52"/>
        <v>8</v>
      </c>
      <c r="AA162" s="203">
        <f t="shared" si="52"/>
        <v>4</v>
      </c>
      <c r="AB162" s="203">
        <f t="shared" si="52"/>
        <v>14</v>
      </c>
      <c r="AC162" s="203">
        <f t="shared" si="52"/>
        <v>8</v>
      </c>
      <c r="AD162" s="203">
        <f t="shared" si="52"/>
        <v>21</v>
      </c>
      <c r="AE162" s="203">
        <f t="shared" si="52"/>
        <v>10</v>
      </c>
      <c r="AF162" s="203">
        <f t="shared" si="52"/>
        <v>4</v>
      </c>
      <c r="AG162" s="189">
        <f t="shared" si="53"/>
        <v>405</v>
      </c>
      <c r="AH162" s="205"/>
    </row>
    <row r="163">
      <c r="A163" s="306" t="s">
        <v>379</v>
      </c>
      <c r="B163" s="307">
        <v>0.0</v>
      </c>
      <c r="C163" s="307">
        <v>0.0</v>
      </c>
      <c r="D163" s="307">
        <v>0.0</v>
      </c>
      <c r="E163" s="307">
        <v>0.0</v>
      </c>
      <c r="F163" s="307">
        <v>0.0</v>
      </c>
      <c r="G163" s="307">
        <v>0.0</v>
      </c>
      <c r="H163" s="307">
        <v>0.0</v>
      </c>
      <c r="I163" s="307">
        <v>0.0</v>
      </c>
      <c r="J163" s="307">
        <v>0.0</v>
      </c>
      <c r="K163" s="307">
        <v>0.0</v>
      </c>
      <c r="L163" s="307">
        <v>0.0</v>
      </c>
      <c r="M163" s="307">
        <v>0.0</v>
      </c>
      <c r="N163" s="307">
        <v>0.0</v>
      </c>
      <c r="O163" s="307">
        <v>0.0</v>
      </c>
      <c r="P163" s="307">
        <v>0.0</v>
      </c>
      <c r="Q163" s="307">
        <v>0.0</v>
      </c>
      <c r="R163" s="307">
        <v>0.0</v>
      </c>
      <c r="S163" s="307">
        <v>0.0</v>
      </c>
      <c r="T163" s="307">
        <v>0.0</v>
      </c>
      <c r="U163" s="307">
        <v>0.0</v>
      </c>
      <c r="V163" s="307">
        <v>0.0</v>
      </c>
      <c r="W163" s="307">
        <v>0.0</v>
      </c>
      <c r="X163" s="307">
        <v>0.0</v>
      </c>
      <c r="Y163" s="307">
        <v>0.0</v>
      </c>
      <c r="Z163" s="307">
        <v>0.0</v>
      </c>
      <c r="AA163" s="307">
        <v>0.0</v>
      </c>
      <c r="AB163" s="307">
        <v>0.0</v>
      </c>
      <c r="AC163" s="307">
        <v>0.0</v>
      </c>
      <c r="AD163" s="307">
        <v>0.0</v>
      </c>
      <c r="AE163" s="307">
        <v>0.0</v>
      </c>
      <c r="AF163" s="307">
        <v>0.0</v>
      </c>
      <c r="AG163" s="189">
        <f t="shared" si="53"/>
        <v>0</v>
      </c>
      <c r="AH163" s="150"/>
    </row>
    <row r="164">
      <c r="A164" s="306" t="s">
        <v>380</v>
      </c>
      <c r="B164" s="307">
        <v>0.0</v>
      </c>
      <c r="C164" s="307">
        <v>0.0</v>
      </c>
      <c r="D164" s="307">
        <v>0.0</v>
      </c>
      <c r="E164" s="307">
        <v>0.0</v>
      </c>
      <c r="F164" s="307">
        <v>0.0</v>
      </c>
      <c r="G164" s="307">
        <v>0.0</v>
      </c>
      <c r="H164" s="307">
        <v>0.0</v>
      </c>
      <c r="I164" s="307">
        <v>0.0</v>
      </c>
      <c r="J164" s="307">
        <v>0.0</v>
      </c>
      <c r="K164" s="307">
        <v>0.0</v>
      </c>
      <c r="L164" s="307">
        <v>0.0</v>
      </c>
      <c r="M164" s="307">
        <v>0.0</v>
      </c>
      <c r="N164" s="307">
        <v>0.0</v>
      </c>
      <c r="O164" s="307">
        <v>0.0</v>
      </c>
      <c r="P164" s="307">
        <v>0.0</v>
      </c>
      <c r="Q164" s="307">
        <v>0.0</v>
      </c>
      <c r="R164" s="307">
        <v>0.0</v>
      </c>
      <c r="S164" s="307">
        <v>0.0</v>
      </c>
      <c r="T164" s="307">
        <v>0.0</v>
      </c>
      <c r="U164" s="307">
        <v>0.0</v>
      </c>
      <c r="V164" s="307">
        <v>0.0</v>
      </c>
      <c r="W164" s="307">
        <v>0.0</v>
      </c>
      <c r="X164" s="307">
        <v>0.0</v>
      </c>
      <c r="Y164" s="307">
        <v>0.0</v>
      </c>
      <c r="Z164" s="307">
        <v>0.0</v>
      </c>
      <c r="AA164" s="307">
        <v>0.0</v>
      </c>
      <c r="AB164" s="307">
        <v>0.0</v>
      </c>
      <c r="AC164" s="307">
        <v>0.0</v>
      </c>
      <c r="AD164" s="307">
        <v>0.0</v>
      </c>
      <c r="AE164" s="307">
        <v>0.0</v>
      </c>
      <c r="AF164" s="307">
        <v>0.0</v>
      </c>
      <c r="AG164" s="189">
        <f t="shared" si="53"/>
        <v>0</v>
      </c>
      <c r="AH164" s="150"/>
    </row>
    <row r="165">
      <c r="A165" s="306" t="s">
        <v>381</v>
      </c>
      <c r="B165" s="307">
        <v>0.0</v>
      </c>
      <c r="C165" s="307">
        <v>0.0</v>
      </c>
      <c r="D165" s="307">
        <v>0.0</v>
      </c>
      <c r="E165" s="307">
        <v>0.0</v>
      </c>
      <c r="F165" s="307">
        <v>0.0</v>
      </c>
      <c r="G165" s="307">
        <v>0.0</v>
      </c>
      <c r="H165" s="307">
        <v>0.0</v>
      </c>
      <c r="I165" s="307">
        <v>0.0</v>
      </c>
      <c r="J165" s="307">
        <v>0.0</v>
      </c>
      <c r="K165" s="307">
        <v>0.0</v>
      </c>
      <c r="L165" s="307">
        <v>0.0</v>
      </c>
      <c r="M165" s="307">
        <v>0.0</v>
      </c>
      <c r="N165" s="307">
        <v>0.0</v>
      </c>
      <c r="O165" s="307">
        <v>0.0</v>
      </c>
      <c r="P165" s="307">
        <v>0.0</v>
      </c>
      <c r="Q165" s="307">
        <v>0.0</v>
      </c>
      <c r="R165" s="307">
        <v>0.0</v>
      </c>
      <c r="S165" s="307">
        <v>0.0</v>
      </c>
      <c r="T165" s="307">
        <v>0.0</v>
      </c>
      <c r="U165" s="307">
        <v>0.0</v>
      </c>
      <c r="V165" s="307">
        <v>0.0</v>
      </c>
      <c r="W165" s="307">
        <v>0.0</v>
      </c>
      <c r="X165" s="307">
        <v>0.0</v>
      </c>
      <c r="Y165" s="307">
        <v>0.0</v>
      </c>
      <c r="Z165" s="307">
        <v>0.0</v>
      </c>
      <c r="AA165" s="307">
        <v>0.0</v>
      </c>
      <c r="AB165" s="307">
        <v>0.0</v>
      </c>
      <c r="AC165" s="307">
        <v>0.0</v>
      </c>
      <c r="AD165" s="307">
        <v>0.0</v>
      </c>
      <c r="AE165" s="307">
        <v>0.0</v>
      </c>
      <c r="AF165" s="307">
        <v>0.0</v>
      </c>
      <c r="AG165" s="189">
        <f t="shared" si="53"/>
        <v>0</v>
      </c>
      <c r="AH165" s="150"/>
    </row>
    <row r="166">
      <c r="A166" s="306" t="s">
        <v>382</v>
      </c>
      <c r="B166" s="307">
        <v>0.0</v>
      </c>
      <c r="C166" s="307">
        <v>0.0</v>
      </c>
      <c r="D166" s="307">
        <v>0.0</v>
      </c>
      <c r="E166" s="307">
        <v>0.0</v>
      </c>
      <c r="F166" s="307">
        <v>0.0</v>
      </c>
      <c r="G166" s="307">
        <v>0.0</v>
      </c>
      <c r="H166" s="307">
        <v>0.0</v>
      </c>
      <c r="I166" s="307">
        <v>0.0</v>
      </c>
      <c r="J166" s="307">
        <v>0.0</v>
      </c>
      <c r="K166" s="307">
        <v>0.0</v>
      </c>
      <c r="L166" s="307">
        <v>0.0</v>
      </c>
      <c r="M166" s="307">
        <v>0.0</v>
      </c>
      <c r="N166" s="307">
        <v>0.0</v>
      </c>
      <c r="O166" s="307">
        <v>0.0</v>
      </c>
      <c r="P166" s="307">
        <v>0.0</v>
      </c>
      <c r="Q166" s="307">
        <v>0.0</v>
      </c>
      <c r="R166" s="307">
        <v>0.0</v>
      </c>
      <c r="S166" s="307">
        <v>0.0</v>
      </c>
      <c r="T166" s="307">
        <v>0.0</v>
      </c>
      <c r="U166" s="307">
        <v>0.0</v>
      </c>
      <c r="V166" s="307">
        <v>0.0</v>
      </c>
      <c r="W166" s="307">
        <v>0.0</v>
      </c>
      <c r="X166" s="307">
        <v>0.0</v>
      </c>
      <c r="Y166" s="307">
        <v>0.0</v>
      </c>
      <c r="Z166" s="307">
        <v>0.0</v>
      </c>
      <c r="AA166" s="307">
        <v>0.0</v>
      </c>
      <c r="AB166" s="307">
        <v>0.0</v>
      </c>
      <c r="AC166" s="307">
        <v>0.0</v>
      </c>
      <c r="AD166" s="307">
        <v>0.0</v>
      </c>
      <c r="AE166" s="307">
        <v>0.0</v>
      </c>
      <c r="AF166" s="307">
        <v>0.0</v>
      </c>
      <c r="AG166" s="189">
        <f t="shared" si="53"/>
        <v>0</v>
      </c>
      <c r="AH166" s="150"/>
    </row>
    <row r="167">
      <c r="A167" s="288" t="s">
        <v>231</v>
      </c>
      <c r="B167" s="235">
        <v>2.0</v>
      </c>
      <c r="C167" s="235">
        <v>5.0</v>
      </c>
      <c r="D167" s="235">
        <v>2.0</v>
      </c>
      <c r="E167" s="235">
        <v>2.0</v>
      </c>
      <c r="F167" s="235">
        <v>4.0</v>
      </c>
      <c r="G167" s="235">
        <v>8.0</v>
      </c>
      <c r="H167" s="235">
        <v>1.0</v>
      </c>
      <c r="I167" s="235">
        <v>7.0</v>
      </c>
      <c r="J167" s="235">
        <v>1.0</v>
      </c>
      <c r="K167" s="235">
        <v>5.0</v>
      </c>
      <c r="L167" s="235">
        <v>2.0</v>
      </c>
      <c r="M167" s="235">
        <v>5.0</v>
      </c>
      <c r="N167" s="235">
        <v>3.0</v>
      </c>
      <c r="O167" s="235">
        <v>5.0</v>
      </c>
      <c r="P167" s="235">
        <v>10.0</v>
      </c>
      <c r="Q167" s="235">
        <v>22.0</v>
      </c>
      <c r="R167" s="235">
        <v>13.0</v>
      </c>
      <c r="S167" s="235">
        <v>23.0</v>
      </c>
      <c r="T167" s="235">
        <v>7.0</v>
      </c>
      <c r="U167" s="235">
        <v>11.0</v>
      </c>
      <c r="V167" s="235">
        <v>17.0</v>
      </c>
      <c r="W167" s="235">
        <v>11.0</v>
      </c>
      <c r="X167" s="235">
        <v>3.0</v>
      </c>
      <c r="Y167" s="235">
        <v>9.0</v>
      </c>
      <c r="Z167" s="235">
        <v>5.0</v>
      </c>
      <c r="AA167" s="235">
        <v>4.0</v>
      </c>
      <c r="AB167" s="235">
        <v>7.0</v>
      </c>
      <c r="AC167" s="235">
        <v>4.0</v>
      </c>
      <c r="AD167" s="235">
        <v>11.0</v>
      </c>
      <c r="AE167" s="235">
        <v>4.0</v>
      </c>
      <c r="AF167" s="235">
        <v>4.0</v>
      </c>
      <c r="AG167" s="189">
        <f t="shared" si="53"/>
        <v>217</v>
      </c>
      <c r="AH167" s="208"/>
    </row>
    <row r="168" collapsed="1">
      <c r="A168" s="288" t="s">
        <v>864</v>
      </c>
      <c r="B168" s="235">
        <v>2.0</v>
      </c>
      <c r="C168" s="235">
        <v>4.0</v>
      </c>
      <c r="D168" s="235">
        <v>1.0</v>
      </c>
      <c r="E168" s="235">
        <v>4.0</v>
      </c>
      <c r="F168" s="235">
        <v>3.0</v>
      </c>
      <c r="G168" s="235">
        <v>2.0</v>
      </c>
      <c r="H168" s="235">
        <v>5.0</v>
      </c>
      <c r="I168" s="235">
        <v>4.0</v>
      </c>
      <c r="J168" s="235">
        <v>2.0</v>
      </c>
      <c r="K168" s="235">
        <v>7.0</v>
      </c>
      <c r="L168" s="235">
        <v>5.0</v>
      </c>
      <c r="M168" s="235">
        <v>10.0</v>
      </c>
      <c r="N168" s="235">
        <v>3.0</v>
      </c>
      <c r="O168" s="235">
        <v>3.0</v>
      </c>
      <c r="P168" s="235">
        <v>4.0</v>
      </c>
      <c r="Q168" s="235">
        <v>8.0</v>
      </c>
      <c r="R168" s="235">
        <v>3.0</v>
      </c>
      <c r="S168" s="235">
        <v>7.0</v>
      </c>
      <c r="T168" s="235">
        <v>3.0</v>
      </c>
      <c r="U168" s="235">
        <v>4.0</v>
      </c>
      <c r="V168" s="235">
        <v>2.0</v>
      </c>
      <c r="W168" s="235">
        <v>5.0</v>
      </c>
      <c r="X168" s="235">
        <v>6.0</v>
      </c>
      <c r="Y168" s="235">
        <v>2.0</v>
      </c>
      <c r="Z168" s="235">
        <v>0.0</v>
      </c>
      <c r="AA168" s="235">
        <v>0.0</v>
      </c>
      <c r="AB168" s="235">
        <v>7.0</v>
      </c>
      <c r="AC168" s="235">
        <v>3.0</v>
      </c>
      <c r="AD168" s="235">
        <v>7.0</v>
      </c>
      <c r="AE168" s="235">
        <v>4.0</v>
      </c>
      <c r="AF168" s="235">
        <v>0.0</v>
      </c>
      <c r="AG168" s="189">
        <f t="shared" si="53"/>
        <v>120</v>
      </c>
      <c r="AH168" s="201"/>
    </row>
    <row r="169" hidden="1" outlineLevel="1">
      <c r="A169" s="288" t="s">
        <v>865</v>
      </c>
      <c r="B169" s="295"/>
      <c r="C169" s="295"/>
      <c r="D169" s="295"/>
      <c r="E169" s="295"/>
      <c r="F169" s="295"/>
      <c r="G169" s="295"/>
      <c r="H169" s="295"/>
      <c r="I169" s="295"/>
      <c r="J169" s="295"/>
      <c r="K169" s="295"/>
      <c r="L169" s="295"/>
      <c r="M169" s="295"/>
      <c r="N169" s="295"/>
      <c r="O169" s="295"/>
      <c r="P169" s="295"/>
      <c r="Q169" s="295"/>
      <c r="R169" s="295"/>
      <c r="S169" s="295"/>
      <c r="T169" s="295"/>
      <c r="U169" s="295"/>
      <c r="V169" s="295"/>
      <c r="W169" s="295"/>
      <c r="X169" s="295"/>
      <c r="Y169" s="295"/>
      <c r="Z169" s="295"/>
      <c r="AA169" s="295"/>
      <c r="AB169" s="295"/>
      <c r="AC169" s="295"/>
      <c r="AD169" s="295"/>
      <c r="AE169" s="295"/>
      <c r="AF169" s="295"/>
      <c r="AG169" s="189">
        <f t="shared" si="53"/>
        <v>0</v>
      </c>
      <c r="AH169" s="201"/>
    </row>
    <row r="170">
      <c r="A170" s="289" t="s">
        <v>234</v>
      </c>
      <c r="B170" s="290">
        <f t="shared" ref="B170:AF170" si="54">sum(B163:B169)</f>
        <v>4</v>
      </c>
      <c r="C170" s="290">
        <f t="shared" si="54"/>
        <v>9</v>
      </c>
      <c r="D170" s="290">
        <f t="shared" si="54"/>
        <v>3</v>
      </c>
      <c r="E170" s="290">
        <f t="shared" si="54"/>
        <v>6</v>
      </c>
      <c r="F170" s="290">
        <f t="shared" si="54"/>
        <v>7</v>
      </c>
      <c r="G170" s="290">
        <f t="shared" si="54"/>
        <v>10</v>
      </c>
      <c r="H170" s="290">
        <f t="shared" si="54"/>
        <v>6</v>
      </c>
      <c r="I170" s="290">
        <f t="shared" si="54"/>
        <v>11</v>
      </c>
      <c r="J170" s="290">
        <f t="shared" si="54"/>
        <v>3</v>
      </c>
      <c r="K170" s="290">
        <f t="shared" si="54"/>
        <v>12</v>
      </c>
      <c r="L170" s="290">
        <f t="shared" si="54"/>
        <v>7</v>
      </c>
      <c r="M170" s="290">
        <f t="shared" si="54"/>
        <v>15</v>
      </c>
      <c r="N170" s="290">
        <f t="shared" si="54"/>
        <v>6</v>
      </c>
      <c r="O170" s="290">
        <f t="shared" si="54"/>
        <v>8</v>
      </c>
      <c r="P170" s="290">
        <f t="shared" si="54"/>
        <v>14</v>
      </c>
      <c r="Q170" s="290">
        <f t="shared" si="54"/>
        <v>30</v>
      </c>
      <c r="R170" s="290">
        <f t="shared" si="54"/>
        <v>16</v>
      </c>
      <c r="S170" s="290">
        <f t="shared" si="54"/>
        <v>30</v>
      </c>
      <c r="T170" s="290">
        <f t="shared" si="54"/>
        <v>10</v>
      </c>
      <c r="U170" s="290">
        <f t="shared" si="54"/>
        <v>15</v>
      </c>
      <c r="V170" s="290">
        <f t="shared" si="54"/>
        <v>19</v>
      </c>
      <c r="W170" s="290">
        <f t="shared" si="54"/>
        <v>16</v>
      </c>
      <c r="X170" s="290">
        <f t="shared" si="54"/>
        <v>9</v>
      </c>
      <c r="Y170" s="290">
        <f t="shared" si="54"/>
        <v>11</v>
      </c>
      <c r="Z170" s="290">
        <f t="shared" si="54"/>
        <v>5</v>
      </c>
      <c r="AA170" s="290">
        <f t="shared" si="54"/>
        <v>4</v>
      </c>
      <c r="AB170" s="290">
        <f t="shared" si="54"/>
        <v>14</v>
      </c>
      <c r="AC170" s="290">
        <f t="shared" si="54"/>
        <v>7</v>
      </c>
      <c r="AD170" s="290">
        <f t="shared" si="54"/>
        <v>18</v>
      </c>
      <c r="AE170" s="290">
        <f t="shared" si="54"/>
        <v>8</v>
      </c>
      <c r="AF170" s="290">
        <f t="shared" si="54"/>
        <v>4</v>
      </c>
      <c r="AG170" s="189">
        <f t="shared" si="53"/>
        <v>337</v>
      </c>
      <c r="AH170" s="292"/>
    </row>
    <row r="171">
      <c r="A171" s="211"/>
      <c r="B171" s="293"/>
      <c r="C171" s="293"/>
      <c r="D171" s="293"/>
      <c r="E171" s="293"/>
      <c r="F171" s="293"/>
      <c r="G171" s="293"/>
      <c r="H171" s="293"/>
      <c r="I171" s="293"/>
      <c r="J171" s="293"/>
      <c r="K171" s="293"/>
      <c r="L171" s="293"/>
      <c r="M171" s="293"/>
      <c r="N171" s="293"/>
      <c r="O171" s="293"/>
      <c r="P171" s="293"/>
      <c r="Q171" s="293"/>
      <c r="R171" s="293"/>
      <c r="S171" s="293"/>
      <c r="T171" s="293"/>
      <c r="U171" s="293"/>
      <c r="V171" s="293"/>
      <c r="W171" s="293"/>
      <c r="X171" s="293"/>
      <c r="Y171" s="293"/>
      <c r="Z171" s="293"/>
      <c r="AA171" s="293"/>
      <c r="AB171" s="293"/>
      <c r="AC171" s="293"/>
      <c r="AD171" s="293"/>
      <c r="AE171" s="293"/>
      <c r="AF171" s="293"/>
      <c r="AG171" s="189"/>
      <c r="AH171" s="150"/>
    </row>
    <row r="172">
      <c r="A172" s="306" t="s">
        <v>385</v>
      </c>
      <c r="B172" s="293">
        <v>0.0</v>
      </c>
      <c r="C172" s="293">
        <v>0.0</v>
      </c>
      <c r="D172" s="293">
        <v>0.0</v>
      </c>
      <c r="E172" s="293">
        <v>0.0</v>
      </c>
      <c r="F172" s="293">
        <v>0.0</v>
      </c>
      <c r="G172" s="293">
        <v>0.0</v>
      </c>
      <c r="H172" s="293">
        <v>0.0</v>
      </c>
      <c r="I172" s="293">
        <v>0.0</v>
      </c>
      <c r="J172" s="293">
        <v>0.0</v>
      </c>
      <c r="K172" s="293">
        <v>0.0</v>
      </c>
      <c r="L172" s="293">
        <v>0.0</v>
      </c>
      <c r="M172" s="293">
        <v>0.0</v>
      </c>
      <c r="N172" s="293">
        <v>0.0</v>
      </c>
      <c r="O172" s="293">
        <v>0.0</v>
      </c>
      <c r="P172" s="293">
        <v>0.0</v>
      </c>
      <c r="Q172" s="293">
        <v>0.0</v>
      </c>
      <c r="R172" s="293">
        <v>0.0</v>
      </c>
      <c r="S172" s="293">
        <v>0.0</v>
      </c>
      <c r="T172" s="293">
        <v>0.0</v>
      </c>
      <c r="U172" s="293">
        <v>0.0</v>
      </c>
      <c r="V172" s="293">
        <v>0.0</v>
      </c>
      <c r="W172" s="293">
        <v>0.0</v>
      </c>
      <c r="X172" s="293">
        <v>0.0</v>
      </c>
      <c r="Y172" s="293">
        <v>0.0</v>
      </c>
      <c r="Z172" s="293">
        <v>0.0</v>
      </c>
      <c r="AA172" s="293">
        <v>0.0</v>
      </c>
      <c r="AB172" s="293">
        <v>0.0</v>
      </c>
      <c r="AC172" s="293">
        <v>0.0</v>
      </c>
      <c r="AD172" s="293">
        <v>0.0</v>
      </c>
      <c r="AE172" s="293">
        <v>0.0</v>
      </c>
      <c r="AF172" s="293">
        <v>0.0</v>
      </c>
      <c r="AG172" s="189">
        <f t="shared" ref="AG172:AG177" si="55">SUM(B172:AF172)</f>
        <v>0</v>
      </c>
      <c r="AH172" s="150"/>
    </row>
    <row r="173">
      <c r="A173" s="306" t="s">
        <v>386</v>
      </c>
      <c r="B173" s="293">
        <v>0.0</v>
      </c>
      <c r="C173" s="293">
        <v>0.0</v>
      </c>
      <c r="D173" s="293">
        <v>0.0</v>
      </c>
      <c r="E173" s="293">
        <v>0.0</v>
      </c>
      <c r="F173" s="293">
        <v>0.0</v>
      </c>
      <c r="G173" s="293">
        <v>0.0</v>
      </c>
      <c r="H173" s="293">
        <v>0.0</v>
      </c>
      <c r="I173" s="293">
        <v>0.0</v>
      </c>
      <c r="J173" s="293">
        <v>0.0</v>
      </c>
      <c r="K173" s="293">
        <v>0.0</v>
      </c>
      <c r="L173" s="293">
        <v>0.0</v>
      </c>
      <c r="M173" s="293">
        <v>0.0</v>
      </c>
      <c r="N173" s="293">
        <v>0.0</v>
      </c>
      <c r="O173" s="293">
        <v>0.0</v>
      </c>
      <c r="P173" s="293">
        <v>0.0</v>
      </c>
      <c r="Q173" s="293">
        <v>0.0</v>
      </c>
      <c r="R173" s="293">
        <v>0.0</v>
      </c>
      <c r="S173" s="293">
        <v>0.0</v>
      </c>
      <c r="T173" s="293">
        <v>0.0</v>
      </c>
      <c r="U173" s="293">
        <v>0.0</v>
      </c>
      <c r="V173" s="293">
        <v>0.0</v>
      </c>
      <c r="W173" s="293">
        <v>0.0</v>
      </c>
      <c r="X173" s="293">
        <v>0.0</v>
      </c>
      <c r="Y173" s="293">
        <v>0.0</v>
      </c>
      <c r="Z173" s="293">
        <v>0.0</v>
      </c>
      <c r="AA173" s="293">
        <v>0.0</v>
      </c>
      <c r="AB173" s="293">
        <v>0.0</v>
      </c>
      <c r="AC173" s="293">
        <v>0.0</v>
      </c>
      <c r="AD173" s="293">
        <v>0.0</v>
      </c>
      <c r="AE173" s="293">
        <v>0.0</v>
      </c>
      <c r="AF173" s="293">
        <v>0.0</v>
      </c>
      <c r="AG173" s="189">
        <f t="shared" si="55"/>
        <v>0</v>
      </c>
      <c r="AH173" s="150"/>
    </row>
    <row r="174">
      <c r="A174" s="288" t="s">
        <v>235</v>
      </c>
      <c r="B174" s="235">
        <v>0.0</v>
      </c>
      <c r="C174" s="235">
        <v>1.0</v>
      </c>
      <c r="D174" s="235">
        <v>0.0</v>
      </c>
      <c r="E174" s="235">
        <v>0.0</v>
      </c>
      <c r="F174" s="235">
        <v>0.0</v>
      </c>
      <c r="G174" s="235">
        <v>0.0</v>
      </c>
      <c r="H174" s="235">
        <v>1.0</v>
      </c>
      <c r="I174" s="235">
        <v>0.0</v>
      </c>
      <c r="J174" s="235">
        <v>1.0</v>
      </c>
      <c r="K174" s="235">
        <v>0.0</v>
      </c>
      <c r="L174" s="235">
        <v>0.0</v>
      </c>
      <c r="M174" s="235">
        <v>0.0</v>
      </c>
      <c r="N174" s="235">
        <v>0.0</v>
      </c>
      <c r="O174" s="235">
        <v>0.0</v>
      </c>
      <c r="P174" s="235">
        <v>2.0</v>
      </c>
      <c r="Q174" s="235">
        <v>0.0</v>
      </c>
      <c r="R174" s="235">
        <v>0.0</v>
      </c>
      <c r="S174" s="235">
        <v>2.0</v>
      </c>
      <c r="T174" s="235">
        <v>1.0</v>
      </c>
      <c r="U174" s="235">
        <v>0.0</v>
      </c>
      <c r="V174" s="235">
        <v>1.0</v>
      </c>
      <c r="W174" s="235">
        <v>0.0</v>
      </c>
      <c r="X174" s="235">
        <v>1.0</v>
      </c>
      <c r="Y174" s="235">
        <v>1.0</v>
      </c>
      <c r="Z174" s="235">
        <v>0.0</v>
      </c>
      <c r="AA174" s="235">
        <v>0.0</v>
      </c>
      <c r="AB174" s="235">
        <v>0.0</v>
      </c>
      <c r="AC174" s="235">
        <v>0.0</v>
      </c>
      <c r="AD174" s="235">
        <v>1.0</v>
      </c>
      <c r="AE174" s="235">
        <v>0.0</v>
      </c>
      <c r="AF174" s="235">
        <v>0.0</v>
      </c>
      <c r="AG174" s="189">
        <f t="shared" si="55"/>
        <v>12</v>
      </c>
      <c r="AH174" s="208"/>
    </row>
    <row r="175" collapsed="1">
      <c r="A175" s="288" t="s">
        <v>866</v>
      </c>
      <c r="B175" s="235">
        <v>3.0</v>
      </c>
      <c r="C175" s="235">
        <v>2.0</v>
      </c>
      <c r="D175" s="235">
        <v>2.0</v>
      </c>
      <c r="E175" s="235">
        <v>1.0</v>
      </c>
      <c r="F175" s="235">
        <v>7.0</v>
      </c>
      <c r="G175" s="235">
        <v>2.0</v>
      </c>
      <c r="H175" s="235">
        <v>4.0</v>
      </c>
      <c r="I175" s="235">
        <v>3.0</v>
      </c>
      <c r="J175" s="235">
        <v>0.0</v>
      </c>
      <c r="K175" s="235">
        <v>0.0</v>
      </c>
      <c r="L175" s="235">
        <v>2.0</v>
      </c>
      <c r="M175" s="235">
        <v>3.0</v>
      </c>
      <c r="N175" s="235">
        <v>3.0</v>
      </c>
      <c r="O175" s="235">
        <v>2.0</v>
      </c>
      <c r="P175" s="235">
        <v>4.0</v>
      </c>
      <c r="Q175" s="235">
        <v>0.0</v>
      </c>
      <c r="R175" s="235">
        <v>0.0</v>
      </c>
      <c r="S175" s="235">
        <v>2.0</v>
      </c>
      <c r="T175" s="235">
        <v>0.0</v>
      </c>
      <c r="U175" s="235">
        <v>2.0</v>
      </c>
      <c r="V175" s="235">
        <v>0.0</v>
      </c>
      <c r="W175" s="235">
        <v>2.0</v>
      </c>
      <c r="X175" s="235">
        <v>3.0</v>
      </c>
      <c r="Y175" s="235">
        <v>1.0</v>
      </c>
      <c r="Z175" s="235">
        <v>3.0</v>
      </c>
      <c r="AA175" s="235">
        <v>0.0</v>
      </c>
      <c r="AB175" s="235">
        <v>0.0</v>
      </c>
      <c r="AC175" s="235">
        <v>1.0</v>
      </c>
      <c r="AD175" s="235">
        <v>2.0</v>
      </c>
      <c r="AE175" s="235">
        <v>2.0</v>
      </c>
      <c r="AF175" s="235">
        <v>0.0</v>
      </c>
      <c r="AG175" s="189">
        <f t="shared" si="55"/>
        <v>56</v>
      </c>
      <c r="AH175" s="201"/>
    </row>
    <row r="176" hidden="1" outlineLevel="1">
      <c r="A176" s="288" t="s">
        <v>867</v>
      </c>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c r="AA176" s="295"/>
      <c r="AB176" s="295"/>
      <c r="AC176" s="295"/>
      <c r="AD176" s="295"/>
      <c r="AE176" s="295"/>
      <c r="AF176" s="295"/>
      <c r="AG176" s="189">
        <f t="shared" si="55"/>
        <v>0</v>
      </c>
      <c r="AH176" s="201"/>
    </row>
    <row r="177">
      <c r="A177" s="289" t="s">
        <v>238</v>
      </c>
      <c r="B177" s="290">
        <f t="shared" ref="B177:AF177" si="56">sum(B172:B176)</f>
        <v>3</v>
      </c>
      <c r="C177" s="290">
        <f t="shared" si="56"/>
        <v>3</v>
      </c>
      <c r="D177" s="290">
        <f t="shared" si="56"/>
        <v>2</v>
      </c>
      <c r="E177" s="290">
        <f t="shared" si="56"/>
        <v>1</v>
      </c>
      <c r="F177" s="290">
        <f t="shared" si="56"/>
        <v>7</v>
      </c>
      <c r="G177" s="290">
        <f t="shared" si="56"/>
        <v>2</v>
      </c>
      <c r="H177" s="290">
        <f t="shared" si="56"/>
        <v>5</v>
      </c>
      <c r="I177" s="290">
        <f t="shared" si="56"/>
        <v>3</v>
      </c>
      <c r="J177" s="290">
        <f t="shared" si="56"/>
        <v>1</v>
      </c>
      <c r="K177" s="290">
        <f t="shared" si="56"/>
        <v>0</v>
      </c>
      <c r="L177" s="290">
        <f t="shared" si="56"/>
        <v>2</v>
      </c>
      <c r="M177" s="290">
        <f t="shared" si="56"/>
        <v>3</v>
      </c>
      <c r="N177" s="290">
        <f t="shared" si="56"/>
        <v>3</v>
      </c>
      <c r="O177" s="290">
        <f t="shared" si="56"/>
        <v>2</v>
      </c>
      <c r="P177" s="290">
        <f t="shared" si="56"/>
        <v>6</v>
      </c>
      <c r="Q177" s="290">
        <f t="shared" si="56"/>
        <v>0</v>
      </c>
      <c r="R177" s="290">
        <f t="shared" si="56"/>
        <v>0</v>
      </c>
      <c r="S177" s="290">
        <f t="shared" si="56"/>
        <v>4</v>
      </c>
      <c r="T177" s="290">
        <f t="shared" si="56"/>
        <v>1</v>
      </c>
      <c r="U177" s="290">
        <f t="shared" si="56"/>
        <v>2</v>
      </c>
      <c r="V177" s="290">
        <f t="shared" si="56"/>
        <v>1</v>
      </c>
      <c r="W177" s="290">
        <f t="shared" si="56"/>
        <v>2</v>
      </c>
      <c r="X177" s="290">
        <f t="shared" si="56"/>
        <v>4</v>
      </c>
      <c r="Y177" s="290">
        <f t="shared" si="56"/>
        <v>2</v>
      </c>
      <c r="Z177" s="290">
        <f t="shared" si="56"/>
        <v>3</v>
      </c>
      <c r="AA177" s="290">
        <f t="shared" si="56"/>
        <v>0</v>
      </c>
      <c r="AB177" s="290">
        <f t="shared" si="56"/>
        <v>0</v>
      </c>
      <c r="AC177" s="290">
        <f t="shared" si="56"/>
        <v>1</v>
      </c>
      <c r="AD177" s="290">
        <f t="shared" si="56"/>
        <v>3</v>
      </c>
      <c r="AE177" s="290">
        <f t="shared" si="56"/>
        <v>2</v>
      </c>
      <c r="AF177" s="290">
        <f t="shared" si="56"/>
        <v>0</v>
      </c>
      <c r="AG177" s="189">
        <f t="shared" si="55"/>
        <v>68</v>
      </c>
      <c r="AH177" s="292"/>
    </row>
    <row r="178">
      <c r="A178" s="211"/>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3"/>
      <c r="Z178" s="293"/>
      <c r="AA178" s="293"/>
      <c r="AB178" s="293"/>
      <c r="AC178" s="293"/>
      <c r="AD178" s="293"/>
      <c r="AE178" s="293"/>
      <c r="AF178" s="293"/>
      <c r="AG178" s="189"/>
      <c r="AH178" s="150"/>
    </row>
    <row r="179">
      <c r="A179" s="218" t="s">
        <v>239</v>
      </c>
      <c r="B179" s="219">
        <f t="shared" ref="B179:AF179" si="57">sum(B183,B187,B192)</f>
        <v>0</v>
      </c>
      <c r="C179" s="219">
        <f t="shared" si="57"/>
        <v>1</v>
      </c>
      <c r="D179" s="219">
        <f t="shared" si="57"/>
        <v>0</v>
      </c>
      <c r="E179" s="219">
        <f t="shared" si="57"/>
        <v>0</v>
      </c>
      <c r="F179" s="219">
        <f t="shared" si="57"/>
        <v>0</v>
      </c>
      <c r="G179" s="219">
        <f t="shared" si="57"/>
        <v>0</v>
      </c>
      <c r="H179" s="219">
        <f t="shared" si="57"/>
        <v>0</v>
      </c>
      <c r="I179" s="219">
        <f t="shared" si="57"/>
        <v>0</v>
      </c>
      <c r="J179" s="219">
        <f t="shared" si="57"/>
        <v>0</v>
      </c>
      <c r="K179" s="219">
        <f t="shared" si="57"/>
        <v>0</v>
      </c>
      <c r="L179" s="219">
        <f t="shared" si="57"/>
        <v>0</v>
      </c>
      <c r="M179" s="219">
        <f t="shared" si="57"/>
        <v>1</v>
      </c>
      <c r="N179" s="219">
        <f t="shared" si="57"/>
        <v>0</v>
      </c>
      <c r="O179" s="219">
        <f t="shared" si="57"/>
        <v>1</v>
      </c>
      <c r="P179" s="219">
        <f t="shared" si="57"/>
        <v>0</v>
      </c>
      <c r="Q179" s="219">
        <f t="shared" si="57"/>
        <v>0</v>
      </c>
      <c r="R179" s="219">
        <f t="shared" si="57"/>
        <v>0</v>
      </c>
      <c r="S179" s="219">
        <f t="shared" si="57"/>
        <v>0</v>
      </c>
      <c r="T179" s="219">
        <f t="shared" si="57"/>
        <v>0</v>
      </c>
      <c r="U179" s="219">
        <f t="shared" si="57"/>
        <v>0</v>
      </c>
      <c r="V179" s="219">
        <f t="shared" si="57"/>
        <v>0</v>
      </c>
      <c r="W179" s="219">
        <f t="shared" si="57"/>
        <v>0</v>
      </c>
      <c r="X179" s="219">
        <f t="shared" si="57"/>
        <v>0</v>
      </c>
      <c r="Y179" s="219">
        <f t="shared" si="57"/>
        <v>0</v>
      </c>
      <c r="Z179" s="219">
        <f t="shared" si="57"/>
        <v>0</v>
      </c>
      <c r="AA179" s="219">
        <f t="shared" si="57"/>
        <v>0</v>
      </c>
      <c r="AB179" s="219">
        <f t="shared" si="57"/>
        <v>0</v>
      </c>
      <c r="AC179" s="219">
        <f t="shared" si="57"/>
        <v>0</v>
      </c>
      <c r="AD179" s="219">
        <f t="shared" si="57"/>
        <v>0</v>
      </c>
      <c r="AE179" s="219">
        <f t="shared" si="57"/>
        <v>0</v>
      </c>
      <c r="AF179" s="219">
        <f t="shared" si="57"/>
        <v>0</v>
      </c>
      <c r="AG179" s="189">
        <f t="shared" ref="AG179:AG183" si="58">SUM(B179:AF179)</f>
        <v>3</v>
      </c>
      <c r="AH179" s="220"/>
    </row>
    <row r="180" collapsed="1">
      <c r="A180" s="288" t="s">
        <v>240</v>
      </c>
      <c r="B180" s="294">
        <v>0.0</v>
      </c>
      <c r="C180" s="294">
        <v>1.0</v>
      </c>
      <c r="D180" s="294">
        <v>0.0</v>
      </c>
      <c r="E180" s="294">
        <v>0.0</v>
      </c>
      <c r="F180" s="294">
        <v>0.0</v>
      </c>
      <c r="G180" s="294">
        <v>0.0</v>
      </c>
      <c r="H180" s="294">
        <v>0.0</v>
      </c>
      <c r="I180" s="294">
        <v>0.0</v>
      </c>
      <c r="J180" s="294">
        <v>0.0</v>
      </c>
      <c r="K180" s="294">
        <v>0.0</v>
      </c>
      <c r="L180" s="294">
        <v>0.0</v>
      </c>
      <c r="M180" s="294">
        <v>1.0</v>
      </c>
      <c r="N180" s="294">
        <v>0.0</v>
      </c>
      <c r="O180" s="294">
        <v>1.0</v>
      </c>
      <c r="P180" s="294">
        <v>0.0</v>
      </c>
      <c r="Q180" s="294">
        <v>0.0</v>
      </c>
      <c r="R180" s="294">
        <v>0.0</v>
      </c>
      <c r="S180" s="294">
        <v>0.0</v>
      </c>
      <c r="T180" s="294">
        <v>0.0</v>
      </c>
      <c r="U180" s="294">
        <v>0.0</v>
      </c>
      <c r="V180" s="294">
        <v>0.0</v>
      </c>
      <c r="W180" s="294">
        <v>0.0</v>
      </c>
      <c r="X180" s="294">
        <v>0.0</v>
      </c>
      <c r="Y180" s="294">
        <v>0.0</v>
      </c>
      <c r="Z180" s="294">
        <v>0.0</v>
      </c>
      <c r="AA180" s="294">
        <v>0.0</v>
      </c>
      <c r="AB180" s="294">
        <v>0.0</v>
      </c>
      <c r="AC180" s="294">
        <v>0.0</v>
      </c>
      <c r="AD180" s="294">
        <v>0.0</v>
      </c>
      <c r="AE180" s="294">
        <v>0.0</v>
      </c>
      <c r="AF180" s="294">
        <v>0.0</v>
      </c>
      <c r="AG180" s="189">
        <f t="shared" si="58"/>
        <v>3</v>
      </c>
      <c r="AH180" s="208"/>
    </row>
    <row r="181" hidden="1" outlineLevel="1">
      <c r="A181" s="288" t="s">
        <v>868</v>
      </c>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c r="AA181" s="221"/>
      <c r="AB181" s="221"/>
      <c r="AC181" s="221"/>
      <c r="AD181" s="221"/>
      <c r="AE181" s="221"/>
      <c r="AF181" s="221"/>
      <c r="AG181" s="189">
        <f t="shared" si="58"/>
        <v>0</v>
      </c>
      <c r="AH181" s="208"/>
    </row>
    <row r="182" hidden="1" outlineLevel="1">
      <c r="A182" s="288" t="s">
        <v>869</v>
      </c>
      <c r="B182" s="295"/>
      <c r="C182" s="295"/>
      <c r="D182" s="295"/>
      <c r="E182" s="295"/>
      <c r="F182" s="295"/>
      <c r="G182" s="295"/>
      <c r="H182" s="295"/>
      <c r="I182" s="295"/>
      <c r="J182" s="295"/>
      <c r="K182" s="295"/>
      <c r="L182" s="295"/>
      <c r="M182" s="295"/>
      <c r="N182" s="295"/>
      <c r="O182" s="295"/>
      <c r="P182" s="295"/>
      <c r="Q182" s="295"/>
      <c r="R182" s="295"/>
      <c r="S182" s="295"/>
      <c r="T182" s="295"/>
      <c r="U182" s="295"/>
      <c r="V182" s="295"/>
      <c r="W182" s="295"/>
      <c r="X182" s="295"/>
      <c r="Y182" s="295"/>
      <c r="Z182" s="295"/>
      <c r="AA182" s="295"/>
      <c r="AB182" s="295"/>
      <c r="AC182" s="295"/>
      <c r="AD182" s="295"/>
      <c r="AE182" s="295"/>
      <c r="AF182" s="295"/>
      <c r="AG182" s="189">
        <f t="shared" si="58"/>
        <v>0</v>
      </c>
      <c r="AH182" s="150"/>
    </row>
    <row r="183">
      <c r="A183" s="289" t="s">
        <v>243</v>
      </c>
      <c r="B183" s="290">
        <f t="shared" ref="B183:AF183" si="59">sum(B180:B182)</f>
        <v>0</v>
      </c>
      <c r="C183" s="290">
        <f t="shared" si="59"/>
        <v>1</v>
      </c>
      <c r="D183" s="290">
        <f t="shared" si="59"/>
        <v>0</v>
      </c>
      <c r="E183" s="290">
        <f t="shared" si="59"/>
        <v>0</v>
      </c>
      <c r="F183" s="290">
        <f t="shared" si="59"/>
        <v>0</v>
      </c>
      <c r="G183" s="290">
        <f t="shared" si="59"/>
        <v>0</v>
      </c>
      <c r="H183" s="290">
        <f t="shared" si="59"/>
        <v>0</v>
      </c>
      <c r="I183" s="290">
        <f t="shared" si="59"/>
        <v>0</v>
      </c>
      <c r="J183" s="290">
        <f t="shared" si="59"/>
        <v>0</v>
      </c>
      <c r="K183" s="290">
        <f t="shared" si="59"/>
        <v>0</v>
      </c>
      <c r="L183" s="290">
        <f t="shared" si="59"/>
        <v>0</v>
      </c>
      <c r="M183" s="290">
        <f t="shared" si="59"/>
        <v>1</v>
      </c>
      <c r="N183" s="290">
        <f t="shared" si="59"/>
        <v>0</v>
      </c>
      <c r="O183" s="290">
        <f t="shared" si="59"/>
        <v>1</v>
      </c>
      <c r="P183" s="290">
        <f t="shared" si="59"/>
        <v>0</v>
      </c>
      <c r="Q183" s="290">
        <f t="shared" si="59"/>
        <v>0</v>
      </c>
      <c r="R183" s="290">
        <f t="shared" si="59"/>
        <v>0</v>
      </c>
      <c r="S183" s="290">
        <f t="shared" si="59"/>
        <v>0</v>
      </c>
      <c r="T183" s="290">
        <f t="shared" si="59"/>
        <v>0</v>
      </c>
      <c r="U183" s="290">
        <f t="shared" si="59"/>
        <v>0</v>
      </c>
      <c r="V183" s="290">
        <f t="shared" si="59"/>
        <v>0</v>
      </c>
      <c r="W183" s="290">
        <f t="shared" si="59"/>
        <v>0</v>
      </c>
      <c r="X183" s="290">
        <f t="shared" si="59"/>
        <v>0</v>
      </c>
      <c r="Y183" s="290">
        <f t="shared" si="59"/>
        <v>0</v>
      </c>
      <c r="Z183" s="290">
        <f t="shared" si="59"/>
        <v>0</v>
      </c>
      <c r="AA183" s="290">
        <f t="shared" si="59"/>
        <v>0</v>
      </c>
      <c r="AB183" s="290">
        <f t="shared" si="59"/>
        <v>0</v>
      </c>
      <c r="AC183" s="290">
        <f t="shared" si="59"/>
        <v>0</v>
      </c>
      <c r="AD183" s="290">
        <f t="shared" si="59"/>
        <v>0</v>
      </c>
      <c r="AE183" s="290">
        <f t="shared" si="59"/>
        <v>0</v>
      </c>
      <c r="AF183" s="290">
        <f t="shared" si="59"/>
        <v>0</v>
      </c>
      <c r="AG183" s="189">
        <f t="shared" si="58"/>
        <v>3</v>
      </c>
      <c r="AH183" s="150"/>
    </row>
    <row r="184" collapsed="1">
      <c r="A184" s="211"/>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89"/>
      <c r="AH184" s="185"/>
    </row>
    <row r="185" hidden="1" outlineLevel="1">
      <c r="A185" s="288" t="s">
        <v>244</v>
      </c>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189">
        <f t="shared" ref="AG185:AG187" si="60">SUM(B185:AF185)</f>
        <v>0</v>
      </c>
      <c r="AH185" s="208"/>
    </row>
    <row r="186" hidden="1" outlineLevel="1">
      <c r="A186" s="288" t="s">
        <v>870</v>
      </c>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c r="AA186" s="221"/>
      <c r="AB186" s="221"/>
      <c r="AC186" s="221"/>
      <c r="AD186" s="221"/>
      <c r="AE186" s="221"/>
      <c r="AF186" s="221"/>
      <c r="AG186" s="189">
        <f t="shared" si="60"/>
        <v>0</v>
      </c>
      <c r="AH186" s="208"/>
    </row>
    <row r="187" hidden="1" outlineLevel="1">
      <c r="A187" s="289" t="s">
        <v>246</v>
      </c>
      <c r="B187" s="290">
        <f t="shared" ref="B187:AF187" si="61">sum(B185:B186)</f>
        <v>0</v>
      </c>
      <c r="C187" s="290">
        <f t="shared" si="61"/>
        <v>0</v>
      </c>
      <c r="D187" s="290">
        <f t="shared" si="61"/>
        <v>0</v>
      </c>
      <c r="E187" s="290">
        <f t="shared" si="61"/>
        <v>0</v>
      </c>
      <c r="F187" s="290">
        <f t="shared" si="61"/>
        <v>0</v>
      </c>
      <c r="G187" s="290">
        <f t="shared" si="61"/>
        <v>0</v>
      </c>
      <c r="H187" s="290">
        <f t="shared" si="61"/>
        <v>0</v>
      </c>
      <c r="I187" s="290">
        <f t="shared" si="61"/>
        <v>0</v>
      </c>
      <c r="J187" s="290">
        <f t="shared" si="61"/>
        <v>0</v>
      </c>
      <c r="K187" s="290">
        <f t="shared" si="61"/>
        <v>0</v>
      </c>
      <c r="L187" s="290">
        <f t="shared" si="61"/>
        <v>0</v>
      </c>
      <c r="M187" s="290">
        <f t="shared" si="61"/>
        <v>0</v>
      </c>
      <c r="N187" s="290">
        <f t="shared" si="61"/>
        <v>0</v>
      </c>
      <c r="O187" s="290">
        <f t="shared" si="61"/>
        <v>0</v>
      </c>
      <c r="P187" s="290">
        <f t="shared" si="61"/>
        <v>0</v>
      </c>
      <c r="Q187" s="290">
        <f t="shared" si="61"/>
        <v>0</v>
      </c>
      <c r="R187" s="290">
        <f t="shared" si="61"/>
        <v>0</v>
      </c>
      <c r="S187" s="290">
        <f t="shared" si="61"/>
        <v>0</v>
      </c>
      <c r="T187" s="290">
        <f t="shared" si="61"/>
        <v>0</v>
      </c>
      <c r="U187" s="290">
        <f t="shared" si="61"/>
        <v>0</v>
      </c>
      <c r="V187" s="290">
        <f t="shared" si="61"/>
        <v>0</v>
      </c>
      <c r="W187" s="290">
        <f t="shared" si="61"/>
        <v>0</v>
      </c>
      <c r="X187" s="290">
        <f t="shared" si="61"/>
        <v>0</v>
      </c>
      <c r="Y187" s="290">
        <f t="shared" si="61"/>
        <v>0</v>
      </c>
      <c r="Z187" s="290">
        <f t="shared" si="61"/>
        <v>0</v>
      </c>
      <c r="AA187" s="290">
        <f t="shared" si="61"/>
        <v>0</v>
      </c>
      <c r="AB187" s="290">
        <f t="shared" si="61"/>
        <v>0</v>
      </c>
      <c r="AC187" s="290">
        <f t="shared" si="61"/>
        <v>0</v>
      </c>
      <c r="AD187" s="290">
        <f t="shared" si="61"/>
        <v>0</v>
      </c>
      <c r="AE187" s="290">
        <f t="shared" si="61"/>
        <v>0</v>
      </c>
      <c r="AF187" s="290">
        <f t="shared" si="61"/>
        <v>0</v>
      </c>
      <c r="AG187" s="189">
        <f t="shared" si="60"/>
        <v>0</v>
      </c>
      <c r="AH187" s="150"/>
    </row>
    <row r="188" hidden="1" outlineLevel="1">
      <c r="A188" s="211"/>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89"/>
      <c r="AH188" s="185"/>
    </row>
    <row r="189" hidden="1" outlineLevel="1">
      <c r="A189" s="288" t="s">
        <v>871</v>
      </c>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189">
        <f t="shared" ref="AG189:AG192" si="62">SUM(B189:AF189)</f>
        <v>0</v>
      </c>
      <c r="AH189" s="208"/>
    </row>
    <row r="190" hidden="1" outlineLevel="1">
      <c r="A190" s="288" t="s">
        <v>872</v>
      </c>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c r="AA190" s="221"/>
      <c r="AB190" s="221"/>
      <c r="AC190" s="221"/>
      <c r="AD190" s="221"/>
      <c r="AE190" s="221"/>
      <c r="AF190" s="221"/>
      <c r="AG190" s="189">
        <f t="shared" si="62"/>
        <v>0</v>
      </c>
      <c r="AH190" s="208"/>
    </row>
    <row r="191" hidden="1" outlineLevel="1">
      <c r="A191" s="288" t="s">
        <v>873</v>
      </c>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c r="AA191" s="221"/>
      <c r="AB191" s="221"/>
      <c r="AC191" s="221"/>
      <c r="AD191" s="221"/>
      <c r="AE191" s="221"/>
      <c r="AF191" s="221"/>
      <c r="AG191" s="189">
        <f t="shared" si="62"/>
        <v>0</v>
      </c>
      <c r="AH191" s="208"/>
    </row>
    <row r="192" hidden="1" outlineLevel="1">
      <c r="A192" s="296" t="s">
        <v>250</v>
      </c>
      <c r="B192" s="297">
        <f t="shared" ref="B192:AF192" si="63">sum(B189:B191)</f>
        <v>0</v>
      </c>
      <c r="C192" s="297">
        <f t="shared" si="63"/>
        <v>0</v>
      </c>
      <c r="D192" s="297">
        <f t="shared" si="63"/>
        <v>0</v>
      </c>
      <c r="E192" s="297">
        <f t="shared" si="63"/>
        <v>0</v>
      </c>
      <c r="F192" s="297">
        <f t="shared" si="63"/>
        <v>0</v>
      </c>
      <c r="G192" s="297">
        <f t="shared" si="63"/>
        <v>0</v>
      </c>
      <c r="H192" s="297">
        <f t="shared" si="63"/>
        <v>0</v>
      </c>
      <c r="I192" s="297">
        <f t="shared" si="63"/>
        <v>0</v>
      </c>
      <c r="J192" s="297">
        <f t="shared" si="63"/>
        <v>0</v>
      </c>
      <c r="K192" s="297">
        <f t="shared" si="63"/>
        <v>0</v>
      </c>
      <c r="L192" s="297">
        <f t="shared" si="63"/>
        <v>0</v>
      </c>
      <c r="M192" s="297">
        <f t="shared" si="63"/>
        <v>0</v>
      </c>
      <c r="N192" s="297">
        <f t="shared" si="63"/>
        <v>0</v>
      </c>
      <c r="O192" s="297">
        <f t="shared" si="63"/>
        <v>0</v>
      </c>
      <c r="P192" s="297">
        <f t="shared" si="63"/>
        <v>0</v>
      </c>
      <c r="Q192" s="297">
        <f t="shared" si="63"/>
        <v>0</v>
      </c>
      <c r="R192" s="297">
        <f t="shared" si="63"/>
        <v>0</v>
      </c>
      <c r="S192" s="297">
        <f t="shared" si="63"/>
        <v>0</v>
      </c>
      <c r="T192" s="297">
        <f t="shared" si="63"/>
        <v>0</v>
      </c>
      <c r="U192" s="297">
        <f t="shared" si="63"/>
        <v>0</v>
      </c>
      <c r="V192" s="297">
        <f t="shared" si="63"/>
        <v>0</v>
      </c>
      <c r="W192" s="297">
        <f t="shared" si="63"/>
        <v>0</v>
      </c>
      <c r="X192" s="297">
        <f t="shared" si="63"/>
        <v>0</v>
      </c>
      <c r="Y192" s="297">
        <f t="shared" si="63"/>
        <v>0</v>
      </c>
      <c r="Z192" s="297">
        <f t="shared" si="63"/>
        <v>0</v>
      </c>
      <c r="AA192" s="297">
        <f t="shared" si="63"/>
        <v>0</v>
      </c>
      <c r="AB192" s="297">
        <f t="shared" si="63"/>
        <v>0</v>
      </c>
      <c r="AC192" s="297">
        <f t="shared" si="63"/>
        <v>0</v>
      </c>
      <c r="AD192" s="297">
        <f t="shared" si="63"/>
        <v>0</v>
      </c>
      <c r="AE192" s="297">
        <f t="shared" si="63"/>
        <v>0</v>
      </c>
      <c r="AF192" s="297">
        <f t="shared" si="63"/>
        <v>0</v>
      </c>
      <c r="AG192" s="189">
        <f t="shared" si="62"/>
        <v>0</v>
      </c>
      <c r="AH192" s="298"/>
    </row>
    <row r="193" hidden="1" outlineLevel="1">
      <c r="A193" s="211"/>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89"/>
      <c r="AH193" s="185"/>
    </row>
    <row r="194">
      <c r="A194" s="299" t="s">
        <v>278</v>
      </c>
      <c r="B194" s="245">
        <v>1.0</v>
      </c>
      <c r="C194" s="245">
        <v>0.0</v>
      </c>
      <c r="D194" s="245">
        <v>1.0</v>
      </c>
      <c r="E194" s="245">
        <v>0.0</v>
      </c>
      <c r="F194" s="245">
        <v>1.0</v>
      </c>
      <c r="G194" s="245">
        <v>1.0</v>
      </c>
      <c r="H194" s="245">
        <v>3.0</v>
      </c>
      <c r="I194" s="245">
        <v>3.0</v>
      </c>
      <c r="J194" s="245">
        <v>0.0</v>
      </c>
      <c r="K194" s="245">
        <v>4.0</v>
      </c>
      <c r="L194" s="245">
        <v>0.0</v>
      </c>
      <c r="M194" s="245">
        <v>4.0</v>
      </c>
      <c r="N194" s="245">
        <v>2.0</v>
      </c>
      <c r="O194" s="245">
        <v>2.0</v>
      </c>
      <c r="P194" s="245">
        <v>1.0</v>
      </c>
      <c r="Q194" s="245">
        <v>1.0</v>
      </c>
      <c r="R194" s="245">
        <v>2.0</v>
      </c>
      <c r="S194" s="245">
        <v>4.0</v>
      </c>
      <c r="T194" s="245">
        <v>1.0</v>
      </c>
      <c r="U194" s="245">
        <v>4.0</v>
      </c>
      <c r="V194" s="245">
        <v>1.0</v>
      </c>
      <c r="W194" s="245">
        <v>4.0</v>
      </c>
      <c r="X194" s="245">
        <v>0.0</v>
      </c>
      <c r="Y194" s="245">
        <v>1.0</v>
      </c>
      <c r="Z194" s="245">
        <v>0.0</v>
      </c>
      <c r="AA194" s="245">
        <v>1.0</v>
      </c>
      <c r="AB194" s="245">
        <v>3.0</v>
      </c>
      <c r="AC194" s="245">
        <v>3.0</v>
      </c>
      <c r="AD194" s="245">
        <v>1.0</v>
      </c>
      <c r="AE194" s="245">
        <v>0.0</v>
      </c>
      <c r="AF194" s="245">
        <v>1.0</v>
      </c>
      <c r="AG194" s="189">
        <f t="shared" ref="AG194:AG208" si="64">SUM(B194:AF194)</f>
        <v>50</v>
      </c>
      <c r="AH194" s="226"/>
    </row>
    <row r="195">
      <c r="A195" s="300" t="s">
        <v>279</v>
      </c>
      <c r="B195" s="235">
        <v>0.0</v>
      </c>
      <c r="C195" s="235">
        <v>0.0</v>
      </c>
      <c r="D195" s="235">
        <v>0.0</v>
      </c>
      <c r="E195" s="235">
        <v>0.0</v>
      </c>
      <c r="F195" s="235">
        <v>0.0</v>
      </c>
      <c r="G195" s="235">
        <v>0.0</v>
      </c>
      <c r="H195" s="235">
        <v>0.0</v>
      </c>
      <c r="I195" s="235">
        <v>0.0</v>
      </c>
      <c r="J195" s="235">
        <v>0.0</v>
      </c>
      <c r="K195" s="235">
        <v>0.0</v>
      </c>
      <c r="L195" s="235">
        <v>0.0</v>
      </c>
      <c r="M195" s="235">
        <v>0.0</v>
      </c>
      <c r="N195" s="235">
        <v>0.0</v>
      </c>
      <c r="O195" s="235">
        <v>0.0</v>
      </c>
      <c r="P195" s="235">
        <v>0.0</v>
      </c>
      <c r="Q195" s="235">
        <v>0.0</v>
      </c>
      <c r="R195" s="235">
        <v>0.0</v>
      </c>
      <c r="S195" s="235">
        <v>0.0</v>
      </c>
      <c r="T195" s="235">
        <v>0.0</v>
      </c>
      <c r="U195" s="235">
        <v>0.0</v>
      </c>
      <c r="V195" s="235">
        <v>0.0</v>
      </c>
      <c r="W195" s="235">
        <v>0.0</v>
      </c>
      <c r="X195" s="235">
        <v>0.0</v>
      </c>
      <c r="Y195" s="235">
        <v>0.0</v>
      </c>
      <c r="Z195" s="235">
        <v>0.0</v>
      </c>
      <c r="AA195" s="235">
        <v>0.0</v>
      </c>
      <c r="AB195" s="235">
        <v>0.0</v>
      </c>
      <c r="AC195" s="235">
        <v>0.0</v>
      </c>
      <c r="AD195" s="235">
        <v>0.0</v>
      </c>
      <c r="AE195" s="235">
        <v>0.0</v>
      </c>
      <c r="AF195" s="235">
        <v>0.0</v>
      </c>
      <c r="AG195" s="189">
        <f t="shared" si="64"/>
        <v>0</v>
      </c>
      <c r="AH195" s="201"/>
    </row>
    <row r="196">
      <c r="A196" s="300" t="s">
        <v>874</v>
      </c>
      <c r="B196" s="235">
        <v>1.0</v>
      </c>
      <c r="C196" s="235">
        <v>0.0</v>
      </c>
      <c r="D196" s="235">
        <v>0.0</v>
      </c>
      <c r="E196" s="235">
        <v>0.0</v>
      </c>
      <c r="F196" s="235">
        <v>0.0</v>
      </c>
      <c r="G196" s="235">
        <v>0.0</v>
      </c>
      <c r="H196" s="235">
        <v>0.0</v>
      </c>
      <c r="I196" s="235">
        <v>0.0</v>
      </c>
      <c r="J196" s="235">
        <v>0.0</v>
      </c>
      <c r="K196" s="235">
        <v>0.0</v>
      </c>
      <c r="L196" s="235">
        <v>0.0</v>
      </c>
      <c r="M196" s="235">
        <v>0.0</v>
      </c>
      <c r="N196" s="235">
        <v>0.0</v>
      </c>
      <c r="O196" s="235">
        <v>2.0</v>
      </c>
      <c r="P196" s="235">
        <v>1.0</v>
      </c>
      <c r="Q196" s="235">
        <v>0.0</v>
      </c>
      <c r="R196" s="235">
        <v>0.0</v>
      </c>
      <c r="S196" s="235">
        <v>0.0</v>
      </c>
      <c r="T196" s="235">
        <v>1.0</v>
      </c>
      <c r="U196" s="235">
        <v>0.0</v>
      </c>
      <c r="V196" s="235">
        <v>1.0</v>
      </c>
      <c r="W196" s="235">
        <v>0.0</v>
      </c>
      <c r="X196" s="235">
        <v>0.0</v>
      </c>
      <c r="Y196" s="235">
        <v>0.0</v>
      </c>
      <c r="Z196" s="235">
        <v>0.0</v>
      </c>
      <c r="AA196" s="235">
        <v>1.0</v>
      </c>
      <c r="AB196" s="235">
        <v>0.0</v>
      </c>
      <c r="AC196" s="235">
        <v>1.0</v>
      </c>
      <c r="AD196" s="235">
        <v>1.0</v>
      </c>
      <c r="AE196" s="235">
        <v>0.0</v>
      </c>
      <c r="AF196" s="235">
        <v>0.0</v>
      </c>
      <c r="AG196" s="189">
        <f t="shared" si="64"/>
        <v>9</v>
      </c>
      <c r="AH196" s="201"/>
    </row>
    <row r="197">
      <c r="A197" s="300" t="s">
        <v>875</v>
      </c>
      <c r="B197" s="235">
        <v>0.0</v>
      </c>
      <c r="C197" s="235">
        <v>0.0</v>
      </c>
      <c r="D197" s="235">
        <v>0.0</v>
      </c>
      <c r="E197" s="235">
        <v>0.0</v>
      </c>
      <c r="F197" s="235">
        <v>0.0</v>
      </c>
      <c r="G197" s="235">
        <v>0.0</v>
      </c>
      <c r="H197" s="235">
        <v>0.0</v>
      </c>
      <c r="I197" s="235">
        <v>0.0</v>
      </c>
      <c r="J197" s="235">
        <v>0.0</v>
      </c>
      <c r="K197" s="235">
        <v>0.0</v>
      </c>
      <c r="L197" s="235">
        <v>0.0</v>
      </c>
      <c r="M197" s="235">
        <v>0.0</v>
      </c>
      <c r="N197" s="235">
        <v>0.0</v>
      </c>
      <c r="O197" s="235">
        <v>0.0</v>
      </c>
      <c r="P197" s="235">
        <v>0.0</v>
      </c>
      <c r="Q197" s="235">
        <v>0.0</v>
      </c>
      <c r="R197" s="235">
        <v>0.0</v>
      </c>
      <c r="S197" s="235">
        <v>0.0</v>
      </c>
      <c r="T197" s="235">
        <v>0.0</v>
      </c>
      <c r="U197" s="235">
        <v>0.0</v>
      </c>
      <c r="V197" s="235">
        <v>0.0</v>
      </c>
      <c r="W197" s="235">
        <v>0.0</v>
      </c>
      <c r="X197" s="235">
        <v>0.0</v>
      </c>
      <c r="Y197" s="235">
        <v>0.0</v>
      </c>
      <c r="Z197" s="235">
        <v>0.0</v>
      </c>
      <c r="AA197" s="235">
        <v>0.0</v>
      </c>
      <c r="AB197" s="235">
        <v>0.0</v>
      </c>
      <c r="AC197" s="235">
        <v>0.0</v>
      </c>
      <c r="AD197" s="235">
        <v>0.0</v>
      </c>
      <c r="AE197" s="235">
        <v>0.0</v>
      </c>
      <c r="AF197" s="235">
        <v>0.0</v>
      </c>
      <c r="AG197" s="189">
        <f t="shared" si="64"/>
        <v>0</v>
      </c>
      <c r="AH197" s="201"/>
    </row>
    <row r="198">
      <c r="A198" s="300" t="s">
        <v>876</v>
      </c>
      <c r="B198" s="235">
        <v>0.0</v>
      </c>
      <c r="C198" s="235">
        <v>0.0</v>
      </c>
      <c r="D198" s="235">
        <v>0.0</v>
      </c>
      <c r="E198" s="235">
        <v>0.0</v>
      </c>
      <c r="F198" s="235">
        <v>0.0</v>
      </c>
      <c r="G198" s="235">
        <v>0.0</v>
      </c>
      <c r="H198" s="235">
        <v>0.0</v>
      </c>
      <c r="I198" s="235">
        <v>0.0</v>
      </c>
      <c r="J198" s="235">
        <v>0.0</v>
      </c>
      <c r="K198" s="235">
        <v>0.0</v>
      </c>
      <c r="L198" s="235">
        <v>0.0</v>
      </c>
      <c r="M198" s="235">
        <v>0.0</v>
      </c>
      <c r="N198" s="235">
        <v>0.0</v>
      </c>
      <c r="O198" s="235">
        <v>0.0</v>
      </c>
      <c r="P198" s="235">
        <v>0.0</v>
      </c>
      <c r="Q198" s="235">
        <v>0.0</v>
      </c>
      <c r="R198" s="235">
        <v>0.0</v>
      </c>
      <c r="S198" s="235">
        <v>0.0</v>
      </c>
      <c r="T198" s="235">
        <v>0.0</v>
      </c>
      <c r="U198" s="235">
        <v>0.0</v>
      </c>
      <c r="V198" s="235">
        <v>0.0</v>
      </c>
      <c r="W198" s="235">
        <v>0.0</v>
      </c>
      <c r="X198" s="235">
        <v>0.0</v>
      </c>
      <c r="Y198" s="235">
        <v>0.0</v>
      </c>
      <c r="Z198" s="235">
        <v>0.0</v>
      </c>
      <c r="AA198" s="235">
        <v>0.0</v>
      </c>
      <c r="AB198" s="235">
        <v>0.0</v>
      </c>
      <c r="AC198" s="235">
        <v>0.0</v>
      </c>
      <c r="AD198" s="235">
        <v>0.0</v>
      </c>
      <c r="AE198" s="235">
        <v>0.0</v>
      </c>
      <c r="AF198" s="235">
        <v>0.0</v>
      </c>
      <c r="AG198" s="189">
        <f t="shared" si="64"/>
        <v>0</v>
      </c>
      <c r="AH198" s="201"/>
    </row>
    <row r="199">
      <c r="A199" s="300" t="s">
        <v>877</v>
      </c>
      <c r="B199" s="235">
        <v>0.0</v>
      </c>
      <c r="C199" s="235">
        <v>0.0</v>
      </c>
      <c r="D199" s="235">
        <v>0.0</v>
      </c>
      <c r="E199" s="235">
        <v>0.0</v>
      </c>
      <c r="F199" s="235">
        <v>0.0</v>
      </c>
      <c r="G199" s="235">
        <v>0.0</v>
      </c>
      <c r="H199" s="235">
        <v>0.0</v>
      </c>
      <c r="I199" s="235">
        <v>0.0</v>
      </c>
      <c r="J199" s="235">
        <v>0.0</v>
      </c>
      <c r="K199" s="235">
        <v>0.0</v>
      </c>
      <c r="L199" s="235">
        <v>0.0</v>
      </c>
      <c r="M199" s="235">
        <v>0.0</v>
      </c>
      <c r="N199" s="235">
        <v>0.0</v>
      </c>
      <c r="O199" s="235">
        <v>0.0</v>
      </c>
      <c r="P199" s="235">
        <v>0.0</v>
      </c>
      <c r="Q199" s="235">
        <v>0.0</v>
      </c>
      <c r="R199" s="235">
        <v>0.0</v>
      </c>
      <c r="S199" s="235">
        <v>0.0</v>
      </c>
      <c r="T199" s="235">
        <v>0.0</v>
      </c>
      <c r="U199" s="235">
        <v>0.0</v>
      </c>
      <c r="V199" s="235">
        <v>0.0</v>
      </c>
      <c r="W199" s="235">
        <v>0.0</v>
      </c>
      <c r="X199" s="235">
        <v>0.0</v>
      </c>
      <c r="Y199" s="235">
        <v>0.0</v>
      </c>
      <c r="Z199" s="235">
        <v>0.0</v>
      </c>
      <c r="AA199" s="235">
        <v>0.0</v>
      </c>
      <c r="AB199" s="235">
        <v>0.0</v>
      </c>
      <c r="AC199" s="235">
        <v>0.0</v>
      </c>
      <c r="AD199" s="235">
        <v>0.0</v>
      </c>
      <c r="AE199" s="235">
        <v>0.0</v>
      </c>
      <c r="AF199" s="235">
        <v>0.0</v>
      </c>
      <c r="AG199" s="189">
        <f t="shared" si="64"/>
        <v>0</v>
      </c>
      <c r="AH199" s="201"/>
    </row>
    <row r="200">
      <c r="A200" s="300" t="s">
        <v>878</v>
      </c>
      <c r="B200" s="235">
        <v>0.0</v>
      </c>
      <c r="C200" s="235">
        <v>0.0</v>
      </c>
      <c r="D200" s="235">
        <v>3.0</v>
      </c>
      <c r="E200" s="235">
        <v>2.0</v>
      </c>
      <c r="F200" s="235">
        <v>2.0</v>
      </c>
      <c r="G200" s="235">
        <v>2.0</v>
      </c>
      <c r="H200" s="235">
        <v>1.0</v>
      </c>
      <c r="I200" s="235">
        <v>3.0</v>
      </c>
      <c r="J200" s="235">
        <v>0.0</v>
      </c>
      <c r="K200" s="235">
        <v>1.0</v>
      </c>
      <c r="L200" s="235">
        <v>4.0</v>
      </c>
      <c r="M200" s="235">
        <v>3.0</v>
      </c>
      <c r="N200" s="235">
        <v>1.0</v>
      </c>
      <c r="O200" s="235">
        <v>4.0</v>
      </c>
      <c r="P200" s="235">
        <v>1.0</v>
      </c>
      <c r="Q200" s="235">
        <v>5.0</v>
      </c>
      <c r="R200" s="235">
        <v>4.0</v>
      </c>
      <c r="S200" s="235">
        <v>1.0</v>
      </c>
      <c r="T200" s="235">
        <v>4.0</v>
      </c>
      <c r="U200" s="235">
        <v>3.0</v>
      </c>
      <c r="V200" s="235">
        <v>2.0</v>
      </c>
      <c r="W200" s="235">
        <v>2.0</v>
      </c>
      <c r="X200" s="235">
        <v>1.0</v>
      </c>
      <c r="Y200" s="235">
        <v>1.0</v>
      </c>
      <c r="Z200" s="235">
        <v>1.0</v>
      </c>
      <c r="AA200" s="235">
        <v>1.0</v>
      </c>
      <c r="AB200" s="235">
        <v>1.0</v>
      </c>
      <c r="AC200" s="235">
        <v>3.0</v>
      </c>
      <c r="AD200" s="235">
        <v>3.0</v>
      </c>
      <c r="AE200" s="235">
        <v>1.0</v>
      </c>
      <c r="AF200" s="235">
        <v>1.0</v>
      </c>
      <c r="AG200" s="189">
        <f t="shared" si="64"/>
        <v>61</v>
      </c>
      <c r="AH200" s="201"/>
    </row>
    <row r="201" collapsed="1">
      <c r="A201" s="300" t="s">
        <v>879</v>
      </c>
      <c r="B201" s="235">
        <v>0.0</v>
      </c>
      <c r="C201" s="235">
        <v>0.0</v>
      </c>
      <c r="D201" s="235">
        <v>0.0</v>
      </c>
      <c r="E201" s="235">
        <v>0.0</v>
      </c>
      <c r="F201" s="235">
        <v>0.0</v>
      </c>
      <c r="G201" s="235">
        <v>0.0</v>
      </c>
      <c r="H201" s="235">
        <v>0.0</v>
      </c>
      <c r="I201" s="235">
        <v>0.0</v>
      </c>
      <c r="J201" s="235">
        <v>0.0</v>
      </c>
      <c r="K201" s="235">
        <v>0.0</v>
      </c>
      <c r="L201" s="235">
        <v>0.0</v>
      </c>
      <c r="M201" s="235">
        <v>0.0</v>
      </c>
      <c r="N201" s="235">
        <v>0.0</v>
      </c>
      <c r="O201" s="235">
        <v>0.0</v>
      </c>
      <c r="P201" s="235">
        <v>0.0</v>
      </c>
      <c r="Q201" s="235">
        <v>0.0</v>
      </c>
      <c r="R201" s="235">
        <v>0.0</v>
      </c>
      <c r="S201" s="235">
        <v>0.0</v>
      </c>
      <c r="T201" s="235">
        <v>0.0</v>
      </c>
      <c r="U201" s="235">
        <v>0.0</v>
      </c>
      <c r="V201" s="235">
        <v>0.0</v>
      </c>
      <c r="W201" s="235">
        <v>0.0</v>
      </c>
      <c r="X201" s="235">
        <v>0.0</v>
      </c>
      <c r="Y201" s="235">
        <v>0.0</v>
      </c>
      <c r="Z201" s="235">
        <v>0.0</v>
      </c>
      <c r="AA201" s="235">
        <v>0.0</v>
      </c>
      <c r="AB201" s="235">
        <v>0.0</v>
      </c>
      <c r="AC201" s="235">
        <v>0.0</v>
      </c>
      <c r="AD201" s="235">
        <v>0.0</v>
      </c>
      <c r="AE201" s="235">
        <v>0.0</v>
      </c>
      <c r="AF201" s="235">
        <v>0.0</v>
      </c>
      <c r="AG201" s="189">
        <f t="shared" si="64"/>
        <v>0</v>
      </c>
      <c r="AH201" s="201"/>
    </row>
    <row r="202" hidden="1" outlineLevel="1">
      <c r="A202" s="300" t="s">
        <v>880</v>
      </c>
      <c r="B202" s="295"/>
      <c r="C202" s="295"/>
      <c r="D202" s="295"/>
      <c r="E202" s="295"/>
      <c r="F202" s="295"/>
      <c r="G202" s="295"/>
      <c r="H202" s="295"/>
      <c r="I202" s="295"/>
      <c r="J202" s="295"/>
      <c r="K202" s="295"/>
      <c r="L202" s="295"/>
      <c r="M202" s="295"/>
      <c r="N202" s="295"/>
      <c r="O202" s="295"/>
      <c r="P202" s="295"/>
      <c r="Q202" s="295"/>
      <c r="R202" s="295"/>
      <c r="S202" s="295"/>
      <c r="T202" s="295"/>
      <c r="U202" s="295"/>
      <c r="V202" s="295"/>
      <c r="W202" s="295"/>
      <c r="X202" s="295"/>
      <c r="Y202" s="295"/>
      <c r="Z202" s="295"/>
      <c r="AA202" s="295"/>
      <c r="AB202" s="295"/>
      <c r="AC202" s="295"/>
      <c r="AD202" s="295"/>
      <c r="AE202" s="295"/>
      <c r="AF202" s="295"/>
      <c r="AG202" s="189">
        <f t="shared" si="64"/>
        <v>0</v>
      </c>
      <c r="AH202" s="201"/>
    </row>
    <row r="203" hidden="1" outlineLevel="1">
      <c r="A203" s="300" t="s">
        <v>881</v>
      </c>
      <c r="B203" s="295"/>
      <c r="C203" s="295"/>
      <c r="D203" s="295"/>
      <c r="E203" s="295"/>
      <c r="F203" s="295"/>
      <c r="G203" s="295"/>
      <c r="H203" s="295"/>
      <c r="I203" s="295"/>
      <c r="J203" s="295"/>
      <c r="K203" s="295"/>
      <c r="L203" s="295"/>
      <c r="M203" s="295"/>
      <c r="N203" s="295"/>
      <c r="O203" s="295"/>
      <c r="P203" s="295"/>
      <c r="Q203" s="295"/>
      <c r="R203" s="295"/>
      <c r="S203" s="295"/>
      <c r="T203" s="295"/>
      <c r="U203" s="295"/>
      <c r="V203" s="295"/>
      <c r="W203" s="295"/>
      <c r="X203" s="295"/>
      <c r="Y203" s="295"/>
      <c r="Z203" s="295"/>
      <c r="AA203" s="295"/>
      <c r="AB203" s="295"/>
      <c r="AC203" s="295"/>
      <c r="AD203" s="295"/>
      <c r="AE203" s="295"/>
      <c r="AF203" s="295"/>
      <c r="AG203" s="189">
        <f t="shared" si="64"/>
        <v>0</v>
      </c>
      <c r="AH203" s="201"/>
    </row>
    <row r="204" hidden="1" outlineLevel="1">
      <c r="A204" s="288" t="s">
        <v>882</v>
      </c>
      <c r="B204" s="295"/>
      <c r="C204" s="295"/>
      <c r="D204" s="295"/>
      <c r="E204" s="295"/>
      <c r="F204" s="295"/>
      <c r="G204" s="295"/>
      <c r="H204" s="295"/>
      <c r="I204" s="295"/>
      <c r="J204" s="295"/>
      <c r="K204" s="295"/>
      <c r="L204" s="295"/>
      <c r="M204" s="295"/>
      <c r="N204" s="295"/>
      <c r="O204" s="295"/>
      <c r="P204" s="295"/>
      <c r="Q204" s="295"/>
      <c r="R204" s="295"/>
      <c r="S204" s="295"/>
      <c r="T204" s="295"/>
      <c r="U204" s="295"/>
      <c r="V204" s="295"/>
      <c r="W204" s="295"/>
      <c r="X204" s="295"/>
      <c r="Y204" s="295"/>
      <c r="Z204" s="295"/>
      <c r="AA204" s="295"/>
      <c r="AB204" s="295"/>
      <c r="AC204" s="295"/>
      <c r="AD204" s="295"/>
      <c r="AE204" s="295"/>
      <c r="AF204" s="295"/>
      <c r="AG204" s="189">
        <f t="shared" si="64"/>
        <v>0</v>
      </c>
      <c r="AH204" s="201"/>
    </row>
    <row r="205" hidden="1" outlineLevel="1">
      <c r="A205" s="288" t="s">
        <v>883</v>
      </c>
      <c r="B205" s="349"/>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c r="Y205" s="349"/>
      <c r="Z205" s="349"/>
      <c r="AA205" s="349"/>
      <c r="AB205" s="349"/>
      <c r="AC205" s="349"/>
      <c r="AD205" s="349"/>
      <c r="AE205" s="349"/>
      <c r="AF205" s="349"/>
      <c r="AG205" s="189">
        <f t="shared" si="64"/>
        <v>0</v>
      </c>
      <c r="AH205" s="201"/>
    </row>
    <row r="206" hidden="1" outlineLevel="1">
      <c r="A206" s="288" t="s">
        <v>290</v>
      </c>
      <c r="B206" s="295"/>
      <c r="C206" s="295"/>
      <c r="D206" s="295"/>
      <c r="E206" s="295"/>
      <c r="F206" s="295"/>
      <c r="G206" s="295"/>
      <c r="H206" s="295"/>
      <c r="I206" s="295"/>
      <c r="J206" s="295"/>
      <c r="K206" s="295"/>
      <c r="L206" s="295"/>
      <c r="M206" s="295"/>
      <c r="N206" s="295"/>
      <c r="O206" s="295"/>
      <c r="P206" s="295"/>
      <c r="Q206" s="295"/>
      <c r="R206" s="295"/>
      <c r="S206" s="295"/>
      <c r="T206" s="295"/>
      <c r="U206" s="295"/>
      <c r="V206" s="295"/>
      <c r="W206" s="295"/>
      <c r="X206" s="295"/>
      <c r="Y206" s="295"/>
      <c r="Z206" s="295"/>
      <c r="AA206" s="295"/>
      <c r="AB206" s="295"/>
      <c r="AC206" s="295"/>
      <c r="AD206" s="295"/>
      <c r="AE206" s="295"/>
      <c r="AF206" s="295"/>
      <c r="AG206" s="189">
        <f t="shared" si="64"/>
        <v>0</v>
      </c>
      <c r="AH206" s="201"/>
    </row>
    <row r="207">
      <c r="A207" s="287" t="s">
        <v>405</v>
      </c>
      <c r="B207" s="235">
        <v>0.0</v>
      </c>
      <c r="C207" s="235">
        <v>0.0</v>
      </c>
      <c r="D207" s="235">
        <v>0.0</v>
      </c>
      <c r="E207" s="235">
        <v>0.0</v>
      </c>
      <c r="F207" s="235">
        <v>0.0</v>
      </c>
      <c r="G207" s="235">
        <v>0.0</v>
      </c>
      <c r="H207" s="235">
        <v>0.0</v>
      </c>
      <c r="I207" s="235">
        <v>0.0</v>
      </c>
      <c r="J207" s="235">
        <v>0.0</v>
      </c>
      <c r="K207" s="235">
        <v>0.0</v>
      </c>
      <c r="L207" s="235">
        <v>0.0</v>
      </c>
      <c r="M207" s="235">
        <v>0.0</v>
      </c>
      <c r="N207" s="235">
        <v>0.0</v>
      </c>
      <c r="O207" s="235">
        <v>0.0</v>
      </c>
      <c r="P207" s="235">
        <v>0.0</v>
      </c>
      <c r="Q207" s="235">
        <v>0.0</v>
      </c>
      <c r="R207" s="235">
        <v>0.0</v>
      </c>
      <c r="S207" s="235">
        <v>0.0</v>
      </c>
      <c r="T207" s="235">
        <v>0.0</v>
      </c>
      <c r="U207" s="235">
        <v>0.0</v>
      </c>
      <c r="V207" s="235">
        <v>0.0</v>
      </c>
      <c r="W207" s="235">
        <v>0.0</v>
      </c>
      <c r="X207" s="235">
        <v>0.0</v>
      </c>
      <c r="Y207" s="235">
        <v>0.0</v>
      </c>
      <c r="Z207" s="235">
        <v>0.0</v>
      </c>
      <c r="AA207" s="235">
        <v>0.0</v>
      </c>
      <c r="AB207" s="235">
        <v>0.0</v>
      </c>
      <c r="AC207" s="235">
        <v>0.0</v>
      </c>
      <c r="AD207" s="235">
        <v>0.0</v>
      </c>
      <c r="AE207" s="235">
        <v>0.0</v>
      </c>
      <c r="AF207" s="235">
        <v>0.0</v>
      </c>
      <c r="AG207" s="189">
        <f t="shared" si="64"/>
        <v>0</v>
      </c>
      <c r="AH207" s="201"/>
    </row>
    <row r="208">
      <c r="A208" s="296" t="s">
        <v>291</v>
      </c>
      <c r="B208" s="297">
        <f t="shared" ref="B208:AF208" si="65">sum(B194:B207)</f>
        <v>2</v>
      </c>
      <c r="C208" s="297">
        <f t="shared" si="65"/>
        <v>0</v>
      </c>
      <c r="D208" s="297">
        <f t="shared" si="65"/>
        <v>4</v>
      </c>
      <c r="E208" s="297">
        <f t="shared" si="65"/>
        <v>2</v>
      </c>
      <c r="F208" s="297">
        <f t="shared" si="65"/>
        <v>3</v>
      </c>
      <c r="G208" s="297">
        <f t="shared" si="65"/>
        <v>3</v>
      </c>
      <c r="H208" s="297">
        <f t="shared" si="65"/>
        <v>4</v>
      </c>
      <c r="I208" s="297">
        <f t="shared" si="65"/>
        <v>6</v>
      </c>
      <c r="J208" s="297">
        <f t="shared" si="65"/>
        <v>0</v>
      </c>
      <c r="K208" s="297">
        <f t="shared" si="65"/>
        <v>5</v>
      </c>
      <c r="L208" s="297">
        <f t="shared" si="65"/>
        <v>4</v>
      </c>
      <c r="M208" s="297">
        <f t="shared" si="65"/>
        <v>7</v>
      </c>
      <c r="N208" s="297">
        <f t="shared" si="65"/>
        <v>3</v>
      </c>
      <c r="O208" s="297">
        <f t="shared" si="65"/>
        <v>8</v>
      </c>
      <c r="P208" s="297">
        <f t="shared" si="65"/>
        <v>3</v>
      </c>
      <c r="Q208" s="297">
        <f t="shared" si="65"/>
        <v>6</v>
      </c>
      <c r="R208" s="297">
        <f t="shared" si="65"/>
        <v>6</v>
      </c>
      <c r="S208" s="297">
        <f t="shared" si="65"/>
        <v>5</v>
      </c>
      <c r="T208" s="297">
        <f t="shared" si="65"/>
        <v>6</v>
      </c>
      <c r="U208" s="297">
        <f t="shared" si="65"/>
        <v>7</v>
      </c>
      <c r="V208" s="297">
        <f t="shared" si="65"/>
        <v>4</v>
      </c>
      <c r="W208" s="297">
        <f t="shared" si="65"/>
        <v>6</v>
      </c>
      <c r="X208" s="297">
        <f t="shared" si="65"/>
        <v>1</v>
      </c>
      <c r="Y208" s="297">
        <f t="shared" si="65"/>
        <v>2</v>
      </c>
      <c r="Z208" s="297">
        <f t="shared" si="65"/>
        <v>1</v>
      </c>
      <c r="AA208" s="297">
        <f t="shared" si="65"/>
        <v>3</v>
      </c>
      <c r="AB208" s="297">
        <f t="shared" si="65"/>
        <v>4</v>
      </c>
      <c r="AC208" s="297">
        <f t="shared" si="65"/>
        <v>7</v>
      </c>
      <c r="AD208" s="297">
        <f t="shared" si="65"/>
        <v>5</v>
      </c>
      <c r="AE208" s="297">
        <f t="shared" si="65"/>
        <v>1</v>
      </c>
      <c r="AF208" s="297">
        <f t="shared" si="65"/>
        <v>2</v>
      </c>
      <c r="AG208" s="189">
        <f t="shared" si="64"/>
        <v>120</v>
      </c>
      <c r="AH208" s="298"/>
    </row>
    <row r="209">
      <c r="A209" s="409"/>
      <c r="AG209" s="189"/>
      <c r="AH209" s="283"/>
    </row>
    <row r="210">
      <c r="A210" s="409"/>
      <c r="AG210" s="189"/>
      <c r="AH210" s="283"/>
    </row>
    <row r="211">
      <c r="A211" s="409"/>
      <c r="AG211" s="189"/>
      <c r="AH211" s="283"/>
    </row>
    <row r="212">
      <c r="A212" s="355" t="s">
        <v>884</v>
      </c>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c r="AA212" s="193"/>
      <c r="AB212" s="193"/>
      <c r="AC212" s="193"/>
      <c r="AD212" s="193"/>
      <c r="AE212" s="193"/>
      <c r="AF212" s="193"/>
      <c r="AG212" s="189"/>
      <c r="AH212" s="410"/>
    </row>
    <row r="213">
      <c r="A213" s="411" t="s">
        <v>885</v>
      </c>
      <c r="B213" s="302">
        <v>1880.0</v>
      </c>
      <c r="C213" s="302">
        <v>2907.0</v>
      </c>
      <c r="D213" s="302">
        <v>3850.0</v>
      </c>
      <c r="E213" s="302">
        <v>3561.0</v>
      </c>
      <c r="F213" s="302">
        <v>2788.0</v>
      </c>
      <c r="G213" s="302">
        <v>3013.0</v>
      </c>
      <c r="H213" s="302">
        <v>2047.43</v>
      </c>
      <c r="I213" s="302">
        <v>2129.0</v>
      </c>
      <c r="J213" s="302">
        <v>2128.0</v>
      </c>
      <c r="K213" s="302">
        <v>664.0</v>
      </c>
      <c r="L213" s="302">
        <v>655.0</v>
      </c>
      <c r="M213" s="302">
        <v>974.0</v>
      </c>
      <c r="N213" s="302">
        <v>637.0</v>
      </c>
      <c r="O213" s="302">
        <v>1114.32</v>
      </c>
      <c r="P213" s="302">
        <v>1870.0</v>
      </c>
      <c r="Q213" s="302">
        <v>1192.0</v>
      </c>
      <c r="R213" s="302">
        <v>1410.0</v>
      </c>
      <c r="S213" s="302">
        <v>654.0</v>
      </c>
      <c r="T213" s="302">
        <v>772.86</v>
      </c>
      <c r="U213" s="302">
        <v>436.0</v>
      </c>
      <c r="V213" s="302">
        <v>417.0</v>
      </c>
      <c r="W213" s="302">
        <v>677.0</v>
      </c>
      <c r="X213" s="302">
        <v>567.0</v>
      </c>
      <c r="Y213" s="302">
        <v>1033.0</v>
      </c>
      <c r="Z213" s="302">
        <v>1085.0</v>
      </c>
      <c r="AA213" s="302">
        <v>617.0</v>
      </c>
      <c r="AB213" s="302">
        <v>714.0</v>
      </c>
      <c r="AC213" s="302">
        <v>1012.0</v>
      </c>
      <c r="AD213" s="302">
        <v>825.0</v>
      </c>
      <c r="AE213" s="302">
        <v>965.0</v>
      </c>
      <c r="AF213" s="302">
        <v>526.0</v>
      </c>
      <c r="AG213" s="189">
        <f t="shared" ref="AG213:AG217" si="66">SUM(B213:AF213)</f>
        <v>43120.61</v>
      </c>
      <c r="AH213" s="150"/>
    </row>
    <row r="214">
      <c r="A214" s="411" t="s">
        <v>886</v>
      </c>
      <c r="B214" s="412">
        <v>1.066581541</v>
      </c>
      <c r="C214" s="412">
        <v>1.309516869</v>
      </c>
      <c r="D214" s="412">
        <v>1.891314235</v>
      </c>
      <c r="E214" s="412">
        <v>1.737438011</v>
      </c>
      <c r="F214" s="412">
        <v>1.255808315</v>
      </c>
      <c r="G214" s="412">
        <v>1.432232256</v>
      </c>
      <c r="H214" s="412">
        <v>1.037990447</v>
      </c>
      <c r="I214" s="412">
        <v>0.856118396</v>
      </c>
      <c r="J214" s="412">
        <v>0.836855269</v>
      </c>
      <c r="K214" s="412">
        <v>0.397069821</v>
      </c>
      <c r="L214" s="412">
        <v>0.268906324</v>
      </c>
      <c r="M214" s="412">
        <v>0.424784329</v>
      </c>
      <c r="N214" s="412">
        <v>0.291455845</v>
      </c>
      <c r="O214" s="412">
        <v>0.617147916</v>
      </c>
      <c r="P214" s="412">
        <v>0.707430209</v>
      </c>
      <c r="Q214" s="412">
        <v>0.559237491</v>
      </c>
      <c r="R214" s="412">
        <v>0.816467464</v>
      </c>
      <c r="S214" s="412">
        <v>0.527173335</v>
      </c>
      <c r="T214" s="412">
        <v>0.411464781</v>
      </c>
      <c r="U214" s="412">
        <v>0.269424843</v>
      </c>
      <c r="V214" s="412">
        <v>0.20009814</v>
      </c>
      <c r="W214" s="412">
        <v>0.291455845</v>
      </c>
      <c r="X214" s="412">
        <v>0.217359486</v>
      </c>
      <c r="Y214" s="412">
        <v>0.413812648</v>
      </c>
      <c r="Z214" s="412">
        <v>0.363909007</v>
      </c>
      <c r="AA214" s="412">
        <v>0.2764931</v>
      </c>
      <c r="AB214" s="412">
        <v>0.456203435</v>
      </c>
      <c r="AC214" s="412">
        <v>0.67156114</v>
      </c>
      <c r="AD214" s="412">
        <v>0.475935836</v>
      </c>
      <c r="AE214" s="412">
        <v>0.500005366</v>
      </c>
      <c r="AF214" s="412">
        <v>0.343521202</v>
      </c>
      <c r="AG214" s="189">
        <f t="shared" si="66"/>
        <v>20.9247729</v>
      </c>
      <c r="AH214" s="150"/>
    </row>
    <row r="215">
      <c r="A215" s="411" t="s">
        <v>887</v>
      </c>
      <c r="B215" s="302">
        <v>138.3941279</v>
      </c>
      <c r="C215" s="302">
        <v>208.3120244</v>
      </c>
      <c r="D215" s="302">
        <v>274.1981913</v>
      </c>
      <c r="E215" s="302">
        <v>253.9829051</v>
      </c>
      <c r="F215" s="302">
        <v>200.0704121</v>
      </c>
      <c r="G215" s="302">
        <v>217.6756666</v>
      </c>
      <c r="H215" s="302">
        <v>150.6173082</v>
      </c>
      <c r="I215" s="302">
        <v>149.0263206</v>
      </c>
      <c r="J215" s="302">
        <v>152.1831981</v>
      </c>
      <c r="K215" s="302">
        <v>46.47221143</v>
      </c>
      <c r="L215" s="302">
        <v>45.83106433</v>
      </c>
      <c r="M215" s="302">
        <v>67.9411774</v>
      </c>
      <c r="N215" s="302">
        <v>47.38413715</v>
      </c>
      <c r="O215" s="302">
        <v>83.87136914</v>
      </c>
      <c r="P215" s="302">
        <v>133.955295</v>
      </c>
      <c r="Q215" s="302">
        <v>83.16481768</v>
      </c>
      <c r="R215" s="302">
        <v>99.13834055</v>
      </c>
      <c r="S215" s="302">
        <v>46.41376997</v>
      </c>
      <c r="T215" s="302">
        <v>58.80433643</v>
      </c>
      <c r="U215" s="302">
        <v>30.44376382</v>
      </c>
      <c r="V215" s="302">
        <v>29.20871107</v>
      </c>
      <c r="W215" s="302">
        <v>47.38413715</v>
      </c>
      <c r="X215" s="302">
        <v>39.54079039</v>
      </c>
      <c r="Y215" s="302">
        <v>72.19159126</v>
      </c>
      <c r="Z215" s="302">
        <v>75.9481844</v>
      </c>
      <c r="AA215" s="302">
        <v>43.58421288</v>
      </c>
      <c r="AB215" s="302">
        <v>50.51563392</v>
      </c>
      <c r="AC215" s="302">
        <v>72.77781362</v>
      </c>
      <c r="AD215" s="302">
        <v>60.9238522</v>
      </c>
      <c r="AE215" s="302">
        <v>70.45112419</v>
      </c>
      <c r="AF215" s="302">
        <v>38.28711058</v>
      </c>
      <c r="AG215" s="189">
        <f t="shared" si="66"/>
        <v>3088.693599</v>
      </c>
      <c r="AH215" s="150"/>
    </row>
    <row r="216" ht="18.75" customHeight="1">
      <c r="A216" s="411" t="s">
        <v>888</v>
      </c>
      <c r="B216" s="302">
        <v>1.358595879</v>
      </c>
      <c r="C216" s="302">
        <v>1.518593542</v>
      </c>
      <c r="D216" s="302">
        <v>2.454274338</v>
      </c>
      <c r="E216" s="302">
        <v>2.327335527</v>
      </c>
      <c r="F216" s="302">
        <v>1.961366176</v>
      </c>
      <c r="G216" s="302">
        <v>2.586157523</v>
      </c>
      <c r="H216" s="302">
        <v>1.921170422</v>
      </c>
      <c r="I216" s="302">
        <v>2.138587691</v>
      </c>
      <c r="J216" s="302">
        <v>1.84471835</v>
      </c>
      <c r="K216" s="302">
        <v>0.642806643</v>
      </c>
      <c r="L216" s="302">
        <v>0.599478305</v>
      </c>
      <c r="M216" s="302">
        <v>1.015357666</v>
      </c>
      <c r="N216" s="302">
        <v>0.501908703</v>
      </c>
      <c r="O216" s="302">
        <v>0.865431201</v>
      </c>
      <c r="P216" s="302">
        <v>1.226965206</v>
      </c>
      <c r="Q216" s="302">
        <v>1.224083305</v>
      </c>
      <c r="R216" s="302">
        <v>1.127464225</v>
      </c>
      <c r="S216" s="302">
        <v>0.356812876</v>
      </c>
      <c r="T216" s="302">
        <v>0.788020293</v>
      </c>
      <c r="U216" s="302">
        <v>0.435441617</v>
      </c>
      <c r="V216" s="302">
        <v>0.404525448</v>
      </c>
      <c r="W216" s="302">
        <v>0.501908703</v>
      </c>
      <c r="X216" s="302">
        <v>0.591481266</v>
      </c>
      <c r="Y216" s="302">
        <v>0.993799149</v>
      </c>
      <c r="Z216" s="302">
        <v>0.881096152</v>
      </c>
      <c r="AA216" s="302">
        <v>0.561304315</v>
      </c>
      <c r="AB216" s="302">
        <v>0.612629692</v>
      </c>
      <c r="AC216" s="302">
        <v>0.733143381</v>
      </c>
      <c r="AD216" s="302">
        <v>0.432745348</v>
      </c>
      <c r="AE216" s="302">
        <v>0.621061779</v>
      </c>
      <c r="AF216" s="302">
        <v>0.345869054</v>
      </c>
      <c r="AG216" s="189">
        <f t="shared" si="66"/>
        <v>33.57413378</v>
      </c>
      <c r="AH216" s="150"/>
    </row>
    <row r="217">
      <c r="A217" s="413" t="s">
        <v>889</v>
      </c>
      <c r="B217" s="414">
        <f t="shared" ref="B217:AF217" si="67">sum(B213:B216)</f>
        <v>2020.819305</v>
      </c>
      <c r="C217" s="414">
        <f t="shared" si="67"/>
        <v>3118.140135</v>
      </c>
      <c r="D217" s="414">
        <f t="shared" si="67"/>
        <v>4128.54378</v>
      </c>
      <c r="E217" s="414">
        <f t="shared" si="67"/>
        <v>3819.047679</v>
      </c>
      <c r="F217" s="414">
        <f t="shared" si="67"/>
        <v>2991.287587</v>
      </c>
      <c r="G217" s="414">
        <f t="shared" si="67"/>
        <v>3234.694056</v>
      </c>
      <c r="H217" s="414">
        <f t="shared" si="67"/>
        <v>2201.006469</v>
      </c>
      <c r="I217" s="414">
        <f t="shared" si="67"/>
        <v>2281.021027</v>
      </c>
      <c r="J217" s="414">
        <f t="shared" si="67"/>
        <v>2282.864772</v>
      </c>
      <c r="K217" s="414">
        <f t="shared" si="67"/>
        <v>711.5120879</v>
      </c>
      <c r="L217" s="414">
        <f t="shared" si="67"/>
        <v>701.699449</v>
      </c>
      <c r="M217" s="414">
        <f t="shared" si="67"/>
        <v>1043.381319</v>
      </c>
      <c r="N217" s="414">
        <f t="shared" si="67"/>
        <v>685.1775017</v>
      </c>
      <c r="O217" s="414">
        <f t="shared" si="67"/>
        <v>1199.673948</v>
      </c>
      <c r="P217" s="414">
        <f t="shared" si="67"/>
        <v>2005.88969</v>
      </c>
      <c r="Q217" s="414">
        <f t="shared" si="67"/>
        <v>1276.948138</v>
      </c>
      <c r="R217" s="414">
        <f t="shared" si="67"/>
        <v>1511.082272</v>
      </c>
      <c r="S217" s="414">
        <f t="shared" si="67"/>
        <v>701.2977562</v>
      </c>
      <c r="T217" s="414">
        <f t="shared" si="67"/>
        <v>832.8638215</v>
      </c>
      <c r="U217" s="414">
        <f t="shared" si="67"/>
        <v>467.1486303</v>
      </c>
      <c r="V217" s="414">
        <f t="shared" si="67"/>
        <v>446.8133347</v>
      </c>
      <c r="W217" s="414">
        <f t="shared" si="67"/>
        <v>725.1775017</v>
      </c>
      <c r="X217" s="414">
        <f t="shared" si="67"/>
        <v>607.3496311</v>
      </c>
      <c r="Y217" s="414">
        <f t="shared" si="67"/>
        <v>1106.599203</v>
      </c>
      <c r="Z217" s="414">
        <f t="shared" si="67"/>
        <v>1162.19319</v>
      </c>
      <c r="AA217" s="414">
        <f t="shared" si="67"/>
        <v>661.4220103</v>
      </c>
      <c r="AB217" s="414">
        <f t="shared" si="67"/>
        <v>765.584467</v>
      </c>
      <c r="AC217" s="414">
        <f t="shared" si="67"/>
        <v>1086.182518</v>
      </c>
      <c r="AD217" s="414">
        <f t="shared" si="67"/>
        <v>886.8325334</v>
      </c>
      <c r="AE217" s="414">
        <f t="shared" si="67"/>
        <v>1036.572191</v>
      </c>
      <c r="AF217" s="414">
        <f t="shared" si="67"/>
        <v>564.9765008</v>
      </c>
      <c r="AG217" s="189">
        <f t="shared" si="66"/>
        <v>46263.80251</v>
      </c>
      <c r="AH217" s="150"/>
    </row>
    <row r="218">
      <c r="A218" s="409"/>
      <c r="AG218" s="189"/>
      <c r="AH218" s="283"/>
    </row>
    <row r="219">
      <c r="A219" s="355" t="s">
        <v>890</v>
      </c>
      <c r="B219" s="415"/>
      <c r="C219" s="415"/>
      <c r="D219" s="415"/>
      <c r="E219" s="415"/>
      <c r="F219" s="415"/>
      <c r="G219" s="415"/>
      <c r="H219" s="415"/>
      <c r="I219" s="415"/>
      <c r="J219" s="415"/>
      <c r="K219" s="415"/>
      <c r="L219" s="415"/>
      <c r="M219" s="415"/>
      <c r="N219" s="415"/>
      <c r="O219" s="415"/>
      <c r="P219" s="415"/>
      <c r="Q219" s="415"/>
      <c r="R219" s="415"/>
      <c r="S219" s="415"/>
      <c r="T219" s="415"/>
      <c r="U219" s="415"/>
      <c r="V219" s="415"/>
      <c r="W219" s="415"/>
      <c r="X219" s="415"/>
      <c r="Y219" s="415"/>
      <c r="Z219" s="415"/>
      <c r="AA219" s="415"/>
      <c r="AB219" s="415"/>
      <c r="AC219" s="415"/>
      <c r="AD219" s="415"/>
      <c r="AE219" s="415"/>
      <c r="AF219" s="415"/>
      <c r="AG219" s="189"/>
      <c r="AH219" s="193"/>
    </row>
    <row r="220">
      <c r="A220" s="411" t="s">
        <v>891</v>
      </c>
      <c r="B220" s="361">
        <v>1607.02</v>
      </c>
      <c r="C220" s="361">
        <v>2700.19</v>
      </c>
      <c r="D220" s="361">
        <v>1145.7</v>
      </c>
      <c r="E220" s="361">
        <v>1467.18</v>
      </c>
      <c r="F220" s="361">
        <v>3077.32</v>
      </c>
      <c r="G220" s="361">
        <v>2317.76</v>
      </c>
      <c r="H220" s="361">
        <v>2605.17</v>
      </c>
      <c r="I220" s="361">
        <v>2962.27</v>
      </c>
      <c r="J220" s="361">
        <v>726.32</v>
      </c>
      <c r="K220" s="361">
        <v>2456.32</v>
      </c>
      <c r="L220" s="361">
        <v>1817.39</v>
      </c>
      <c r="M220" s="361">
        <v>4333.24</v>
      </c>
      <c r="N220" s="361">
        <v>2080.5</v>
      </c>
      <c r="O220" s="361">
        <v>2476.54</v>
      </c>
      <c r="P220" s="361">
        <v>4147.52</v>
      </c>
      <c r="Q220" s="361">
        <v>5278.06</v>
      </c>
      <c r="R220" s="361">
        <v>3039.68</v>
      </c>
      <c r="S220" s="361">
        <v>6618.52</v>
      </c>
      <c r="T220" s="361">
        <v>2276.3</v>
      </c>
      <c r="U220" s="361">
        <v>3513.54</v>
      </c>
      <c r="V220" s="361">
        <v>3615.0</v>
      </c>
      <c r="W220" s="361">
        <v>3653.0</v>
      </c>
      <c r="X220" s="361">
        <v>2811.94</v>
      </c>
      <c r="Y220" s="361">
        <v>2547.3</v>
      </c>
      <c r="Z220" s="361">
        <v>1721.52</v>
      </c>
      <c r="AA220" s="361">
        <v>764.88</v>
      </c>
      <c r="AB220" s="361">
        <v>2868.84</v>
      </c>
      <c r="AC220" s="361">
        <v>1678.46</v>
      </c>
      <c r="AD220" s="361">
        <v>4321.46</v>
      </c>
      <c r="AE220" s="361">
        <v>2168.92</v>
      </c>
      <c r="AF220" s="361">
        <v>739.92</v>
      </c>
      <c r="AG220" s="189">
        <f t="shared" ref="AG220:AG221" si="69">SUM(B220:AF220)</f>
        <v>83537.78</v>
      </c>
      <c r="AH220" s="150"/>
    </row>
    <row r="221">
      <c r="A221" s="413" t="s">
        <v>892</v>
      </c>
      <c r="B221" s="416">
        <f t="shared" ref="B221:AF221" si="68">sum(B220)</f>
        <v>1607.02</v>
      </c>
      <c r="C221" s="416">
        <f t="shared" si="68"/>
        <v>2700.19</v>
      </c>
      <c r="D221" s="416">
        <f t="shared" si="68"/>
        <v>1145.7</v>
      </c>
      <c r="E221" s="416">
        <f t="shared" si="68"/>
        <v>1467.18</v>
      </c>
      <c r="F221" s="416">
        <f t="shared" si="68"/>
        <v>3077.32</v>
      </c>
      <c r="G221" s="416">
        <f t="shared" si="68"/>
        <v>2317.76</v>
      </c>
      <c r="H221" s="416">
        <f t="shared" si="68"/>
        <v>2605.17</v>
      </c>
      <c r="I221" s="416">
        <f t="shared" si="68"/>
        <v>2962.27</v>
      </c>
      <c r="J221" s="416">
        <f t="shared" si="68"/>
        <v>726.32</v>
      </c>
      <c r="K221" s="416">
        <f t="shared" si="68"/>
        <v>2456.32</v>
      </c>
      <c r="L221" s="416">
        <f t="shared" si="68"/>
        <v>1817.39</v>
      </c>
      <c r="M221" s="416">
        <f t="shared" si="68"/>
        <v>4333.24</v>
      </c>
      <c r="N221" s="416">
        <f t="shared" si="68"/>
        <v>2080.5</v>
      </c>
      <c r="O221" s="416">
        <f t="shared" si="68"/>
        <v>2476.54</v>
      </c>
      <c r="P221" s="416">
        <f t="shared" si="68"/>
        <v>4147.52</v>
      </c>
      <c r="Q221" s="416">
        <f t="shared" si="68"/>
        <v>5278.06</v>
      </c>
      <c r="R221" s="416">
        <f t="shared" si="68"/>
        <v>3039.68</v>
      </c>
      <c r="S221" s="416">
        <f t="shared" si="68"/>
        <v>6618.52</v>
      </c>
      <c r="T221" s="416">
        <f t="shared" si="68"/>
        <v>2276.3</v>
      </c>
      <c r="U221" s="416">
        <f t="shared" si="68"/>
        <v>3513.54</v>
      </c>
      <c r="V221" s="416">
        <f t="shared" si="68"/>
        <v>3615</v>
      </c>
      <c r="W221" s="416">
        <f t="shared" si="68"/>
        <v>3653</v>
      </c>
      <c r="X221" s="416">
        <f t="shared" si="68"/>
        <v>2811.94</v>
      </c>
      <c r="Y221" s="416">
        <f t="shared" si="68"/>
        <v>2547.3</v>
      </c>
      <c r="Z221" s="416">
        <f t="shared" si="68"/>
        <v>1721.52</v>
      </c>
      <c r="AA221" s="416">
        <f t="shared" si="68"/>
        <v>764.88</v>
      </c>
      <c r="AB221" s="416">
        <f t="shared" si="68"/>
        <v>2868.84</v>
      </c>
      <c r="AC221" s="416">
        <f t="shared" si="68"/>
        <v>1678.46</v>
      </c>
      <c r="AD221" s="416">
        <f t="shared" si="68"/>
        <v>4321.46</v>
      </c>
      <c r="AE221" s="416">
        <f t="shared" si="68"/>
        <v>2168.92</v>
      </c>
      <c r="AF221" s="416">
        <f t="shared" si="68"/>
        <v>739.92</v>
      </c>
      <c r="AG221" s="189">
        <f t="shared" si="69"/>
        <v>83537.78</v>
      </c>
      <c r="AH221" s="150"/>
    </row>
    <row r="222">
      <c r="A222" s="409"/>
      <c r="AG222" s="189"/>
      <c r="AH222" s="283"/>
    </row>
    <row r="223">
      <c r="A223" s="409"/>
      <c r="AG223" s="189"/>
      <c r="AH223" s="283"/>
    </row>
    <row r="224">
      <c r="A224" s="409"/>
      <c r="AG224" s="189"/>
      <c r="AH224" s="283"/>
    </row>
    <row r="225" collapsed="1">
      <c r="A225" s="286" t="s">
        <v>893</v>
      </c>
      <c r="B225" s="200">
        <f t="shared" ref="B225:AF225" si="70">sum(B226,B243)</f>
        <v>0</v>
      </c>
      <c r="C225" s="200">
        <f t="shared" si="70"/>
        <v>0</v>
      </c>
      <c r="D225" s="200">
        <f t="shared" si="70"/>
        <v>0</v>
      </c>
      <c r="E225" s="200">
        <f t="shared" si="70"/>
        <v>0</v>
      </c>
      <c r="F225" s="200">
        <f t="shared" si="70"/>
        <v>0</v>
      </c>
      <c r="G225" s="200">
        <f t="shared" si="70"/>
        <v>0</v>
      </c>
      <c r="H225" s="200">
        <f t="shared" si="70"/>
        <v>0</v>
      </c>
      <c r="I225" s="200">
        <f t="shared" si="70"/>
        <v>0</v>
      </c>
      <c r="J225" s="200">
        <f t="shared" si="70"/>
        <v>0</v>
      </c>
      <c r="K225" s="200">
        <f t="shared" si="70"/>
        <v>0</v>
      </c>
      <c r="L225" s="200">
        <f t="shared" si="70"/>
        <v>0</v>
      </c>
      <c r="M225" s="200">
        <f t="shared" si="70"/>
        <v>0</v>
      </c>
      <c r="N225" s="200">
        <f t="shared" si="70"/>
        <v>0</v>
      </c>
      <c r="O225" s="200">
        <f t="shared" si="70"/>
        <v>0</v>
      </c>
      <c r="P225" s="200">
        <f t="shared" si="70"/>
        <v>0</v>
      </c>
      <c r="Q225" s="200">
        <f t="shared" si="70"/>
        <v>0</v>
      </c>
      <c r="R225" s="200">
        <f t="shared" si="70"/>
        <v>0</v>
      </c>
      <c r="S225" s="200">
        <f t="shared" si="70"/>
        <v>0</v>
      </c>
      <c r="T225" s="200">
        <f t="shared" si="70"/>
        <v>0</v>
      </c>
      <c r="U225" s="200">
        <f t="shared" si="70"/>
        <v>0</v>
      </c>
      <c r="V225" s="200">
        <f t="shared" si="70"/>
        <v>0</v>
      </c>
      <c r="W225" s="200">
        <f t="shared" si="70"/>
        <v>0</v>
      </c>
      <c r="X225" s="200">
        <f t="shared" si="70"/>
        <v>0</v>
      </c>
      <c r="Y225" s="200">
        <f t="shared" si="70"/>
        <v>0</v>
      </c>
      <c r="Z225" s="200">
        <f t="shared" si="70"/>
        <v>0</v>
      </c>
      <c r="AA225" s="200">
        <f t="shared" si="70"/>
        <v>0</v>
      </c>
      <c r="AB225" s="200">
        <f t="shared" si="70"/>
        <v>0</v>
      </c>
      <c r="AC225" s="200">
        <f t="shared" si="70"/>
        <v>0</v>
      </c>
      <c r="AD225" s="200">
        <f t="shared" si="70"/>
        <v>0</v>
      </c>
      <c r="AE225" s="200">
        <f t="shared" si="70"/>
        <v>0</v>
      </c>
      <c r="AF225" s="200">
        <f t="shared" si="70"/>
        <v>0</v>
      </c>
      <c r="AG225" s="189">
        <f t="shared" ref="AG225:AG234" si="72">SUM(B225:AF225)</f>
        <v>0</v>
      </c>
      <c r="AH225" s="201"/>
    </row>
    <row r="226" hidden="1" outlineLevel="1">
      <c r="A226" s="202" t="s">
        <v>230</v>
      </c>
      <c r="B226" s="203">
        <f t="shared" ref="B226:AF226" si="71">sum(B234,B241)</f>
        <v>0</v>
      </c>
      <c r="C226" s="203">
        <f t="shared" si="71"/>
        <v>0</v>
      </c>
      <c r="D226" s="203">
        <f t="shared" si="71"/>
        <v>0</v>
      </c>
      <c r="E226" s="203">
        <f t="shared" si="71"/>
        <v>0</v>
      </c>
      <c r="F226" s="203">
        <f t="shared" si="71"/>
        <v>0</v>
      </c>
      <c r="G226" s="203">
        <f t="shared" si="71"/>
        <v>0</v>
      </c>
      <c r="H226" s="203">
        <f t="shared" si="71"/>
        <v>0</v>
      </c>
      <c r="I226" s="203">
        <f t="shared" si="71"/>
        <v>0</v>
      </c>
      <c r="J226" s="203">
        <f t="shared" si="71"/>
        <v>0</v>
      </c>
      <c r="K226" s="203">
        <f t="shared" si="71"/>
        <v>0</v>
      </c>
      <c r="L226" s="203">
        <f t="shared" si="71"/>
        <v>0</v>
      </c>
      <c r="M226" s="203">
        <f t="shared" si="71"/>
        <v>0</v>
      </c>
      <c r="N226" s="203">
        <f t="shared" si="71"/>
        <v>0</v>
      </c>
      <c r="O226" s="203">
        <f t="shared" si="71"/>
        <v>0</v>
      </c>
      <c r="P226" s="203">
        <f t="shared" si="71"/>
        <v>0</v>
      </c>
      <c r="Q226" s="203">
        <f t="shared" si="71"/>
        <v>0</v>
      </c>
      <c r="R226" s="203">
        <f t="shared" si="71"/>
        <v>0</v>
      </c>
      <c r="S226" s="203">
        <f t="shared" si="71"/>
        <v>0</v>
      </c>
      <c r="T226" s="203">
        <f t="shared" si="71"/>
        <v>0</v>
      </c>
      <c r="U226" s="203">
        <f t="shared" si="71"/>
        <v>0</v>
      </c>
      <c r="V226" s="203">
        <f t="shared" si="71"/>
        <v>0</v>
      </c>
      <c r="W226" s="203">
        <f t="shared" si="71"/>
        <v>0</v>
      </c>
      <c r="X226" s="203">
        <f t="shared" si="71"/>
        <v>0</v>
      </c>
      <c r="Y226" s="203">
        <f t="shared" si="71"/>
        <v>0</v>
      </c>
      <c r="Z226" s="203">
        <f t="shared" si="71"/>
        <v>0</v>
      </c>
      <c r="AA226" s="203">
        <f t="shared" si="71"/>
        <v>0</v>
      </c>
      <c r="AB226" s="203">
        <f t="shared" si="71"/>
        <v>0</v>
      </c>
      <c r="AC226" s="203">
        <f t="shared" si="71"/>
        <v>0</v>
      </c>
      <c r="AD226" s="203">
        <f t="shared" si="71"/>
        <v>0</v>
      </c>
      <c r="AE226" s="203">
        <f t="shared" si="71"/>
        <v>0</v>
      </c>
      <c r="AF226" s="203">
        <f t="shared" si="71"/>
        <v>0</v>
      </c>
      <c r="AG226" s="189">
        <f t="shared" si="72"/>
        <v>0</v>
      </c>
      <c r="AH226" s="205"/>
    </row>
    <row r="227" hidden="1" outlineLevel="1">
      <c r="A227" s="306" t="s">
        <v>379</v>
      </c>
      <c r="B227" s="307"/>
      <c r="C227" s="307"/>
      <c r="D227" s="307"/>
      <c r="E227" s="307"/>
      <c r="F227" s="307"/>
      <c r="G227" s="307"/>
      <c r="H227" s="307"/>
      <c r="I227" s="307"/>
      <c r="J227" s="307"/>
      <c r="K227" s="307"/>
      <c r="L227" s="307"/>
      <c r="M227" s="307"/>
      <c r="N227" s="307"/>
      <c r="O227" s="307"/>
      <c r="P227" s="307"/>
      <c r="Q227" s="307"/>
      <c r="R227" s="307"/>
      <c r="S227" s="307"/>
      <c r="T227" s="307"/>
      <c r="U227" s="307"/>
      <c r="V227" s="307"/>
      <c r="W227" s="307"/>
      <c r="X227" s="307"/>
      <c r="Y227" s="307"/>
      <c r="Z227" s="307"/>
      <c r="AA227" s="307"/>
      <c r="AB227" s="307"/>
      <c r="AC227" s="307"/>
      <c r="AD227" s="307"/>
      <c r="AE227" s="307"/>
      <c r="AF227" s="307"/>
      <c r="AG227" s="189">
        <f t="shared" si="72"/>
        <v>0</v>
      </c>
      <c r="AH227" s="150"/>
    </row>
    <row r="228" hidden="1" outlineLevel="1">
      <c r="A228" s="306" t="s">
        <v>380</v>
      </c>
      <c r="B228" s="307"/>
      <c r="C228" s="307"/>
      <c r="D228" s="307"/>
      <c r="E228" s="307"/>
      <c r="F228" s="307"/>
      <c r="G228" s="307"/>
      <c r="H228" s="307"/>
      <c r="I228" s="307"/>
      <c r="J228" s="307"/>
      <c r="K228" s="307"/>
      <c r="L228" s="307"/>
      <c r="M228" s="307"/>
      <c r="N228" s="307"/>
      <c r="O228" s="307"/>
      <c r="P228" s="307"/>
      <c r="Q228" s="307"/>
      <c r="R228" s="307"/>
      <c r="S228" s="307"/>
      <c r="T228" s="307"/>
      <c r="U228" s="307"/>
      <c r="V228" s="307"/>
      <c r="W228" s="307"/>
      <c r="X228" s="307"/>
      <c r="Y228" s="307"/>
      <c r="Z228" s="307"/>
      <c r="AA228" s="307"/>
      <c r="AB228" s="307"/>
      <c r="AC228" s="307"/>
      <c r="AD228" s="307"/>
      <c r="AE228" s="307"/>
      <c r="AF228" s="307"/>
      <c r="AG228" s="189">
        <f t="shared" si="72"/>
        <v>0</v>
      </c>
      <c r="AH228" s="150"/>
    </row>
    <row r="229" hidden="1" outlineLevel="1">
      <c r="A229" s="306" t="s">
        <v>381</v>
      </c>
      <c r="B229" s="307"/>
      <c r="C229" s="307"/>
      <c r="D229" s="307"/>
      <c r="E229" s="307"/>
      <c r="F229" s="307"/>
      <c r="G229" s="307"/>
      <c r="H229" s="307"/>
      <c r="I229" s="307"/>
      <c r="J229" s="307"/>
      <c r="K229" s="307"/>
      <c r="L229" s="307"/>
      <c r="M229" s="307"/>
      <c r="N229" s="307"/>
      <c r="O229" s="307"/>
      <c r="P229" s="307"/>
      <c r="Q229" s="307"/>
      <c r="R229" s="307"/>
      <c r="S229" s="307"/>
      <c r="T229" s="307"/>
      <c r="U229" s="307"/>
      <c r="V229" s="307"/>
      <c r="W229" s="307"/>
      <c r="X229" s="307"/>
      <c r="Y229" s="307"/>
      <c r="Z229" s="307"/>
      <c r="AA229" s="307"/>
      <c r="AB229" s="307"/>
      <c r="AC229" s="307"/>
      <c r="AD229" s="307"/>
      <c r="AE229" s="307"/>
      <c r="AF229" s="307"/>
      <c r="AG229" s="189">
        <f t="shared" si="72"/>
        <v>0</v>
      </c>
      <c r="AH229" s="150"/>
    </row>
    <row r="230" hidden="1" outlineLevel="1">
      <c r="A230" s="306" t="s">
        <v>382</v>
      </c>
      <c r="B230" s="307"/>
      <c r="C230" s="307"/>
      <c r="D230" s="307"/>
      <c r="E230" s="307"/>
      <c r="F230" s="307"/>
      <c r="G230" s="307"/>
      <c r="H230" s="307"/>
      <c r="I230" s="307"/>
      <c r="J230" s="307"/>
      <c r="K230" s="307"/>
      <c r="L230" s="307"/>
      <c r="M230" s="307"/>
      <c r="N230" s="307"/>
      <c r="O230" s="307"/>
      <c r="P230" s="307"/>
      <c r="Q230" s="307"/>
      <c r="R230" s="307"/>
      <c r="S230" s="307"/>
      <c r="T230" s="307"/>
      <c r="U230" s="307"/>
      <c r="V230" s="307"/>
      <c r="W230" s="307"/>
      <c r="X230" s="307"/>
      <c r="Y230" s="307"/>
      <c r="Z230" s="307"/>
      <c r="AA230" s="307"/>
      <c r="AB230" s="307"/>
      <c r="AC230" s="307"/>
      <c r="AD230" s="307"/>
      <c r="AE230" s="307"/>
      <c r="AF230" s="307"/>
      <c r="AG230" s="189">
        <f t="shared" si="72"/>
        <v>0</v>
      </c>
      <c r="AH230" s="150"/>
    </row>
    <row r="231" hidden="1" outlineLevel="1">
      <c r="A231" s="288" t="s">
        <v>231</v>
      </c>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c r="AA231" s="235"/>
      <c r="AB231" s="235"/>
      <c r="AC231" s="235"/>
      <c r="AD231" s="235"/>
      <c r="AE231" s="235"/>
      <c r="AF231" s="235"/>
      <c r="AG231" s="189">
        <f t="shared" si="72"/>
        <v>0</v>
      </c>
      <c r="AH231" s="208"/>
    </row>
    <row r="232" hidden="1" outlineLevel="1">
      <c r="A232" s="288" t="s">
        <v>894</v>
      </c>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c r="AA232" s="235"/>
      <c r="AB232" s="235"/>
      <c r="AC232" s="235"/>
      <c r="AD232" s="235"/>
      <c r="AE232" s="235"/>
      <c r="AF232" s="235"/>
      <c r="AG232" s="189">
        <f t="shared" si="72"/>
        <v>0</v>
      </c>
      <c r="AH232" s="201"/>
    </row>
    <row r="233" hidden="1" outlineLevel="1">
      <c r="A233" s="288" t="s">
        <v>895</v>
      </c>
      <c r="B233" s="295"/>
      <c r="C233" s="295"/>
      <c r="D233" s="295"/>
      <c r="E233" s="295"/>
      <c r="F233" s="295"/>
      <c r="G233" s="295"/>
      <c r="H233" s="295"/>
      <c r="I233" s="295"/>
      <c r="J233" s="295"/>
      <c r="K233" s="295"/>
      <c r="L233" s="295"/>
      <c r="M233" s="295"/>
      <c r="N233" s="295"/>
      <c r="O233" s="295"/>
      <c r="P233" s="295"/>
      <c r="Q233" s="295"/>
      <c r="R233" s="295"/>
      <c r="S233" s="295"/>
      <c r="T233" s="295"/>
      <c r="U233" s="295"/>
      <c r="V233" s="295"/>
      <c r="W233" s="295"/>
      <c r="X233" s="295"/>
      <c r="Y233" s="295"/>
      <c r="Z233" s="295"/>
      <c r="AA233" s="295"/>
      <c r="AB233" s="295"/>
      <c r="AC233" s="295"/>
      <c r="AD233" s="295"/>
      <c r="AE233" s="295"/>
      <c r="AF233" s="295"/>
      <c r="AG233" s="189">
        <f t="shared" si="72"/>
        <v>0</v>
      </c>
      <c r="AH233" s="201"/>
    </row>
    <row r="234" hidden="1" outlineLevel="1">
      <c r="A234" s="289" t="s">
        <v>234</v>
      </c>
      <c r="B234" s="290">
        <f t="shared" ref="B234:AF234" si="73">sum(B227:B233)</f>
        <v>0</v>
      </c>
      <c r="C234" s="290">
        <f t="shared" si="73"/>
        <v>0</v>
      </c>
      <c r="D234" s="290">
        <f t="shared" si="73"/>
        <v>0</v>
      </c>
      <c r="E234" s="290">
        <f t="shared" si="73"/>
        <v>0</v>
      </c>
      <c r="F234" s="290">
        <f t="shared" si="73"/>
        <v>0</v>
      </c>
      <c r="G234" s="290">
        <f t="shared" si="73"/>
        <v>0</v>
      </c>
      <c r="H234" s="290">
        <f t="shared" si="73"/>
        <v>0</v>
      </c>
      <c r="I234" s="290">
        <f t="shared" si="73"/>
        <v>0</v>
      </c>
      <c r="J234" s="290">
        <f t="shared" si="73"/>
        <v>0</v>
      </c>
      <c r="K234" s="290">
        <f t="shared" si="73"/>
        <v>0</v>
      </c>
      <c r="L234" s="290">
        <f t="shared" si="73"/>
        <v>0</v>
      </c>
      <c r="M234" s="290">
        <f t="shared" si="73"/>
        <v>0</v>
      </c>
      <c r="N234" s="290">
        <f t="shared" si="73"/>
        <v>0</v>
      </c>
      <c r="O234" s="290">
        <f t="shared" si="73"/>
        <v>0</v>
      </c>
      <c r="P234" s="290">
        <f t="shared" si="73"/>
        <v>0</v>
      </c>
      <c r="Q234" s="290">
        <f t="shared" si="73"/>
        <v>0</v>
      </c>
      <c r="R234" s="290">
        <f t="shared" si="73"/>
        <v>0</v>
      </c>
      <c r="S234" s="290">
        <f t="shared" si="73"/>
        <v>0</v>
      </c>
      <c r="T234" s="290">
        <f t="shared" si="73"/>
        <v>0</v>
      </c>
      <c r="U234" s="290">
        <f t="shared" si="73"/>
        <v>0</v>
      </c>
      <c r="V234" s="290">
        <f t="shared" si="73"/>
        <v>0</v>
      </c>
      <c r="W234" s="290">
        <f t="shared" si="73"/>
        <v>0</v>
      </c>
      <c r="X234" s="290">
        <f t="shared" si="73"/>
        <v>0</v>
      </c>
      <c r="Y234" s="290">
        <f t="shared" si="73"/>
        <v>0</v>
      </c>
      <c r="Z234" s="290">
        <f t="shared" si="73"/>
        <v>0</v>
      </c>
      <c r="AA234" s="290">
        <f t="shared" si="73"/>
        <v>0</v>
      </c>
      <c r="AB234" s="290">
        <f t="shared" si="73"/>
        <v>0</v>
      </c>
      <c r="AC234" s="290">
        <f t="shared" si="73"/>
        <v>0</v>
      </c>
      <c r="AD234" s="290">
        <f t="shared" si="73"/>
        <v>0</v>
      </c>
      <c r="AE234" s="290">
        <f t="shared" si="73"/>
        <v>0</v>
      </c>
      <c r="AF234" s="290">
        <f t="shared" si="73"/>
        <v>0</v>
      </c>
      <c r="AG234" s="189">
        <f t="shared" si="72"/>
        <v>0</v>
      </c>
      <c r="AH234" s="292"/>
    </row>
    <row r="235" hidden="1" outlineLevel="1">
      <c r="A235" s="211"/>
      <c r="B235" s="293"/>
      <c r="C235" s="293"/>
      <c r="D235" s="293"/>
      <c r="E235" s="293"/>
      <c r="F235" s="293"/>
      <c r="G235" s="293"/>
      <c r="H235" s="293"/>
      <c r="I235" s="293"/>
      <c r="J235" s="293"/>
      <c r="K235" s="293"/>
      <c r="L235" s="293"/>
      <c r="M235" s="293"/>
      <c r="N235" s="293"/>
      <c r="O235" s="293"/>
      <c r="P235" s="293"/>
      <c r="Q235" s="293"/>
      <c r="R235" s="293"/>
      <c r="S235" s="293"/>
      <c r="T235" s="293"/>
      <c r="U235" s="293"/>
      <c r="V235" s="293"/>
      <c r="W235" s="293"/>
      <c r="X235" s="293"/>
      <c r="Y235" s="293"/>
      <c r="Z235" s="293"/>
      <c r="AA235" s="293"/>
      <c r="AB235" s="293"/>
      <c r="AC235" s="293"/>
      <c r="AD235" s="293"/>
      <c r="AE235" s="293"/>
      <c r="AF235" s="293"/>
      <c r="AG235" s="189"/>
      <c r="AH235" s="150"/>
    </row>
    <row r="236" hidden="1" outlineLevel="1">
      <c r="A236" s="306" t="s">
        <v>385</v>
      </c>
      <c r="B236" s="293"/>
      <c r="C236" s="293"/>
      <c r="D236" s="293"/>
      <c r="E236" s="293"/>
      <c r="F236" s="293"/>
      <c r="G236" s="293"/>
      <c r="H236" s="293"/>
      <c r="I236" s="293"/>
      <c r="J236" s="293"/>
      <c r="K236" s="293"/>
      <c r="L236" s="293"/>
      <c r="M236" s="293"/>
      <c r="N236" s="293"/>
      <c r="O236" s="293"/>
      <c r="P236" s="293"/>
      <c r="Q236" s="293"/>
      <c r="R236" s="293"/>
      <c r="S236" s="293"/>
      <c r="T236" s="293"/>
      <c r="U236" s="293"/>
      <c r="V236" s="293"/>
      <c r="W236" s="293"/>
      <c r="X236" s="293"/>
      <c r="Y236" s="293"/>
      <c r="Z236" s="293"/>
      <c r="AA236" s="293"/>
      <c r="AB236" s="293"/>
      <c r="AC236" s="293"/>
      <c r="AD236" s="293"/>
      <c r="AE236" s="293"/>
      <c r="AF236" s="293"/>
      <c r="AG236" s="189">
        <f t="shared" ref="AG236:AG241" si="74">SUM(B236:AF236)</f>
        <v>0</v>
      </c>
      <c r="AH236" s="150"/>
    </row>
    <row r="237" hidden="1" outlineLevel="1">
      <c r="A237" s="306" t="s">
        <v>386</v>
      </c>
      <c r="B237" s="293"/>
      <c r="C237" s="293"/>
      <c r="D237" s="293"/>
      <c r="E237" s="293"/>
      <c r="F237" s="293"/>
      <c r="G237" s="293"/>
      <c r="H237" s="293"/>
      <c r="I237" s="293"/>
      <c r="J237" s="293"/>
      <c r="K237" s="293"/>
      <c r="L237" s="293"/>
      <c r="M237" s="293"/>
      <c r="N237" s="293"/>
      <c r="O237" s="293"/>
      <c r="P237" s="293"/>
      <c r="Q237" s="293"/>
      <c r="R237" s="293"/>
      <c r="S237" s="293"/>
      <c r="T237" s="293"/>
      <c r="U237" s="293"/>
      <c r="V237" s="293"/>
      <c r="W237" s="293"/>
      <c r="X237" s="293"/>
      <c r="Y237" s="293"/>
      <c r="Z237" s="293"/>
      <c r="AA237" s="293"/>
      <c r="AB237" s="293"/>
      <c r="AC237" s="293"/>
      <c r="AD237" s="293"/>
      <c r="AE237" s="293"/>
      <c r="AF237" s="293"/>
      <c r="AG237" s="189">
        <f t="shared" si="74"/>
        <v>0</v>
      </c>
      <c r="AH237" s="150"/>
    </row>
    <row r="238" hidden="1" outlineLevel="1">
      <c r="A238" s="288" t="s">
        <v>235</v>
      </c>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c r="AA238" s="235"/>
      <c r="AB238" s="235"/>
      <c r="AC238" s="235"/>
      <c r="AD238" s="235"/>
      <c r="AE238" s="235"/>
      <c r="AF238" s="235"/>
      <c r="AG238" s="189">
        <f t="shared" si="74"/>
        <v>0</v>
      </c>
      <c r="AH238" s="208"/>
    </row>
    <row r="239" hidden="1" outlineLevel="1">
      <c r="A239" s="288" t="s">
        <v>896</v>
      </c>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189">
        <f t="shared" si="74"/>
        <v>0</v>
      </c>
      <c r="AH239" s="201"/>
    </row>
    <row r="240" hidden="1" outlineLevel="1">
      <c r="A240" s="288" t="s">
        <v>897</v>
      </c>
      <c r="B240" s="295"/>
      <c r="C240" s="295"/>
      <c r="D240" s="295"/>
      <c r="E240" s="295"/>
      <c r="F240" s="295"/>
      <c r="G240" s="295"/>
      <c r="H240" s="295"/>
      <c r="I240" s="295"/>
      <c r="J240" s="295"/>
      <c r="K240" s="295"/>
      <c r="L240" s="295"/>
      <c r="M240" s="295"/>
      <c r="N240" s="295"/>
      <c r="O240" s="295"/>
      <c r="P240" s="295"/>
      <c r="Q240" s="295"/>
      <c r="R240" s="295"/>
      <c r="S240" s="295"/>
      <c r="T240" s="295"/>
      <c r="U240" s="295"/>
      <c r="V240" s="295"/>
      <c r="W240" s="295"/>
      <c r="X240" s="295"/>
      <c r="Y240" s="295"/>
      <c r="Z240" s="295"/>
      <c r="AA240" s="295"/>
      <c r="AB240" s="295"/>
      <c r="AC240" s="295"/>
      <c r="AD240" s="295"/>
      <c r="AE240" s="295"/>
      <c r="AF240" s="295"/>
      <c r="AG240" s="189">
        <f t="shared" si="74"/>
        <v>0</v>
      </c>
      <c r="AH240" s="201"/>
    </row>
    <row r="241" hidden="1" outlineLevel="1">
      <c r="A241" s="289" t="s">
        <v>238</v>
      </c>
      <c r="B241" s="290">
        <f t="shared" ref="B241:AF241" si="75">sum(B236:B240)</f>
        <v>0</v>
      </c>
      <c r="C241" s="290">
        <f t="shared" si="75"/>
        <v>0</v>
      </c>
      <c r="D241" s="290">
        <f t="shared" si="75"/>
        <v>0</v>
      </c>
      <c r="E241" s="290">
        <f t="shared" si="75"/>
        <v>0</v>
      </c>
      <c r="F241" s="290">
        <f t="shared" si="75"/>
        <v>0</v>
      </c>
      <c r="G241" s="290">
        <f t="shared" si="75"/>
        <v>0</v>
      </c>
      <c r="H241" s="290">
        <f t="shared" si="75"/>
        <v>0</v>
      </c>
      <c r="I241" s="290">
        <f t="shared" si="75"/>
        <v>0</v>
      </c>
      <c r="J241" s="290">
        <f t="shared" si="75"/>
        <v>0</v>
      </c>
      <c r="K241" s="290">
        <f t="shared" si="75"/>
        <v>0</v>
      </c>
      <c r="L241" s="290">
        <f t="shared" si="75"/>
        <v>0</v>
      </c>
      <c r="M241" s="290">
        <f t="shared" si="75"/>
        <v>0</v>
      </c>
      <c r="N241" s="290">
        <f t="shared" si="75"/>
        <v>0</v>
      </c>
      <c r="O241" s="290">
        <f t="shared" si="75"/>
        <v>0</v>
      </c>
      <c r="P241" s="290">
        <f t="shared" si="75"/>
        <v>0</v>
      </c>
      <c r="Q241" s="290">
        <f t="shared" si="75"/>
        <v>0</v>
      </c>
      <c r="R241" s="290">
        <f t="shared" si="75"/>
        <v>0</v>
      </c>
      <c r="S241" s="290">
        <f t="shared" si="75"/>
        <v>0</v>
      </c>
      <c r="T241" s="290">
        <f t="shared" si="75"/>
        <v>0</v>
      </c>
      <c r="U241" s="290">
        <f t="shared" si="75"/>
        <v>0</v>
      </c>
      <c r="V241" s="290">
        <f t="shared" si="75"/>
        <v>0</v>
      </c>
      <c r="W241" s="290">
        <f t="shared" si="75"/>
        <v>0</v>
      </c>
      <c r="X241" s="290">
        <f t="shared" si="75"/>
        <v>0</v>
      </c>
      <c r="Y241" s="290">
        <f t="shared" si="75"/>
        <v>0</v>
      </c>
      <c r="Z241" s="290">
        <f t="shared" si="75"/>
        <v>0</v>
      </c>
      <c r="AA241" s="290">
        <f t="shared" si="75"/>
        <v>0</v>
      </c>
      <c r="AB241" s="290">
        <f t="shared" si="75"/>
        <v>0</v>
      </c>
      <c r="AC241" s="290">
        <f t="shared" si="75"/>
        <v>0</v>
      </c>
      <c r="AD241" s="290">
        <f t="shared" si="75"/>
        <v>0</v>
      </c>
      <c r="AE241" s="290">
        <f t="shared" si="75"/>
        <v>0</v>
      </c>
      <c r="AF241" s="290">
        <f t="shared" si="75"/>
        <v>0</v>
      </c>
      <c r="AG241" s="189">
        <f t="shared" si="74"/>
        <v>0</v>
      </c>
      <c r="AH241" s="292"/>
    </row>
    <row r="242" hidden="1" outlineLevel="1">
      <c r="A242" s="211"/>
      <c r="B242" s="293"/>
      <c r="C242" s="293"/>
      <c r="D242" s="293"/>
      <c r="E242" s="293"/>
      <c r="F242" s="293"/>
      <c r="G242" s="293"/>
      <c r="H242" s="293"/>
      <c r="I242" s="293"/>
      <c r="J242" s="293"/>
      <c r="K242" s="293"/>
      <c r="L242" s="293"/>
      <c r="M242" s="293"/>
      <c r="N242" s="293"/>
      <c r="O242" s="293"/>
      <c r="P242" s="293"/>
      <c r="Q242" s="293"/>
      <c r="R242" s="293"/>
      <c r="S242" s="293"/>
      <c r="T242" s="293"/>
      <c r="U242" s="293"/>
      <c r="V242" s="293"/>
      <c r="W242" s="293"/>
      <c r="X242" s="293"/>
      <c r="Y242" s="293"/>
      <c r="Z242" s="293"/>
      <c r="AA242" s="293"/>
      <c r="AB242" s="293"/>
      <c r="AC242" s="293"/>
      <c r="AD242" s="293"/>
      <c r="AE242" s="293"/>
      <c r="AF242" s="293"/>
      <c r="AG242" s="189"/>
      <c r="AH242" s="150"/>
    </row>
    <row r="243" hidden="1" outlineLevel="1">
      <c r="A243" s="218" t="s">
        <v>239</v>
      </c>
      <c r="B243" s="219">
        <f t="shared" ref="B243:AF243" si="76">sum(B247,B251,B256)</f>
        <v>0</v>
      </c>
      <c r="C243" s="219">
        <f t="shared" si="76"/>
        <v>0</v>
      </c>
      <c r="D243" s="219">
        <f t="shared" si="76"/>
        <v>0</v>
      </c>
      <c r="E243" s="219">
        <f t="shared" si="76"/>
        <v>0</v>
      </c>
      <c r="F243" s="219">
        <f t="shared" si="76"/>
        <v>0</v>
      </c>
      <c r="G243" s="219">
        <f t="shared" si="76"/>
        <v>0</v>
      </c>
      <c r="H243" s="219">
        <f t="shared" si="76"/>
        <v>0</v>
      </c>
      <c r="I243" s="219">
        <f t="shared" si="76"/>
        <v>0</v>
      </c>
      <c r="J243" s="219">
        <f t="shared" si="76"/>
        <v>0</v>
      </c>
      <c r="K243" s="219">
        <f t="shared" si="76"/>
        <v>0</v>
      </c>
      <c r="L243" s="219">
        <f t="shared" si="76"/>
        <v>0</v>
      </c>
      <c r="M243" s="219">
        <f t="shared" si="76"/>
        <v>0</v>
      </c>
      <c r="N243" s="219">
        <f t="shared" si="76"/>
        <v>0</v>
      </c>
      <c r="O243" s="219">
        <f t="shared" si="76"/>
        <v>0</v>
      </c>
      <c r="P243" s="219">
        <f t="shared" si="76"/>
        <v>0</v>
      </c>
      <c r="Q243" s="219">
        <f t="shared" si="76"/>
        <v>0</v>
      </c>
      <c r="R243" s="219">
        <f t="shared" si="76"/>
        <v>0</v>
      </c>
      <c r="S243" s="219">
        <f t="shared" si="76"/>
        <v>0</v>
      </c>
      <c r="T243" s="219">
        <f t="shared" si="76"/>
        <v>0</v>
      </c>
      <c r="U243" s="219">
        <f t="shared" si="76"/>
        <v>0</v>
      </c>
      <c r="V243" s="219">
        <f t="shared" si="76"/>
        <v>0</v>
      </c>
      <c r="W243" s="219">
        <f t="shared" si="76"/>
        <v>0</v>
      </c>
      <c r="X243" s="219">
        <f t="shared" si="76"/>
        <v>0</v>
      </c>
      <c r="Y243" s="219">
        <f t="shared" si="76"/>
        <v>0</v>
      </c>
      <c r="Z243" s="219">
        <f t="shared" si="76"/>
        <v>0</v>
      </c>
      <c r="AA243" s="219">
        <f t="shared" si="76"/>
        <v>0</v>
      </c>
      <c r="AB243" s="219">
        <f t="shared" si="76"/>
        <v>0</v>
      </c>
      <c r="AC243" s="219">
        <f t="shared" si="76"/>
        <v>0</v>
      </c>
      <c r="AD243" s="219">
        <f t="shared" si="76"/>
        <v>0</v>
      </c>
      <c r="AE243" s="219">
        <f t="shared" si="76"/>
        <v>0</v>
      </c>
      <c r="AF243" s="219">
        <f t="shared" si="76"/>
        <v>0</v>
      </c>
      <c r="AG243" s="189">
        <f t="shared" ref="AG243:AG247" si="77">SUM(B243:AF243)</f>
        <v>0</v>
      </c>
      <c r="AH243" s="220"/>
    </row>
    <row r="244" hidden="1" outlineLevel="1">
      <c r="A244" s="288" t="s">
        <v>240</v>
      </c>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c r="AD244" s="222"/>
      <c r="AE244" s="222"/>
      <c r="AF244" s="222"/>
      <c r="AG244" s="189">
        <f t="shared" si="77"/>
        <v>0</v>
      </c>
      <c r="AH244" s="208"/>
    </row>
    <row r="245" hidden="1" outlineLevel="1">
      <c r="A245" s="288" t="s">
        <v>898</v>
      </c>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c r="AA245" s="221"/>
      <c r="AB245" s="221"/>
      <c r="AC245" s="221"/>
      <c r="AD245" s="221"/>
      <c r="AE245" s="221"/>
      <c r="AF245" s="221"/>
      <c r="AG245" s="189">
        <f t="shared" si="77"/>
        <v>0</v>
      </c>
      <c r="AH245" s="208"/>
    </row>
    <row r="246" hidden="1" outlineLevel="1">
      <c r="A246" s="288" t="s">
        <v>899</v>
      </c>
      <c r="B246" s="295"/>
      <c r="C246" s="295"/>
      <c r="D246" s="295"/>
      <c r="E246" s="295"/>
      <c r="F246" s="295"/>
      <c r="G246" s="295"/>
      <c r="H246" s="295"/>
      <c r="I246" s="295"/>
      <c r="J246" s="295"/>
      <c r="K246" s="295"/>
      <c r="L246" s="295"/>
      <c r="M246" s="295"/>
      <c r="N246" s="295"/>
      <c r="O246" s="295"/>
      <c r="P246" s="295"/>
      <c r="Q246" s="295"/>
      <c r="R246" s="295"/>
      <c r="S246" s="295"/>
      <c r="T246" s="295"/>
      <c r="U246" s="295"/>
      <c r="V246" s="295"/>
      <c r="W246" s="295"/>
      <c r="X246" s="295"/>
      <c r="Y246" s="295"/>
      <c r="Z246" s="295"/>
      <c r="AA246" s="295"/>
      <c r="AB246" s="295"/>
      <c r="AC246" s="295"/>
      <c r="AD246" s="295"/>
      <c r="AE246" s="295"/>
      <c r="AF246" s="295"/>
      <c r="AG246" s="189">
        <f t="shared" si="77"/>
        <v>0</v>
      </c>
      <c r="AH246" s="150"/>
    </row>
    <row r="247" hidden="1" outlineLevel="1">
      <c r="A247" s="289" t="s">
        <v>243</v>
      </c>
      <c r="B247" s="290">
        <f t="shared" ref="B247:AF247" si="78">sum(B244:B246)</f>
        <v>0</v>
      </c>
      <c r="C247" s="290">
        <f t="shared" si="78"/>
        <v>0</v>
      </c>
      <c r="D247" s="290">
        <f t="shared" si="78"/>
        <v>0</v>
      </c>
      <c r="E247" s="290">
        <f t="shared" si="78"/>
        <v>0</v>
      </c>
      <c r="F247" s="290">
        <f t="shared" si="78"/>
        <v>0</v>
      </c>
      <c r="G247" s="290">
        <f t="shared" si="78"/>
        <v>0</v>
      </c>
      <c r="H247" s="290">
        <f t="shared" si="78"/>
        <v>0</v>
      </c>
      <c r="I247" s="290">
        <f t="shared" si="78"/>
        <v>0</v>
      </c>
      <c r="J247" s="290">
        <f t="shared" si="78"/>
        <v>0</v>
      </c>
      <c r="K247" s="290">
        <f t="shared" si="78"/>
        <v>0</v>
      </c>
      <c r="L247" s="290">
        <f t="shared" si="78"/>
        <v>0</v>
      </c>
      <c r="M247" s="290">
        <f t="shared" si="78"/>
        <v>0</v>
      </c>
      <c r="N247" s="290">
        <f t="shared" si="78"/>
        <v>0</v>
      </c>
      <c r="O247" s="290">
        <f t="shared" si="78"/>
        <v>0</v>
      </c>
      <c r="P247" s="290">
        <f t="shared" si="78"/>
        <v>0</v>
      </c>
      <c r="Q247" s="290">
        <f t="shared" si="78"/>
        <v>0</v>
      </c>
      <c r="R247" s="290">
        <f t="shared" si="78"/>
        <v>0</v>
      </c>
      <c r="S247" s="290">
        <f t="shared" si="78"/>
        <v>0</v>
      </c>
      <c r="T247" s="290">
        <f t="shared" si="78"/>
        <v>0</v>
      </c>
      <c r="U247" s="290">
        <f t="shared" si="78"/>
        <v>0</v>
      </c>
      <c r="V247" s="290">
        <f t="shared" si="78"/>
        <v>0</v>
      </c>
      <c r="W247" s="290">
        <f t="shared" si="78"/>
        <v>0</v>
      </c>
      <c r="X247" s="290">
        <f t="shared" si="78"/>
        <v>0</v>
      </c>
      <c r="Y247" s="290">
        <f t="shared" si="78"/>
        <v>0</v>
      </c>
      <c r="Z247" s="290">
        <f t="shared" si="78"/>
        <v>0</v>
      </c>
      <c r="AA247" s="290">
        <f t="shared" si="78"/>
        <v>0</v>
      </c>
      <c r="AB247" s="290">
        <f t="shared" si="78"/>
        <v>0</v>
      </c>
      <c r="AC247" s="290">
        <f t="shared" si="78"/>
        <v>0</v>
      </c>
      <c r="AD247" s="290">
        <f t="shared" si="78"/>
        <v>0</v>
      </c>
      <c r="AE247" s="290">
        <f t="shared" si="78"/>
        <v>0</v>
      </c>
      <c r="AF247" s="290">
        <f t="shared" si="78"/>
        <v>0</v>
      </c>
      <c r="AG247" s="189">
        <f t="shared" si="77"/>
        <v>0</v>
      </c>
      <c r="AH247" s="150"/>
    </row>
    <row r="248" hidden="1" outlineLevel="1">
      <c r="A248" s="211"/>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89"/>
      <c r="AH248" s="185"/>
    </row>
    <row r="249" hidden="1" outlineLevel="1">
      <c r="A249" s="288" t="s">
        <v>244</v>
      </c>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189">
        <f t="shared" ref="AG249:AG251" si="79">SUM(B249:AF249)</f>
        <v>0</v>
      </c>
      <c r="AH249" s="208"/>
    </row>
    <row r="250" hidden="1" outlineLevel="1">
      <c r="A250" s="288" t="s">
        <v>900</v>
      </c>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c r="AA250" s="221"/>
      <c r="AB250" s="221"/>
      <c r="AC250" s="221"/>
      <c r="AD250" s="221"/>
      <c r="AE250" s="221"/>
      <c r="AF250" s="221"/>
      <c r="AG250" s="189">
        <f t="shared" si="79"/>
        <v>0</v>
      </c>
      <c r="AH250" s="208"/>
    </row>
    <row r="251" hidden="1" outlineLevel="1">
      <c r="A251" s="289" t="s">
        <v>246</v>
      </c>
      <c r="B251" s="290">
        <f t="shared" ref="B251:AF251" si="80">sum(B249:B250)</f>
        <v>0</v>
      </c>
      <c r="C251" s="290">
        <f t="shared" si="80"/>
        <v>0</v>
      </c>
      <c r="D251" s="290">
        <f t="shared" si="80"/>
        <v>0</v>
      </c>
      <c r="E251" s="290">
        <f t="shared" si="80"/>
        <v>0</v>
      </c>
      <c r="F251" s="290">
        <f t="shared" si="80"/>
        <v>0</v>
      </c>
      <c r="G251" s="290">
        <f t="shared" si="80"/>
        <v>0</v>
      </c>
      <c r="H251" s="290">
        <f t="shared" si="80"/>
        <v>0</v>
      </c>
      <c r="I251" s="290">
        <f t="shared" si="80"/>
        <v>0</v>
      </c>
      <c r="J251" s="290">
        <f t="shared" si="80"/>
        <v>0</v>
      </c>
      <c r="K251" s="290">
        <f t="shared" si="80"/>
        <v>0</v>
      </c>
      <c r="L251" s="290">
        <f t="shared" si="80"/>
        <v>0</v>
      </c>
      <c r="M251" s="290">
        <f t="shared" si="80"/>
        <v>0</v>
      </c>
      <c r="N251" s="290">
        <f t="shared" si="80"/>
        <v>0</v>
      </c>
      <c r="O251" s="290">
        <f t="shared" si="80"/>
        <v>0</v>
      </c>
      <c r="P251" s="290">
        <f t="shared" si="80"/>
        <v>0</v>
      </c>
      <c r="Q251" s="290">
        <f t="shared" si="80"/>
        <v>0</v>
      </c>
      <c r="R251" s="290">
        <f t="shared" si="80"/>
        <v>0</v>
      </c>
      <c r="S251" s="290">
        <f t="shared" si="80"/>
        <v>0</v>
      </c>
      <c r="T251" s="290">
        <f t="shared" si="80"/>
        <v>0</v>
      </c>
      <c r="U251" s="290">
        <f t="shared" si="80"/>
        <v>0</v>
      </c>
      <c r="V251" s="290">
        <f t="shared" si="80"/>
        <v>0</v>
      </c>
      <c r="W251" s="290">
        <f t="shared" si="80"/>
        <v>0</v>
      </c>
      <c r="X251" s="290">
        <f t="shared" si="80"/>
        <v>0</v>
      </c>
      <c r="Y251" s="290">
        <f t="shared" si="80"/>
        <v>0</v>
      </c>
      <c r="Z251" s="290">
        <f t="shared" si="80"/>
        <v>0</v>
      </c>
      <c r="AA251" s="290">
        <f t="shared" si="80"/>
        <v>0</v>
      </c>
      <c r="AB251" s="290">
        <f t="shared" si="80"/>
        <v>0</v>
      </c>
      <c r="AC251" s="290">
        <f t="shared" si="80"/>
        <v>0</v>
      </c>
      <c r="AD251" s="290">
        <f t="shared" si="80"/>
        <v>0</v>
      </c>
      <c r="AE251" s="290">
        <f t="shared" si="80"/>
        <v>0</v>
      </c>
      <c r="AF251" s="290">
        <f t="shared" si="80"/>
        <v>0</v>
      </c>
      <c r="AG251" s="189">
        <f t="shared" si="79"/>
        <v>0</v>
      </c>
      <c r="AH251" s="150"/>
    </row>
    <row r="252" hidden="1" outlineLevel="1">
      <c r="A252" s="211"/>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89"/>
      <c r="AH252" s="185"/>
    </row>
    <row r="253" hidden="1" outlineLevel="1">
      <c r="A253" s="288" t="s">
        <v>901</v>
      </c>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c r="AD253" s="222"/>
      <c r="AE253" s="222"/>
      <c r="AF253" s="222"/>
      <c r="AG253" s="189">
        <f t="shared" ref="AG253:AG256" si="81">SUM(B253:AF253)</f>
        <v>0</v>
      </c>
      <c r="AH253" s="208"/>
    </row>
    <row r="254" hidden="1" outlineLevel="1">
      <c r="A254" s="288" t="s">
        <v>902</v>
      </c>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c r="AA254" s="221"/>
      <c r="AB254" s="221"/>
      <c r="AC254" s="221"/>
      <c r="AD254" s="221"/>
      <c r="AE254" s="221"/>
      <c r="AF254" s="221"/>
      <c r="AG254" s="189">
        <f t="shared" si="81"/>
        <v>0</v>
      </c>
      <c r="AH254" s="208"/>
    </row>
    <row r="255" hidden="1" outlineLevel="1">
      <c r="A255" s="288" t="s">
        <v>903</v>
      </c>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c r="AA255" s="221"/>
      <c r="AB255" s="221"/>
      <c r="AC255" s="221"/>
      <c r="AD255" s="221"/>
      <c r="AE255" s="221"/>
      <c r="AF255" s="221"/>
      <c r="AG255" s="189">
        <f t="shared" si="81"/>
        <v>0</v>
      </c>
      <c r="AH255" s="208"/>
    </row>
    <row r="256" hidden="1" outlineLevel="1">
      <c r="A256" s="296" t="s">
        <v>250</v>
      </c>
      <c r="B256" s="297">
        <f t="shared" ref="B256:AF256" si="82">sum(B253:B255)</f>
        <v>0</v>
      </c>
      <c r="C256" s="297">
        <f t="shared" si="82"/>
        <v>0</v>
      </c>
      <c r="D256" s="297">
        <f t="shared" si="82"/>
        <v>0</v>
      </c>
      <c r="E256" s="297">
        <f t="shared" si="82"/>
        <v>0</v>
      </c>
      <c r="F256" s="297">
        <f t="shared" si="82"/>
        <v>0</v>
      </c>
      <c r="G256" s="297">
        <f t="shared" si="82"/>
        <v>0</v>
      </c>
      <c r="H256" s="297">
        <f t="shared" si="82"/>
        <v>0</v>
      </c>
      <c r="I256" s="297">
        <f t="shared" si="82"/>
        <v>0</v>
      </c>
      <c r="J256" s="297">
        <f t="shared" si="82"/>
        <v>0</v>
      </c>
      <c r="K256" s="297">
        <f t="shared" si="82"/>
        <v>0</v>
      </c>
      <c r="L256" s="297">
        <f t="shared" si="82"/>
        <v>0</v>
      </c>
      <c r="M256" s="297">
        <f t="shared" si="82"/>
        <v>0</v>
      </c>
      <c r="N256" s="297">
        <f t="shared" si="82"/>
        <v>0</v>
      </c>
      <c r="O256" s="297">
        <f t="shared" si="82"/>
        <v>0</v>
      </c>
      <c r="P256" s="297">
        <f t="shared" si="82"/>
        <v>0</v>
      </c>
      <c r="Q256" s="297">
        <f t="shared" si="82"/>
        <v>0</v>
      </c>
      <c r="R256" s="297">
        <f t="shared" si="82"/>
        <v>0</v>
      </c>
      <c r="S256" s="297">
        <f t="shared" si="82"/>
        <v>0</v>
      </c>
      <c r="T256" s="297">
        <f t="shared" si="82"/>
        <v>0</v>
      </c>
      <c r="U256" s="297">
        <f t="shared" si="82"/>
        <v>0</v>
      </c>
      <c r="V256" s="297">
        <f t="shared" si="82"/>
        <v>0</v>
      </c>
      <c r="W256" s="297">
        <f t="shared" si="82"/>
        <v>0</v>
      </c>
      <c r="X256" s="297">
        <f t="shared" si="82"/>
        <v>0</v>
      </c>
      <c r="Y256" s="297">
        <f t="shared" si="82"/>
        <v>0</v>
      </c>
      <c r="Z256" s="297">
        <f t="shared" si="82"/>
        <v>0</v>
      </c>
      <c r="AA256" s="297">
        <f t="shared" si="82"/>
        <v>0</v>
      </c>
      <c r="AB256" s="297">
        <f t="shared" si="82"/>
        <v>0</v>
      </c>
      <c r="AC256" s="297">
        <f t="shared" si="82"/>
        <v>0</v>
      </c>
      <c r="AD256" s="297">
        <f t="shared" si="82"/>
        <v>0</v>
      </c>
      <c r="AE256" s="297">
        <f t="shared" si="82"/>
        <v>0</v>
      </c>
      <c r="AF256" s="297">
        <f t="shared" si="82"/>
        <v>0</v>
      </c>
      <c r="AG256" s="189">
        <f t="shared" si="81"/>
        <v>0</v>
      </c>
      <c r="AH256" s="298"/>
    </row>
    <row r="257" hidden="1" outlineLevel="1">
      <c r="A257" s="211"/>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89"/>
      <c r="AH257" s="185"/>
    </row>
    <row r="258" hidden="1" outlineLevel="1">
      <c r="A258" s="299" t="s">
        <v>278</v>
      </c>
      <c r="B258" s="245"/>
      <c r="C258" s="245"/>
      <c r="D258" s="245"/>
      <c r="E258" s="245"/>
      <c r="F258" s="245"/>
      <c r="G258" s="245"/>
      <c r="H258" s="245"/>
      <c r="I258" s="245"/>
      <c r="J258" s="245"/>
      <c r="K258" s="245"/>
      <c r="L258" s="245"/>
      <c r="M258" s="245"/>
      <c r="N258" s="245"/>
      <c r="O258" s="245"/>
      <c r="P258" s="245"/>
      <c r="Q258" s="245"/>
      <c r="R258" s="245"/>
      <c r="S258" s="245"/>
      <c r="T258" s="245"/>
      <c r="U258" s="245"/>
      <c r="V258" s="245"/>
      <c r="W258" s="245"/>
      <c r="X258" s="245"/>
      <c r="Y258" s="245"/>
      <c r="Z258" s="245"/>
      <c r="AA258" s="245"/>
      <c r="AB258" s="245"/>
      <c r="AC258" s="245"/>
      <c r="AD258" s="245"/>
      <c r="AE258" s="245"/>
      <c r="AF258" s="245"/>
      <c r="AG258" s="189">
        <f t="shared" ref="AG258:AG272" si="83">SUM(B258:AF258)</f>
        <v>0</v>
      </c>
      <c r="AH258" s="226"/>
    </row>
    <row r="259" hidden="1" outlineLevel="1">
      <c r="A259" s="300" t="s">
        <v>279</v>
      </c>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c r="AA259" s="235"/>
      <c r="AB259" s="235"/>
      <c r="AC259" s="235"/>
      <c r="AD259" s="235"/>
      <c r="AE259" s="235"/>
      <c r="AF259" s="235"/>
      <c r="AG259" s="189">
        <f t="shared" si="83"/>
        <v>0</v>
      </c>
      <c r="AH259" s="201"/>
    </row>
    <row r="260" hidden="1" outlineLevel="1">
      <c r="A260" s="300" t="s">
        <v>904</v>
      </c>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c r="AA260" s="235"/>
      <c r="AB260" s="235"/>
      <c r="AC260" s="235"/>
      <c r="AD260" s="235"/>
      <c r="AE260" s="235"/>
      <c r="AF260" s="235"/>
      <c r="AG260" s="189">
        <f t="shared" si="83"/>
        <v>0</v>
      </c>
      <c r="AH260" s="201"/>
    </row>
    <row r="261" hidden="1" outlineLevel="1">
      <c r="A261" s="300" t="s">
        <v>905</v>
      </c>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c r="AA261" s="235"/>
      <c r="AB261" s="235"/>
      <c r="AC261" s="235"/>
      <c r="AD261" s="235"/>
      <c r="AE261" s="235"/>
      <c r="AF261" s="235"/>
      <c r="AG261" s="189">
        <f t="shared" si="83"/>
        <v>0</v>
      </c>
      <c r="AH261" s="201"/>
    </row>
    <row r="262" hidden="1" outlineLevel="1">
      <c r="A262" s="300" t="s">
        <v>906</v>
      </c>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c r="AA262" s="235"/>
      <c r="AB262" s="235"/>
      <c r="AC262" s="235"/>
      <c r="AD262" s="235"/>
      <c r="AE262" s="235"/>
      <c r="AF262" s="235"/>
      <c r="AG262" s="189">
        <f t="shared" si="83"/>
        <v>0</v>
      </c>
      <c r="AH262" s="201"/>
    </row>
    <row r="263" hidden="1" outlineLevel="1">
      <c r="A263" s="300" t="s">
        <v>907</v>
      </c>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c r="AA263" s="235"/>
      <c r="AB263" s="235"/>
      <c r="AC263" s="235"/>
      <c r="AD263" s="235"/>
      <c r="AE263" s="235"/>
      <c r="AF263" s="235"/>
      <c r="AG263" s="189">
        <f t="shared" si="83"/>
        <v>0</v>
      </c>
      <c r="AH263" s="201"/>
    </row>
    <row r="264" hidden="1" outlineLevel="1">
      <c r="A264" s="300" t="s">
        <v>908</v>
      </c>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c r="AA264" s="235"/>
      <c r="AB264" s="235"/>
      <c r="AC264" s="235"/>
      <c r="AD264" s="235"/>
      <c r="AE264" s="235"/>
      <c r="AF264" s="235"/>
      <c r="AG264" s="189">
        <f t="shared" si="83"/>
        <v>0</v>
      </c>
      <c r="AH264" s="201"/>
    </row>
    <row r="265" hidden="1" outlineLevel="1">
      <c r="A265" s="300" t="s">
        <v>909</v>
      </c>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c r="AA265" s="235"/>
      <c r="AB265" s="235"/>
      <c r="AC265" s="235"/>
      <c r="AD265" s="235"/>
      <c r="AE265" s="235"/>
      <c r="AF265" s="235"/>
      <c r="AG265" s="189">
        <f t="shared" si="83"/>
        <v>0</v>
      </c>
      <c r="AH265" s="201"/>
    </row>
    <row r="266" hidden="1" outlineLevel="1">
      <c r="A266" s="300" t="s">
        <v>910</v>
      </c>
      <c r="B266" s="295"/>
      <c r="C266" s="295"/>
      <c r="D266" s="295"/>
      <c r="E266" s="295"/>
      <c r="F266" s="295"/>
      <c r="G266" s="295"/>
      <c r="H266" s="295"/>
      <c r="I266" s="295"/>
      <c r="J266" s="295"/>
      <c r="K266" s="295"/>
      <c r="L266" s="295"/>
      <c r="M266" s="295"/>
      <c r="N266" s="295"/>
      <c r="O266" s="295"/>
      <c r="P266" s="295"/>
      <c r="Q266" s="295"/>
      <c r="R266" s="295"/>
      <c r="S266" s="295"/>
      <c r="T266" s="295"/>
      <c r="U266" s="295"/>
      <c r="V266" s="295"/>
      <c r="W266" s="295"/>
      <c r="X266" s="295"/>
      <c r="Y266" s="295"/>
      <c r="Z266" s="295"/>
      <c r="AA266" s="295"/>
      <c r="AB266" s="295"/>
      <c r="AC266" s="295"/>
      <c r="AD266" s="295"/>
      <c r="AE266" s="295"/>
      <c r="AF266" s="295"/>
      <c r="AG266" s="189">
        <f t="shared" si="83"/>
        <v>0</v>
      </c>
      <c r="AH266" s="201"/>
    </row>
    <row r="267" hidden="1" outlineLevel="1">
      <c r="A267" s="300" t="s">
        <v>911</v>
      </c>
      <c r="B267" s="295"/>
      <c r="C267" s="295"/>
      <c r="D267" s="295"/>
      <c r="E267" s="295"/>
      <c r="F267" s="295"/>
      <c r="G267" s="295"/>
      <c r="H267" s="295"/>
      <c r="I267" s="295"/>
      <c r="J267" s="295"/>
      <c r="K267" s="295"/>
      <c r="L267" s="295"/>
      <c r="M267" s="295"/>
      <c r="N267" s="295"/>
      <c r="O267" s="295"/>
      <c r="P267" s="295"/>
      <c r="Q267" s="295"/>
      <c r="R267" s="295"/>
      <c r="S267" s="295"/>
      <c r="T267" s="295"/>
      <c r="U267" s="295"/>
      <c r="V267" s="295"/>
      <c r="W267" s="295"/>
      <c r="X267" s="295"/>
      <c r="Y267" s="295"/>
      <c r="Z267" s="295"/>
      <c r="AA267" s="295"/>
      <c r="AB267" s="295"/>
      <c r="AC267" s="295"/>
      <c r="AD267" s="295"/>
      <c r="AE267" s="295"/>
      <c r="AF267" s="295"/>
      <c r="AG267" s="189">
        <f t="shared" si="83"/>
        <v>0</v>
      </c>
      <c r="AH267" s="201"/>
    </row>
    <row r="268" hidden="1" outlineLevel="1">
      <c r="A268" s="288" t="s">
        <v>912</v>
      </c>
      <c r="B268" s="295"/>
      <c r="C268" s="295"/>
      <c r="D268" s="295"/>
      <c r="E268" s="295"/>
      <c r="F268" s="295"/>
      <c r="G268" s="295"/>
      <c r="H268" s="295"/>
      <c r="I268" s="295"/>
      <c r="J268" s="295"/>
      <c r="K268" s="295"/>
      <c r="L268" s="295"/>
      <c r="M268" s="295"/>
      <c r="N268" s="295"/>
      <c r="O268" s="295"/>
      <c r="P268" s="295"/>
      <c r="Q268" s="295"/>
      <c r="R268" s="295"/>
      <c r="S268" s="295"/>
      <c r="T268" s="295"/>
      <c r="U268" s="295"/>
      <c r="V268" s="295"/>
      <c r="W268" s="295"/>
      <c r="X268" s="295"/>
      <c r="Y268" s="295"/>
      <c r="Z268" s="295"/>
      <c r="AA268" s="295"/>
      <c r="AB268" s="295"/>
      <c r="AC268" s="295"/>
      <c r="AD268" s="295"/>
      <c r="AE268" s="295"/>
      <c r="AF268" s="295"/>
      <c r="AG268" s="189">
        <f t="shared" si="83"/>
        <v>0</v>
      </c>
      <c r="AH268" s="201"/>
    </row>
    <row r="269" hidden="1" outlineLevel="1">
      <c r="A269" s="288" t="s">
        <v>913</v>
      </c>
      <c r="B269" s="349"/>
      <c r="C269" s="349"/>
      <c r="D269" s="349"/>
      <c r="E269" s="349"/>
      <c r="F269" s="349"/>
      <c r="G269" s="349"/>
      <c r="H269" s="349"/>
      <c r="I269" s="349"/>
      <c r="J269" s="349"/>
      <c r="K269" s="349"/>
      <c r="L269" s="349"/>
      <c r="M269" s="349"/>
      <c r="N269" s="349"/>
      <c r="O269" s="349"/>
      <c r="P269" s="349"/>
      <c r="Q269" s="349"/>
      <c r="R269" s="349"/>
      <c r="S269" s="349"/>
      <c r="T269" s="349"/>
      <c r="U269" s="349"/>
      <c r="V269" s="349"/>
      <c r="W269" s="349"/>
      <c r="X269" s="349"/>
      <c r="Y269" s="349"/>
      <c r="Z269" s="349"/>
      <c r="AA269" s="349"/>
      <c r="AB269" s="349"/>
      <c r="AC269" s="349"/>
      <c r="AD269" s="349"/>
      <c r="AE269" s="349"/>
      <c r="AF269" s="349"/>
      <c r="AG269" s="189">
        <f t="shared" si="83"/>
        <v>0</v>
      </c>
      <c r="AH269" s="201"/>
    </row>
    <row r="270" hidden="1" outlineLevel="1">
      <c r="A270" s="288" t="s">
        <v>290</v>
      </c>
      <c r="B270" s="295"/>
      <c r="C270" s="295"/>
      <c r="D270" s="295"/>
      <c r="E270" s="295"/>
      <c r="F270" s="295"/>
      <c r="G270" s="295"/>
      <c r="H270" s="295"/>
      <c r="I270" s="295"/>
      <c r="J270" s="295"/>
      <c r="K270" s="295"/>
      <c r="L270" s="295"/>
      <c r="M270" s="295"/>
      <c r="N270" s="295"/>
      <c r="O270" s="295"/>
      <c r="P270" s="295"/>
      <c r="Q270" s="295"/>
      <c r="R270" s="295"/>
      <c r="S270" s="295"/>
      <c r="T270" s="295"/>
      <c r="U270" s="295"/>
      <c r="V270" s="295"/>
      <c r="W270" s="295"/>
      <c r="X270" s="295"/>
      <c r="Y270" s="295"/>
      <c r="Z270" s="295"/>
      <c r="AA270" s="295"/>
      <c r="AB270" s="295"/>
      <c r="AC270" s="295"/>
      <c r="AD270" s="295"/>
      <c r="AE270" s="295"/>
      <c r="AF270" s="295"/>
      <c r="AG270" s="189">
        <f t="shared" si="83"/>
        <v>0</v>
      </c>
      <c r="AH270" s="201"/>
    </row>
    <row r="271" hidden="1" outlineLevel="1">
      <c r="A271" s="287" t="s">
        <v>405</v>
      </c>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c r="AA271" s="235"/>
      <c r="AB271" s="235"/>
      <c r="AC271" s="235"/>
      <c r="AD271" s="235"/>
      <c r="AE271" s="235"/>
      <c r="AF271" s="235"/>
      <c r="AG271" s="189">
        <f t="shared" si="83"/>
        <v>0</v>
      </c>
      <c r="AH271" s="201"/>
    </row>
    <row r="272" hidden="1" outlineLevel="1">
      <c r="A272" s="296" t="s">
        <v>291</v>
      </c>
      <c r="B272" s="297">
        <f t="shared" ref="B272:AF272" si="84">sum(B258:B271)</f>
        <v>0</v>
      </c>
      <c r="C272" s="297">
        <f t="shared" si="84"/>
        <v>0</v>
      </c>
      <c r="D272" s="297">
        <f t="shared" si="84"/>
        <v>0</v>
      </c>
      <c r="E272" s="297">
        <f t="shared" si="84"/>
        <v>0</v>
      </c>
      <c r="F272" s="297">
        <f t="shared" si="84"/>
        <v>0</v>
      </c>
      <c r="G272" s="297">
        <f t="shared" si="84"/>
        <v>0</v>
      </c>
      <c r="H272" s="297">
        <f t="shared" si="84"/>
        <v>0</v>
      </c>
      <c r="I272" s="297">
        <f t="shared" si="84"/>
        <v>0</v>
      </c>
      <c r="J272" s="297">
        <f t="shared" si="84"/>
        <v>0</v>
      </c>
      <c r="K272" s="297">
        <f t="shared" si="84"/>
        <v>0</v>
      </c>
      <c r="L272" s="297">
        <f t="shared" si="84"/>
        <v>0</v>
      </c>
      <c r="M272" s="297">
        <f t="shared" si="84"/>
        <v>0</v>
      </c>
      <c r="N272" s="297">
        <f t="shared" si="84"/>
        <v>0</v>
      </c>
      <c r="O272" s="297">
        <f t="shared" si="84"/>
        <v>0</v>
      </c>
      <c r="P272" s="297">
        <f t="shared" si="84"/>
        <v>0</v>
      </c>
      <c r="Q272" s="297">
        <f t="shared" si="84"/>
        <v>0</v>
      </c>
      <c r="R272" s="297">
        <f t="shared" si="84"/>
        <v>0</v>
      </c>
      <c r="S272" s="297">
        <f t="shared" si="84"/>
        <v>0</v>
      </c>
      <c r="T272" s="297">
        <f t="shared" si="84"/>
        <v>0</v>
      </c>
      <c r="U272" s="297">
        <f t="shared" si="84"/>
        <v>0</v>
      </c>
      <c r="V272" s="297">
        <f t="shared" si="84"/>
        <v>0</v>
      </c>
      <c r="W272" s="297">
        <f t="shared" si="84"/>
        <v>0</v>
      </c>
      <c r="X272" s="297">
        <f t="shared" si="84"/>
        <v>0</v>
      </c>
      <c r="Y272" s="297">
        <f t="shared" si="84"/>
        <v>0</v>
      </c>
      <c r="Z272" s="297">
        <f t="shared" si="84"/>
        <v>0</v>
      </c>
      <c r="AA272" s="297">
        <f t="shared" si="84"/>
        <v>0</v>
      </c>
      <c r="AB272" s="297">
        <f t="shared" si="84"/>
        <v>0</v>
      </c>
      <c r="AC272" s="297">
        <f t="shared" si="84"/>
        <v>0</v>
      </c>
      <c r="AD272" s="297">
        <f t="shared" si="84"/>
        <v>0</v>
      </c>
      <c r="AE272" s="297">
        <f t="shared" si="84"/>
        <v>0</v>
      </c>
      <c r="AF272" s="297">
        <f t="shared" si="84"/>
        <v>0</v>
      </c>
      <c r="AG272" s="189">
        <f t="shared" si="83"/>
        <v>0</v>
      </c>
      <c r="AH272" s="298"/>
    </row>
    <row r="273" hidden="1" outlineLevel="1">
      <c r="A273" s="417"/>
      <c r="B273" s="307"/>
      <c r="C273" s="307"/>
      <c r="D273" s="307"/>
      <c r="E273" s="307"/>
      <c r="F273" s="307"/>
      <c r="G273" s="307"/>
      <c r="H273" s="307"/>
      <c r="I273" s="307"/>
      <c r="J273" s="307"/>
      <c r="K273" s="307"/>
      <c r="L273" s="307"/>
      <c r="M273" s="307"/>
      <c r="N273" s="307"/>
      <c r="O273" s="307"/>
      <c r="P273" s="307"/>
      <c r="Q273" s="307"/>
      <c r="R273" s="307"/>
      <c r="S273" s="307"/>
      <c r="T273" s="307"/>
      <c r="U273" s="307"/>
      <c r="V273" s="307"/>
      <c r="W273" s="307"/>
      <c r="X273" s="307"/>
      <c r="Y273" s="307"/>
      <c r="Z273" s="307"/>
      <c r="AA273" s="307"/>
      <c r="AB273" s="307"/>
      <c r="AC273" s="307"/>
      <c r="AD273" s="307"/>
      <c r="AE273" s="307"/>
      <c r="AF273" s="307"/>
      <c r="AG273" s="189"/>
      <c r="AH273" s="201"/>
    </row>
    <row r="274" hidden="1" outlineLevel="1">
      <c r="A274" s="418" t="s">
        <v>914</v>
      </c>
      <c r="B274" s="419"/>
      <c r="C274" s="419"/>
      <c r="D274" s="419"/>
      <c r="E274" s="419"/>
      <c r="F274" s="419"/>
      <c r="G274" s="419"/>
      <c r="H274" s="419"/>
      <c r="I274" s="419"/>
      <c r="J274" s="419"/>
      <c r="K274" s="419"/>
      <c r="L274" s="419"/>
      <c r="M274" s="419"/>
      <c r="N274" s="419"/>
      <c r="O274" s="419"/>
      <c r="P274" s="419"/>
      <c r="Q274" s="419"/>
      <c r="R274" s="419"/>
      <c r="S274" s="419"/>
      <c r="T274" s="419"/>
      <c r="U274" s="419"/>
      <c r="V274" s="419"/>
      <c r="W274" s="419"/>
      <c r="X274" s="419"/>
      <c r="Y274" s="419"/>
      <c r="Z274" s="419"/>
      <c r="AA274" s="419"/>
      <c r="AB274" s="419"/>
      <c r="AC274" s="419"/>
      <c r="AD274" s="419"/>
      <c r="AE274" s="419"/>
      <c r="AF274" s="419"/>
      <c r="AG274" s="189"/>
      <c r="AH274" s="201"/>
    </row>
    <row r="275" hidden="1" outlineLevel="1">
      <c r="A275" s="360" t="s">
        <v>915</v>
      </c>
      <c r="B275" s="307"/>
      <c r="C275" s="307"/>
      <c r="D275" s="307"/>
      <c r="E275" s="307"/>
      <c r="F275" s="307"/>
      <c r="G275" s="307"/>
      <c r="H275" s="307"/>
      <c r="I275" s="307"/>
      <c r="J275" s="307"/>
      <c r="K275" s="307"/>
      <c r="L275" s="307"/>
      <c r="M275" s="307"/>
      <c r="N275" s="307"/>
      <c r="O275" s="307"/>
      <c r="P275" s="307"/>
      <c r="Q275" s="307"/>
      <c r="R275" s="307"/>
      <c r="S275" s="307"/>
      <c r="T275" s="307"/>
      <c r="U275" s="307"/>
      <c r="V275" s="307"/>
      <c r="W275" s="307"/>
      <c r="X275" s="307"/>
      <c r="Y275" s="307"/>
      <c r="Z275" s="307"/>
      <c r="AA275" s="307"/>
      <c r="AB275" s="307"/>
      <c r="AC275" s="307"/>
      <c r="AD275" s="307"/>
      <c r="AE275" s="307"/>
      <c r="AF275" s="307"/>
      <c r="AG275" s="189">
        <f t="shared" ref="AG275:AG277" si="85">SUM(B275:AF275)</f>
        <v>0</v>
      </c>
      <c r="AH275" s="201"/>
    </row>
    <row r="276" hidden="1" outlineLevel="1">
      <c r="A276" s="360" t="s">
        <v>916</v>
      </c>
      <c r="B276" s="307"/>
      <c r="C276" s="307"/>
      <c r="D276" s="307"/>
      <c r="E276" s="307"/>
      <c r="F276" s="307"/>
      <c r="G276" s="307"/>
      <c r="H276" s="307"/>
      <c r="I276" s="307"/>
      <c r="J276" s="307"/>
      <c r="K276" s="307"/>
      <c r="L276" s="307"/>
      <c r="M276" s="307"/>
      <c r="N276" s="307"/>
      <c r="O276" s="307"/>
      <c r="P276" s="307"/>
      <c r="Q276" s="307"/>
      <c r="R276" s="307"/>
      <c r="S276" s="307"/>
      <c r="T276" s="307"/>
      <c r="U276" s="307"/>
      <c r="V276" s="307"/>
      <c r="W276" s="307"/>
      <c r="X276" s="307"/>
      <c r="Y276" s="307"/>
      <c r="Z276" s="307"/>
      <c r="AA276" s="307"/>
      <c r="AB276" s="307"/>
      <c r="AC276" s="307"/>
      <c r="AD276" s="307"/>
      <c r="AE276" s="307"/>
      <c r="AF276" s="307"/>
      <c r="AG276" s="189">
        <f t="shared" si="85"/>
        <v>0</v>
      </c>
      <c r="AH276" s="201"/>
    </row>
    <row r="277" hidden="1" outlineLevel="1">
      <c r="A277" s="360" t="s">
        <v>917</v>
      </c>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c r="AA277" s="235"/>
      <c r="AB277" s="235"/>
      <c r="AC277" s="235"/>
      <c r="AD277" s="235"/>
      <c r="AE277" s="235"/>
      <c r="AF277" s="235"/>
      <c r="AG277" s="189">
        <f t="shared" si="85"/>
        <v>0</v>
      </c>
      <c r="AH277" s="201"/>
    </row>
    <row r="278" hidden="1" outlineLevel="1">
      <c r="A278" s="420"/>
      <c r="B278" s="307"/>
      <c r="C278" s="307"/>
      <c r="D278" s="307"/>
      <c r="E278" s="307"/>
      <c r="F278" s="307"/>
      <c r="G278" s="307"/>
      <c r="H278" s="307"/>
      <c r="I278" s="307"/>
      <c r="J278" s="307"/>
      <c r="K278" s="307"/>
      <c r="L278" s="307"/>
      <c r="M278" s="307"/>
      <c r="N278" s="307"/>
      <c r="O278" s="307"/>
      <c r="P278" s="307"/>
      <c r="Q278" s="307"/>
      <c r="R278" s="307"/>
      <c r="S278" s="307"/>
      <c r="T278" s="307"/>
      <c r="U278" s="307"/>
      <c r="V278" s="307"/>
      <c r="W278" s="307"/>
      <c r="X278" s="307"/>
      <c r="Y278" s="307"/>
      <c r="Z278" s="307"/>
      <c r="AA278" s="307"/>
      <c r="AB278" s="307"/>
      <c r="AC278" s="307"/>
      <c r="AD278" s="307"/>
      <c r="AE278" s="307"/>
      <c r="AF278" s="307"/>
      <c r="AG278" s="189"/>
      <c r="AH278" s="201"/>
    </row>
    <row r="279" hidden="1" outlineLevel="1">
      <c r="A279" s="421" t="s">
        <v>918</v>
      </c>
      <c r="B279" s="419"/>
      <c r="C279" s="419"/>
      <c r="D279" s="419"/>
      <c r="E279" s="419"/>
      <c r="F279" s="419"/>
      <c r="G279" s="419"/>
      <c r="H279" s="419"/>
      <c r="I279" s="419"/>
      <c r="J279" s="419"/>
      <c r="K279" s="419"/>
      <c r="L279" s="419"/>
      <c r="M279" s="419"/>
      <c r="N279" s="419"/>
      <c r="O279" s="419"/>
      <c r="P279" s="419"/>
      <c r="Q279" s="419"/>
      <c r="R279" s="419"/>
      <c r="S279" s="419"/>
      <c r="T279" s="419"/>
      <c r="U279" s="419"/>
      <c r="V279" s="419"/>
      <c r="W279" s="419"/>
      <c r="X279" s="419"/>
      <c r="Y279" s="419"/>
      <c r="Z279" s="419"/>
      <c r="AA279" s="419"/>
      <c r="AB279" s="419"/>
      <c r="AC279" s="419"/>
      <c r="AD279" s="419"/>
      <c r="AE279" s="419"/>
      <c r="AF279" s="419"/>
      <c r="AG279" s="189">
        <f>SUM(B279:AF279)</f>
        <v>0</v>
      </c>
      <c r="AH279" s="201"/>
    </row>
    <row r="280" hidden="1" outlineLevel="1">
      <c r="A280" s="409"/>
      <c r="AG280" s="189"/>
      <c r="AH280" s="422"/>
    </row>
    <row r="281" hidden="1" outlineLevel="1">
      <c r="A281" s="423" t="s">
        <v>457</v>
      </c>
      <c r="AG281" s="189"/>
      <c r="AH281" s="422"/>
    </row>
    <row r="282" hidden="1" outlineLevel="1">
      <c r="A282" s="418" t="s">
        <v>919</v>
      </c>
      <c r="B282" s="419"/>
      <c r="C282" s="419"/>
      <c r="D282" s="419"/>
      <c r="E282" s="419"/>
      <c r="F282" s="419"/>
      <c r="G282" s="419"/>
      <c r="H282" s="419"/>
      <c r="I282" s="419"/>
      <c r="J282" s="419"/>
      <c r="K282" s="419"/>
      <c r="L282" s="419"/>
      <c r="M282" s="419"/>
      <c r="N282" s="419"/>
      <c r="O282" s="419"/>
      <c r="P282" s="419"/>
      <c r="Q282" s="419"/>
      <c r="R282" s="419"/>
      <c r="S282" s="419"/>
      <c r="T282" s="419"/>
      <c r="U282" s="419"/>
      <c r="V282" s="419"/>
      <c r="W282" s="419"/>
      <c r="X282" s="419"/>
      <c r="Y282" s="419"/>
      <c r="Z282" s="419"/>
      <c r="AA282" s="419"/>
      <c r="AB282" s="419"/>
      <c r="AC282" s="419"/>
      <c r="AD282" s="419"/>
      <c r="AE282" s="419"/>
      <c r="AF282" s="419"/>
      <c r="AG282" s="189">
        <f>SUM(B282:AF282)</f>
        <v>0</v>
      </c>
      <c r="AH282" s="201"/>
    </row>
    <row r="283">
      <c r="A283" s="409"/>
      <c r="AG283" s="397"/>
      <c r="AH283" s="201"/>
    </row>
    <row r="284">
      <c r="A284" s="409"/>
      <c r="AG284" s="424"/>
      <c r="AH284" s="319"/>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25">
        <v>45870.0</v>
      </c>
      <c r="B1" s="426">
        <v>45870.0</v>
      </c>
      <c r="C1" s="426">
        <v>45871.0</v>
      </c>
      <c r="D1" s="426">
        <v>45872.0</v>
      </c>
      <c r="E1" s="426">
        <v>45873.0</v>
      </c>
      <c r="F1" s="426">
        <v>45874.0</v>
      </c>
      <c r="G1" s="426">
        <v>45875.0</v>
      </c>
      <c r="H1" s="426">
        <v>45876.0</v>
      </c>
      <c r="I1" s="426">
        <v>45877.0</v>
      </c>
      <c r="J1" s="426">
        <v>45878.0</v>
      </c>
      <c r="K1" s="426">
        <v>45879.0</v>
      </c>
      <c r="L1" s="426">
        <v>45880.0</v>
      </c>
      <c r="M1" s="426">
        <v>45881.0</v>
      </c>
      <c r="N1" s="426">
        <v>45882.0</v>
      </c>
      <c r="O1" s="426">
        <v>45883.0</v>
      </c>
      <c r="P1" s="426">
        <v>45884.0</v>
      </c>
      <c r="Q1" s="426">
        <v>45885.0</v>
      </c>
      <c r="R1" s="426">
        <v>45886.0</v>
      </c>
      <c r="S1" s="426">
        <v>45887.0</v>
      </c>
      <c r="T1" s="426">
        <v>45888.0</v>
      </c>
      <c r="U1" s="426">
        <v>45889.0</v>
      </c>
      <c r="V1" s="426">
        <v>45890.0</v>
      </c>
      <c r="W1" s="426">
        <v>45891.0</v>
      </c>
      <c r="X1" s="426">
        <v>45892.0</v>
      </c>
      <c r="Y1" s="426">
        <v>45893.0</v>
      </c>
      <c r="Z1" s="426">
        <v>45894.0</v>
      </c>
      <c r="AA1" s="426">
        <v>45895.0</v>
      </c>
      <c r="AB1" s="426">
        <v>45896.0</v>
      </c>
      <c r="AC1" s="426">
        <v>45897.0</v>
      </c>
      <c r="AD1" s="426">
        <v>45898.0</v>
      </c>
      <c r="AE1" s="426">
        <v>45899.0</v>
      </c>
      <c r="AF1" s="426">
        <v>45900.0</v>
      </c>
      <c r="AG1" s="427"/>
    </row>
    <row r="2">
      <c r="A2" s="315"/>
      <c r="B2" s="428" t="s">
        <v>15</v>
      </c>
      <c r="C2" s="428" t="s">
        <v>16</v>
      </c>
      <c r="D2" s="428" t="s">
        <v>17</v>
      </c>
      <c r="E2" s="428" t="s">
        <v>18</v>
      </c>
      <c r="F2" s="428" t="s">
        <v>19</v>
      </c>
      <c r="G2" s="428" t="s">
        <v>20</v>
      </c>
      <c r="H2" s="428" t="s">
        <v>21</v>
      </c>
      <c r="I2" s="428" t="s">
        <v>15</v>
      </c>
      <c r="J2" s="428" t="s">
        <v>16</v>
      </c>
      <c r="K2" s="428" t="s">
        <v>17</v>
      </c>
      <c r="L2" s="428" t="s">
        <v>18</v>
      </c>
      <c r="M2" s="428" t="s">
        <v>19</v>
      </c>
      <c r="N2" s="428" t="s">
        <v>20</v>
      </c>
      <c r="O2" s="428" t="s">
        <v>21</v>
      </c>
      <c r="P2" s="428" t="s">
        <v>15</v>
      </c>
      <c r="Q2" s="428" t="s">
        <v>16</v>
      </c>
      <c r="R2" s="428" t="s">
        <v>17</v>
      </c>
      <c r="S2" s="428" t="s">
        <v>18</v>
      </c>
      <c r="T2" s="428" t="s">
        <v>19</v>
      </c>
      <c r="U2" s="428" t="s">
        <v>20</v>
      </c>
      <c r="V2" s="428" t="s">
        <v>21</v>
      </c>
      <c r="W2" s="428" t="s">
        <v>15</v>
      </c>
      <c r="X2" s="428" t="s">
        <v>16</v>
      </c>
      <c r="Y2" s="428" t="s">
        <v>17</v>
      </c>
      <c r="Z2" s="428" t="s">
        <v>18</v>
      </c>
      <c r="AA2" s="428" t="s">
        <v>19</v>
      </c>
      <c r="AB2" s="428" t="s">
        <v>20</v>
      </c>
      <c r="AC2" s="428" t="s">
        <v>21</v>
      </c>
      <c r="AD2" s="428" t="s">
        <v>15</v>
      </c>
      <c r="AE2" s="428" t="s">
        <v>16</v>
      </c>
      <c r="AF2" s="428" t="s">
        <v>17</v>
      </c>
      <c r="AG2" s="429" t="s">
        <v>920</v>
      </c>
    </row>
    <row r="3">
      <c r="A3" s="315"/>
      <c r="B3" s="315"/>
      <c r="C3" s="315"/>
      <c r="D3" s="315"/>
      <c r="E3" s="315"/>
      <c r="F3" s="315"/>
      <c r="G3" s="315"/>
      <c r="H3" s="315"/>
      <c r="I3" s="315"/>
      <c r="J3" s="315"/>
      <c r="K3" s="315"/>
      <c r="L3" s="315"/>
      <c r="M3" s="315"/>
      <c r="N3" s="315"/>
      <c r="O3" s="315"/>
      <c r="P3" s="315"/>
      <c r="Q3" s="315"/>
      <c r="R3" s="315"/>
      <c r="S3" s="315"/>
      <c r="T3" s="315"/>
      <c r="U3" s="315"/>
      <c r="V3" s="315"/>
      <c r="W3" s="315"/>
      <c r="X3" s="315"/>
      <c r="Y3" s="315"/>
      <c r="Z3" s="315"/>
      <c r="AA3" s="315"/>
      <c r="AB3" s="315"/>
      <c r="AC3" s="315"/>
      <c r="AD3" s="315"/>
      <c r="AE3" s="315"/>
      <c r="AF3" s="315"/>
      <c r="AG3" s="430"/>
    </row>
    <row r="4">
      <c r="A4" s="431" t="s">
        <v>921</v>
      </c>
      <c r="B4" s="432">
        <f t="shared" ref="B4:AF4" si="1">SUM(B5:B9)</f>
        <v>0</v>
      </c>
      <c r="C4" s="432">
        <f t="shared" si="1"/>
        <v>0</v>
      </c>
      <c r="D4" s="432">
        <f t="shared" si="1"/>
        <v>0</v>
      </c>
      <c r="E4" s="432">
        <f t="shared" si="1"/>
        <v>0</v>
      </c>
      <c r="F4" s="432">
        <f t="shared" si="1"/>
        <v>0</v>
      </c>
      <c r="G4" s="432">
        <f t="shared" si="1"/>
        <v>0</v>
      </c>
      <c r="H4" s="432">
        <f t="shared" si="1"/>
        <v>0</v>
      </c>
      <c r="I4" s="432">
        <f t="shared" si="1"/>
        <v>0</v>
      </c>
      <c r="J4" s="432">
        <f t="shared" si="1"/>
        <v>0</v>
      </c>
      <c r="K4" s="432">
        <f t="shared" si="1"/>
        <v>0</v>
      </c>
      <c r="L4" s="432">
        <f t="shared" si="1"/>
        <v>0</v>
      </c>
      <c r="M4" s="432">
        <f t="shared" si="1"/>
        <v>0</v>
      </c>
      <c r="N4" s="432">
        <f t="shared" si="1"/>
        <v>0</v>
      </c>
      <c r="O4" s="432">
        <f t="shared" si="1"/>
        <v>0</v>
      </c>
      <c r="P4" s="432">
        <f t="shared" si="1"/>
        <v>0</v>
      </c>
      <c r="Q4" s="432">
        <f t="shared" si="1"/>
        <v>0</v>
      </c>
      <c r="R4" s="432">
        <f t="shared" si="1"/>
        <v>0</v>
      </c>
      <c r="S4" s="432">
        <f t="shared" si="1"/>
        <v>0</v>
      </c>
      <c r="T4" s="432">
        <f t="shared" si="1"/>
        <v>0</v>
      </c>
      <c r="U4" s="432">
        <f t="shared" si="1"/>
        <v>0</v>
      </c>
      <c r="V4" s="432">
        <f t="shared" si="1"/>
        <v>0</v>
      </c>
      <c r="W4" s="432">
        <f t="shared" si="1"/>
        <v>0</v>
      </c>
      <c r="X4" s="432">
        <f t="shared" si="1"/>
        <v>0</v>
      </c>
      <c r="Y4" s="432">
        <f t="shared" si="1"/>
        <v>0</v>
      </c>
      <c r="Z4" s="432">
        <f t="shared" si="1"/>
        <v>0</v>
      </c>
      <c r="AA4" s="432">
        <f t="shared" si="1"/>
        <v>0</v>
      </c>
      <c r="AB4" s="432">
        <f t="shared" si="1"/>
        <v>0</v>
      </c>
      <c r="AC4" s="432">
        <f t="shared" si="1"/>
        <v>0</v>
      </c>
      <c r="AD4" s="432">
        <f t="shared" si="1"/>
        <v>0</v>
      </c>
      <c r="AE4" s="432">
        <f t="shared" si="1"/>
        <v>0</v>
      </c>
      <c r="AF4" s="432">
        <f t="shared" si="1"/>
        <v>0</v>
      </c>
      <c r="AG4" s="433">
        <f t="shared" ref="AG4:AG9" si="2">SUM(A4:AE4)</f>
        <v>0</v>
      </c>
    </row>
    <row r="5">
      <c r="A5" s="434" t="s">
        <v>51</v>
      </c>
      <c r="B5" s="435">
        <v>0.0</v>
      </c>
      <c r="C5" s="435">
        <v>0.0</v>
      </c>
      <c r="D5" s="435">
        <v>0.0</v>
      </c>
      <c r="E5" s="435">
        <v>0.0</v>
      </c>
      <c r="F5" s="435">
        <v>0.0</v>
      </c>
      <c r="G5" s="435">
        <v>0.0</v>
      </c>
      <c r="H5" s="435">
        <v>0.0</v>
      </c>
      <c r="I5" s="435">
        <v>0.0</v>
      </c>
      <c r="J5" s="435">
        <v>0.0</v>
      </c>
      <c r="K5" s="435">
        <v>0.0</v>
      </c>
      <c r="L5" s="435">
        <v>0.0</v>
      </c>
      <c r="M5" s="435">
        <v>0.0</v>
      </c>
      <c r="N5" s="435">
        <v>0.0</v>
      </c>
      <c r="O5" s="435">
        <v>0.0</v>
      </c>
      <c r="P5" s="435">
        <v>0.0</v>
      </c>
      <c r="Q5" s="435">
        <v>0.0</v>
      </c>
      <c r="R5" s="435">
        <v>0.0</v>
      </c>
      <c r="S5" s="435">
        <v>0.0</v>
      </c>
      <c r="T5" s="435">
        <v>0.0</v>
      </c>
      <c r="U5" s="435">
        <v>0.0</v>
      </c>
      <c r="V5" s="435">
        <v>0.0</v>
      </c>
      <c r="W5" s="435">
        <v>0.0</v>
      </c>
      <c r="X5" s="435">
        <v>0.0</v>
      </c>
      <c r="Y5" s="435">
        <v>0.0</v>
      </c>
      <c r="Z5" s="435">
        <v>0.0</v>
      </c>
      <c r="AA5" s="435">
        <v>0.0</v>
      </c>
      <c r="AB5" s="435">
        <v>0.0</v>
      </c>
      <c r="AC5" s="435">
        <v>0.0</v>
      </c>
      <c r="AD5" s="435">
        <v>0.0</v>
      </c>
      <c r="AE5" s="435">
        <v>0.0</v>
      </c>
      <c r="AF5" s="435">
        <v>0.0</v>
      </c>
      <c r="AG5" s="436">
        <f t="shared" si="2"/>
        <v>0</v>
      </c>
    </row>
    <row r="6">
      <c r="A6" s="434" t="s">
        <v>52</v>
      </c>
      <c r="B6" s="435">
        <v>0.0</v>
      </c>
      <c r="C6" s="435">
        <v>0.0</v>
      </c>
      <c r="D6" s="435">
        <v>0.0</v>
      </c>
      <c r="E6" s="435">
        <v>0.0</v>
      </c>
      <c r="F6" s="435">
        <v>0.0</v>
      </c>
      <c r="G6" s="435">
        <v>0.0</v>
      </c>
      <c r="H6" s="435">
        <v>0.0</v>
      </c>
      <c r="I6" s="435">
        <v>0.0</v>
      </c>
      <c r="J6" s="435">
        <v>0.0</v>
      </c>
      <c r="K6" s="435">
        <v>0.0</v>
      </c>
      <c r="L6" s="435">
        <v>0.0</v>
      </c>
      <c r="M6" s="435">
        <v>0.0</v>
      </c>
      <c r="N6" s="435">
        <v>0.0</v>
      </c>
      <c r="O6" s="435">
        <v>0.0</v>
      </c>
      <c r="P6" s="435">
        <v>0.0</v>
      </c>
      <c r="Q6" s="435">
        <v>0.0</v>
      </c>
      <c r="R6" s="435">
        <v>0.0</v>
      </c>
      <c r="S6" s="435">
        <v>0.0</v>
      </c>
      <c r="T6" s="435">
        <v>0.0</v>
      </c>
      <c r="U6" s="435">
        <v>0.0</v>
      </c>
      <c r="V6" s="435">
        <v>0.0</v>
      </c>
      <c r="W6" s="435">
        <v>0.0</v>
      </c>
      <c r="X6" s="435">
        <v>0.0</v>
      </c>
      <c r="Y6" s="435">
        <v>0.0</v>
      </c>
      <c r="Z6" s="435">
        <v>0.0</v>
      </c>
      <c r="AA6" s="435">
        <v>0.0</v>
      </c>
      <c r="AB6" s="435">
        <v>0.0</v>
      </c>
      <c r="AC6" s="435">
        <v>0.0</v>
      </c>
      <c r="AD6" s="435">
        <v>0.0</v>
      </c>
      <c r="AE6" s="435">
        <v>0.0</v>
      </c>
      <c r="AF6" s="435">
        <v>0.0</v>
      </c>
      <c r="AG6" s="436">
        <f t="shared" si="2"/>
        <v>0</v>
      </c>
    </row>
    <row r="7">
      <c r="A7" s="434" t="s">
        <v>53</v>
      </c>
      <c r="B7" s="435">
        <v>0.0</v>
      </c>
      <c r="C7" s="435">
        <v>0.0</v>
      </c>
      <c r="D7" s="435">
        <v>0.0</v>
      </c>
      <c r="E7" s="435">
        <v>0.0</v>
      </c>
      <c r="F7" s="435">
        <v>0.0</v>
      </c>
      <c r="G7" s="435">
        <v>0.0</v>
      </c>
      <c r="H7" s="435">
        <v>0.0</v>
      </c>
      <c r="I7" s="435">
        <v>0.0</v>
      </c>
      <c r="J7" s="435">
        <v>0.0</v>
      </c>
      <c r="K7" s="435">
        <v>0.0</v>
      </c>
      <c r="L7" s="435">
        <v>0.0</v>
      </c>
      <c r="M7" s="435">
        <v>0.0</v>
      </c>
      <c r="N7" s="435">
        <v>0.0</v>
      </c>
      <c r="O7" s="435">
        <v>0.0</v>
      </c>
      <c r="P7" s="435">
        <v>0.0</v>
      </c>
      <c r="Q7" s="435">
        <v>0.0</v>
      </c>
      <c r="R7" s="435">
        <v>0.0</v>
      </c>
      <c r="S7" s="435">
        <v>0.0</v>
      </c>
      <c r="T7" s="435">
        <v>0.0</v>
      </c>
      <c r="U7" s="435">
        <v>0.0</v>
      </c>
      <c r="V7" s="435">
        <v>0.0</v>
      </c>
      <c r="W7" s="435">
        <v>0.0</v>
      </c>
      <c r="X7" s="435">
        <v>0.0</v>
      </c>
      <c r="Y7" s="435">
        <v>0.0</v>
      </c>
      <c r="Z7" s="435">
        <v>0.0</v>
      </c>
      <c r="AA7" s="435">
        <v>0.0</v>
      </c>
      <c r="AB7" s="435">
        <v>0.0</v>
      </c>
      <c r="AC7" s="435">
        <v>0.0</v>
      </c>
      <c r="AD7" s="435">
        <v>0.0</v>
      </c>
      <c r="AE7" s="435">
        <v>0.0</v>
      </c>
      <c r="AF7" s="435">
        <v>0.0</v>
      </c>
      <c r="AG7" s="436">
        <f t="shared" si="2"/>
        <v>0</v>
      </c>
    </row>
    <row r="8">
      <c r="A8" s="434" t="s">
        <v>922</v>
      </c>
      <c r="B8" s="435">
        <v>0.0</v>
      </c>
      <c r="C8" s="435">
        <v>0.0</v>
      </c>
      <c r="D8" s="435">
        <v>0.0</v>
      </c>
      <c r="E8" s="435">
        <v>0.0</v>
      </c>
      <c r="F8" s="435">
        <v>0.0</v>
      </c>
      <c r="G8" s="435">
        <v>0.0</v>
      </c>
      <c r="H8" s="435">
        <v>0.0</v>
      </c>
      <c r="I8" s="435">
        <v>0.0</v>
      </c>
      <c r="J8" s="435">
        <v>0.0</v>
      </c>
      <c r="K8" s="435">
        <v>0.0</v>
      </c>
      <c r="L8" s="435">
        <v>0.0</v>
      </c>
      <c r="M8" s="435">
        <v>0.0</v>
      </c>
      <c r="N8" s="435">
        <v>0.0</v>
      </c>
      <c r="O8" s="435">
        <v>0.0</v>
      </c>
      <c r="P8" s="435">
        <v>0.0</v>
      </c>
      <c r="Q8" s="435">
        <v>0.0</v>
      </c>
      <c r="R8" s="435">
        <v>0.0</v>
      </c>
      <c r="S8" s="435">
        <v>0.0</v>
      </c>
      <c r="T8" s="435">
        <v>0.0</v>
      </c>
      <c r="U8" s="435">
        <v>0.0</v>
      </c>
      <c r="V8" s="435">
        <v>0.0</v>
      </c>
      <c r="W8" s="435">
        <v>0.0</v>
      </c>
      <c r="X8" s="435">
        <v>0.0</v>
      </c>
      <c r="Y8" s="435">
        <v>0.0</v>
      </c>
      <c r="Z8" s="435">
        <v>0.0</v>
      </c>
      <c r="AA8" s="435">
        <v>0.0</v>
      </c>
      <c r="AB8" s="435">
        <v>0.0</v>
      </c>
      <c r="AC8" s="435">
        <v>0.0</v>
      </c>
      <c r="AD8" s="435">
        <v>0.0</v>
      </c>
      <c r="AE8" s="435">
        <v>0.0</v>
      </c>
      <c r="AF8" s="435">
        <v>0.0</v>
      </c>
      <c r="AG8" s="436">
        <f t="shared" si="2"/>
        <v>0</v>
      </c>
    </row>
    <row r="9">
      <c r="A9" s="434" t="s">
        <v>266</v>
      </c>
      <c r="B9" s="435">
        <v>0.0</v>
      </c>
      <c r="C9" s="435">
        <v>0.0</v>
      </c>
      <c r="D9" s="435">
        <v>0.0</v>
      </c>
      <c r="E9" s="435">
        <v>0.0</v>
      </c>
      <c r="F9" s="435">
        <v>0.0</v>
      </c>
      <c r="G9" s="435">
        <v>0.0</v>
      </c>
      <c r="H9" s="435">
        <v>0.0</v>
      </c>
      <c r="I9" s="435">
        <v>0.0</v>
      </c>
      <c r="J9" s="435">
        <v>0.0</v>
      </c>
      <c r="K9" s="435">
        <v>0.0</v>
      </c>
      <c r="L9" s="435">
        <v>0.0</v>
      </c>
      <c r="M9" s="435">
        <v>0.0</v>
      </c>
      <c r="N9" s="435">
        <v>0.0</v>
      </c>
      <c r="O9" s="435">
        <v>0.0</v>
      </c>
      <c r="P9" s="435">
        <v>0.0</v>
      </c>
      <c r="Q9" s="435">
        <v>0.0</v>
      </c>
      <c r="R9" s="435">
        <v>0.0</v>
      </c>
      <c r="S9" s="435">
        <v>0.0</v>
      </c>
      <c r="T9" s="435">
        <v>0.0</v>
      </c>
      <c r="U9" s="435">
        <v>0.0</v>
      </c>
      <c r="V9" s="435">
        <v>0.0</v>
      </c>
      <c r="W9" s="435">
        <v>0.0</v>
      </c>
      <c r="X9" s="435">
        <v>0.0</v>
      </c>
      <c r="Y9" s="435">
        <v>0.0</v>
      </c>
      <c r="Z9" s="435">
        <v>0.0</v>
      </c>
      <c r="AA9" s="435">
        <v>0.0</v>
      </c>
      <c r="AB9" s="435">
        <v>0.0</v>
      </c>
      <c r="AC9" s="435">
        <v>0.0</v>
      </c>
      <c r="AD9" s="435">
        <v>0.0</v>
      </c>
      <c r="AE9" s="435">
        <v>0.0</v>
      </c>
      <c r="AF9" s="435">
        <v>0.0</v>
      </c>
      <c r="AG9" s="436">
        <f t="shared" si="2"/>
        <v>0</v>
      </c>
    </row>
    <row r="10">
      <c r="A10" s="434"/>
      <c r="B10" s="437"/>
      <c r="C10" s="437"/>
      <c r="D10" s="437"/>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8"/>
    </row>
    <row r="11">
      <c r="A11" s="439" t="s">
        <v>923</v>
      </c>
      <c r="B11" s="440">
        <v>15.0</v>
      </c>
      <c r="C11" s="440">
        <v>0.0</v>
      </c>
      <c r="D11" s="440">
        <v>0.0</v>
      </c>
      <c r="E11" s="440">
        <v>0.0</v>
      </c>
      <c r="F11" s="440">
        <v>0.0</v>
      </c>
      <c r="G11" s="440">
        <v>0.0</v>
      </c>
      <c r="H11" s="440">
        <v>0.0</v>
      </c>
      <c r="I11" s="440">
        <v>0.0</v>
      </c>
      <c r="J11" s="440">
        <v>0.0</v>
      </c>
      <c r="K11" s="440">
        <v>0.0</v>
      </c>
      <c r="L11" s="440">
        <v>0.0</v>
      </c>
      <c r="M11" s="440">
        <v>0.0</v>
      </c>
      <c r="N11" s="440">
        <v>0.0</v>
      </c>
      <c r="O11" s="440">
        <v>0.0</v>
      </c>
      <c r="P11" s="440">
        <v>0.0</v>
      </c>
      <c r="Q11" s="440">
        <v>0.0</v>
      </c>
      <c r="R11" s="440">
        <v>0.0</v>
      </c>
      <c r="S11" s="440">
        <v>0.0</v>
      </c>
      <c r="T11" s="440">
        <v>0.0</v>
      </c>
      <c r="U11" s="440">
        <v>0.0</v>
      </c>
      <c r="V11" s="440">
        <v>0.0</v>
      </c>
      <c r="W11" s="440">
        <v>0.0</v>
      </c>
      <c r="X11" s="440">
        <v>0.0</v>
      </c>
      <c r="Y11" s="440">
        <v>0.0</v>
      </c>
      <c r="Z11" s="440">
        <v>0.0</v>
      </c>
      <c r="AA11" s="440">
        <v>0.0</v>
      </c>
      <c r="AB11" s="440">
        <v>0.0</v>
      </c>
      <c r="AC11" s="440">
        <v>0.0</v>
      </c>
      <c r="AD11" s="440">
        <v>0.0</v>
      </c>
      <c r="AE11" s="440">
        <v>0.0</v>
      </c>
      <c r="AF11" s="440">
        <v>0.0</v>
      </c>
      <c r="AG11" s="441">
        <f>SUM(A11:AE11)</f>
        <v>15</v>
      </c>
    </row>
    <row r="12">
      <c r="A12" s="315"/>
      <c r="B12" s="315"/>
      <c r="C12" s="315"/>
      <c r="D12" s="315"/>
      <c r="E12" s="315"/>
      <c r="F12" s="315"/>
      <c r="G12" s="315"/>
      <c r="H12" s="315"/>
      <c r="I12" s="315"/>
      <c r="J12" s="315"/>
      <c r="K12" s="315"/>
      <c r="L12" s="315"/>
      <c r="M12" s="315"/>
      <c r="N12" s="315"/>
      <c r="O12" s="315"/>
      <c r="P12" s="315"/>
      <c r="Q12" s="315"/>
      <c r="R12" s="315"/>
      <c r="S12" s="315"/>
      <c r="T12" s="315"/>
      <c r="U12" s="315"/>
      <c r="V12" s="315"/>
      <c r="W12" s="315"/>
      <c r="X12" s="315"/>
      <c r="Y12" s="315"/>
      <c r="Z12" s="315"/>
      <c r="AA12" s="315"/>
      <c r="AB12" s="315"/>
      <c r="AC12" s="315"/>
      <c r="AD12" s="315"/>
      <c r="AE12" s="315"/>
      <c r="AF12" s="315"/>
      <c r="AG12" s="430"/>
    </row>
    <row r="13">
      <c r="A13" s="431" t="s">
        <v>924</v>
      </c>
      <c r="B13" s="315"/>
      <c r="C13" s="315"/>
      <c r="D13" s="315"/>
      <c r="E13" s="315"/>
      <c r="F13" s="315"/>
      <c r="G13" s="315"/>
      <c r="H13" s="315"/>
      <c r="I13" s="315"/>
      <c r="J13" s="315"/>
      <c r="K13" s="315"/>
      <c r="L13" s="315"/>
      <c r="M13" s="315"/>
      <c r="N13" s="315"/>
      <c r="O13" s="315"/>
      <c r="P13" s="315"/>
      <c r="Q13" s="315"/>
      <c r="R13" s="315"/>
      <c r="S13" s="315"/>
      <c r="T13" s="315"/>
      <c r="U13" s="315"/>
      <c r="V13" s="315"/>
      <c r="W13" s="315"/>
      <c r="X13" s="315"/>
      <c r="Y13" s="315"/>
      <c r="Z13" s="315"/>
      <c r="AA13" s="315"/>
      <c r="AB13" s="315"/>
      <c r="AC13" s="315"/>
      <c r="AD13" s="315"/>
      <c r="AE13" s="315"/>
      <c r="AF13" s="315"/>
      <c r="AG13" s="430"/>
    </row>
    <row r="14">
      <c r="A14" s="315" t="s">
        <v>925</v>
      </c>
      <c r="B14" s="442">
        <v>0.0</v>
      </c>
      <c r="C14" s="442">
        <v>0.0</v>
      </c>
      <c r="D14" s="442">
        <v>0.0</v>
      </c>
      <c r="E14" s="442">
        <v>0.0</v>
      </c>
      <c r="F14" s="442">
        <v>0.0</v>
      </c>
      <c r="G14" s="442">
        <v>0.0</v>
      </c>
      <c r="H14" s="442">
        <v>0.0</v>
      </c>
      <c r="I14" s="442">
        <v>0.0</v>
      </c>
      <c r="J14" s="442">
        <v>0.0</v>
      </c>
      <c r="K14" s="442">
        <v>0.0</v>
      </c>
      <c r="L14" s="442">
        <v>0.0</v>
      </c>
      <c r="M14" s="442">
        <v>0.0</v>
      </c>
      <c r="N14" s="442">
        <v>0.0</v>
      </c>
      <c r="O14" s="442">
        <v>0.0</v>
      </c>
      <c r="P14" s="442">
        <v>0.0</v>
      </c>
      <c r="Q14" s="442">
        <v>0.0</v>
      </c>
      <c r="R14" s="442">
        <v>0.0</v>
      </c>
      <c r="S14" s="442">
        <v>0.0</v>
      </c>
      <c r="T14" s="442">
        <v>0.0</v>
      </c>
      <c r="U14" s="442">
        <v>0.0</v>
      </c>
      <c r="V14" s="442">
        <v>0.0</v>
      </c>
      <c r="W14" s="442">
        <v>0.0</v>
      </c>
      <c r="X14" s="442">
        <v>0.0</v>
      </c>
      <c r="Y14" s="442">
        <v>0.0</v>
      </c>
      <c r="Z14" s="442">
        <v>0.0</v>
      </c>
      <c r="AA14" s="442">
        <v>0.0</v>
      </c>
      <c r="AB14" s="442">
        <v>0.0</v>
      </c>
      <c r="AC14" s="442">
        <v>0.0</v>
      </c>
      <c r="AD14" s="442">
        <v>0.0</v>
      </c>
      <c r="AE14" s="442">
        <v>0.0</v>
      </c>
      <c r="AF14" s="442">
        <v>0.0</v>
      </c>
      <c r="AG14" s="443">
        <f t="shared" ref="AG14:AG15" si="3">SUM(A14:AE14)</f>
        <v>0</v>
      </c>
    </row>
    <row r="15">
      <c r="A15" s="315" t="s">
        <v>926</v>
      </c>
      <c r="B15" s="442">
        <v>0.0</v>
      </c>
      <c r="C15" s="442">
        <v>0.0</v>
      </c>
      <c r="D15" s="442">
        <v>0.0</v>
      </c>
      <c r="E15" s="442">
        <v>0.0</v>
      </c>
      <c r="F15" s="442">
        <v>0.0</v>
      </c>
      <c r="G15" s="442">
        <v>0.0</v>
      </c>
      <c r="H15" s="442">
        <v>0.0</v>
      </c>
      <c r="I15" s="442">
        <v>0.0</v>
      </c>
      <c r="J15" s="442">
        <v>0.0</v>
      </c>
      <c r="K15" s="442">
        <v>0.0</v>
      </c>
      <c r="L15" s="442">
        <v>0.0</v>
      </c>
      <c r="M15" s="442">
        <v>0.0</v>
      </c>
      <c r="N15" s="442">
        <v>0.0</v>
      </c>
      <c r="O15" s="442">
        <v>0.0</v>
      </c>
      <c r="P15" s="442">
        <v>0.0</v>
      </c>
      <c r="Q15" s="442">
        <v>0.0</v>
      </c>
      <c r="R15" s="442">
        <v>0.0</v>
      </c>
      <c r="S15" s="442">
        <v>0.0</v>
      </c>
      <c r="T15" s="442">
        <v>0.0</v>
      </c>
      <c r="U15" s="442">
        <v>0.0</v>
      </c>
      <c r="V15" s="442">
        <v>0.0</v>
      </c>
      <c r="W15" s="442">
        <v>0.0</v>
      </c>
      <c r="X15" s="442">
        <v>0.0</v>
      </c>
      <c r="Y15" s="442">
        <v>0.0</v>
      </c>
      <c r="Z15" s="442">
        <v>0.0</v>
      </c>
      <c r="AA15" s="442">
        <v>0.0</v>
      </c>
      <c r="AB15" s="442">
        <v>0.0</v>
      </c>
      <c r="AC15" s="442">
        <v>0.0</v>
      </c>
      <c r="AD15" s="442">
        <v>0.0</v>
      </c>
      <c r="AE15" s="442">
        <v>0.0</v>
      </c>
      <c r="AF15" s="442">
        <v>0.0</v>
      </c>
      <c r="AG15" s="443">
        <f t="shared" si="3"/>
        <v>0</v>
      </c>
    </row>
    <row r="16">
      <c r="A16" s="315"/>
      <c r="B16" s="444"/>
      <c r="C16" s="444"/>
      <c r="D16" s="444"/>
      <c r="E16" s="444"/>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38"/>
    </row>
    <row r="17">
      <c r="A17" s="315" t="s">
        <v>927</v>
      </c>
      <c r="B17" s="442">
        <v>0.0</v>
      </c>
      <c r="C17" s="442">
        <v>0.0</v>
      </c>
      <c r="D17" s="442">
        <v>0.0</v>
      </c>
      <c r="E17" s="442">
        <v>0.0</v>
      </c>
      <c r="F17" s="442">
        <v>0.0</v>
      </c>
      <c r="G17" s="442">
        <v>0.0</v>
      </c>
      <c r="H17" s="442">
        <v>0.0</v>
      </c>
      <c r="I17" s="442">
        <v>0.0</v>
      </c>
      <c r="J17" s="442">
        <v>0.0</v>
      </c>
      <c r="K17" s="442">
        <v>0.0</v>
      </c>
      <c r="L17" s="442">
        <v>0.0</v>
      </c>
      <c r="M17" s="442">
        <v>0.0</v>
      </c>
      <c r="N17" s="442">
        <v>0.0</v>
      </c>
      <c r="O17" s="442">
        <v>0.0</v>
      </c>
      <c r="P17" s="442">
        <v>0.0</v>
      </c>
      <c r="Q17" s="442">
        <v>0.0</v>
      </c>
      <c r="R17" s="442">
        <v>0.0</v>
      </c>
      <c r="S17" s="442">
        <v>0.0</v>
      </c>
      <c r="T17" s="442">
        <v>0.0</v>
      </c>
      <c r="U17" s="442">
        <v>0.0</v>
      </c>
      <c r="V17" s="442">
        <v>0.0</v>
      </c>
      <c r="W17" s="442">
        <v>0.0</v>
      </c>
      <c r="X17" s="442">
        <v>0.0</v>
      </c>
      <c r="Y17" s="442">
        <v>0.0</v>
      </c>
      <c r="Z17" s="442">
        <v>0.0</v>
      </c>
      <c r="AA17" s="442">
        <v>0.0</v>
      </c>
      <c r="AB17" s="442">
        <v>0.0</v>
      </c>
      <c r="AC17" s="442">
        <v>0.0</v>
      </c>
      <c r="AD17" s="442">
        <v>0.0</v>
      </c>
      <c r="AE17" s="442">
        <v>0.0</v>
      </c>
      <c r="AF17" s="442">
        <v>0.0</v>
      </c>
      <c r="AG17" s="443">
        <f t="shared" ref="AG17:AG19" si="4">SUM(A17:AE17)</f>
        <v>0</v>
      </c>
    </row>
    <row r="18">
      <c r="A18" s="315" t="s">
        <v>928</v>
      </c>
      <c r="B18" s="442">
        <v>0.0</v>
      </c>
      <c r="C18" s="442">
        <v>0.0</v>
      </c>
      <c r="D18" s="442">
        <v>0.0</v>
      </c>
      <c r="E18" s="442">
        <v>0.0</v>
      </c>
      <c r="F18" s="442">
        <v>0.0</v>
      </c>
      <c r="G18" s="442">
        <v>0.0</v>
      </c>
      <c r="H18" s="442">
        <v>0.0</v>
      </c>
      <c r="I18" s="442">
        <v>0.0</v>
      </c>
      <c r="J18" s="442">
        <v>0.0</v>
      </c>
      <c r="K18" s="442">
        <v>0.0</v>
      </c>
      <c r="L18" s="442">
        <v>0.0</v>
      </c>
      <c r="M18" s="442">
        <v>0.0</v>
      </c>
      <c r="N18" s="442">
        <v>0.0</v>
      </c>
      <c r="O18" s="442">
        <v>0.0</v>
      </c>
      <c r="P18" s="442">
        <v>0.0</v>
      </c>
      <c r="Q18" s="442">
        <v>0.0</v>
      </c>
      <c r="R18" s="442">
        <v>0.0</v>
      </c>
      <c r="S18" s="442">
        <v>0.0</v>
      </c>
      <c r="T18" s="442">
        <v>0.0</v>
      </c>
      <c r="U18" s="442">
        <v>0.0</v>
      </c>
      <c r="V18" s="442">
        <v>0.0</v>
      </c>
      <c r="W18" s="442">
        <v>0.0</v>
      </c>
      <c r="X18" s="442">
        <v>0.0</v>
      </c>
      <c r="Y18" s="442">
        <v>0.0</v>
      </c>
      <c r="Z18" s="442">
        <v>0.0</v>
      </c>
      <c r="AA18" s="442">
        <v>0.0</v>
      </c>
      <c r="AB18" s="442">
        <v>0.0</v>
      </c>
      <c r="AC18" s="442">
        <v>0.0</v>
      </c>
      <c r="AD18" s="442">
        <v>0.0</v>
      </c>
      <c r="AE18" s="442">
        <v>0.0</v>
      </c>
      <c r="AF18" s="442">
        <v>0.0</v>
      </c>
      <c r="AG18" s="443">
        <f t="shared" si="4"/>
        <v>0</v>
      </c>
    </row>
    <row r="19">
      <c r="A19" s="315" t="s">
        <v>929</v>
      </c>
      <c r="B19" s="442">
        <v>0.0</v>
      </c>
      <c r="C19" s="442">
        <v>0.0</v>
      </c>
      <c r="D19" s="442">
        <v>0.0</v>
      </c>
      <c r="E19" s="442">
        <v>0.0</v>
      </c>
      <c r="F19" s="442">
        <v>0.0</v>
      </c>
      <c r="G19" s="442">
        <v>0.0</v>
      </c>
      <c r="H19" s="442">
        <v>0.0</v>
      </c>
      <c r="I19" s="442">
        <v>0.0</v>
      </c>
      <c r="J19" s="442">
        <v>0.0</v>
      </c>
      <c r="K19" s="442">
        <v>0.0</v>
      </c>
      <c r="L19" s="442">
        <v>0.0</v>
      </c>
      <c r="M19" s="442">
        <v>0.0</v>
      </c>
      <c r="N19" s="442">
        <v>0.0</v>
      </c>
      <c r="O19" s="442">
        <v>0.0</v>
      </c>
      <c r="P19" s="442">
        <v>0.0</v>
      </c>
      <c r="Q19" s="442">
        <v>0.0</v>
      </c>
      <c r="R19" s="442">
        <v>0.0</v>
      </c>
      <c r="S19" s="442">
        <v>0.0</v>
      </c>
      <c r="T19" s="442">
        <v>0.0</v>
      </c>
      <c r="U19" s="442">
        <v>0.0</v>
      </c>
      <c r="V19" s="442">
        <v>0.0</v>
      </c>
      <c r="W19" s="442">
        <v>0.0</v>
      </c>
      <c r="X19" s="442">
        <v>0.0</v>
      </c>
      <c r="Y19" s="442">
        <v>0.0</v>
      </c>
      <c r="Z19" s="442">
        <v>0.0</v>
      </c>
      <c r="AA19" s="442">
        <v>0.0</v>
      </c>
      <c r="AB19" s="442">
        <v>0.0</v>
      </c>
      <c r="AC19" s="442">
        <v>0.0</v>
      </c>
      <c r="AD19" s="442">
        <v>0.0</v>
      </c>
      <c r="AE19" s="442">
        <v>0.0</v>
      </c>
      <c r="AF19" s="442">
        <v>0.0</v>
      </c>
      <c r="AG19" s="443">
        <f t="shared" si="4"/>
        <v>0</v>
      </c>
    </row>
    <row r="20">
      <c r="A20" s="315"/>
      <c r="B20" s="315"/>
      <c r="C20" s="315"/>
      <c r="D20" s="315"/>
      <c r="E20" s="315"/>
      <c r="F20" s="315"/>
      <c r="G20" s="315"/>
      <c r="H20" s="315"/>
      <c r="I20" s="315"/>
      <c r="J20" s="315"/>
      <c r="K20" s="315"/>
      <c r="L20" s="315"/>
      <c r="M20" s="315"/>
      <c r="N20" s="315"/>
      <c r="O20" s="315"/>
      <c r="P20" s="315"/>
      <c r="Q20" s="315"/>
      <c r="R20" s="315"/>
      <c r="S20" s="315"/>
      <c r="T20" s="315"/>
      <c r="U20" s="315"/>
      <c r="V20" s="315"/>
      <c r="W20" s="315"/>
      <c r="X20" s="315"/>
      <c r="Y20" s="315"/>
      <c r="Z20" s="315"/>
      <c r="AA20" s="315"/>
      <c r="AB20" s="315"/>
      <c r="AC20" s="315"/>
      <c r="AD20" s="315"/>
      <c r="AE20" s="315"/>
      <c r="AF20" s="315"/>
      <c r="AG20" s="430"/>
    </row>
    <row r="21">
      <c r="A21" s="431" t="s">
        <v>930</v>
      </c>
      <c r="B21" s="445">
        <v>1.0</v>
      </c>
      <c r="C21" s="445">
        <v>0.0</v>
      </c>
      <c r="D21" s="445">
        <v>0.0</v>
      </c>
      <c r="E21" s="445">
        <v>0.0</v>
      </c>
      <c r="F21" s="445">
        <v>0.0</v>
      </c>
      <c r="G21" s="445">
        <v>0.0</v>
      </c>
      <c r="H21" s="445">
        <v>0.0</v>
      </c>
      <c r="I21" s="445">
        <v>0.0</v>
      </c>
      <c r="J21" s="445">
        <v>0.0</v>
      </c>
      <c r="K21" s="445">
        <v>0.0</v>
      </c>
      <c r="L21" s="445">
        <v>0.0</v>
      </c>
      <c r="M21" s="445">
        <v>0.0</v>
      </c>
      <c r="N21" s="445">
        <v>0.0</v>
      </c>
      <c r="O21" s="445">
        <v>0.0</v>
      </c>
      <c r="P21" s="445">
        <v>0.0</v>
      </c>
      <c r="Q21" s="445">
        <v>0.0</v>
      </c>
      <c r="R21" s="445">
        <v>0.0</v>
      </c>
      <c r="S21" s="445">
        <v>0.0</v>
      </c>
      <c r="T21" s="445">
        <v>0.0</v>
      </c>
      <c r="U21" s="445">
        <v>0.0</v>
      </c>
      <c r="V21" s="445">
        <v>0.0</v>
      </c>
      <c r="W21" s="445">
        <v>0.0</v>
      </c>
      <c r="X21" s="445">
        <v>0.0</v>
      </c>
      <c r="Y21" s="445">
        <v>0.0</v>
      </c>
      <c r="Z21" s="445">
        <v>0.0</v>
      </c>
      <c r="AA21" s="445">
        <v>0.0</v>
      </c>
      <c r="AB21" s="445">
        <v>0.0</v>
      </c>
      <c r="AC21" s="445">
        <v>0.0</v>
      </c>
      <c r="AD21" s="445">
        <v>0.0</v>
      </c>
      <c r="AE21" s="445">
        <v>0.0</v>
      </c>
      <c r="AF21" s="445">
        <v>0.0</v>
      </c>
      <c r="AG21" s="446">
        <f t="shared" ref="AG21:AG27" si="6">SUM(A21:AE21)</f>
        <v>1</v>
      </c>
    </row>
    <row r="22">
      <c r="A22" s="431" t="s">
        <v>931</v>
      </c>
      <c r="B22" s="339">
        <f t="shared" ref="B22:AF22" si="5">SUM(B23:B27)</f>
        <v>1</v>
      </c>
      <c r="C22" s="339">
        <f t="shared" si="5"/>
        <v>0</v>
      </c>
      <c r="D22" s="339">
        <f t="shared" si="5"/>
        <v>0</v>
      </c>
      <c r="E22" s="339">
        <f t="shared" si="5"/>
        <v>0</v>
      </c>
      <c r="F22" s="339">
        <f t="shared" si="5"/>
        <v>0</v>
      </c>
      <c r="G22" s="339">
        <f t="shared" si="5"/>
        <v>0</v>
      </c>
      <c r="H22" s="339">
        <f t="shared" si="5"/>
        <v>0</v>
      </c>
      <c r="I22" s="339">
        <f t="shared" si="5"/>
        <v>0</v>
      </c>
      <c r="J22" s="339">
        <f t="shared" si="5"/>
        <v>0</v>
      </c>
      <c r="K22" s="339">
        <f t="shared" si="5"/>
        <v>0</v>
      </c>
      <c r="L22" s="339">
        <f t="shared" si="5"/>
        <v>0</v>
      </c>
      <c r="M22" s="339">
        <f t="shared" si="5"/>
        <v>0</v>
      </c>
      <c r="N22" s="339">
        <f t="shared" si="5"/>
        <v>0</v>
      </c>
      <c r="O22" s="339">
        <f t="shared" si="5"/>
        <v>0</v>
      </c>
      <c r="P22" s="339">
        <f t="shared" si="5"/>
        <v>0</v>
      </c>
      <c r="Q22" s="339">
        <f t="shared" si="5"/>
        <v>0</v>
      </c>
      <c r="R22" s="339">
        <f t="shared" si="5"/>
        <v>0</v>
      </c>
      <c r="S22" s="339">
        <f t="shared" si="5"/>
        <v>0</v>
      </c>
      <c r="T22" s="339">
        <f t="shared" si="5"/>
        <v>0</v>
      </c>
      <c r="U22" s="339">
        <f t="shared" si="5"/>
        <v>0</v>
      </c>
      <c r="V22" s="339">
        <f t="shared" si="5"/>
        <v>0</v>
      </c>
      <c r="W22" s="339">
        <f t="shared" si="5"/>
        <v>0</v>
      </c>
      <c r="X22" s="339">
        <f t="shared" si="5"/>
        <v>0</v>
      </c>
      <c r="Y22" s="339">
        <f t="shared" si="5"/>
        <v>0</v>
      </c>
      <c r="Z22" s="339">
        <f t="shared" si="5"/>
        <v>0</v>
      </c>
      <c r="AA22" s="339">
        <f t="shared" si="5"/>
        <v>0</v>
      </c>
      <c r="AB22" s="339">
        <f t="shared" si="5"/>
        <v>0</v>
      </c>
      <c r="AC22" s="339">
        <f t="shared" si="5"/>
        <v>0</v>
      </c>
      <c r="AD22" s="339">
        <f t="shared" si="5"/>
        <v>0</v>
      </c>
      <c r="AE22" s="339">
        <f t="shared" si="5"/>
        <v>0</v>
      </c>
      <c r="AF22" s="339">
        <f t="shared" si="5"/>
        <v>0</v>
      </c>
      <c r="AG22" s="446">
        <f t="shared" si="6"/>
        <v>1</v>
      </c>
    </row>
    <row r="23">
      <c r="A23" s="434" t="s">
        <v>51</v>
      </c>
      <c r="B23" s="447">
        <v>1.0</v>
      </c>
      <c r="C23" s="447">
        <v>0.0</v>
      </c>
      <c r="D23" s="447">
        <v>0.0</v>
      </c>
      <c r="E23" s="447">
        <v>0.0</v>
      </c>
      <c r="F23" s="447">
        <v>0.0</v>
      </c>
      <c r="G23" s="447">
        <v>0.0</v>
      </c>
      <c r="H23" s="447">
        <v>0.0</v>
      </c>
      <c r="I23" s="447">
        <v>0.0</v>
      </c>
      <c r="J23" s="447">
        <v>0.0</v>
      </c>
      <c r="K23" s="447">
        <v>0.0</v>
      </c>
      <c r="L23" s="447">
        <v>0.0</v>
      </c>
      <c r="M23" s="447">
        <v>0.0</v>
      </c>
      <c r="N23" s="447">
        <v>0.0</v>
      </c>
      <c r="O23" s="447">
        <v>0.0</v>
      </c>
      <c r="P23" s="447">
        <v>0.0</v>
      </c>
      <c r="Q23" s="447">
        <v>0.0</v>
      </c>
      <c r="R23" s="447">
        <v>0.0</v>
      </c>
      <c r="S23" s="447">
        <v>0.0</v>
      </c>
      <c r="T23" s="447">
        <v>0.0</v>
      </c>
      <c r="U23" s="447">
        <v>0.0</v>
      </c>
      <c r="V23" s="447">
        <v>0.0</v>
      </c>
      <c r="W23" s="447">
        <v>0.0</v>
      </c>
      <c r="X23" s="447">
        <v>0.0</v>
      </c>
      <c r="Y23" s="447">
        <v>0.0</v>
      </c>
      <c r="Z23" s="447">
        <v>0.0</v>
      </c>
      <c r="AA23" s="447">
        <v>0.0</v>
      </c>
      <c r="AB23" s="447">
        <v>0.0</v>
      </c>
      <c r="AC23" s="447">
        <v>0.0</v>
      </c>
      <c r="AD23" s="447">
        <v>0.0</v>
      </c>
      <c r="AE23" s="447">
        <v>0.0</v>
      </c>
      <c r="AF23" s="447">
        <v>0.0</v>
      </c>
      <c r="AG23" s="448">
        <f t="shared" si="6"/>
        <v>1</v>
      </c>
    </row>
    <row r="24">
      <c r="A24" s="434" t="s">
        <v>52</v>
      </c>
      <c r="B24" s="447">
        <v>0.0</v>
      </c>
      <c r="C24" s="449">
        <v>0.0</v>
      </c>
      <c r="D24" s="449">
        <v>0.0</v>
      </c>
      <c r="E24" s="449">
        <v>0.0</v>
      </c>
      <c r="F24" s="449">
        <v>0.0</v>
      </c>
      <c r="G24" s="449">
        <v>0.0</v>
      </c>
      <c r="H24" s="449">
        <v>0.0</v>
      </c>
      <c r="I24" s="449">
        <v>0.0</v>
      </c>
      <c r="J24" s="449">
        <v>0.0</v>
      </c>
      <c r="K24" s="449">
        <v>0.0</v>
      </c>
      <c r="L24" s="449">
        <v>0.0</v>
      </c>
      <c r="M24" s="449">
        <v>0.0</v>
      </c>
      <c r="N24" s="449">
        <v>0.0</v>
      </c>
      <c r="O24" s="449">
        <v>0.0</v>
      </c>
      <c r="P24" s="449">
        <v>0.0</v>
      </c>
      <c r="Q24" s="449">
        <v>0.0</v>
      </c>
      <c r="R24" s="449">
        <v>0.0</v>
      </c>
      <c r="S24" s="449">
        <v>0.0</v>
      </c>
      <c r="T24" s="449">
        <v>0.0</v>
      </c>
      <c r="U24" s="449">
        <v>0.0</v>
      </c>
      <c r="V24" s="449">
        <v>0.0</v>
      </c>
      <c r="W24" s="449">
        <v>0.0</v>
      </c>
      <c r="X24" s="449">
        <v>0.0</v>
      </c>
      <c r="Y24" s="449">
        <v>0.0</v>
      </c>
      <c r="Z24" s="449">
        <v>0.0</v>
      </c>
      <c r="AA24" s="449">
        <v>0.0</v>
      </c>
      <c r="AB24" s="449">
        <v>0.0</v>
      </c>
      <c r="AC24" s="449">
        <v>0.0</v>
      </c>
      <c r="AD24" s="449">
        <v>0.0</v>
      </c>
      <c r="AE24" s="449">
        <v>0.0</v>
      </c>
      <c r="AF24" s="449">
        <v>0.0</v>
      </c>
      <c r="AG24" s="448">
        <f t="shared" si="6"/>
        <v>0</v>
      </c>
    </row>
    <row r="25">
      <c r="A25" s="434" t="s">
        <v>53</v>
      </c>
      <c r="B25" s="447">
        <v>0.0</v>
      </c>
      <c r="C25" s="449">
        <v>0.0</v>
      </c>
      <c r="D25" s="449">
        <v>0.0</v>
      </c>
      <c r="E25" s="449">
        <v>0.0</v>
      </c>
      <c r="F25" s="449">
        <v>0.0</v>
      </c>
      <c r="G25" s="449">
        <v>0.0</v>
      </c>
      <c r="H25" s="449">
        <v>0.0</v>
      </c>
      <c r="I25" s="449">
        <v>0.0</v>
      </c>
      <c r="J25" s="449">
        <v>0.0</v>
      </c>
      <c r="K25" s="449">
        <v>0.0</v>
      </c>
      <c r="L25" s="449">
        <v>0.0</v>
      </c>
      <c r="M25" s="449">
        <v>0.0</v>
      </c>
      <c r="N25" s="449">
        <v>0.0</v>
      </c>
      <c r="O25" s="449">
        <v>0.0</v>
      </c>
      <c r="P25" s="449">
        <v>0.0</v>
      </c>
      <c r="Q25" s="449">
        <v>0.0</v>
      </c>
      <c r="R25" s="449">
        <v>0.0</v>
      </c>
      <c r="S25" s="449">
        <v>0.0</v>
      </c>
      <c r="T25" s="449">
        <v>0.0</v>
      </c>
      <c r="U25" s="449">
        <v>0.0</v>
      </c>
      <c r="V25" s="449">
        <v>0.0</v>
      </c>
      <c r="W25" s="449">
        <v>0.0</v>
      </c>
      <c r="X25" s="449">
        <v>0.0</v>
      </c>
      <c r="Y25" s="449">
        <v>0.0</v>
      </c>
      <c r="Z25" s="449">
        <v>0.0</v>
      </c>
      <c r="AA25" s="449">
        <v>0.0</v>
      </c>
      <c r="AB25" s="449">
        <v>0.0</v>
      </c>
      <c r="AC25" s="449">
        <v>0.0</v>
      </c>
      <c r="AD25" s="449">
        <v>0.0</v>
      </c>
      <c r="AE25" s="449">
        <v>0.0</v>
      </c>
      <c r="AF25" s="449">
        <v>0.0</v>
      </c>
      <c r="AG25" s="448">
        <f t="shared" si="6"/>
        <v>0</v>
      </c>
    </row>
    <row r="26">
      <c r="A26" s="434" t="s">
        <v>922</v>
      </c>
      <c r="B26" s="447">
        <v>0.0</v>
      </c>
      <c r="C26" s="449">
        <v>0.0</v>
      </c>
      <c r="D26" s="449">
        <v>0.0</v>
      </c>
      <c r="E26" s="449">
        <v>0.0</v>
      </c>
      <c r="F26" s="449">
        <v>0.0</v>
      </c>
      <c r="G26" s="449">
        <v>0.0</v>
      </c>
      <c r="H26" s="449">
        <v>0.0</v>
      </c>
      <c r="I26" s="449">
        <v>0.0</v>
      </c>
      <c r="J26" s="449">
        <v>0.0</v>
      </c>
      <c r="K26" s="449">
        <v>0.0</v>
      </c>
      <c r="L26" s="449">
        <v>0.0</v>
      </c>
      <c r="M26" s="449">
        <v>0.0</v>
      </c>
      <c r="N26" s="449">
        <v>0.0</v>
      </c>
      <c r="O26" s="449">
        <v>0.0</v>
      </c>
      <c r="P26" s="449">
        <v>0.0</v>
      </c>
      <c r="Q26" s="449">
        <v>0.0</v>
      </c>
      <c r="R26" s="449">
        <v>0.0</v>
      </c>
      <c r="S26" s="449">
        <v>0.0</v>
      </c>
      <c r="T26" s="449">
        <v>0.0</v>
      </c>
      <c r="U26" s="449">
        <v>0.0</v>
      </c>
      <c r="V26" s="449">
        <v>0.0</v>
      </c>
      <c r="W26" s="449">
        <v>0.0</v>
      </c>
      <c r="X26" s="449">
        <v>0.0</v>
      </c>
      <c r="Y26" s="449">
        <v>0.0</v>
      </c>
      <c r="Z26" s="449">
        <v>0.0</v>
      </c>
      <c r="AA26" s="449">
        <v>0.0</v>
      </c>
      <c r="AB26" s="449">
        <v>0.0</v>
      </c>
      <c r="AC26" s="449">
        <v>0.0</v>
      </c>
      <c r="AD26" s="449">
        <v>0.0</v>
      </c>
      <c r="AE26" s="449">
        <v>0.0</v>
      </c>
      <c r="AF26" s="449">
        <v>0.0</v>
      </c>
      <c r="AG26" s="448">
        <f t="shared" si="6"/>
        <v>0</v>
      </c>
    </row>
    <row r="27">
      <c r="A27" s="434" t="s">
        <v>266</v>
      </c>
      <c r="B27" s="447">
        <v>0.0</v>
      </c>
      <c r="C27" s="447">
        <v>0.0</v>
      </c>
      <c r="D27" s="447">
        <v>0.0</v>
      </c>
      <c r="E27" s="447">
        <v>0.0</v>
      </c>
      <c r="F27" s="447">
        <v>0.0</v>
      </c>
      <c r="G27" s="447">
        <v>0.0</v>
      </c>
      <c r="H27" s="447">
        <v>0.0</v>
      </c>
      <c r="I27" s="447">
        <v>0.0</v>
      </c>
      <c r="J27" s="447">
        <v>0.0</v>
      </c>
      <c r="K27" s="447">
        <v>0.0</v>
      </c>
      <c r="L27" s="447">
        <v>0.0</v>
      </c>
      <c r="M27" s="447">
        <v>0.0</v>
      </c>
      <c r="N27" s="447">
        <v>0.0</v>
      </c>
      <c r="O27" s="447">
        <v>0.0</v>
      </c>
      <c r="P27" s="447">
        <v>0.0</v>
      </c>
      <c r="Q27" s="447">
        <v>0.0</v>
      </c>
      <c r="R27" s="447">
        <v>0.0</v>
      </c>
      <c r="S27" s="447">
        <v>0.0</v>
      </c>
      <c r="T27" s="447">
        <v>0.0</v>
      </c>
      <c r="U27" s="447">
        <v>0.0</v>
      </c>
      <c r="V27" s="447">
        <v>0.0</v>
      </c>
      <c r="W27" s="447">
        <v>0.0</v>
      </c>
      <c r="X27" s="447">
        <v>0.0</v>
      </c>
      <c r="Y27" s="447">
        <v>0.0</v>
      </c>
      <c r="Z27" s="447">
        <v>0.0</v>
      </c>
      <c r="AA27" s="447">
        <v>0.0</v>
      </c>
      <c r="AB27" s="447">
        <v>0.0</v>
      </c>
      <c r="AC27" s="447">
        <v>0.0</v>
      </c>
      <c r="AD27" s="447">
        <v>0.0</v>
      </c>
      <c r="AE27" s="447">
        <v>0.0</v>
      </c>
      <c r="AF27" s="447">
        <v>0.0</v>
      </c>
      <c r="AG27" s="448">
        <f t="shared" si="6"/>
        <v>0</v>
      </c>
    </row>
    <row r="28">
      <c r="A28" s="315"/>
      <c r="B28" s="315"/>
      <c r="C28" s="315"/>
      <c r="D28" s="315"/>
      <c r="E28" s="315"/>
      <c r="F28" s="315"/>
      <c r="G28" s="315"/>
      <c r="H28" s="315"/>
      <c r="I28" s="315"/>
      <c r="J28" s="315"/>
      <c r="K28" s="315"/>
      <c r="L28" s="315"/>
      <c r="M28" s="315"/>
      <c r="N28" s="315"/>
      <c r="O28" s="315"/>
      <c r="P28" s="315"/>
      <c r="Q28" s="315"/>
      <c r="R28" s="315"/>
      <c r="S28" s="315"/>
      <c r="T28" s="315"/>
      <c r="U28" s="315"/>
      <c r="V28" s="315"/>
      <c r="W28" s="315"/>
      <c r="X28" s="315"/>
      <c r="Y28" s="315"/>
      <c r="Z28" s="315"/>
      <c r="AA28" s="315"/>
      <c r="AB28" s="315"/>
      <c r="AC28" s="315"/>
      <c r="AD28" s="315"/>
      <c r="AE28" s="315"/>
      <c r="AF28" s="315"/>
      <c r="AG28" s="430"/>
    </row>
    <row r="29">
      <c r="A29" s="431" t="s">
        <v>932</v>
      </c>
      <c r="B29" s="315"/>
      <c r="C29" s="315"/>
      <c r="D29" s="315"/>
      <c r="E29" s="315"/>
      <c r="F29" s="315"/>
      <c r="G29" s="315"/>
      <c r="H29" s="315"/>
      <c r="I29" s="315"/>
      <c r="J29" s="315"/>
      <c r="K29" s="315"/>
      <c r="L29" s="315"/>
      <c r="M29" s="315"/>
      <c r="N29" s="315"/>
      <c r="O29" s="315"/>
      <c r="P29" s="315"/>
      <c r="Q29" s="315"/>
      <c r="R29" s="315"/>
      <c r="S29" s="315"/>
      <c r="T29" s="315"/>
      <c r="U29" s="315"/>
      <c r="V29" s="315"/>
      <c r="W29" s="315"/>
      <c r="X29" s="315"/>
      <c r="Y29" s="315"/>
      <c r="Z29" s="315"/>
      <c r="AA29" s="315"/>
      <c r="AB29" s="315"/>
      <c r="AC29" s="315"/>
      <c r="AD29" s="315"/>
      <c r="AE29" s="315"/>
      <c r="AF29" s="315"/>
      <c r="AG29" s="430"/>
    </row>
    <row r="30">
      <c r="A30" s="315" t="s">
        <v>925</v>
      </c>
      <c r="B30" s="339">
        <v>0.0</v>
      </c>
      <c r="C30" s="339">
        <v>0.0</v>
      </c>
      <c r="D30" s="339">
        <v>0.0</v>
      </c>
      <c r="E30" s="339">
        <v>0.0</v>
      </c>
      <c r="F30" s="339">
        <v>0.0</v>
      </c>
      <c r="G30" s="339">
        <v>0.0</v>
      </c>
      <c r="H30" s="339">
        <v>0.0</v>
      </c>
      <c r="I30" s="339">
        <v>0.0</v>
      </c>
      <c r="J30" s="339">
        <v>0.0</v>
      </c>
      <c r="K30" s="339">
        <v>0.0</v>
      </c>
      <c r="L30" s="339">
        <v>0.0</v>
      </c>
      <c r="M30" s="339">
        <v>0.0</v>
      </c>
      <c r="N30" s="339">
        <v>0.0</v>
      </c>
      <c r="O30" s="339">
        <v>0.0</v>
      </c>
      <c r="P30" s="339">
        <v>0.0</v>
      </c>
      <c r="Q30" s="339">
        <v>0.0</v>
      </c>
      <c r="R30" s="339">
        <v>0.0</v>
      </c>
      <c r="S30" s="339">
        <v>0.0</v>
      </c>
      <c r="T30" s="339">
        <v>0.0</v>
      </c>
      <c r="U30" s="339">
        <v>0.0</v>
      </c>
      <c r="V30" s="339">
        <v>0.0</v>
      </c>
      <c r="W30" s="339">
        <v>0.0</v>
      </c>
      <c r="X30" s="339">
        <v>0.0</v>
      </c>
      <c r="Y30" s="339">
        <v>0.0</v>
      </c>
      <c r="Z30" s="339">
        <v>0.0</v>
      </c>
      <c r="AA30" s="339">
        <v>0.0</v>
      </c>
      <c r="AB30" s="339">
        <v>0.0</v>
      </c>
      <c r="AC30" s="339">
        <v>0.0</v>
      </c>
      <c r="AD30" s="339">
        <v>0.0</v>
      </c>
      <c r="AE30" s="339">
        <v>0.0</v>
      </c>
      <c r="AF30" s="339">
        <v>0.0</v>
      </c>
      <c r="AG30" s="448">
        <f t="shared" ref="AG30:AG35" si="7">SUM(A30:AE30)</f>
        <v>0</v>
      </c>
    </row>
    <row r="31">
      <c r="A31" s="315" t="s">
        <v>926</v>
      </c>
      <c r="B31" s="339">
        <v>0.0</v>
      </c>
      <c r="C31" s="339">
        <v>0.0</v>
      </c>
      <c r="D31" s="339">
        <v>0.0</v>
      </c>
      <c r="E31" s="339">
        <v>0.0</v>
      </c>
      <c r="F31" s="339">
        <v>0.0</v>
      </c>
      <c r="G31" s="339">
        <v>0.0</v>
      </c>
      <c r="H31" s="339">
        <v>0.0</v>
      </c>
      <c r="I31" s="339">
        <v>0.0</v>
      </c>
      <c r="J31" s="339">
        <v>0.0</v>
      </c>
      <c r="K31" s="339">
        <v>0.0</v>
      </c>
      <c r="L31" s="339">
        <v>0.0</v>
      </c>
      <c r="M31" s="339">
        <v>0.0</v>
      </c>
      <c r="N31" s="339">
        <v>0.0</v>
      </c>
      <c r="O31" s="339">
        <v>0.0</v>
      </c>
      <c r="P31" s="339">
        <v>0.0</v>
      </c>
      <c r="Q31" s="339">
        <v>0.0</v>
      </c>
      <c r="R31" s="339">
        <v>0.0</v>
      </c>
      <c r="S31" s="339">
        <v>0.0</v>
      </c>
      <c r="T31" s="339">
        <v>0.0</v>
      </c>
      <c r="U31" s="339">
        <v>0.0</v>
      </c>
      <c r="V31" s="339">
        <v>0.0</v>
      </c>
      <c r="W31" s="339">
        <v>0.0</v>
      </c>
      <c r="X31" s="339">
        <v>0.0</v>
      </c>
      <c r="Y31" s="339">
        <v>0.0</v>
      </c>
      <c r="Z31" s="339">
        <v>0.0</v>
      </c>
      <c r="AA31" s="339">
        <v>0.0</v>
      </c>
      <c r="AB31" s="339">
        <v>0.0</v>
      </c>
      <c r="AC31" s="339">
        <v>0.0</v>
      </c>
      <c r="AD31" s="339">
        <v>0.0</v>
      </c>
      <c r="AE31" s="339">
        <v>0.0</v>
      </c>
      <c r="AF31" s="339">
        <v>0.0</v>
      </c>
      <c r="AG31" s="448">
        <f t="shared" si="7"/>
        <v>0</v>
      </c>
    </row>
    <row r="32">
      <c r="A32" s="315"/>
      <c r="B32" s="315"/>
      <c r="C32" s="315"/>
      <c r="D32" s="315"/>
      <c r="E32" s="315"/>
      <c r="F32" s="315"/>
      <c r="G32" s="315"/>
      <c r="H32" s="315"/>
      <c r="I32" s="315"/>
      <c r="J32" s="315"/>
      <c r="K32" s="315"/>
      <c r="L32" s="315"/>
      <c r="M32" s="315"/>
      <c r="N32" s="315"/>
      <c r="O32" s="315"/>
      <c r="P32" s="315"/>
      <c r="Q32" s="315"/>
      <c r="R32" s="315"/>
      <c r="S32" s="315"/>
      <c r="T32" s="315"/>
      <c r="U32" s="315"/>
      <c r="V32" s="315"/>
      <c r="W32" s="315"/>
      <c r="X32" s="315"/>
      <c r="Y32" s="315"/>
      <c r="Z32" s="315"/>
      <c r="AA32" s="315"/>
      <c r="AB32" s="315"/>
      <c r="AC32" s="315"/>
      <c r="AD32" s="315"/>
      <c r="AE32" s="315"/>
      <c r="AF32" s="315"/>
      <c r="AG32" s="448">
        <f t="shared" si="7"/>
        <v>0</v>
      </c>
    </row>
    <row r="33">
      <c r="A33" s="315" t="s">
        <v>927</v>
      </c>
      <c r="B33" s="339">
        <v>0.0</v>
      </c>
      <c r="C33" s="339">
        <v>0.0</v>
      </c>
      <c r="D33" s="339">
        <v>0.0</v>
      </c>
      <c r="E33" s="339">
        <v>0.0</v>
      </c>
      <c r="F33" s="339">
        <v>0.0</v>
      </c>
      <c r="G33" s="339">
        <v>0.0</v>
      </c>
      <c r="H33" s="339">
        <v>0.0</v>
      </c>
      <c r="I33" s="339">
        <v>0.0</v>
      </c>
      <c r="J33" s="339">
        <v>0.0</v>
      </c>
      <c r="K33" s="339">
        <v>0.0</v>
      </c>
      <c r="L33" s="339">
        <v>0.0</v>
      </c>
      <c r="M33" s="339">
        <v>0.0</v>
      </c>
      <c r="N33" s="339">
        <v>0.0</v>
      </c>
      <c r="O33" s="339">
        <v>0.0</v>
      </c>
      <c r="P33" s="339">
        <v>0.0</v>
      </c>
      <c r="Q33" s="339">
        <v>0.0</v>
      </c>
      <c r="R33" s="339">
        <v>0.0</v>
      </c>
      <c r="S33" s="339">
        <v>0.0</v>
      </c>
      <c r="T33" s="339">
        <v>0.0</v>
      </c>
      <c r="U33" s="339">
        <v>0.0</v>
      </c>
      <c r="V33" s="339">
        <v>0.0</v>
      </c>
      <c r="W33" s="339">
        <v>0.0</v>
      </c>
      <c r="X33" s="339">
        <v>0.0</v>
      </c>
      <c r="Y33" s="339">
        <v>0.0</v>
      </c>
      <c r="Z33" s="339">
        <v>0.0</v>
      </c>
      <c r="AA33" s="339">
        <v>0.0</v>
      </c>
      <c r="AB33" s="339">
        <v>0.0</v>
      </c>
      <c r="AC33" s="339">
        <v>0.0</v>
      </c>
      <c r="AD33" s="339">
        <v>0.0</v>
      </c>
      <c r="AE33" s="339">
        <v>0.0</v>
      </c>
      <c r="AF33" s="339">
        <v>0.0</v>
      </c>
      <c r="AG33" s="448">
        <f t="shared" si="7"/>
        <v>0</v>
      </c>
    </row>
    <row r="34">
      <c r="A34" s="315" t="s">
        <v>928</v>
      </c>
      <c r="B34" s="339">
        <v>0.0</v>
      </c>
      <c r="C34" s="339">
        <v>0.0</v>
      </c>
      <c r="D34" s="339">
        <v>0.0</v>
      </c>
      <c r="E34" s="339">
        <v>0.0</v>
      </c>
      <c r="F34" s="339">
        <v>0.0</v>
      </c>
      <c r="G34" s="339">
        <v>0.0</v>
      </c>
      <c r="H34" s="339">
        <v>0.0</v>
      </c>
      <c r="I34" s="339">
        <v>0.0</v>
      </c>
      <c r="J34" s="339">
        <v>0.0</v>
      </c>
      <c r="K34" s="339">
        <v>0.0</v>
      </c>
      <c r="L34" s="339">
        <v>0.0</v>
      </c>
      <c r="M34" s="339">
        <v>0.0</v>
      </c>
      <c r="N34" s="339">
        <v>0.0</v>
      </c>
      <c r="O34" s="339">
        <v>0.0</v>
      </c>
      <c r="P34" s="339">
        <v>0.0</v>
      </c>
      <c r="Q34" s="339">
        <v>0.0</v>
      </c>
      <c r="R34" s="339">
        <v>0.0</v>
      </c>
      <c r="S34" s="339">
        <v>0.0</v>
      </c>
      <c r="T34" s="339">
        <v>0.0</v>
      </c>
      <c r="U34" s="339">
        <v>0.0</v>
      </c>
      <c r="V34" s="339">
        <v>0.0</v>
      </c>
      <c r="W34" s="339">
        <v>0.0</v>
      </c>
      <c r="X34" s="339">
        <v>0.0</v>
      </c>
      <c r="Y34" s="339">
        <v>0.0</v>
      </c>
      <c r="Z34" s="339">
        <v>0.0</v>
      </c>
      <c r="AA34" s="339">
        <v>0.0</v>
      </c>
      <c r="AB34" s="339">
        <v>0.0</v>
      </c>
      <c r="AC34" s="339">
        <v>0.0</v>
      </c>
      <c r="AD34" s="339">
        <v>0.0</v>
      </c>
      <c r="AE34" s="339">
        <v>0.0</v>
      </c>
      <c r="AF34" s="339">
        <v>0.0</v>
      </c>
      <c r="AG34" s="448">
        <f t="shared" si="7"/>
        <v>0</v>
      </c>
    </row>
    <row r="35">
      <c r="A35" s="315" t="s">
        <v>929</v>
      </c>
      <c r="B35" s="339">
        <v>0.0</v>
      </c>
      <c r="C35" s="339">
        <v>0.0</v>
      </c>
      <c r="D35" s="339">
        <v>0.0</v>
      </c>
      <c r="E35" s="339">
        <v>0.0</v>
      </c>
      <c r="F35" s="339">
        <v>0.0</v>
      </c>
      <c r="G35" s="339">
        <v>0.0</v>
      </c>
      <c r="H35" s="339">
        <v>0.0</v>
      </c>
      <c r="I35" s="339">
        <v>0.0</v>
      </c>
      <c r="J35" s="339">
        <v>0.0</v>
      </c>
      <c r="K35" s="339">
        <v>0.0</v>
      </c>
      <c r="L35" s="339">
        <v>0.0</v>
      </c>
      <c r="M35" s="339">
        <v>0.0</v>
      </c>
      <c r="N35" s="339">
        <v>0.0</v>
      </c>
      <c r="O35" s="339">
        <v>0.0</v>
      </c>
      <c r="P35" s="339">
        <v>0.0</v>
      </c>
      <c r="Q35" s="339">
        <v>0.0</v>
      </c>
      <c r="R35" s="339">
        <v>0.0</v>
      </c>
      <c r="S35" s="339">
        <v>0.0</v>
      </c>
      <c r="T35" s="339">
        <v>0.0</v>
      </c>
      <c r="U35" s="339">
        <v>0.0</v>
      </c>
      <c r="V35" s="339">
        <v>0.0</v>
      </c>
      <c r="W35" s="339">
        <v>0.0</v>
      </c>
      <c r="X35" s="339">
        <v>0.0</v>
      </c>
      <c r="Y35" s="339">
        <v>0.0</v>
      </c>
      <c r="Z35" s="339">
        <v>0.0</v>
      </c>
      <c r="AA35" s="339">
        <v>0.0</v>
      </c>
      <c r="AB35" s="339">
        <v>0.0</v>
      </c>
      <c r="AC35" s="339">
        <v>0.0</v>
      </c>
      <c r="AD35" s="339">
        <v>0.0</v>
      </c>
      <c r="AE35" s="339">
        <v>0.0</v>
      </c>
      <c r="AF35" s="339">
        <v>0.0</v>
      </c>
      <c r="AG35" s="448">
        <f t="shared" si="7"/>
        <v>0</v>
      </c>
    </row>
    <row r="36">
      <c r="A36" s="315"/>
      <c r="B36" s="315"/>
      <c r="C36" s="315"/>
      <c r="D36" s="315"/>
      <c r="E36" s="315"/>
      <c r="F36" s="315"/>
      <c r="G36" s="315"/>
      <c r="H36" s="315"/>
      <c r="I36" s="315"/>
      <c r="J36" s="315"/>
      <c r="K36" s="315"/>
      <c r="L36" s="315"/>
      <c r="M36" s="315"/>
      <c r="N36" s="315"/>
      <c r="O36" s="315"/>
      <c r="P36" s="315"/>
      <c r="Q36" s="315"/>
      <c r="R36" s="315"/>
      <c r="S36" s="315"/>
      <c r="T36" s="315"/>
      <c r="U36" s="315"/>
      <c r="V36" s="315"/>
      <c r="W36" s="315"/>
      <c r="X36" s="315"/>
      <c r="Y36" s="315"/>
      <c r="Z36" s="315"/>
      <c r="AA36" s="315"/>
      <c r="AB36" s="315"/>
      <c r="AC36" s="315"/>
      <c r="AD36" s="315"/>
      <c r="AE36" s="315"/>
      <c r="AF36" s="315"/>
      <c r="AG36" s="430"/>
    </row>
    <row r="37">
      <c r="A37" s="450" t="s">
        <v>933</v>
      </c>
      <c r="B37" s="315"/>
      <c r="C37" s="315"/>
      <c r="D37" s="315"/>
      <c r="E37" s="315"/>
      <c r="F37" s="315"/>
      <c r="G37" s="315"/>
      <c r="H37" s="315"/>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315"/>
      <c r="AG37" s="430"/>
    </row>
    <row r="38">
      <c r="A38" s="315" t="s">
        <v>934</v>
      </c>
      <c r="B38" s="339">
        <v>0.0</v>
      </c>
      <c r="C38" s="339">
        <v>0.0</v>
      </c>
      <c r="D38" s="339">
        <v>0.0</v>
      </c>
      <c r="E38" s="339">
        <v>0.0</v>
      </c>
      <c r="F38" s="339">
        <v>0.0</v>
      </c>
      <c r="G38" s="339">
        <v>0.0</v>
      </c>
      <c r="H38" s="339">
        <v>0.0</v>
      </c>
      <c r="I38" s="339">
        <v>0.0</v>
      </c>
      <c r="J38" s="339">
        <v>0.0</v>
      </c>
      <c r="K38" s="339">
        <v>0.0</v>
      </c>
      <c r="L38" s="339">
        <v>0.0</v>
      </c>
      <c r="M38" s="339">
        <v>0.0</v>
      </c>
      <c r="N38" s="339">
        <v>0.0</v>
      </c>
      <c r="O38" s="339">
        <v>0.0</v>
      </c>
      <c r="P38" s="339">
        <v>0.0</v>
      </c>
      <c r="Q38" s="339">
        <v>0.0</v>
      </c>
      <c r="R38" s="339">
        <v>0.0</v>
      </c>
      <c r="S38" s="339">
        <v>0.0</v>
      </c>
      <c r="T38" s="339">
        <v>0.0</v>
      </c>
      <c r="U38" s="339">
        <v>0.0</v>
      </c>
      <c r="V38" s="339">
        <v>0.0</v>
      </c>
      <c r="W38" s="339">
        <v>0.0</v>
      </c>
      <c r="X38" s="339">
        <v>0.0</v>
      </c>
      <c r="Y38" s="339">
        <v>0.0</v>
      </c>
      <c r="Z38" s="339">
        <v>0.0</v>
      </c>
      <c r="AA38" s="339">
        <v>0.0</v>
      </c>
      <c r="AB38" s="339">
        <v>0.0</v>
      </c>
      <c r="AC38" s="339">
        <v>0.0</v>
      </c>
      <c r="AD38" s="339">
        <v>0.0</v>
      </c>
      <c r="AE38" s="339">
        <v>0.0</v>
      </c>
      <c r="AF38" s="339">
        <v>0.0</v>
      </c>
      <c r="AG38" s="448">
        <f t="shared" ref="AG38:AG41" si="8">SUM(A38:AE38)</f>
        <v>0</v>
      </c>
    </row>
    <row r="39">
      <c r="A39" s="315" t="s">
        <v>935</v>
      </c>
      <c r="B39" s="339">
        <v>0.0</v>
      </c>
      <c r="C39" s="339">
        <v>0.0</v>
      </c>
      <c r="D39" s="339">
        <v>0.0</v>
      </c>
      <c r="E39" s="339">
        <v>0.0</v>
      </c>
      <c r="F39" s="339">
        <v>0.0</v>
      </c>
      <c r="G39" s="339">
        <v>0.0</v>
      </c>
      <c r="H39" s="339">
        <v>0.0</v>
      </c>
      <c r="I39" s="339">
        <v>0.0</v>
      </c>
      <c r="J39" s="339">
        <v>0.0</v>
      </c>
      <c r="K39" s="339">
        <v>0.0</v>
      </c>
      <c r="L39" s="339">
        <v>0.0</v>
      </c>
      <c r="M39" s="339">
        <v>0.0</v>
      </c>
      <c r="N39" s="339">
        <v>0.0</v>
      </c>
      <c r="O39" s="339">
        <v>0.0</v>
      </c>
      <c r="P39" s="339">
        <v>0.0</v>
      </c>
      <c r="Q39" s="339">
        <v>0.0</v>
      </c>
      <c r="R39" s="339">
        <v>0.0</v>
      </c>
      <c r="S39" s="339">
        <v>0.0</v>
      </c>
      <c r="T39" s="339">
        <v>0.0</v>
      </c>
      <c r="U39" s="339">
        <v>0.0</v>
      </c>
      <c r="V39" s="339">
        <v>0.0</v>
      </c>
      <c r="W39" s="339">
        <v>0.0</v>
      </c>
      <c r="X39" s="339">
        <v>0.0</v>
      </c>
      <c r="Y39" s="339">
        <v>0.0</v>
      </c>
      <c r="Z39" s="339">
        <v>0.0</v>
      </c>
      <c r="AA39" s="339">
        <v>0.0</v>
      </c>
      <c r="AB39" s="339">
        <v>0.0</v>
      </c>
      <c r="AC39" s="339">
        <v>0.0</v>
      </c>
      <c r="AD39" s="339">
        <v>0.0</v>
      </c>
      <c r="AE39" s="339">
        <v>0.0</v>
      </c>
      <c r="AF39" s="339">
        <v>0.0</v>
      </c>
      <c r="AG39" s="448">
        <f t="shared" si="8"/>
        <v>0</v>
      </c>
    </row>
    <row r="40">
      <c r="A40" s="315" t="s">
        <v>385</v>
      </c>
      <c r="B40" s="451">
        <v>1.0</v>
      </c>
      <c r="C40" s="451">
        <v>0.0</v>
      </c>
      <c r="D40" s="451">
        <v>0.0</v>
      </c>
      <c r="E40" s="451">
        <v>0.0</v>
      </c>
      <c r="F40" s="451">
        <v>0.0</v>
      </c>
      <c r="G40" s="451">
        <v>0.0</v>
      </c>
      <c r="H40" s="451">
        <v>0.0</v>
      </c>
      <c r="I40" s="451">
        <v>0.0</v>
      </c>
      <c r="J40" s="451">
        <v>0.0</v>
      </c>
      <c r="K40" s="451">
        <v>0.0</v>
      </c>
      <c r="L40" s="451">
        <v>0.0</v>
      </c>
      <c r="M40" s="451">
        <v>0.0</v>
      </c>
      <c r="N40" s="451">
        <v>0.0</v>
      </c>
      <c r="O40" s="451">
        <v>0.0</v>
      </c>
      <c r="P40" s="451">
        <v>0.0</v>
      </c>
      <c r="Q40" s="451">
        <v>0.0</v>
      </c>
      <c r="R40" s="451">
        <v>0.0</v>
      </c>
      <c r="S40" s="451">
        <v>0.0</v>
      </c>
      <c r="T40" s="451">
        <v>0.0</v>
      </c>
      <c r="U40" s="451">
        <v>0.0</v>
      </c>
      <c r="V40" s="451">
        <v>0.0</v>
      </c>
      <c r="W40" s="451">
        <v>0.0</v>
      </c>
      <c r="X40" s="451">
        <v>0.0</v>
      </c>
      <c r="Y40" s="451">
        <v>0.0</v>
      </c>
      <c r="Z40" s="451">
        <v>0.0</v>
      </c>
      <c r="AA40" s="451">
        <v>0.0</v>
      </c>
      <c r="AB40" s="451">
        <v>0.0</v>
      </c>
      <c r="AC40" s="451">
        <v>0.0</v>
      </c>
      <c r="AD40" s="451">
        <v>0.0</v>
      </c>
      <c r="AE40" s="451">
        <v>0.0</v>
      </c>
      <c r="AF40" s="451">
        <v>0.0</v>
      </c>
      <c r="AG40" s="448">
        <f t="shared" si="8"/>
        <v>1</v>
      </c>
    </row>
    <row r="41">
      <c r="A41" s="315" t="s">
        <v>936</v>
      </c>
      <c r="B41" s="451">
        <v>0.0</v>
      </c>
      <c r="C41" s="451">
        <v>0.0</v>
      </c>
      <c r="D41" s="451">
        <v>0.0</v>
      </c>
      <c r="E41" s="451">
        <v>0.0</v>
      </c>
      <c r="F41" s="451">
        <v>0.0</v>
      </c>
      <c r="G41" s="451">
        <v>0.0</v>
      </c>
      <c r="H41" s="451">
        <v>0.0</v>
      </c>
      <c r="I41" s="451">
        <v>0.0</v>
      </c>
      <c r="J41" s="451">
        <v>0.0</v>
      </c>
      <c r="K41" s="451">
        <v>0.0</v>
      </c>
      <c r="L41" s="451">
        <v>0.0</v>
      </c>
      <c r="M41" s="451">
        <v>0.0</v>
      </c>
      <c r="N41" s="451">
        <v>0.0</v>
      </c>
      <c r="O41" s="451">
        <v>0.0</v>
      </c>
      <c r="P41" s="451">
        <v>0.0</v>
      </c>
      <c r="Q41" s="451">
        <v>0.0</v>
      </c>
      <c r="R41" s="451">
        <v>0.0</v>
      </c>
      <c r="S41" s="451">
        <v>0.0</v>
      </c>
      <c r="T41" s="451">
        <v>0.0</v>
      </c>
      <c r="U41" s="451">
        <v>0.0</v>
      </c>
      <c r="V41" s="451">
        <v>0.0</v>
      </c>
      <c r="W41" s="451">
        <v>0.0</v>
      </c>
      <c r="X41" s="451">
        <v>0.0</v>
      </c>
      <c r="Y41" s="451">
        <v>0.0</v>
      </c>
      <c r="Z41" s="451">
        <v>0.0</v>
      </c>
      <c r="AA41" s="451">
        <v>0.0</v>
      </c>
      <c r="AB41" s="451">
        <v>0.0</v>
      </c>
      <c r="AC41" s="451">
        <v>0.0</v>
      </c>
      <c r="AD41" s="451">
        <v>0.0</v>
      </c>
      <c r="AE41" s="451">
        <v>0.0</v>
      </c>
      <c r="AF41" s="451">
        <v>0.0</v>
      </c>
      <c r="AG41" s="448">
        <f t="shared" si="8"/>
        <v>0</v>
      </c>
    </row>
    <row r="42">
      <c r="A42" s="315"/>
      <c r="B42" s="315"/>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430"/>
    </row>
    <row r="43">
      <c r="A43" s="315" t="s">
        <v>278</v>
      </c>
      <c r="B43" s="339">
        <v>0.0</v>
      </c>
      <c r="C43" s="339">
        <v>0.0</v>
      </c>
      <c r="D43" s="339">
        <v>0.0</v>
      </c>
      <c r="E43" s="339">
        <v>0.0</v>
      </c>
      <c r="F43" s="339">
        <v>0.0</v>
      </c>
      <c r="G43" s="339">
        <v>0.0</v>
      </c>
      <c r="H43" s="339">
        <v>0.0</v>
      </c>
      <c r="I43" s="339">
        <v>0.0</v>
      </c>
      <c r="J43" s="339">
        <v>0.0</v>
      </c>
      <c r="K43" s="339">
        <v>0.0</v>
      </c>
      <c r="L43" s="339">
        <v>0.0</v>
      </c>
      <c r="M43" s="339">
        <v>0.0</v>
      </c>
      <c r="N43" s="339">
        <v>0.0</v>
      </c>
      <c r="O43" s="339">
        <v>0.0</v>
      </c>
      <c r="P43" s="339">
        <v>0.0</v>
      </c>
      <c r="Q43" s="339">
        <v>0.0</v>
      </c>
      <c r="R43" s="339">
        <v>0.0</v>
      </c>
      <c r="S43" s="339">
        <v>0.0</v>
      </c>
      <c r="T43" s="339">
        <v>0.0</v>
      </c>
      <c r="U43" s="339">
        <v>0.0</v>
      </c>
      <c r="V43" s="339">
        <v>0.0</v>
      </c>
      <c r="W43" s="339">
        <v>0.0</v>
      </c>
      <c r="X43" s="339">
        <v>0.0</v>
      </c>
      <c r="Y43" s="339">
        <v>0.0</v>
      </c>
      <c r="Z43" s="339">
        <v>0.0</v>
      </c>
      <c r="AA43" s="339">
        <v>0.0</v>
      </c>
      <c r="AB43" s="339">
        <v>0.0</v>
      </c>
      <c r="AC43" s="339">
        <v>0.0</v>
      </c>
      <c r="AD43" s="339">
        <v>0.0</v>
      </c>
      <c r="AE43" s="339">
        <v>0.0</v>
      </c>
      <c r="AF43" s="339">
        <v>0.0</v>
      </c>
      <c r="AG43" s="448">
        <f t="shared" ref="AG43:AG49" si="9">SUM(A43:AE43)</f>
        <v>0</v>
      </c>
    </row>
    <row r="44">
      <c r="A44" s="315" t="s">
        <v>279</v>
      </c>
      <c r="B44" s="339">
        <v>0.0</v>
      </c>
      <c r="C44" s="339">
        <v>0.0</v>
      </c>
      <c r="D44" s="339">
        <v>0.0</v>
      </c>
      <c r="E44" s="339">
        <v>0.0</v>
      </c>
      <c r="F44" s="339">
        <v>0.0</v>
      </c>
      <c r="G44" s="339">
        <v>0.0</v>
      </c>
      <c r="H44" s="339">
        <v>0.0</v>
      </c>
      <c r="I44" s="339">
        <v>0.0</v>
      </c>
      <c r="J44" s="339">
        <v>0.0</v>
      </c>
      <c r="K44" s="339">
        <v>0.0</v>
      </c>
      <c r="L44" s="339">
        <v>0.0</v>
      </c>
      <c r="M44" s="339">
        <v>0.0</v>
      </c>
      <c r="N44" s="339">
        <v>0.0</v>
      </c>
      <c r="O44" s="339">
        <v>0.0</v>
      </c>
      <c r="P44" s="339">
        <v>0.0</v>
      </c>
      <c r="Q44" s="339">
        <v>0.0</v>
      </c>
      <c r="R44" s="339">
        <v>0.0</v>
      </c>
      <c r="S44" s="339">
        <v>0.0</v>
      </c>
      <c r="T44" s="339">
        <v>0.0</v>
      </c>
      <c r="U44" s="339">
        <v>0.0</v>
      </c>
      <c r="V44" s="339">
        <v>0.0</v>
      </c>
      <c r="W44" s="339">
        <v>0.0</v>
      </c>
      <c r="X44" s="339">
        <v>0.0</v>
      </c>
      <c r="Y44" s="339">
        <v>0.0</v>
      </c>
      <c r="Z44" s="339">
        <v>0.0</v>
      </c>
      <c r="AA44" s="339">
        <v>0.0</v>
      </c>
      <c r="AB44" s="339">
        <v>0.0</v>
      </c>
      <c r="AC44" s="339">
        <v>0.0</v>
      </c>
      <c r="AD44" s="339">
        <v>0.0</v>
      </c>
      <c r="AE44" s="339">
        <v>0.0</v>
      </c>
      <c r="AF44" s="339">
        <v>0.0</v>
      </c>
      <c r="AG44" s="448">
        <f t="shared" si="9"/>
        <v>0</v>
      </c>
    </row>
    <row r="45">
      <c r="A45" s="315" t="s">
        <v>937</v>
      </c>
      <c r="B45" s="339">
        <v>0.0</v>
      </c>
      <c r="C45" s="339">
        <v>0.0</v>
      </c>
      <c r="D45" s="339">
        <v>0.0</v>
      </c>
      <c r="E45" s="339">
        <v>0.0</v>
      </c>
      <c r="F45" s="339">
        <v>0.0</v>
      </c>
      <c r="G45" s="339">
        <v>0.0</v>
      </c>
      <c r="H45" s="339">
        <v>0.0</v>
      </c>
      <c r="I45" s="339">
        <v>0.0</v>
      </c>
      <c r="J45" s="339">
        <v>0.0</v>
      </c>
      <c r="K45" s="339">
        <v>0.0</v>
      </c>
      <c r="L45" s="339">
        <v>0.0</v>
      </c>
      <c r="M45" s="339">
        <v>0.0</v>
      </c>
      <c r="N45" s="339">
        <v>0.0</v>
      </c>
      <c r="O45" s="339">
        <v>0.0</v>
      </c>
      <c r="P45" s="339">
        <v>0.0</v>
      </c>
      <c r="Q45" s="339">
        <v>0.0</v>
      </c>
      <c r="R45" s="339">
        <v>0.0</v>
      </c>
      <c r="S45" s="339">
        <v>0.0</v>
      </c>
      <c r="T45" s="339">
        <v>0.0</v>
      </c>
      <c r="U45" s="339">
        <v>0.0</v>
      </c>
      <c r="V45" s="339">
        <v>0.0</v>
      </c>
      <c r="W45" s="339">
        <v>0.0</v>
      </c>
      <c r="X45" s="339">
        <v>0.0</v>
      </c>
      <c r="Y45" s="339">
        <v>0.0</v>
      </c>
      <c r="Z45" s="339">
        <v>0.0</v>
      </c>
      <c r="AA45" s="339">
        <v>0.0</v>
      </c>
      <c r="AB45" s="339">
        <v>0.0</v>
      </c>
      <c r="AC45" s="339">
        <v>0.0</v>
      </c>
      <c r="AD45" s="339">
        <v>0.0</v>
      </c>
      <c r="AE45" s="339">
        <v>0.0</v>
      </c>
      <c r="AF45" s="339">
        <v>0.0</v>
      </c>
      <c r="AG45" s="448">
        <f t="shared" si="9"/>
        <v>0</v>
      </c>
    </row>
    <row r="46">
      <c r="A46" s="315" t="s">
        <v>938</v>
      </c>
      <c r="B46" s="339">
        <v>0.0</v>
      </c>
      <c r="C46" s="339">
        <v>0.0</v>
      </c>
      <c r="D46" s="339">
        <v>0.0</v>
      </c>
      <c r="E46" s="339">
        <v>0.0</v>
      </c>
      <c r="F46" s="339">
        <v>0.0</v>
      </c>
      <c r="G46" s="339">
        <v>0.0</v>
      </c>
      <c r="H46" s="339">
        <v>0.0</v>
      </c>
      <c r="I46" s="339">
        <v>0.0</v>
      </c>
      <c r="J46" s="339">
        <v>0.0</v>
      </c>
      <c r="K46" s="339">
        <v>0.0</v>
      </c>
      <c r="L46" s="339">
        <v>0.0</v>
      </c>
      <c r="M46" s="339">
        <v>0.0</v>
      </c>
      <c r="N46" s="339">
        <v>0.0</v>
      </c>
      <c r="O46" s="339">
        <v>0.0</v>
      </c>
      <c r="P46" s="339">
        <v>0.0</v>
      </c>
      <c r="Q46" s="339">
        <v>0.0</v>
      </c>
      <c r="R46" s="339">
        <v>0.0</v>
      </c>
      <c r="S46" s="339">
        <v>0.0</v>
      </c>
      <c r="T46" s="339">
        <v>0.0</v>
      </c>
      <c r="U46" s="339">
        <v>0.0</v>
      </c>
      <c r="V46" s="339">
        <v>0.0</v>
      </c>
      <c r="W46" s="339">
        <v>0.0</v>
      </c>
      <c r="X46" s="339">
        <v>0.0</v>
      </c>
      <c r="Y46" s="339">
        <v>0.0</v>
      </c>
      <c r="Z46" s="339">
        <v>0.0</v>
      </c>
      <c r="AA46" s="339">
        <v>0.0</v>
      </c>
      <c r="AB46" s="339">
        <v>0.0</v>
      </c>
      <c r="AC46" s="339">
        <v>0.0</v>
      </c>
      <c r="AD46" s="339">
        <v>0.0</v>
      </c>
      <c r="AE46" s="339">
        <v>0.0</v>
      </c>
      <c r="AF46" s="339">
        <v>0.0</v>
      </c>
      <c r="AG46" s="448">
        <f t="shared" si="9"/>
        <v>0</v>
      </c>
    </row>
    <row r="47">
      <c r="A47" s="315" t="s">
        <v>939</v>
      </c>
      <c r="B47" s="339">
        <v>0.0</v>
      </c>
      <c r="C47" s="339">
        <v>0.0</v>
      </c>
      <c r="D47" s="339">
        <v>0.0</v>
      </c>
      <c r="E47" s="339">
        <v>0.0</v>
      </c>
      <c r="F47" s="339">
        <v>0.0</v>
      </c>
      <c r="G47" s="339">
        <v>0.0</v>
      </c>
      <c r="H47" s="339">
        <v>0.0</v>
      </c>
      <c r="I47" s="339">
        <v>0.0</v>
      </c>
      <c r="J47" s="339">
        <v>0.0</v>
      </c>
      <c r="K47" s="339">
        <v>0.0</v>
      </c>
      <c r="L47" s="339">
        <v>0.0</v>
      </c>
      <c r="M47" s="339">
        <v>0.0</v>
      </c>
      <c r="N47" s="339">
        <v>0.0</v>
      </c>
      <c r="O47" s="339">
        <v>0.0</v>
      </c>
      <c r="P47" s="339">
        <v>0.0</v>
      </c>
      <c r="Q47" s="339">
        <v>0.0</v>
      </c>
      <c r="R47" s="339">
        <v>0.0</v>
      </c>
      <c r="S47" s="339">
        <v>0.0</v>
      </c>
      <c r="T47" s="339">
        <v>0.0</v>
      </c>
      <c r="U47" s="339">
        <v>0.0</v>
      </c>
      <c r="V47" s="339">
        <v>0.0</v>
      </c>
      <c r="W47" s="339">
        <v>0.0</v>
      </c>
      <c r="X47" s="339">
        <v>0.0</v>
      </c>
      <c r="Y47" s="339">
        <v>0.0</v>
      </c>
      <c r="Z47" s="339">
        <v>0.0</v>
      </c>
      <c r="AA47" s="339">
        <v>0.0</v>
      </c>
      <c r="AB47" s="339">
        <v>0.0</v>
      </c>
      <c r="AC47" s="339">
        <v>0.0</v>
      </c>
      <c r="AD47" s="339">
        <v>0.0</v>
      </c>
      <c r="AE47" s="339">
        <v>0.0</v>
      </c>
      <c r="AF47" s="339">
        <v>0.0</v>
      </c>
      <c r="AG47" s="448">
        <f t="shared" si="9"/>
        <v>0</v>
      </c>
    </row>
    <row r="48">
      <c r="A48" s="315" t="s">
        <v>940</v>
      </c>
      <c r="B48" s="339">
        <v>0.0</v>
      </c>
      <c r="C48" s="339">
        <v>0.0</v>
      </c>
      <c r="D48" s="339">
        <v>0.0</v>
      </c>
      <c r="E48" s="339">
        <v>0.0</v>
      </c>
      <c r="F48" s="339">
        <v>0.0</v>
      </c>
      <c r="G48" s="339">
        <v>0.0</v>
      </c>
      <c r="H48" s="339">
        <v>0.0</v>
      </c>
      <c r="I48" s="339">
        <v>0.0</v>
      </c>
      <c r="J48" s="339">
        <v>0.0</v>
      </c>
      <c r="K48" s="339">
        <v>0.0</v>
      </c>
      <c r="L48" s="339">
        <v>0.0</v>
      </c>
      <c r="M48" s="339">
        <v>0.0</v>
      </c>
      <c r="N48" s="339">
        <v>0.0</v>
      </c>
      <c r="O48" s="339">
        <v>0.0</v>
      </c>
      <c r="P48" s="339">
        <v>0.0</v>
      </c>
      <c r="Q48" s="339">
        <v>0.0</v>
      </c>
      <c r="R48" s="339">
        <v>0.0</v>
      </c>
      <c r="S48" s="339">
        <v>0.0</v>
      </c>
      <c r="T48" s="339">
        <v>0.0</v>
      </c>
      <c r="U48" s="339">
        <v>0.0</v>
      </c>
      <c r="V48" s="339">
        <v>0.0</v>
      </c>
      <c r="W48" s="339">
        <v>0.0</v>
      </c>
      <c r="X48" s="339">
        <v>0.0</v>
      </c>
      <c r="Y48" s="339">
        <v>0.0</v>
      </c>
      <c r="Z48" s="339">
        <v>0.0</v>
      </c>
      <c r="AA48" s="339">
        <v>0.0</v>
      </c>
      <c r="AB48" s="339">
        <v>0.0</v>
      </c>
      <c r="AC48" s="339">
        <v>0.0</v>
      </c>
      <c r="AD48" s="339">
        <v>0.0</v>
      </c>
      <c r="AE48" s="339">
        <v>0.0</v>
      </c>
      <c r="AF48" s="339">
        <v>0.0</v>
      </c>
      <c r="AG48" s="448">
        <f t="shared" si="9"/>
        <v>0</v>
      </c>
    </row>
    <row r="49">
      <c r="A49" s="315" t="s">
        <v>941</v>
      </c>
      <c r="B49" s="339">
        <v>0.0</v>
      </c>
      <c r="C49" s="339">
        <v>0.0</v>
      </c>
      <c r="D49" s="339">
        <v>0.0</v>
      </c>
      <c r="E49" s="339">
        <v>0.0</v>
      </c>
      <c r="F49" s="339">
        <v>0.0</v>
      </c>
      <c r="G49" s="339">
        <v>0.0</v>
      </c>
      <c r="H49" s="339">
        <v>0.0</v>
      </c>
      <c r="I49" s="339">
        <v>0.0</v>
      </c>
      <c r="J49" s="339">
        <v>0.0</v>
      </c>
      <c r="K49" s="339">
        <v>0.0</v>
      </c>
      <c r="L49" s="339">
        <v>0.0</v>
      </c>
      <c r="M49" s="339">
        <v>0.0</v>
      </c>
      <c r="N49" s="339">
        <v>0.0</v>
      </c>
      <c r="O49" s="339">
        <v>0.0</v>
      </c>
      <c r="P49" s="339">
        <v>0.0</v>
      </c>
      <c r="Q49" s="339">
        <v>0.0</v>
      </c>
      <c r="R49" s="339">
        <v>0.0</v>
      </c>
      <c r="S49" s="339">
        <v>0.0</v>
      </c>
      <c r="T49" s="339">
        <v>0.0</v>
      </c>
      <c r="U49" s="339">
        <v>0.0</v>
      </c>
      <c r="V49" s="339">
        <v>0.0</v>
      </c>
      <c r="W49" s="339">
        <v>0.0</v>
      </c>
      <c r="X49" s="339">
        <v>0.0</v>
      </c>
      <c r="Y49" s="339">
        <v>0.0</v>
      </c>
      <c r="Z49" s="339">
        <v>0.0</v>
      </c>
      <c r="AA49" s="339">
        <v>0.0</v>
      </c>
      <c r="AB49" s="339">
        <v>0.0</v>
      </c>
      <c r="AC49" s="339">
        <v>0.0</v>
      </c>
      <c r="AD49" s="339">
        <v>0.0</v>
      </c>
      <c r="AE49" s="339">
        <v>0.0</v>
      </c>
      <c r="AF49" s="339">
        <v>0.0</v>
      </c>
      <c r="AG49" s="448">
        <f t="shared" si="9"/>
        <v>0</v>
      </c>
    </row>
    <row r="50">
      <c r="A50" s="315"/>
      <c r="B50" s="315"/>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430"/>
    </row>
    <row r="51">
      <c r="A51" s="315" t="s">
        <v>942</v>
      </c>
      <c r="B51" s="339">
        <v>0.0</v>
      </c>
      <c r="C51" s="339">
        <v>0.0</v>
      </c>
      <c r="D51" s="339">
        <v>0.0</v>
      </c>
      <c r="E51" s="339">
        <v>0.0</v>
      </c>
      <c r="F51" s="339">
        <v>0.0</v>
      </c>
      <c r="G51" s="339">
        <v>0.0</v>
      </c>
      <c r="H51" s="339">
        <v>0.0</v>
      </c>
      <c r="I51" s="339">
        <v>0.0</v>
      </c>
      <c r="J51" s="339">
        <v>0.0</v>
      </c>
      <c r="K51" s="339">
        <v>0.0</v>
      </c>
      <c r="L51" s="339">
        <v>0.0</v>
      </c>
      <c r="M51" s="339">
        <v>0.0</v>
      </c>
      <c r="N51" s="339">
        <v>0.0</v>
      </c>
      <c r="O51" s="339">
        <v>0.0</v>
      </c>
      <c r="P51" s="339">
        <v>0.0</v>
      </c>
      <c r="Q51" s="339">
        <v>0.0</v>
      </c>
      <c r="R51" s="339">
        <v>0.0</v>
      </c>
      <c r="S51" s="339">
        <v>0.0</v>
      </c>
      <c r="T51" s="339">
        <v>0.0</v>
      </c>
      <c r="U51" s="339">
        <v>0.0</v>
      </c>
      <c r="V51" s="339">
        <v>0.0</v>
      </c>
      <c r="W51" s="339">
        <v>0.0</v>
      </c>
      <c r="X51" s="339">
        <v>0.0</v>
      </c>
      <c r="Y51" s="339">
        <v>0.0</v>
      </c>
      <c r="Z51" s="339">
        <v>0.0</v>
      </c>
      <c r="AA51" s="339">
        <v>0.0</v>
      </c>
      <c r="AB51" s="339">
        <v>0.0</v>
      </c>
      <c r="AC51" s="339">
        <v>0.0</v>
      </c>
      <c r="AD51" s="339">
        <v>0.0</v>
      </c>
      <c r="AE51" s="339">
        <v>0.0</v>
      </c>
      <c r="AF51" s="339">
        <v>0.0</v>
      </c>
      <c r="AG51" s="448">
        <f t="shared" ref="AG51:AG54" si="10">SUM(A51:AE51)</f>
        <v>0</v>
      </c>
    </row>
    <row r="52">
      <c r="A52" s="315" t="s">
        <v>943</v>
      </c>
      <c r="B52" s="339">
        <v>0.0</v>
      </c>
      <c r="C52" s="339">
        <v>0.0</v>
      </c>
      <c r="D52" s="339">
        <v>0.0</v>
      </c>
      <c r="E52" s="339">
        <v>0.0</v>
      </c>
      <c r="F52" s="339">
        <v>0.0</v>
      </c>
      <c r="G52" s="339">
        <v>0.0</v>
      </c>
      <c r="H52" s="339">
        <v>0.0</v>
      </c>
      <c r="I52" s="339">
        <v>0.0</v>
      </c>
      <c r="J52" s="339">
        <v>0.0</v>
      </c>
      <c r="K52" s="339">
        <v>0.0</v>
      </c>
      <c r="L52" s="339">
        <v>0.0</v>
      </c>
      <c r="M52" s="339">
        <v>0.0</v>
      </c>
      <c r="N52" s="339">
        <v>0.0</v>
      </c>
      <c r="O52" s="339">
        <v>0.0</v>
      </c>
      <c r="P52" s="339">
        <v>0.0</v>
      </c>
      <c r="Q52" s="339">
        <v>0.0</v>
      </c>
      <c r="R52" s="339">
        <v>0.0</v>
      </c>
      <c r="S52" s="339">
        <v>0.0</v>
      </c>
      <c r="T52" s="339">
        <v>0.0</v>
      </c>
      <c r="U52" s="339">
        <v>0.0</v>
      </c>
      <c r="V52" s="339">
        <v>0.0</v>
      </c>
      <c r="W52" s="339">
        <v>0.0</v>
      </c>
      <c r="X52" s="339">
        <v>0.0</v>
      </c>
      <c r="Y52" s="339">
        <v>0.0</v>
      </c>
      <c r="Z52" s="339">
        <v>0.0</v>
      </c>
      <c r="AA52" s="339">
        <v>0.0</v>
      </c>
      <c r="AB52" s="339">
        <v>0.0</v>
      </c>
      <c r="AC52" s="339">
        <v>0.0</v>
      </c>
      <c r="AD52" s="339">
        <v>0.0</v>
      </c>
      <c r="AE52" s="339">
        <v>0.0</v>
      </c>
      <c r="AF52" s="339">
        <v>0.0</v>
      </c>
      <c r="AG52" s="448">
        <f t="shared" si="10"/>
        <v>0</v>
      </c>
    </row>
    <row r="53">
      <c r="A53" s="315" t="s">
        <v>944</v>
      </c>
      <c r="B53" s="339">
        <v>0.0</v>
      </c>
      <c r="C53" s="339">
        <v>0.0</v>
      </c>
      <c r="D53" s="339">
        <v>0.0</v>
      </c>
      <c r="E53" s="339">
        <v>0.0</v>
      </c>
      <c r="F53" s="339">
        <v>0.0</v>
      </c>
      <c r="G53" s="339">
        <v>0.0</v>
      </c>
      <c r="H53" s="339">
        <v>0.0</v>
      </c>
      <c r="I53" s="339">
        <v>0.0</v>
      </c>
      <c r="J53" s="339">
        <v>0.0</v>
      </c>
      <c r="K53" s="339">
        <v>0.0</v>
      </c>
      <c r="L53" s="339">
        <v>0.0</v>
      </c>
      <c r="M53" s="339">
        <v>0.0</v>
      </c>
      <c r="N53" s="339">
        <v>0.0</v>
      </c>
      <c r="O53" s="339">
        <v>0.0</v>
      </c>
      <c r="P53" s="339">
        <v>0.0</v>
      </c>
      <c r="Q53" s="339">
        <v>0.0</v>
      </c>
      <c r="R53" s="339">
        <v>0.0</v>
      </c>
      <c r="S53" s="339">
        <v>0.0</v>
      </c>
      <c r="T53" s="339">
        <v>0.0</v>
      </c>
      <c r="U53" s="339">
        <v>0.0</v>
      </c>
      <c r="V53" s="339">
        <v>0.0</v>
      </c>
      <c r="W53" s="339">
        <v>0.0</v>
      </c>
      <c r="X53" s="339">
        <v>0.0</v>
      </c>
      <c r="Y53" s="339">
        <v>0.0</v>
      </c>
      <c r="Z53" s="339">
        <v>0.0</v>
      </c>
      <c r="AA53" s="339">
        <v>0.0</v>
      </c>
      <c r="AB53" s="339">
        <v>0.0</v>
      </c>
      <c r="AC53" s="339">
        <v>0.0</v>
      </c>
      <c r="AD53" s="339">
        <v>0.0</v>
      </c>
      <c r="AE53" s="339">
        <v>0.0</v>
      </c>
      <c r="AF53" s="339">
        <v>0.0</v>
      </c>
      <c r="AG53" s="448">
        <f t="shared" si="10"/>
        <v>0</v>
      </c>
    </row>
    <row r="54">
      <c r="A54" s="315" t="s">
        <v>945</v>
      </c>
      <c r="B54" s="339">
        <v>0.0</v>
      </c>
      <c r="C54" s="339">
        <v>0.0</v>
      </c>
      <c r="D54" s="339">
        <v>0.0</v>
      </c>
      <c r="E54" s="339">
        <v>0.0</v>
      </c>
      <c r="F54" s="339">
        <v>0.0</v>
      </c>
      <c r="G54" s="339">
        <v>0.0</v>
      </c>
      <c r="H54" s="339">
        <v>0.0</v>
      </c>
      <c r="I54" s="339">
        <v>0.0</v>
      </c>
      <c r="J54" s="339">
        <v>0.0</v>
      </c>
      <c r="K54" s="339">
        <v>0.0</v>
      </c>
      <c r="L54" s="339">
        <v>0.0</v>
      </c>
      <c r="M54" s="339">
        <v>0.0</v>
      </c>
      <c r="N54" s="339">
        <v>0.0</v>
      </c>
      <c r="O54" s="339">
        <v>0.0</v>
      </c>
      <c r="P54" s="339">
        <v>0.0</v>
      </c>
      <c r="Q54" s="339">
        <v>0.0</v>
      </c>
      <c r="R54" s="339">
        <v>0.0</v>
      </c>
      <c r="S54" s="339">
        <v>0.0</v>
      </c>
      <c r="T54" s="339">
        <v>0.0</v>
      </c>
      <c r="U54" s="339">
        <v>0.0</v>
      </c>
      <c r="V54" s="339">
        <v>0.0</v>
      </c>
      <c r="W54" s="339">
        <v>0.0</v>
      </c>
      <c r="X54" s="339">
        <v>0.0</v>
      </c>
      <c r="Y54" s="339">
        <v>0.0</v>
      </c>
      <c r="Z54" s="339">
        <v>0.0</v>
      </c>
      <c r="AA54" s="339">
        <v>0.0</v>
      </c>
      <c r="AB54" s="339">
        <v>0.0</v>
      </c>
      <c r="AC54" s="339">
        <v>0.0</v>
      </c>
      <c r="AD54" s="339">
        <v>0.0</v>
      </c>
      <c r="AE54" s="339">
        <v>0.0</v>
      </c>
      <c r="AF54" s="339">
        <v>0.0</v>
      </c>
      <c r="AG54" s="448">
        <f t="shared" si="10"/>
        <v>0</v>
      </c>
    </row>
    <row r="55">
      <c r="A55" s="315"/>
      <c r="B55" s="315"/>
      <c r="C55" s="315"/>
      <c r="D55" s="315"/>
      <c r="E55" s="315"/>
      <c r="F55" s="315"/>
      <c r="G55" s="315"/>
      <c r="H55" s="315"/>
      <c r="I55" s="315"/>
      <c r="J55" s="315"/>
      <c r="K55" s="315"/>
      <c r="L55" s="315"/>
      <c r="M55" s="315"/>
      <c r="N55" s="315"/>
      <c r="O55" s="315"/>
      <c r="P55" s="315"/>
      <c r="Q55" s="315"/>
      <c r="R55" s="315"/>
      <c r="S55" s="315"/>
      <c r="T55" s="315"/>
      <c r="U55" s="315"/>
      <c r="V55" s="315"/>
      <c r="W55" s="315"/>
      <c r="X55" s="315"/>
      <c r="Y55" s="315"/>
      <c r="Z55" s="315"/>
      <c r="AA55" s="315"/>
      <c r="AB55" s="315"/>
      <c r="AC55" s="315"/>
      <c r="AD55" s="315"/>
      <c r="AE55" s="315"/>
      <c r="AF55" s="315"/>
      <c r="AG55" s="430"/>
    </row>
    <row r="56">
      <c r="A56" s="315" t="s">
        <v>946</v>
      </c>
      <c r="B56" s="451">
        <v>0.0</v>
      </c>
      <c r="C56" s="451">
        <v>0.0</v>
      </c>
      <c r="D56" s="451">
        <v>0.0</v>
      </c>
      <c r="E56" s="451">
        <v>0.0</v>
      </c>
      <c r="F56" s="451">
        <v>0.0</v>
      </c>
      <c r="G56" s="451">
        <v>0.0</v>
      </c>
      <c r="H56" s="451">
        <v>0.0</v>
      </c>
      <c r="I56" s="451">
        <v>0.0</v>
      </c>
      <c r="J56" s="451">
        <v>0.0</v>
      </c>
      <c r="K56" s="451">
        <v>0.0</v>
      </c>
      <c r="L56" s="451">
        <v>0.0</v>
      </c>
      <c r="M56" s="451">
        <v>0.0</v>
      </c>
      <c r="N56" s="451">
        <v>0.0</v>
      </c>
      <c r="O56" s="451">
        <v>0.0</v>
      </c>
      <c r="P56" s="451">
        <v>0.0</v>
      </c>
      <c r="Q56" s="451">
        <v>0.0</v>
      </c>
      <c r="R56" s="451">
        <v>0.0</v>
      </c>
      <c r="S56" s="451">
        <v>0.0</v>
      </c>
      <c r="T56" s="451">
        <v>0.0</v>
      </c>
      <c r="U56" s="451">
        <v>0.0</v>
      </c>
      <c r="V56" s="451">
        <v>0.0</v>
      </c>
      <c r="W56" s="451">
        <v>0.0</v>
      </c>
      <c r="X56" s="451">
        <v>0.0</v>
      </c>
      <c r="Y56" s="451">
        <v>0.0</v>
      </c>
      <c r="Z56" s="451">
        <v>0.0</v>
      </c>
      <c r="AA56" s="451">
        <v>0.0</v>
      </c>
      <c r="AB56" s="451">
        <v>0.0</v>
      </c>
      <c r="AC56" s="451">
        <v>0.0</v>
      </c>
      <c r="AD56" s="451">
        <v>0.0</v>
      </c>
      <c r="AE56" s="451">
        <v>0.0</v>
      </c>
      <c r="AF56" s="451">
        <v>0.0</v>
      </c>
      <c r="AG56" s="452">
        <f>SUM(A56:AE56)</f>
        <v>0</v>
      </c>
    </row>
    <row r="57">
      <c r="A57" s="315"/>
      <c r="B57" s="315"/>
      <c r="C57" s="315"/>
      <c r="D57" s="315"/>
      <c r="E57" s="315"/>
      <c r="F57" s="315"/>
      <c r="G57" s="315"/>
      <c r="H57" s="315"/>
      <c r="I57" s="315"/>
      <c r="J57" s="315"/>
      <c r="K57" s="315"/>
      <c r="L57" s="315"/>
      <c r="M57" s="315"/>
      <c r="N57" s="315"/>
      <c r="O57" s="315"/>
      <c r="P57" s="315"/>
      <c r="Q57" s="315"/>
      <c r="R57" s="315"/>
      <c r="S57" s="315"/>
      <c r="T57" s="315"/>
      <c r="U57" s="315"/>
      <c r="V57" s="315"/>
      <c r="W57" s="315"/>
      <c r="X57" s="315"/>
      <c r="Y57" s="315"/>
      <c r="Z57" s="315"/>
      <c r="AA57" s="315"/>
      <c r="AB57" s="315"/>
      <c r="AC57" s="315"/>
      <c r="AD57" s="315"/>
      <c r="AE57" s="315"/>
      <c r="AF57" s="315"/>
      <c r="AG57" s="315"/>
    </row>
    <row r="58">
      <c r="A58" s="315"/>
      <c r="B58" s="315"/>
      <c r="C58" s="315"/>
      <c r="D58" s="315"/>
      <c r="E58" s="315"/>
      <c r="F58" s="315"/>
      <c r="G58" s="315"/>
      <c r="H58" s="315"/>
      <c r="I58" s="315"/>
      <c r="J58" s="315"/>
      <c r="K58" s="315"/>
      <c r="L58" s="315"/>
      <c r="M58" s="315"/>
      <c r="N58" s="315"/>
      <c r="O58" s="315"/>
      <c r="P58" s="315"/>
      <c r="Q58" s="315"/>
      <c r="R58" s="315"/>
      <c r="S58" s="315"/>
      <c r="T58" s="315"/>
      <c r="U58" s="315"/>
      <c r="V58" s="315"/>
      <c r="W58" s="315"/>
      <c r="X58" s="315"/>
      <c r="Y58" s="315"/>
      <c r="Z58" s="315"/>
      <c r="AA58" s="315"/>
      <c r="AB58" s="315"/>
      <c r="AC58" s="315"/>
      <c r="AD58" s="315"/>
      <c r="AE58" s="315"/>
      <c r="AF58" s="315"/>
      <c r="AG58" s="315"/>
    </row>
    <row r="59">
      <c r="A59" s="315"/>
      <c r="B59" s="315"/>
      <c r="C59" s="315"/>
      <c r="D59" s="315"/>
      <c r="E59" s="315"/>
      <c r="F59" s="315"/>
      <c r="G59" s="315"/>
      <c r="H59" s="315"/>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row>
    <row r="60">
      <c r="A60" s="315"/>
      <c r="B60" s="315"/>
      <c r="C60" s="315"/>
      <c r="D60" s="315"/>
      <c r="E60" s="315"/>
      <c r="F60" s="315"/>
      <c r="G60" s="315"/>
      <c r="H60" s="315"/>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row>
    <row r="61">
      <c r="A61" s="315"/>
      <c r="B61" s="315"/>
      <c r="C61" s="315"/>
      <c r="D61" s="315"/>
      <c r="E61" s="315"/>
      <c r="F61" s="315"/>
      <c r="G61" s="315"/>
      <c r="H61" s="315"/>
      <c r="I61" s="315"/>
      <c r="J61" s="315"/>
      <c r="K61" s="315"/>
      <c r="L61" s="315"/>
      <c r="M61" s="315"/>
      <c r="N61" s="315"/>
      <c r="O61" s="315"/>
      <c r="P61" s="315"/>
      <c r="Q61" s="315"/>
      <c r="R61" s="315"/>
      <c r="S61" s="315"/>
      <c r="T61" s="315"/>
      <c r="U61" s="315"/>
      <c r="V61" s="315"/>
      <c r="W61" s="315"/>
      <c r="X61" s="315"/>
      <c r="Y61" s="315"/>
      <c r="Z61" s="315"/>
      <c r="AA61" s="315"/>
      <c r="AB61" s="315"/>
      <c r="AC61" s="315"/>
      <c r="AD61" s="315"/>
      <c r="AE61" s="315"/>
      <c r="AF61" s="315"/>
      <c r="AG61" s="315"/>
    </row>
    <row r="62">
      <c r="A62" s="315"/>
      <c r="B62" s="315"/>
      <c r="C62" s="315"/>
      <c r="D62" s="315"/>
      <c r="E62" s="315"/>
      <c r="F62" s="315"/>
      <c r="G62" s="315"/>
      <c r="H62" s="315"/>
      <c r="I62" s="315"/>
      <c r="J62" s="315"/>
      <c r="K62" s="315"/>
      <c r="L62" s="315"/>
      <c r="M62" s="315"/>
      <c r="N62" s="315"/>
      <c r="O62" s="315"/>
      <c r="P62" s="315"/>
      <c r="Q62" s="315"/>
      <c r="R62" s="315"/>
      <c r="S62" s="315"/>
      <c r="T62" s="315"/>
      <c r="U62" s="315"/>
      <c r="V62" s="315"/>
      <c r="W62" s="315"/>
      <c r="X62" s="315"/>
      <c r="Y62" s="315"/>
      <c r="Z62" s="315"/>
      <c r="AA62" s="315"/>
      <c r="AB62" s="315"/>
      <c r="AC62" s="315"/>
      <c r="AD62" s="315"/>
      <c r="AE62" s="315"/>
      <c r="AF62" s="315"/>
      <c r="AG62" s="315"/>
    </row>
    <row r="63">
      <c r="A63" s="315"/>
      <c r="B63" s="315"/>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315"/>
      <c r="AA63" s="315"/>
      <c r="AB63" s="315"/>
      <c r="AC63" s="315"/>
      <c r="AD63" s="315"/>
      <c r="AE63" s="315"/>
      <c r="AF63" s="315"/>
      <c r="AG63" s="315"/>
    </row>
    <row r="64">
      <c r="A64" s="315"/>
      <c r="B64" s="315"/>
      <c r="C64" s="315"/>
      <c r="D64" s="315"/>
      <c r="E64" s="315"/>
      <c r="F64" s="315"/>
      <c r="G64" s="315"/>
      <c r="H64" s="315"/>
      <c r="I64" s="315"/>
      <c r="J64" s="315"/>
      <c r="K64" s="315"/>
      <c r="L64" s="315"/>
      <c r="M64" s="315"/>
      <c r="N64" s="315"/>
      <c r="O64" s="315"/>
      <c r="P64" s="315"/>
      <c r="Q64" s="315"/>
      <c r="R64" s="315"/>
      <c r="S64" s="315"/>
      <c r="T64" s="315"/>
      <c r="U64" s="315"/>
      <c r="V64" s="315"/>
      <c r="W64" s="315"/>
      <c r="X64" s="315"/>
      <c r="Y64" s="315"/>
      <c r="Z64" s="315"/>
      <c r="AA64" s="315"/>
      <c r="AB64" s="315"/>
      <c r="AC64" s="315"/>
      <c r="AD64" s="315"/>
      <c r="AE64" s="315"/>
      <c r="AF64" s="315"/>
      <c r="AG64" s="315"/>
    </row>
    <row r="65">
      <c r="A65" s="315"/>
      <c r="B65" s="315"/>
      <c r="C65" s="315"/>
      <c r="D65" s="315"/>
      <c r="E65" s="315"/>
      <c r="F65" s="315"/>
      <c r="G65" s="315"/>
      <c r="H65" s="315"/>
      <c r="I65" s="315"/>
      <c r="J65" s="315"/>
      <c r="K65" s="315"/>
      <c r="L65" s="315"/>
      <c r="M65" s="315"/>
      <c r="N65" s="315"/>
      <c r="O65" s="315"/>
      <c r="P65" s="315"/>
      <c r="Q65" s="315"/>
      <c r="R65" s="315"/>
      <c r="S65" s="315"/>
      <c r="T65" s="315"/>
      <c r="U65" s="315"/>
      <c r="V65" s="315"/>
      <c r="W65" s="315"/>
      <c r="X65" s="315"/>
      <c r="Y65" s="315"/>
      <c r="Z65" s="315"/>
      <c r="AA65" s="315"/>
      <c r="AB65" s="315"/>
      <c r="AC65" s="315"/>
      <c r="AD65" s="315"/>
      <c r="AE65" s="315"/>
      <c r="AF65" s="315"/>
      <c r="AG65" s="315"/>
    </row>
    <row r="66">
      <c r="A66" s="315"/>
      <c r="B66" s="315"/>
      <c r="C66" s="315"/>
      <c r="D66" s="315"/>
      <c r="E66" s="315"/>
      <c r="F66" s="315"/>
      <c r="G66" s="315"/>
      <c r="H66" s="315"/>
      <c r="I66" s="315"/>
      <c r="J66" s="315"/>
      <c r="K66" s="315"/>
      <c r="L66" s="315"/>
      <c r="M66" s="315"/>
      <c r="N66" s="315"/>
      <c r="O66" s="315"/>
      <c r="P66" s="315"/>
      <c r="Q66" s="315"/>
      <c r="R66" s="315"/>
      <c r="S66" s="315"/>
      <c r="T66" s="315"/>
      <c r="U66" s="315"/>
      <c r="V66" s="315"/>
      <c r="W66" s="315"/>
      <c r="X66" s="315"/>
      <c r="Y66" s="315"/>
      <c r="Z66" s="315"/>
      <c r="AA66" s="315"/>
      <c r="AB66" s="315"/>
      <c r="AC66" s="315"/>
      <c r="AD66" s="315"/>
      <c r="AE66" s="315"/>
      <c r="AF66" s="315"/>
      <c r="AG66" s="315"/>
    </row>
    <row r="67">
      <c r="A67" s="315"/>
      <c r="B67" s="315"/>
      <c r="C67" s="315"/>
      <c r="D67" s="315"/>
      <c r="E67" s="315"/>
      <c r="F67" s="315"/>
      <c r="G67" s="315"/>
      <c r="H67" s="315"/>
      <c r="I67" s="315"/>
      <c r="J67" s="315"/>
      <c r="K67" s="315"/>
      <c r="L67" s="315"/>
      <c r="M67" s="315"/>
      <c r="N67" s="315"/>
      <c r="O67" s="315"/>
      <c r="P67" s="315"/>
      <c r="Q67" s="315"/>
      <c r="R67" s="315"/>
      <c r="S67" s="315"/>
      <c r="T67" s="315"/>
      <c r="U67" s="315"/>
      <c r="V67" s="315"/>
      <c r="W67" s="315"/>
      <c r="X67" s="315"/>
      <c r="Y67" s="315"/>
      <c r="Z67" s="315"/>
      <c r="AA67" s="315"/>
      <c r="AB67" s="315"/>
      <c r="AC67" s="315"/>
      <c r="AD67" s="315"/>
      <c r="AE67" s="315"/>
      <c r="AF67" s="315"/>
      <c r="AG67" s="315"/>
    </row>
    <row r="68">
      <c r="A68" s="315"/>
      <c r="B68" s="315"/>
      <c r="C68" s="315"/>
      <c r="D68" s="315"/>
      <c r="E68" s="315"/>
      <c r="F68" s="315"/>
      <c r="G68" s="315"/>
      <c r="H68" s="315"/>
      <c r="I68" s="315"/>
      <c r="J68" s="315"/>
      <c r="K68" s="315"/>
      <c r="L68" s="315"/>
      <c r="M68" s="315"/>
      <c r="N68" s="315"/>
      <c r="O68" s="315"/>
      <c r="P68" s="315"/>
      <c r="Q68" s="315"/>
      <c r="R68" s="315"/>
      <c r="S68" s="315"/>
      <c r="T68" s="315"/>
      <c r="U68" s="315"/>
      <c r="V68" s="315"/>
      <c r="W68" s="315"/>
      <c r="X68" s="315"/>
      <c r="Y68" s="315"/>
      <c r="Z68" s="315"/>
      <c r="AA68" s="315"/>
      <c r="AB68" s="315"/>
      <c r="AC68" s="315"/>
      <c r="AD68" s="315"/>
      <c r="AE68" s="315"/>
      <c r="AF68" s="315"/>
      <c r="AG68" s="315"/>
    </row>
    <row r="69">
      <c r="A69" s="315"/>
      <c r="B69" s="315"/>
      <c r="C69" s="315"/>
      <c r="D69" s="315"/>
      <c r="E69" s="315"/>
      <c r="F69" s="315"/>
      <c r="G69" s="315"/>
      <c r="H69" s="315"/>
      <c r="I69" s="315"/>
      <c r="J69" s="315"/>
      <c r="K69" s="315"/>
      <c r="L69" s="315"/>
      <c r="M69" s="315"/>
      <c r="N69" s="315"/>
      <c r="O69" s="315"/>
      <c r="P69" s="315"/>
      <c r="Q69" s="315"/>
      <c r="R69" s="315"/>
      <c r="S69" s="315"/>
      <c r="T69" s="315"/>
      <c r="U69" s="315"/>
      <c r="V69" s="315"/>
      <c r="W69" s="315"/>
      <c r="X69" s="315"/>
      <c r="Y69" s="315"/>
      <c r="Z69" s="315"/>
      <c r="AA69" s="315"/>
      <c r="AB69" s="315"/>
      <c r="AC69" s="315"/>
      <c r="AD69" s="315"/>
      <c r="AE69" s="315"/>
      <c r="AF69" s="315"/>
      <c r="AG69" s="315"/>
    </row>
    <row r="70">
      <c r="A70" s="315"/>
      <c r="B70" s="315"/>
      <c r="C70" s="315"/>
      <c r="D70" s="315"/>
      <c r="E70" s="315"/>
      <c r="F70" s="315"/>
      <c r="G70" s="315"/>
      <c r="H70" s="315"/>
      <c r="I70" s="315"/>
      <c r="J70" s="315"/>
      <c r="K70" s="315"/>
      <c r="L70" s="315"/>
      <c r="M70" s="315"/>
      <c r="N70" s="315"/>
      <c r="O70" s="315"/>
      <c r="P70" s="315"/>
      <c r="Q70" s="315"/>
      <c r="R70" s="315"/>
      <c r="S70" s="315"/>
      <c r="T70" s="315"/>
      <c r="U70" s="315"/>
      <c r="V70" s="315"/>
      <c r="W70" s="315"/>
      <c r="X70" s="315"/>
      <c r="Y70" s="315"/>
      <c r="Z70" s="315"/>
      <c r="AA70" s="315"/>
      <c r="AB70" s="315"/>
      <c r="AC70" s="315"/>
      <c r="AD70" s="315"/>
      <c r="AE70" s="315"/>
      <c r="AF70" s="315"/>
      <c r="AG70" s="315"/>
    </row>
    <row r="71">
      <c r="A71" s="315"/>
      <c r="B71" s="315"/>
      <c r="C71" s="315"/>
      <c r="D71" s="315"/>
      <c r="E71" s="315"/>
      <c r="F71" s="315"/>
      <c r="G71" s="315"/>
      <c r="H71" s="315"/>
      <c r="I71" s="315"/>
      <c r="J71" s="315"/>
      <c r="K71" s="315"/>
      <c r="L71" s="315"/>
      <c r="M71" s="315"/>
      <c r="N71" s="315"/>
      <c r="O71" s="315"/>
      <c r="P71" s="315"/>
      <c r="Q71" s="315"/>
      <c r="R71" s="315"/>
      <c r="S71" s="315"/>
      <c r="T71" s="315"/>
      <c r="U71" s="315"/>
      <c r="V71" s="315"/>
      <c r="W71" s="315"/>
      <c r="X71" s="315"/>
      <c r="Y71" s="315"/>
      <c r="Z71" s="315"/>
      <c r="AA71" s="315"/>
      <c r="AB71" s="315"/>
      <c r="AC71" s="315"/>
      <c r="AD71" s="315"/>
      <c r="AE71" s="315"/>
      <c r="AF71" s="315"/>
      <c r="AG71" s="315"/>
    </row>
    <row r="72">
      <c r="A72" s="315"/>
      <c r="B72" s="315"/>
      <c r="C72" s="315"/>
      <c r="D72" s="315"/>
      <c r="E72" s="315"/>
      <c r="F72" s="315"/>
      <c r="G72" s="315"/>
      <c r="H72" s="315"/>
      <c r="I72" s="315"/>
      <c r="J72" s="315"/>
      <c r="K72" s="315"/>
      <c r="L72" s="315"/>
      <c r="M72" s="315"/>
      <c r="N72" s="315"/>
      <c r="O72" s="315"/>
      <c r="P72" s="315"/>
      <c r="Q72" s="315"/>
      <c r="R72" s="315"/>
      <c r="S72" s="315"/>
      <c r="T72" s="315"/>
      <c r="U72" s="315"/>
      <c r="V72" s="315"/>
      <c r="W72" s="315"/>
      <c r="X72" s="315"/>
      <c r="Y72" s="315"/>
      <c r="Z72" s="315"/>
      <c r="AA72" s="315"/>
      <c r="AB72" s="315"/>
      <c r="AC72" s="315"/>
      <c r="AD72" s="315"/>
      <c r="AE72" s="315"/>
      <c r="AF72" s="315"/>
      <c r="AG72" s="315"/>
    </row>
    <row r="73">
      <c r="A73" s="315"/>
      <c r="B73" s="315"/>
      <c r="C73" s="315"/>
      <c r="D73" s="315"/>
      <c r="E73" s="315"/>
      <c r="F73" s="315"/>
      <c r="G73" s="315"/>
      <c r="H73" s="315"/>
      <c r="I73" s="315"/>
      <c r="J73" s="315"/>
      <c r="K73" s="315"/>
      <c r="L73" s="315"/>
      <c r="M73" s="315"/>
      <c r="N73" s="315"/>
      <c r="O73" s="315"/>
      <c r="P73" s="315"/>
      <c r="Q73" s="315"/>
      <c r="R73" s="315"/>
      <c r="S73" s="315"/>
      <c r="T73" s="315"/>
      <c r="U73" s="315"/>
      <c r="V73" s="315"/>
      <c r="W73" s="315"/>
      <c r="X73" s="315"/>
      <c r="Y73" s="315"/>
      <c r="Z73" s="315"/>
      <c r="AA73" s="315"/>
      <c r="AB73" s="315"/>
      <c r="AC73" s="315"/>
      <c r="AD73" s="315"/>
      <c r="AE73" s="315"/>
      <c r="AF73" s="315"/>
      <c r="AG73" s="315"/>
    </row>
    <row r="74">
      <c r="A74" s="315"/>
      <c r="B74" s="315"/>
      <c r="C74" s="315"/>
      <c r="D74" s="315"/>
      <c r="E74" s="315"/>
      <c r="F74" s="315"/>
      <c r="G74" s="315"/>
      <c r="H74" s="315"/>
      <c r="I74" s="315"/>
      <c r="J74" s="315"/>
      <c r="K74" s="315"/>
      <c r="L74" s="315"/>
      <c r="M74" s="315"/>
      <c r="N74" s="315"/>
      <c r="O74" s="315"/>
      <c r="P74" s="315"/>
      <c r="Q74" s="315"/>
      <c r="R74" s="315"/>
      <c r="S74" s="315"/>
      <c r="T74" s="315"/>
      <c r="U74" s="315"/>
      <c r="V74" s="315"/>
      <c r="W74" s="315"/>
      <c r="X74" s="315"/>
      <c r="Y74" s="315"/>
      <c r="Z74" s="315"/>
      <c r="AA74" s="315"/>
      <c r="AB74" s="315"/>
      <c r="AC74" s="315"/>
      <c r="AD74" s="315"/>
      <c r="AE74" s="315"/>
      <c r="AF74" s="315"/>
      <c r="AG74" s="315"/>
    </row>
    <row r="75">
      <c r="A75" s="315"/>
      <c r="B75" s="315"/>
      <c r="C75" s="315"/>
      <c r="D75" s="315"/>
      <c r="E75" s="315"/>
      <c r="F75" s="315"/>
      <c r="G75" s="315"/>
      <c r="H75" s="315"/>
      <c r="I75" s="315"/>
      <c r="J75" s="315"/>
      <c r="K75" s="315"/>
      <c r="L75" s="315"/>
      <c r="M75" s="315"/>
      <c r="N75" s="315"/>
      <c r="O75" s="315"/>
      <c r="P75" s="315"/>
      <c r="Q75" s="315"/>
      <c r="R75" s="315"/>
      <c r="S75" s="315"/>
      <c r="T75" s="315"/>
      <c r="U75" s="315"/>
      <c r="V75" s="315"/>
      <c r="W75" s="315"/>
      <c r="X75" s="315"/>
      <c r="Y75" s="315"/>
      <c r="Z75" s="315"/>
      <c r="AA75" s="315"/>
      <c r="AB75" s="315"/>
      <c r="AC75" s="315"/>
      <c r="AD75" s="315"/>
      <c r="AE75" s="315"/>
      <c r="AF75" s="315"/>
      <c r="AG75" s="315"/>
    </row>
    <row r="76">
      <c r="A76" s="315"/>
      <c r="B76" s="315"/>
      <c r="C76" s="315"/>
      <c r="D76" s="315"/>
      <c r="E76" s="315"/>
      <c r="F76" s="315"/>
      <c r="G76" s="315"/>
      <c r="H76" s="315"/>
      <c r="I76" s="315"/>
      <c r="J76" s="315"/>
      <c r="K76" s="315"/>
      <c r="L76" s="315"/>
      <c r="M76" s="315"/>
      <c r="N76" s="315"/>
      <c r="O76" s="315"/>
      <c r="P76" s="315"/>
      <c r="Q76" s="315"/>
      <c r="R76" s="315"/>
      <c r="S76" s="315"/>
      <c r="T76" s="315"/>
      <c r="U76" s="315"/>
      <c r="V76" s="315"/>
      <c r="W76" s="315"/>
      <c r="X76" s="315"/>
      <c r="Y76" s="315"/>
      <c r="Z76" s="315"/>
      <c r="AA76" s="315"/>
      <c r="AB76" s="315"/>
      <c r="AC76" s="315"/>
      <c r="AD76" s="315"/>
      <c r="AE76" s="315"/>
      <c r="AF76" s="315"/>
      <c r="AG76" s="315"/>
    </row>
    <row r="77">
      <c r="A77" s="315"/>
      <c r="B77" s="315"/>
      <c r="C77" s="315"/>
      <c r="D77" s="315"/>
      <c r="E77" s="315"/>
      <c r="F77" s="315"/>
      <c r="G77" s="315"/>
      <c r="H77" s="315"/>
      <c r="I77" s="315"/>
      <c r="J77" s="315"/>
      <c r="K77" s="315"/>
      <c r="L77" s="315"/>
      <c r="M77" s="315"/>
      <c r="N77" s="315"/>
      <c r="O77" s="315"/>
      <c r="P77" s="315"/>
      <c r="Q77" s="315"/>
      <c r="R77" s="315"/>
      <c r="S77" s="315"/>
      <c r="T77" s="315"/>
      <c r="U77" s="315"/>
      <c r="V77" s="315"/>
      <c r="W77" s="315"/>
      <c r="X77" s="315"/>
      <c r="Y77" s="315"/>
      <c r="Z77" s="315"/>
      <c r="AA77" s="315"/>
      <c r="AB77" s="315"/>
      <c r="AC77" s="315"/>
      <c r="AD77" s="315"/>
      <c r="AE77" s="315"/>
      <c r="AF77" s="315"/>
      <c r="AG77" s="315"/>
    </row>
    <row r="78">
      <c r="A78" s="315"/>
      <c r="B78" s="315"/>
      <c r="C78" s="315"/>
      <c r="D78" s="315"/>
      <c r="E78" s="315"/>
      <c r="F78" s="315"/>
      <c r="G78" s="315"/>
      <c r="H78" s="315"/>
      <c r="I78" s="315"/>
      <c r="J78" s="315"/>
      <c r="K78" s="315"/>
      <c r="L78" s="315"/>
      <c r="M78" s="315"/>
      <c r="N78" s="315"/>
      <c r="O78" s="315"/>
      <c r="P78" s="315"/>
      <c r="Q78" s="315"/>
      <c r="R78" s="315"/>
      <c r="S78" s="315"/>
      <c r="T78" s="315"/>
      <c r="U78" s="315"/>
      <c r="V78" s="315"/>
      <c r="W78" s="315"/>
      <c r="X78" s="315"/>
      <c r="Y78" s="315"/>
      <c r="Z78" s="315"/>
      <c r="AA78" s="315"/>
      <c r="AB78" s="315"/>
      <c r="AC78" s="315"/>
      <c r="AD78" s="315"/>
      <c r="AE78" s="315"/>
      <c r="AF78" s="315"/>
      <c r="AG78" s="315"/>
    </row>
    <row r="79">
      <c r="A79" s="315"/>
      <c r="B79" s="315"/>
      <c r="C79" s="315"/>
      <c r="D79" s="315"/>
      <c r="E79" s="315"/>
      <c r="F79" s="315"/>
      <c r="G79" s="315"/>
      <c r="H79" s="315"/>
      <c r="I79" s="315"/>
      <c r="J79" s="315"/>
      <c r="K79" s="315"/>
      <c r="L79" s="315"/>
      <c r="M79" s="315"/>
      <c r="N79" s="315"/>
      <c r="O79" s="315"/>
      <c r="P79" s="315"/>
      <c r="Q79" s="315"/>
      <c r="R79" s="315"/>
      <c r="S79" s="315"/>
      <c r="T79" s="315"/>
      <c r="U79" s="315"/>
      <c r="V79" s="315"/>
      <c r="W79" s="315"/>
      <c r="X79" s="315"/>
      <c r="Y79" s="315"/>
      <c r="Z79" s="315"/>
      <c r="AA79" s="315"/>
      <c r="AB79" s="315"/>
      <c r="AC79" s="315"/>
      <c r="AD79" s="315"/>
      <c r="AE79" s="315"/>
      <c r="AF79" s="315"/>
      <c r="AG79" s="315"/>
    </row>
    <row r="80">
      <c r="A80" s="315"/>
      <c r="B80" s="315"/>
      <c r="C80" s="315"/>
      <c r="D80" s="315"/>
      <c r="E80" s="315"/>
      <c r="F80" s="315"/>
      <c r="G80" s="315"/>
      <c r="H80" s="315"/>
      <c r="I80" s="315"/>
      <c r="J80" s="315"/>
      <c r="K80" s="315"/>
      <c r="L80" s="315"/>
      <c r="M80" s="315"/>
      <c r="N80" s="315"/>
      <c r="O80" s="315"/>
      <c r="P80" s="315"/>
      <c r="Q80" s="315"/>
      <c r="R80" s="315"/>
      <c r="S80" s="315"/>
      <c r="T80" s="315"/>
      <c r="U80" s="315"/>
      <c r="V80" s="315"/>
      <c r="W80" s="315"/>
      <c r="X80" s="315"/>
      <c r="Y80" s="315"/>
      <c r="Z80" s="315"/>
      <c r="AA80" s="315"/>
      <c r="AB80" s="315"/>
      <c r="AC80" s="315"/>
      <c r="AD80" s="315"/>
      <c r="AE80" s="315"/>
      <c r="AF80" s="315"/>
      <c r="AG80" s="315"/>
    </row>
    <row r="81">
      <c r="A81" s="315"/>
      <c r="B81" s="315"/>
      <c r="C81" s="315"/>
      <c r="D81" s="315"/>
      <c r="E81" s="315"/>
      <c r="F81" s="315"/>
      <c r="G81" s="315"/>
      <c r="H81" s="315"/>
      <c r="I81" s="315"/>
      <c r="J81" s="315"/>
      <c r="K81" s="315"/>
      <c r="L81" s="315"/>
      <c r="M81" s="315"/>
      <c r="N81" s="315"/>
      <c r="O81" s="315"/>
      <c r="P81" s="315"/>
      <c r="Q81" s="315"/>
      <c r="R81" s="315"/>
      <c r="S81" s="315"/>
      <c r="T81" s="315"/>
      <c r="U81" s="315"/>
      <c r="V81" s="315"/>
      <c r="W81" s="315"/>
      <c r="X81" s="315"/>
      <c r="Y81" s="315"/>
      <c r="Z81" s="315"/>
      <c r="AA81" s="315"/>
      <c r="AB81" s="315"/>
      <c r="AC81" s="315"/>
      <c r="AD81" s="315"/>
      <c r="AE81" s="315"/>
      <c r="AF81" s="315"/>
      <c r="AG81" s="315"/>
    </row>
    <row r="82">
      <c r="A82" s="315"/>
      <c r="B82" s="315"/>
      <c r="C82" s="315"/>
      <c r="D82" s="315"/>
      <c r="E82" s="315"/>
      <c r="F82" s="315"/>
      <c r="G82" s="315"/>
      <c r="H82" s="315"/>
      <c r="I82" s="315"/>
      <c r="J82" s="315"/>
      <c r="K82" s="315"/>
      <c r="L82" s="315"/>
      <c r="M82" s="315"/>
      <c r="N82" s="315"/>
      <c r="O82" s="315"/>
      <c r="P82" s="315"/>
      <c r="Q82" s="315"/>
      <c r="R82" s="315"/>
      <c r="S82" s="315"/>
      <c r="T82" s="315"/>
      <c r="U82" s="315"/>
      <c r="V82" s="315"/>
      <c r="W82" s="315"/>
      <c r="X82" s="315"/>
      <c r="Y82" s="315"/>
      <c r="Z82" s="315"/>
      <c r="AA82" s="315"/>
      <c r="AB82" s="315"/>
      <c r="AC82" s="315"/>
      <c r="AD82" s="315"/>
      <c r="AE82" s="315"/>
      <c r="AF82" s="315"/>
      <c r="AG82" s="315"/>
    </row>
    <row r="83">
      <c r="A83" s="315"/>
      <c r="B83" s="315"/>
      <c r="C83" s="315"/>
      <c r="D83" s="315"/>
      <c r="E83" s="315"/>
      <c r="F83" s="315"/>
      <c r="G83" s="315"/>
      <c r="H83" s="315"/>
      <c r="I83" s="315"/>
      <c r="J83" s="315"/>
      <c r="K83" s="315"/>
      <c r="L83" s="315"/>
      <c r="M83" s="315"/>
      <c r="N83" s="315"/>
      <c r="O83" s="315"/>
      <c r="P83" s="315"/>
      <c r="Q83" s="315"/>
      <c r="R83" s="315"/>
      <c r="S83" s="315"/>
      <c r="T83" s="315"/>
      <c r="U83" s="315"/>
      <c r="V83" s="315"/>
      <c r="W83" s="315"/>
      <c r="X83" s="315"/>
      <c r="Y83" s="315"/>
      <c r="Z83" s="315"/>
      <c r="AA83" s="315"/>
      <c r="AB83" s="315"/>
      <c r="AC83" s="315"/>
      <c r="AD83" s="315"/>
      <c r="AE83" s="315"/>
      <c r="AF83" s="315"/>
      <c r="AG83" s="315"/>
    </row>
    <row r="84">
      <c r="A84" s="315"/>
      <c r="B84" s="315"/>
      <c r="C84" s="315"/>
      <c r="D84" s="315"/>
      <c r="E84" s="315"/>
      <c r="F84" s="315"/>
      <c r="G84" s="315"/>
      <c r="H84" s="315"/>
      <c r="I84" s="315"/>
      <c r="J84" s="315"/>
      <c r="K84" s="315"/>
      <c r="L84" s="315"/>
      <c r="M84" s="315"/>
      <c r="N84" s="315"/>
      <c r="O84" s="315"/>
      <c r="P84" s="315"/>
      <c r="Q84" s="315"/>
      <c r="R84" s="315"/>
      <c r="S84" s="315"/>
      <c r="T84" s="315"/>
      <c r="U84" s="315"/>
      <c r="V84" s="315"/>
      <c r="W84" s="315"/>
      <c r="X84" s="315"/>
      <c r="Y84" s="315"/>
      <c r="Z84" s="315"/>
      <c r="AA84" s="315"/>
      <c r="AB84" s="315"/>
      <c r="AC84" s="315"/>
      <c r="AD84" s="315"/>
      <c r="AE84" s="315"/>
      <c r="AF84" s="315"/>
      <c r="AG84" s="315"/>
    </row>
    <row r="85">
      <c r="A85" s="315"/>
      <c r="B85" s="315"/>
      <c r="C85" s="315"/>
      <c r="D85" s="315"/>
      <c r="E85" s="315"/>
      <c r="F85" s="315"/>
      <c r="G85" s="315"/>
      <c r="H85" s="315"/>
      <c r="I85" s="315"/>
      <c r="J85" s="315"/>
      <c r="K85" s="315"/>
      <c r="L85" s="315"/>
      <c r="M85" s="315"/>
      <c r="N85" s="315"/>
      <c r="O85" s="315"/>
      <c r="P85" s="315"/>
      <c r="Q85" s="315"/>
      <c r="R85" s="315"/>
      <c r="S85" s="315"/>
      <c r="T85" s="315"/>
      <c r="U85" s="315"/>
      <c r="V85" s="315"/>
      <c r="W85" s="315"/>
      <c r="X85" s="315"/>
      <c r="Y85" s="315"/>
      <c r="Z85" s="315"/>
      <c r="AA85" s="315"/>
      <c r="AB85" s="315"/>
      <c r="AC85" s="315"/>
      <c r="AD85" s="315"/>
      <c r="AE85" s="315"/>
      <c r="AF85" s="315"/>
      <c r="AG85" s="315"/>
    </row>
    <row r="86">
      <c r="A86" s="315"/>
      <c r="B86" s="315"/>
      <c r="C86" s="315"/>
      <c r="D86" s="315"/>
      <c r="E86" s="315"/>
      <c r="F86" s="315"/>
      <c r="G86" s="315"/>
      <c r="H86" s="315"/>
      <c r="I86" s="315"/>
      <c r="J86" s="315"/>
      <c r="K86" s="315"/>
      <c r="L86" s="315"/>
      <c r="M86" s="315"/>
      <c r="N86" s="315"/>
      <c r="O86" s="315"/>
      <c r="P86" s="315"/>
      <c r="Q86" s="315"/>
      <c r="R86" s="315"/>
      <c r="S86" s="315"/>
      <c r="T86" s="315"/>
      <c r="U86" s="315"/>
      <c r="V86" s="315"/>
      <c r="W86" s="315"/>
      <c r="X86" s="315"/>
      <c r="Y86" s="315"/>
      <c r="Z86" s="315"/>
      <c r="AA86" s="315"/>
      <c r="AB86" s="315"/>
      <c r="AC86" s="315"/>
      <c r="AD86" s="315"/>
      <c r="AE86" s="315"/>
      <c r="AF86" s="315"/>
      <c r="AG86" s="315"/>
    </row>
    <row r="87">
      <c r="A87" s="315"/>
      <c r="B87" s="315"/>
      <c r="C87" s="315"/>
      <c r="D87" s="315"/>
      <c r="E87" s="315"/>
      <c r="F87" s="315"/>
      <c r="G87" s="315"/>
      <c r="H87" s="315"/>
      <c r="I87" s="315"/>
      <c r="J87" s="315"/>
      <c r="K87" s="315"/>
      <c r="L87" s="315"/>
      <c r="M87" s="315"/>
      <c r="N87" s="315"/>
      <c r="O87" s="315"/>
      <c r="P87" s="315"/>
      <c r="Q87" s="315"/>
      <c r="R87" s="315"/>
      <c r="S87" s="315"/>
      <c r="T87" s="315"/>
      <c r="U87" s="315"/>
      <c r="V87" s="315"/>
      <c r="W87" s="315"/>
      <c r="X87" s="315"/>
      <c r="Y87" s="315"/>
      <c r="Z87" s="315"/>
      <c r="AA87" s="315"/>
      <c r="AB87" s="315"/>
      <c r="AC87" s="315"/>
      <c r="AD87" s="315"/>
      <c r="AE87" s="315"/>
      <c r="AF87" s="315"/>
      <c r="AG87" s="315"/>
    </row>
    <row r="88">
      <c r="A88" s="315"/>
      <c r="B88" s="315"/>
      <c r="C88" s="315"/>
      <c r="D88" s="315"/>
      <c r="E88" s="315"/>
      <c r="F88" s="315"/>
      <c r="G88" s="315"/>
      <c r="H88" s="315"/>
      <c r="I88" s="315"/>
      <c r="J88" s="315"/>
      <c r="K88" s="315"/>
      <c r="L88" s="315"/>
      <c r="M88" s="315"/>
      <c r="N88" s="315"/>
      <c r="O88" s="315"/>
      <c r="P88" s="315"/>
      <c r="Q88" s="315"/>
      <c r="R88" s="315"/>
      <c r="S88" s="315"/>
      <c r="T88" s="315"/>
      <c r="U88" s="315"/>
      <c r="V88" s="315"/>
      <c r="W88" s="315"/>
      <c r="X88" s="315"/>
      <c r="Y88" s="315"/>
      <c r="Z88" s="315"/>
      <c r="AA88" s="315"/>
      <c r="AB88" s="315"/>
      <c r="AC88" s="315"/>
      <c r="AD88" s="315"/>
      <c r="AE88" s="315"/>
      <c r="AF88" s="315"/>
      <c r="AG88" s="315"/>
    </row>
    <row r="89">
      <c r="A89" s="315"/>
      <c r="B89" s="315"/>
      <c r="C89" s="315"/>
      <c r="D89" s="315"/>
      <c r="E89" s="315"/>
      <c r="F89" s="315"/>
      <c r="G89" s="315"/>
      <c r="H89" s="315"/>
      <c r="I89" s="315"/>
      <c r="J89" s="315"/>
      <c r="K89" s="315"/>
      <c r="L89" s="315"/>
      <c r="M89" s="315"/>
      <c r="N89" s="315"/>
      <c r="O89" s="315"/>
      <c r="P89" s="315"/>
      <c r="Q89" s="315"/>
      <c r="R89" s="315"/>
      <c r="S89" s="315"/>
      <c r="T89" s="315"/>
      <c r="U89" s="315"/>
      <c r="V89" s="315"/>
      <c r="W89" s="315"/>
      <c r="X89" s="315"/>
      <c r="Y89" s="315"/>
      <c r="Z89" s="315"/>
      <c r="AA89" s="315"/>
      <c r="AB89" s="315"/>
      <c r="AC89" s="315"/>
      <c r="AD89" s="315"/>
      <c r="AE89" s="315"/>
      <c r="AF89" s="315"/>
      <c r="AG89" s="315"/>
    </row>
    <row r="90">
      <c r="A90" s="315"/>
      <c r="B90" s="315"/>
      <c r="C90" s="315"/>
      <c r="D90" s="315"/>
      <c r="E90" s="315"/>
      <c r="F90" s="315"/>
      <c r="G90" s="315"/>
      <c r="H90" s="315"/>
      <c r="I90" s="315"/>
      <c r="J90" s="315"/>
      <c r="K90" s="315"/>
      <c r="L90" s="315"/>
      <c r="M90" s="315"/>
      <c r="N90" s="315"/>
      <c r="O90" s="315"/>
      <c r="P90" s="315"/>
      <c r="Q90" s="315"/>
      <c r="R90" s="315"/>
      <c r="S90" s="315"/>
      <c r="T90" s="315"/>
      <c r="U90" s="315"/>
      <c r="V90" s="315"/>
      <c r="W90" s="315"/>
      <c r="X90" s="315"/>
      <c r="Y90" s="315"/>
      <c r="Z90" s="315"/>
      <c r="AA90" s="315"/>
      <c r="AB90" s="315"/>
      <c r="AC90" s="315"/>
      <c r="AD90" s="315"/>
      <c r="AE90" s="315"/>
      <c r="AF90" s="315"/>
      <c r="AG90" s="315"/>
    </row>
    <row r="91">
      <c r="A91" s="315"/>
      <c r="B91" s="315"/>
      <c r="C91" s="315"/>
      <c r="D91" s="315"/>
      <c r="E91" s="315"/>
      <c r="F91" s="315"/>
      <c r="G91" s="315"/>
      <c r="H91" s="315"/>
      <c r="I91" s="315"/>
      <c r="J91" s="315"/>
      <c r="K91" s="315"/>
      <c r="L91" s="315"/>
      <c r="M91" s="315"/>
      <c r="N91" s="315"/>
      <c r="O91" s="315"/>
      <c r="P91" s="315"/>
      <c r="Q91" s="315"/>
      <c r="R91" s="315"/>
      <c r="S91" s="315"/>
      <c r="T91" s="315"/>
      <c r="U91" s="315"/>
      <c r="V91" s="315"/>
      <c r="W91" s="315"/>
      <c r="X91" s="315"/>
      <c r="Y91" s="315"/>
      <c r="Z91" s="315"/>
      <c r="AA91" s="315"/>
      <c r="AB91" s="315"/>
      <c r="AC91" s="315"/>
      <c r="AD91" s="315"/>
      <c r="AE91" s="315"/>
      <c r="AF91" s="315"/>
      <c r="AG91" s="315"/>
    </row>
    <row r="92">
      <c r="A92" s="315"/>
      <c r="B92" s="315"/>
      <c r="C92" s="315"/>
      <c r="D92" s="315"/>
      <c r="E92" s="315"/>
      <c r="F92" s="315"/>
      <c r="G92" s="315"/>
      <c r="H92" s="315"/>
      <c r="I92" s="315"/>
      <c r="J92" s="315"/>
      <c r="K92" s="315"/>
      <c r="L92" s="315"/>
      <c r="M92" s="315"/>
      <c r="N92" s="315"/>
      <c r="O92" s="315"/>
      <c r="P92" s="315"/>
      <c r="Q92" s="315"/>
      <c r="R92" s="315"/>
      <c r="S92" s="315"/>
      <c r="T92" s="315"/>
      <c r="U92" s="315"/>
      <c r="V92" s="315"/>
      <c r="W92" s="315"/>
      <c r="X92" s="315"/>
      <c r="Y92" s="315"/>
      <c r="Z92" s="315"/>
      <c r="AA92" s="315"/>
      <c r="AB92" s="315"/>
      <c r="AC92" s="315"/>
      <c r="AD92" s="315"/>
      <c r="AE92" s="315"/>
      <c r="AF92" s="315"/>
      <c r="AG92" s="315"/>
    </row>
    <row r="93">
      <c r="A93" s="315"/>
      <c r="B93" s="315"/>
      <c r="C93" s="315"/>
      <c r="D93" s="315"/>
      <c r="E93" s="315"/>
      <c r="F93" s="315"/>
      <c r="G93" s="315"/>
      <c r="H93" s="315"/>
      <c r="I93" s="315"/>
      <c r="J93" s="315"/>
      <c r="K93" s="315"/>
      <c r="L93" s="315"/>
      <c r="M93" s="315"/>
      <c r="N93" s="315"/>
      <c r="O93" s="315"/>
      <c r="P93" s="315"/>
      <c r="Q93" s="315"/>
      <c r="R93" s="315"/>
      <c r="S93" s="315"/>
      <c r="T93" s="315"/>
      <c r="U93" s="315"/>
      <c r="V93" s="315"/>
      <c r="W93" s="315"/>
      <c r="X93" s="315"/>
      <c r="Y93" s="315"/>
      <c r="Z93" s="315"/>
      <c r="AA93" s="315"/>
      <c r="AB93" s="315"/>
      <c r="AC93" s="315"/>
      <c r="AD93" s="315"/>
      <c r="AE93" s="315"/>
      <c r="AF93" s="315"/>
      <c r="AG93" s="315"/>
    </row>
    <row r="94">
      <c r="A94" s="315"/>
      <c r="B94" s="315"/>
      <c r="C94" s="315"/>
      <c r="D94" s="315"/>
      <c r="E94" s="315"/>
      <c r="F94" s="315"/>
      <c r="G94" s="315"/>
      <c r="H94" s="315"/>
      <c r="I94" s="315"/>
      <c r="J94" s="315"/>
      <c r="K94" s="315"/>
      <c r="L94" s="315"/>
      <c r="M94" s="315"/>
      <c r="N94" s="315"/>
      <c r="O94" s="315"/>
      <c r="P94" s="315"/>
      <c r="Q94" s="315"/>
      <c r="R94" s="315"/>
      <c r="S94" s="315"/>
      <c r="T94" s="315"/>
      <c r="U94" s="315"/>
      <c r="V94" s="315"/>
      <c r="W94" s="315"/>
      <c r="X94" s="315"/>
      <c r="Y94" s="315"/>
      <c r="Z94" s="315"/>
      <c r="AA94" s="315"/>
      <c r="AB94" s="315"/>
      <c r="AC94" s="315"/>
      <c r="AD94" s="315"/>
      <c r="AE94" s="315"/>
      <c r="AF94" s="315"/>
      <c r="AG94" s="315"/>
    </row>
    <row r="95">
      <c r="A95" s="315"/>
      <c r="B95" s="315"/>
      <c r="C95" s="315"/>
      <c r="D95" s="315"/>
      <c r="E95" s="315"/>
      <c r="F95" s="315"/>
      <c r="G95" s="315"/>
      <c r="H95" s="315"/>
      <c r="I95" s="315"/>
      <c r="J95" s="315"/>
      <c r="K95" s="315"/>
      <c r="L95" s="315"/>
      <c r="M95" s="315"/>
      <c r="N95" s="315"/>
      <c r="O95" s="315"/>
      <c r="P95" s="315"/>
      <c r="Q95" s="315"/>
      <c r="R95" s="315"/>
      <c r="S95" s="315"/>
      <c r="T95" s="315"/>
      <c r="U95" s="315"/>
      <c r="V95" s="315"/>
      <c r="W95" s="315"/>
      <c r="X95" s="315"/>
      <c r="Y95" s="315"/>
      <c r="Z95" s="315"/>
      <c r="AA95" s="315"/>
      <c r="AB95" s="315"/>
      <c r="AC95" s="315"/>
      <c r="AD95" s="315"/>
      <c r="AE95" s="315"/>
      <c r="AF95" s="315"/>
      <c r="AG95" s="315"/>
    </row>
    <row r="96">
      <c r="A96" s="315"/>
      <c r="B96" s="315"/>
      <c r="C96" s="315"/>
      <c r="D96" s="315"/>
      <c r="E96" s="315"/>
      <c r="F96" s="315"/>
      <c r="G96" s="315"/>
      <c r="H96" s="315"/>
      <c r="I96" s="315"/>
      <c r="J96" s="315"/>
      <c r="K96" s="315"/>
      <c r="L96" s="315"/>
      <c r="M96" s="315"/>
      <c r="N96" s="315"/>
      <c r="O96" s="315"/>
      <c r="P96" s="315"/>
      <c r="Q96" s="315"/>
      <c r="R96" s="315"/>
      <c r="S96" s="315"/>
      <c r="T96" s="315"/>
      <c r="U96" s="315"/>
      <c r="V96" s="315"/>
      <c r="W96" s="315"/>
      <c r="X96" s="315"/>
      <c r="Y96" s="315"/>
      <c r="Z96" s="315"/>
      <c r="AA96" s="315"/>
      <c r="AB96" s="315"/>
      <c r="AC96" s="315"/>
      <c r="AD96" s="315"/>
      <c r="AE96" s="315"/>
      <c r="AF96" s="315"/>
      <c r="AG96" s="315"/>
    </row>
    <row r="97">
      <c r="A97" s="315"/>
      <c r="B97" s="315"/>
      <c r="C97" s="315"/>
      <c r="D97" s="315"/>
      <c r="E97" s="315"/>
      <c r="F97" s="315"/>
      <c r="G97" s="315"/>
      <c r="H97" s="315"/>
      <c r="I97" s="315"/>
      <c r="J97" s="315"/>
      <c r="K97" s="315"/>
      <c r="L97" s="315"/>
      <c r="M97" s="315"/>
      <c r="N97" s="315"/>
      <c r="O97" s="315"/>
      <c r="P97" s="315"/>
      <c r="Q97" s="315"/>
      <c r="R97" s="315"/>
      <c r="S97" s="315"/>
      <c r="T97" s="315"/>
      <c r="U97" s="315"/>
      <c r="V97" s="315"/>
      <c r="W97" s="315"/>
      <c r="X97" s="315"/>
      <c r="Y97" s="315"/>
      <c r="Z97" s="315"/>
      <c r="AA97" s="315"/>
      <c r="AB97" s="315"/>
      <c r="AC97" s="315"/>
      <c r="AD97" s="315"/>
      <c r="AE97" s="315"/>
      <c r="AF97" s="315"/>
      <c r="AG97" s="315"/>
    </row>
    <row r="98">
      <c r="A98" s="315"/>
      <c r="B98" s="315"/>
      <c r="C98" s="315"/>
      <c r="D98" s="315"/>
      <c r="E98" s="315"/>
      <c r="F98" s="315"/>
      <c r="G98" s="315"/>
      <c r="H98" s="315"/>
      <c r="I98" s="315"/>
      <c r="J98" s="315"/>
      <c r="K98" s="315"/>
      <c r="L98" s="315"/>
      <c r="M98" s="315"/>
      <c r="N98" s="315"/>
      <c r="O98" s="315"/>
      <c r="P98" s="315"/>
      <c r="Q98" s="315"/>
      <c r="R98" s="315"/>
      <c r="S98" s="315"/>
      <c r="T98" s="315"/>
      <c r="U98" s="315"/>
      <c r="V98" s="315"/>
      <c r="W98" s="315"/>
      <c r="X98" s="315"/>
      <c r="Y98" s="315"/>
      <c r="Z98" s="315"/>
      <c r="AA98" s="315"/>
      <c r="AB98" s="315"/>
      <c r="AC98" s="315"/>
      <c r="AD98" s="315"/>
      <c r="AE98" s="315"/>
      <c r="AF98" s="315"/>
      <c r="AG98" s="315"/>
    </row>
    <row r="99">
      <c r="A99" s="315"/>
      <c r="B99" s="315"/>
      <c r="C99" s="315"/>
      <c r="D99" s="315"/>
      <c r="E99" s="315"/>
      <c r="F99" s="315"/>
      <c r="G99" s="315"/>
      <c r="H99" s="315"/>
      <c r="I99" s="315"/>
      <c r="J99" s="315"/>
      <c r="K99" s="315"/>
      <c r="L99" s="315"/>
      <c r="M99" s="315"/>
      <c r="N99" s="315"/>
      <c r="O99" s="315"/>
      <c r="P99" s="315"/>
      <c r="Q99" s="315"/>
      <c r="R99" s="315"/>
      <c r="S99" s="315"/>
      <c r="T99" s="315"/>
      <c r="U99" s="315"/>
      <c r="V99" s="315"/>
      <c r="W99" s="315"/>
      <c r="X99" s="315"/>
      <c r="Y99" s="315"/>
      <c r="Z99" s="315"/>
      <c r="AA99" s="315"/>
      <c r="AB99" s="315"/>
      <c r="AC99" s="315"/>
      <c r="AD99" s="315"/>
      <c r="AE99" s="315"/>
      <c r="AF99" s="315"/>
      <c r="AG99" s="315"/>
    </row>
    <row r="100">
      <c r="A100" s="315"/>
      <c r="B100" s="315"/>
      <c r="C100" s="315"/>
      <c r="D100" s="315"/>
      <c r="E100" s="315"/>
      <c r="F100" s="315"/>
      <c r="G100" s="315"/>
      <c r="H100" s="315"/>
      <c r="I100" s="315"/>
      <c r="J100" s="315"/>
      <c r="K100" s="315"/>
      <c r="L100" s="315"/>
      <c r="M100" s="315"/>
      <c r="N100" s="315"/>
      <c r="O100" s="315"/>
      <c r="P100" s="315"/>
      <c r="Q100" s="315"/>
      <c r="R100" s="315"/>
      <c r="S100" s="315"/>
      <c r="T100" s="315"/>
      <c r="U100" s="315"/>
      <c r="V100" s="315"/>
      <c r="W100" s="315"/>
      <c r="X100" s="315"/>
      <c r="Y100" s="315"/>
      <c r="Z100" s="315"/>
      <c r="AA100" s="315"/>
      <c r="AB100" s="315"/>
      <c r="AC100" s="315"/>
      <c r="AD100" s="315"/>
      <c r="AE100" s="315"/>
      <c r="AF100" s="315"/>
      <c r="AG100" s="315"/>
    </row>
    <row r="101">
      <c r="A101" s="315"/>
      <c r="B101" s="315"/>
      <c r="C101" s="315"/>
      <c r="D101" s="315"/>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315"/>
      <c r="AD101" s="315"/>
      <c r="AE101" s="315"/>
      <c r="AF101" s="315"/>
      <c r="AG101" s="315"/>
    </row>
    <row r="102">
      <c r="A102" s="315"/>
      <c r="B102" s="315"/>
      <c r="C102" s="315"/>
      <c r="D102" s="315"/>
      <c r="E102" s="315"/>
      <c r="F102" s="315"/>
      <c r="G102" s="315"/>
      <c r="H102" s="315"/>
      <c r="I102" s="315"/>
      <c r="J102" s="315"/>
      <c r="K102" s="315"/>
      <c r="L102" s="315"/>
      <c r="M102" s="315"/>
      <c r="N102" s="315"/>
      <c r="O102" s="315"/>
      <c r="P102" s="315"/>
      <c r="Q102" s="315"/>
      <c r="R102" s="315"/>
      <c r="S102" s="315"/>
      <c r="T102" s="315"/>
      <c r="U102" s="315"/>
      <c r="V102" s="315"/>
      <c r="W102" s="315"/>
      <c r="X102" s="315"/>
      <c r="Y102" s="315"/>
      <c r="Z102" s="315"/>
      <c r="AA102" s="315"/>
      <c r="AB102" s="315"/>
      <c r="AC102" s="315"/>
      <c r="AD102" s="315"/>
      <c r="AE102" s="315"/>
      <c r="AF102" s="315"/>
      <c r="AG102" s="315"/>
    </row>
    <row r="103">
      <c r="A103" s="315"/>
      <c r="B103" s="315"/>
      <c r="C103" s="315"/>
      <c r="D103" s="315"/>
      <c r="E103" s="315"/>
      <c r="F103" s="315"/>
      <c r="G103" s="315"/>
      <c r="H103" s="315"/>
      <c r="I103" s="315"/>
      <c r="J103" s="315"/>
      <c r="K103" s="315"/>
      <c r="L103" s="315"/>
      <c r="M103" s="315"/>
      <c r="N103" s="315"/>
      <c r="O103" s="315"/>
      <c r="P103" s="315"/>
      <c r="Q103" s="315"/>
      <c r="R103" s="315"/>
      <c r="S103" s="315"/>
      <c r="T103" s="315"/>
      <c r="U103" s="315"/>
      <c r="V103" s="315"/>
      <c r="W103" s="315"/>
      <c r="X103" s="315"/>
      <c r="Y103" s="315"/>
      <c r="Z103" s="315"/>
      <c r="AA103" s="315"/>
      <c r="AB103" s="315"/>
      <c r="AC103" s="315"/>
      <c r="AD103" s="315"/>
      <c r="AE103" s="315"/>
      <c r="AF103" s="315"/>
      <c r="AG103" s="315"/>
    </row>
    <row r="104">
      <c r="A104" s="315"/>
      <c r="B104" s="315"/>
      <c r="C104" s="315"/>
      <c r="D104" s="315"/>
      <c r="E104" s="315"/>
      <c r="F104" s="315"/>
      <c r="G104" s="315"/>
      <c r="H104" s="315"/>
      <c r="I104" s="315"/>
      <c r="J104" s="315"/>
      <c r="K104" s="315"/>
      <c r="L104" s="315"/>
      <c r="M104" s="315"/>
      <c r="N104" s="315"/>
      <c r="O104" s="315"/>
      <c r="P104" s="315"/>
      <c r="Q104" s="315"/>
      <c r="R104" s="315"/>
      <c r="S104" s="315"/>
      <c r="T104" s="315"/>
      <c r="U104" s="315"/>
      <c r="V104" s="315"/>
      <c r="W104" s="315"/>
      <c r="X104" s="315"/>
      <c r="Y104" s="315"/>
      <c r="Z104" s="315"/>
      <c r="AA104" s="315"/>
      <c r="AB104" s="315"/>
      <c r="AC104" s="315"/>
      <c r="AD104" s="315"/>
      <c r="AE104" s="315"/>
      <c r="AF104" s="315"/>
      <c r="AG104" s="315"/>
    </row>
    <row r="105">
      <c r="A105" s="315"/>
      <c r="B105" s="315"/>
      <c r="C105" s="315"/>
      <c r="D105" s="315"/>
      <c r="E105" s="315"/>
      <c r="F105" s="315"/>
      <c r="G105" s="315"/>
      <c r="H105" s="315"/>
      <c r="I105" s="315"/>
      <c r="J105" s="315"/>
      <c r="K105" s="315"/>
      <c r="L105" s="315"/>
      <c r="M105" s="315"/>
      <c r="N105" s="315"/>
      <c r="O105" s="315"/>
      <c r="P105" s="315"/>
      <c r="Q105" s="315"/>
      <c r="R105" s="315"/>
      <c r="S105" s="315"/>
      <c r="T105" s="315"/>
      <c r="U105" s="315"/>
      <c r="V105" s="315"/>
      <c r="W105" s="315"/>
      <c r="X105" s="315"/>
      <c r="Y105" s="315"/>
      <c r="Z105" s="315"/>
      <c r="AA105" s="315"/>
      <c r="AB105" s="315"/>
      <c r="AC105" s="315"/>
      <c r="AD105" s="315"/>
      <c r="AE105" s="315"/>
      <c r="AF105" s="315"/>
      <c r="AG105" s="315"/>
    </row>
    <row r="106">
      <c r="A106" s="315"/>
      <c r="B106" s="315"/>
      <c r="C106" s="315"/>
      <c r="D106" s="315"/>
      <c r="E106" s="315"/>
      <c r="F106" s="315"/>
      <c r="G106" s="315"/>
      <c r="H106" s="315"/>
      <c r="I106" s="315"/>
      <c r="J106" s="315"/>
      <c r="K106" s="315"/>
      <c r="L106" s="315"/>
      <c r="M106" s="315"/>
      <c r="N106" s="315"/>
      <c r="O106" s="315"/>
      <c r="P106" s="315"/>
      <c r="Q106" s="315"/>
      <c r="R106" s="315"/>
      <c r="S106" s="315"/>
      <c r="T106" s="315"/>
      <c r="U106" s="315"/>
      <c r="V106" s="315"/>
      <c r="W106" s="315"/>
      <c r="X106" s="315"/>
      <c r="Y106" s="315"/>
      <c r="Z106" s="315"/>
      <c r="AA106" s="315"/>
      <c r="AB106" s="315"/>
      <c r="AC106" s="315"/>
      <c r="AD106" s="315"/>
      <c r="AE106" s="315"/>
      <c r="AF106" s="315"/>
      <c r="AG106" s="315"/>
    </row>
    <row r="107">
      <c r="A107" s="315"/>
      <c r="B107" s="315"/>
      <c r="C107" s="315"/>
      <c r="D107" s="315"/>
      <c r="E107" s="315"/>
      <c r="F107" s="315"/>
      <c r="G107" s="315"/>
      <c r="H107" s="315"/>
      <c r="I107" s="315"/>
      <c r="J107" s="315"/>
      <c r="K107" s="315"/>
      <c r="L107" s="315"/>
      <c r="M107" s="315"/>
      <c r="N107" s="315"/>
      <c r="O107" s="315"/>
      <c r="P107" s="315"/>
      <c r="Q107" s="315"/>
      <c r="R107" s="315"/>
      <c r="S107" s="315"/>
      <c r="T107" s="315"/>
      <c r="U107" s="315"/>
      <c r="V107" s="315"/>
      <c r="W107" s="315"/>
      <c r="X107" s="315"/>
      <c r="Y107" s="315"/>
      <c r="Z107" s="315"/>
      <c r="AA107" s="315"/>
      <c r="AB107" s="315"/>
      <c r="AC107" s="315"/>
      <c r="AD107" s="315"/>
      <c r="AE107" s="315"/>
      <c r="AF107" s="315"/>
      <c r="AG107" s="315"/>
    </row>
    <row r="108">
      <c r="A108" s="315"/>
      <c r="B108" s="315"/>
      <c r="C108" s="315"/>
      <c r="D108" s="315"/>
      <c r="E108" s="315"/>
      <c r="F108" s="315"/>
      <c r="G108" s="315"/>
      <c r="H108" s="315"/>
      <c r="I108" s="315"/>
      <c r="J108" s="315"/>
      <c r="K108" s="315"/>
      <c r="L108" s="315"/>
      <c r="M108" s="315"/>
      <c r="N108" s="315"/>
      <c r="O108" s="315"/>
      <c r="P108" s="315"/>
      <c r="Q108" s="315"/>
      <c r="R108" s="315"/>
      <c r="S108" s="315"/>
      <c r="T108" s="315"/>
      <c r="U108" s="315"/>
      <c r="V108" s="315"/>
      <c r="W108" s="315"/>
      <c r="X108" s="315"/>
      <c r="Y108" s="315"/>
      <c r="Z108" s="315"/>
      <c r="AA108" s="315"/>
      <c r="AB108" s="315"/>
      <c r="AC108" s="315"/>
      <c r="AD108" s="315"/>
      <c r="AE108" s="315"/>
      <c r="AF108" s="315"/>
      <c r="AG108" s="315"/>
    </row>
    <row r="109">
      <c r="A109" s="315"/>
      <c r="B109" s="315"/>
      <c r="C109" s="315"/>
      <c r="D109" s="315"/>
      <c r="E109" s="315"/>
      <c r="F109" s="315"/>
      <c r="G109" s="315"/>
      <c r="H109" s="315"/>
      <c r="I109" s="315"/>
      <c r="J109" s="315"/>
      <c r="K109" s="315"/>
      <c r="L109" s="315"/>
      <c r="M109" s="315"/>
      <c r="N109" s="315"/>
      <c r="O109" s="315"/>
      <c r="P109" s="315"/>
      <c r="Q109" s="315"/>
      <c r="R109" s="315"/>
      <c r="S109" s="315"/>
      <c r="T109" s="315"/>
      <c r="U109" s="315"/>
      <c r="V109" s="315"/>
      <c r="W109" s="315"/>
      <c r="X109" s="315"/>
      <c r="Y109" s="315"/>
      <c r="Z109" s="315"/>
      <c r="AA109" s="315"/>
      <c r="AB109" s="315"/>
      <c r="AC109" s="315"/>
      <c r="AD109" s="315"/>
      <c r="AE109" s="315"/>
      <c r="AF109" s="315"/>
      <c r="AG109" s="315"/>
    </row>
    <row r="110">
      <c r="A110" s="315"/>
      <c r="B110" s="315"/>
      <c r="C110" s="315"/>
      <c r="D110" s="315"/>
      <c r="E110" s="315"/>
      <c r="F110" s="315"/>
      <c r="G110" s="315"/>
      <c r="H110" s="315"/>
      <c r="I110" s="315"/>
      <c r="J110" s="315"/>
      <c r="K110" s="315"/>
      <c r="L110" s="315"/>
      <c r="M110" s="315"/>
      <c r="N110" s="315"/>
      <c r="O110" s="315"/>
      <c r="P110" s="315"/>
      <c r="Q110" s="315"/>
      <c r="R110" s="315"/>
      <c r="S110" s="315"/>
      <c r="T110" s="315"/>
      <c r="U110" s="315"/>
      <c r="V110" s="315"/>
      <c r="W110" s="315"/>
      <c r="X110" s="315"/>
      <c r="Y110" s="315"/>
      <c r="Z110" s="315"/>
      <c r="AA110" s="315"/>
      <c r="AB110" s="315"/>
      <c r="AC110" s="315"/>
      <c r="AD110" s="315"/>
      <c r="AE110" s="315"/>
      <c r="AF110" s="315"/>
      <c r="AG110" s="315"/>
    </row>
    <row r="111">
      <c r="A111" s="315"/>
      <c r="B111" s="315"/>
      <c r="C111" s="315"/>
      <c r="D111" s="315"/>
      <c r="E111" s="315"/>
      <c r="F111" s="315"/>
      <c r="G111" s="315"/>
      <c r="H111" s="315"/>
      <c r="I111" s="315"/>
      <c r="J111" s="315"/>
      <c r="K111" s="315"/>
      <c r="L111" s="315"/>
      <c r="M111" s="315"/>
      <c r="N111" s="315"/>
      <c r="O111" s="315"/>
      <c r="P111" s="315"/>
      <c r="Q111" s="315"/>
      <c r="R111" s="315"/>
      <c r="S111" s="315"/>
      <c r="T111" s="315"/>
      <c r="U111" s="315"/>
      <c r="V111" s="315"/>
      <c r="W111" s="315"/>
      <c r="X111" s="315"/>
      <c r="Y111" s="315"/>
      <c r="Z111" s="315"/>
      <c r="AA111" s="315"/>
      <c r="AB111" s="315"/>
      <c r="AC111" s="315"/>
      <c r="AD111" s="315"/>
      <c r="AE111" s="315"/>
      <c r="AF111" s="315"/>
      <c r="AG111" s="315"/>
    </row>
    <row r="112">
      <c r="A112" s="315"/>
      <c r="B112" s="315"/>
      <c r="C112" s="315"/>
      <c r="D112" s="315"/>
      <c r="E112" s="315"/>
      <c r="F112" s="315"/>
      <c r="G112" s="315"/>
      <c r="H112" s="315"/>
      <c r="I112" s="315"/>
      <c r="J112" s="315"/>
      <c r="K112" s="315"/>
      <c r="L112" s="315"/>
      <c r="M112" s="315"/>
      <c r="N112" s="315"/>
      <c r="O112" s="315"/>
      <c r="P112" s="315"/>
      <c r="Q112" s="315"/>
      <c r="R112" s="315"/>
      <c r="S112" s="315"/>
      <c r="T112" s="315"/>
      <c r="U112" s="315"/>
      <c r="V112" s="315"/>
      <c r="W112" s="315"/>
      <c r="X112" s="315"/>
      <c r="Y112" s="315"/>
      <c r="Z112" s="315"/>
      <c r="AA112" s="315"/>
      <c r="AB112" s="315"/>
      <c r="AC112" s="315"/>
      <c r="AD112" s="315"/>
      <c r="AE112" s="315"/>
      <c r="AF112" s="315"/>
      <c r="AG112" s="315"/>
    </row>
    <row r="113">
      <c r="A113" s="315"/>
      <c r="B113" s="315"/>
      <c r="C113" s="315"/>
      <c r="D113" s="315"/>
      <c r="E113" s="315"/>
      <c r="F113" s="315"/>
      <c r="G113" s="315"/>
      <c r="H113" s="315"/>
      <c r="I113" s="315"/>
      <c r="J113" s="315"/>
      <c r="K113" s="315"/>
      <c r="L113" s="315"/>
      <c r="M113" s="315"/>
      <c r="N113" s="315"/>
      <c r="O113" s="315"/>
      <c r="P113" s="315"/>
      <c r="Q113" s="315"/>
      <c r="R113" s="315"/>
      <c r="S113" s="315"/>
      <c r="T113" s="315"/>
      <c r="U113" s="315"/>
      <c r="V113" s="315"/>
      <c r="W113" s="315"/>
      <c r="X113" s="315"/>
      <c r="Y113" s="315"/>
      <c r="Z113" s="315"/>
      <c r="AA113" s="315"/>
      <c r="AB113" s="315"/>
      <c r="AC113" s="315"/>
      <c r="AD113" s="315"/>
      <c r="AE113" s="315"/>
      <c r="AF113" s="315"/>
      <c r="AG113" s="315"/>
    </row>
    <row r="114">
      <c r="A114" s="315"/>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c r="AA114" s="315"/>
      <c r="AB114" s="315"/>
      <c r="AC114" s="315"/>
      <c r="AD114" s="315"/>
      <c r="AE114" s="315"/>
      <c r="AF114" s="315"/>
      <c r="AG114" s="315"/>
    </row>
    <row r="115">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c r="AA115" s="315"/>
      <c r="AB115" s="315"/>
      <c r="AC115" s="315"/>
      <c r="AD115" s="315"/>
      <c r="AE115" s="315"/>
      <c r="AF115" s="315"/>
      <c r="AG115" s="315"/>
    </row>
    <row r="116">
      <c r="A116" s="315"/>
      <c r="B116" s="315"/>
      <c r="C116" s="315"/>
      <c r="D116" s="315"/>
      <c r="E116" s="315"/>
      <c r="F116" s="315"/>
      <c r="G116" s="315"/>
      <c r="H116" s="315"/>
      <c r="I116" s="315"/>
      <c r="J116" s="315"/>
      <c r="K116" s="315"/>
      <c r="L116" s="315"/>
      <c r="M116" s="315"/>
      <c r="N116" s="315"/>
      <c r="O116" s="315"/>
      <c r="P116" s="315"/>
      <c r="Q116" s="315"/>
      <c r="R116" s="315"/>
      <c r="S116" s="315"/>
      <c r="T116" s="315"/>
      <c r="U116" s="315"/>
      <c r="V116" s="315"/>
      <c r="W116" s="315"/>
      <c r="X116" s="315"/>
      <c r="Y116" s="315"/>
      <c r="Z116" s="315"/>
      <c r="AA116" s="315"/>
      <c r="AB116" s="315"/>
      <c r="AC116" s="315"/>
      <c r="AD116" s="315"/>
      <c r="AE116" s="315"/>
      <c r="AF116" s="315"/>
      <c r="AG116" s="315"/>
    </row>
    <row r="117">
      <c r="A117" s="315"/>
      <c r="B117" s="315"/>
      <c r="C117" s="315"/>
      <c r="D117" s="315"/>
      <c r="E117" s="315"/>
      <c r="F117" s="315"/>
      <c r="G117" s="315"/>
      <c r="H117" s="315"/>
      <c r="I117" s="315"/>
      <c r="J117" s="315"/>
      <c r="K117" s="315"/>
      <c r="L117" s="315"/>
      <c r="M117" s="315"/>
      <c r="N117" s="315"/>
      <c r="O117" s="315"/>
      <c r="P117" s="315"/>
      <c r="Q117" s="315"/>
      <c r="R117" s="315"/>
      <c r="S117" s="315"/>
      <c r="T117" s="315"/>
      <c r="U117" s="315"/>
      <c r="V117" s="315"/>
      <c r="W117" s="315"/>
      <c r="X117" s="315"/>
      <c r="Y117" s="315"/>
      <c r="Z117" s="315"/>
      <c r="AA117" s="315"/>
      <c r="AB117" s="315"/>
      <c r="AC117" s="315"/>
      <c r="AD117" s="315"/>
      <c r="AE117" s="315"/>
      <c r="AF117" s="315"/>
      <c r="AG117" s="315"/>
    </row>
    <row r="118">
      <c r="A118" s="315"/>
      <c r="B118" s="315"/>
      <c r="C118" s="315"/>
      <c r="D118" s="315"/>
      <c r="E118" s="315"/>
      <c r="F118" s="315"/>
      <c r="G118" s="315"/>
      <c r="H118" s="315"/>
      <c r="I118" s="315"/>
      <c r="J118" s="315"/>
      <c r="K118" s="315"/>
      <c r="L118" s="315"/>
      <c r="M118" s="315"/>
      <c r="N118" s="315"/>
      <c r="O118" s="315"/>
      <c r="P118" s="315"/>
      <c r="Q118" s="315"/>
      <c r="R118" s="315"/>
      <c r="S118" s="315"/>
      <c r="T118" s="315"/>
      <c r="U118" s="315"/>
      <c r="V118" s="315"/>
      <c r="W118" s="315"/>
      <c r="X118" s="315"/>
      <c r="Y118" s="315"/>
      <c r="Z118" s="315"/>
      <c r="AA118" s="315"/>
      <c r="AB118" s="315"/>
      <c r="AC118" s="315"/>
      <c r="AD118" s="315"/>
      <c r="AE118" s="315"/>
      <c r="AF118" s="315"/>
      <c r="AG118" s="315"/>
    </row>
    <row r="119">
      <c r="A119" s="315"/>
      <c r="B119" s="315"/>
      <c r="C119" s="315"/>
      <c r="D119" s="315"/>
      <c r="E119" s="315"/>
      <c r="F119" s="315"/>
      <c r="G119" s="315"/>
      <c r="H119" s="315"/>
      <c r="I119" s="315"/>
      <c r="J119" s="315"/>
      <c r="K119" s="315"/>
      <c r="L119" s="315"/>
      <c r="M119" s="315"/>
      <c r="N119" s="315"/>
      <c r="O119" s="315"/>
      <c r="P119" s="315"/>
      <c r="Q119" s="315"/>
      <c r="R119" s="315"/>
      <c r="S119" s="315"/>
      <c r="T119" s="315"/>
      <c r="U119" s="315"/>
      <c r="V119" s="315"/>
      <c r="W119" s="315"/>
      <c r="X119" s="315"/>
      <c r="Y119" s="315"/>
      <c r="Z119" s="315"/>
      <c r="AA119" s="315"/>
      <c r="AB119" s="315"/>
      <c r="AC119" s="315"/>
      <c r="AD119" s="315"/>
      <c r="AE119" s="315"/>
      <c r="AF119" s="315"/>
      <c r="AG119" s="315"/>
    </row>
    <row r="120">
      <c r="A120" s="315"/>
      <c r="B120" s="315"/>
      <c r="C120" s="315"/>
      <c r="D120" s="315"/>
      <c r="E120" s="315"/>
      <c r="F120" s="315"/>
      <c r="G120" s="315"/>
      <c r="H120" s="315"/>
      <c r="I120" s="315"/>
      <c r="J120" s="315"/>
      <c r="K120" s="315"/>
      <c r="L120" s="315"/>
      <c r="M120" s="315"/>
      <c r="N120" s="315"/>
      <c r="O120" s="315"/>
      <c r="P120" s="315"/>
      <c r="Q120" s="315"/>
      <c r="R120" s="315"/>
      <c r="S120" s="315"/>
      <c r="T120" s="315"/>
      <c r="U120" s="315"/>
      <c r="V120" s="315"/>
      <c r="W120" s="315"/>
      <c r="X120" s="315"/>
      <c r="Y120" s="315"/>
      <c r="Z120" s="315"/>
      <c r="AA120" s="315"/>
      <c r="AB120" s="315"/>
      <c r="AC120" s="315"/>
      <c r="AD120" s="315"/>
      <c r="AE120" s="315"/>
      <c r="AF120" s="315"/>
      <c r="AG120" s="315"/>
    </row>
    <row r="121">
      <c r="A121" s="315"/>
      <c r="B121" s="315"/>
      <c r="C121" s="315"/>
      <c r="D121" s="315"/>
      <c r="E121" s="315"/>
      <c r="F121" s="315"/>
      <c r="G121" s="315"/>
      <c r="H121" s="315"/>
      <c r="I121" s="315"/>
      <c r="J121" s="315"/>
      <c r="K121" s="315"/>
      <c r="L121" s="315"/>
      <c r="M121" s="315"/>
      <c r="N121" s="315"/>
      <c r="O121" s="315"/>
      <c r="P121" s="315"/>
      <c r="Q121" s="315"/>
      <c r="R121" s="315"/>
      <c r="S121" s="315"/>
      <c r="T121" s="315"/>
      <c r="U121" s="315"/>
      <c r="V121" s="315"/>
      <c r="W121" s="315"/>
      <c r="X121" s="315"/>
      <c r="Y121" s="315"/>
      <c r="Z121" s="315"/>
      <c r="AA121" s="315"/>
      <c r="AB121" s="315"/>
      <c r="AC121" s="315"/>
      <c r="AD121" s="315"/>
      <c r="AE121" s="315"/>
      <c r="AF121" s="315"/>
      <c r="AG121" s="315"/>
    </row>
    <row r="122">
      <c r="A122" s="315"/>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315"/>
      <c r="AD122" s="315"/>
      <c r="AE122" s="315"/>
      <c r="AF122" s="315"/>
      <c r="AG122" s="315"/>
    </row>
    <row r="123">
      <c r="A123" s="315"/>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c r="AA123" s="315"/>
      <c r="AB123" s="315"/>
      <c r="AC123" s="315"/>
      <c r="AD123" s="315"/>
      <c r="AE123" s="315"/>
      <c r="AF123" s="315"/>
      <c r="AG123" s="315"/>
    </row>
    <row r="124">
      <c r="A124" s="315"/>
      <c r="B124" s="315"/>
      <c r="C124" s="315"/>
      <c r="D124" s="315"/>
      <c r="E124" s="315"/>
      <c r="F124" s="315"/>
      <c r="G124" s="315"/>
      <c r="H124" s="315"/>
      <c r="I124" s="315"/>
      <c r="J124" s="315"/>
      <c r="K124" s="315"/>
      <c r="L124" s="315"/>
      <c r="M124" s="315"/>
      <c r="N124" s="315"/>
      <c r="O124" s="315"/>
      <c r="P124" s="315"/>
      <c r="Q124" s="315"/>
      <c r="R124" s="315"/>
      <c r="S124" s="315"/>
      <c r="T124" s="315"/>
      <c r="U124" s="315"/>
      <c r="V124" s="315"/>
      <c r="W124" s="315"/>
      <c r="X124" s="315"/>
      <c r="Y124" s="315"/>
      <c r="Z124" s="315"/>
      <c r="AA124" s="315"/>
      <c r="AB124" s="315"/>
      <c r="AC124" s="315"/>
      <c r="AD124" s="315"/>
      <c r="AE124" s="315"/>
      <c r="AF124" s="315"/>
      <c r="AG124" s="315"/>
    </row>
    <row r="125">
      <c r="A125" s="315"/>
      <c r="B125" s="315"/>
      <c r="C125" s="315"/>
      <c r="D125" s="315"/>
      <c r="E125" s="315"/>
      <c r="F125" s="315"/>
      <c r="G125" s="315"/>
      <c r="H125" s="315"/>
      <c r="I125" s="315"/>
      <c r="J125" s="315"/>
      <c r="K125" s="315"/>
      <c r="L125" s="315"/>
      <c r="M125" s="315"/>
      <c r="N125" s="315"/>
      <c r="O125" s="315"/>
      <c r="P125" s="315"/>
      <c r="Q125" s="315"/>
      <c r="R125" s="315"/>
      <c r="S125" s="315"/>
      <c r="T125" s="315"/>
      <c r="U125" s="315"/>
      <c r="V125" s="315"/>
      <c r="W125" s="315"/>
      <c r="X125" s="315"/>
      <c r="Y125" s="315"/>
      <c r="Z125" s="315"/>
      <c r="AA125" s="315"/>
      <c r="AB125" s="315"/>
      <c r="AC125" s="315"/>
      <c r="AD125" s="315"/>
      <c r="AE125" s="315"/>
      <c r="AF125" s="315"/>
      <c r="AG125" s="315"/>
    </row>
    <row r="126">
      <c r="A126" s="315"/>
      <c r="B126" s="315"/>
      <c r="C126" s="315"/>
      <c r="D126" s="315"/>
      <c r="E126" s="315"/>
      <c r="F126" s="315"/>
      <c r="G126" s="315"/>
      <c r="H126" s="315"/>
      <c r="I126" s="315"/>
      <c r="J126" s="315"/>
      <c r="K126" s="315"/>
      <c r="L126" s="315"/>
      <c r="M126" s="315"/>
      <c r="N126" s="315"/>
      <c r="O126" s="315"/>
      <c r="P126" s="315"/>
      <c r="Q126" s="315"/>
      <c r="R126" s="315"/>
      <c r="S126" s="315"/>
      <c r="T126" s="315"/>
      <c r="U126" s="315"/>
      <c r="V126" s="315"/>
      <c r="W126" s="315"/>
      <c r="X126" s="315"/>
      <c r="Y126" s="315"/>
      <c r="Z126" s="315"/>
      <c r="AA126" s="315"/>
      <c r="AB126" s="315"/>
      <c r="AC126" s="315"/>
      <c r="AD126" s="315"/>
      <c r="AE126" s="315"/>
      <c r="AF126" s="315"/>
      <c r="AG126" s="315"/>
    </row>
    <row r="127">
      <c r="A127" s="315"/>
      <c r="B127" s="315"/>
      <c r="C127" s="315"/>
      <c r="D127" s="315"/>
      <c r="E127" s="315"/>
      <c r="F127" s="315"/>
      <c r="G127" s="315"/>
      <c r="H127" s="315"/>
      <c r="I127" s="315"/>
      <c r="J127" s="315"/>
      <c r="K127" s="315"/>
      <c r="L127" s="315"/>
      <c r="M127" s="315"/>
      <c r="N127" s="315"/>
      <c r="O127" s="315"/>
      <c r="P127" s="315"/>
      <c r="Q127" s="315"/>
      <c r="R127" s="315"/>
      <c r="S127" s="315"/>
      <c r="T127" s="315"/>
      <c r="U127" s="315"/>
      <c r="V127" s="315"/>
      <c r="W127" s="315"/>
      <c r="X127" s="315"/>
      <c r="Y127" s="315"/>
      <c r="Z127" s="315"/>
      <c r="AA127" s="315"/>
      <c r="AB127" s="315"/>
      <c r="AC127" s="315"/>
      <c r="AD127" s="315"/>
      <c r="AE127" s="315"/>
      <c r="AF127" s="315"/>
      <c r="AG127" s="315"/>
    </row>
    <row r="128">
      <c r="A128" s="315"/>
      <c r="B128" s="315"/>
      <c r="C128" s="315"/>
      <c r="D128" s="315"/>
      <c r="E128" s="315"/>
      <c r="F128" s="315"/>
      <c r="G128" s="315"/>
      <c r="H128" s="315"/>
      <c r="I128" s="315"/>
      <c r="J128" s="315"/>
      <c r="K128" s="315"/>
      <c r="L128" s="315"/>
      <c r="M128" s="315"/>
      <c r="N128" s="315"/>
      <c r="O128" s="315"/>
      <c r="P128" s="315"/>
      <c r="Q128" s="315"/>
      <c r="R128" s="315"/>
      <c r="S128" s="315"/>
      <c r="T128" s="315"/>
      <c r="U128" s="315"/>
      <c r="V128" s="315"/>
      <c r="W128" s="315"/>
      <c r="X128" s="315"/>
      <c r="Y128" s="315"/>
      <c r="Z128" s="315"/>
      <c r="AA128" s="315"/>
      <c r="AB128" s="315"/>
      <c r="AC128" s="315"/>
      <c r="AD128" s="315"/>
      <c r="AE128" s="315"/>
      <c r="AF128" s="315"/>
      <c r="AG128" s="315"/>
    </row>
    <row r="129">
      <c r="A129" s="315"/>
      <c r="B129" s="315"/>
      <c r="C129" s="315"/>
      <c r="D129" s="315"/>
      <c r="E129" s="315"/>
      <c r="F129" s="315"/>
      <c r="G129" s="315"/>
      <c r="H129" s="315"/>
      <c r="I129" s="315"/>
      <c r="J129" s="315"/>
      <c r="K129" s="315"/>
      <c r="L129" s="315"/>
      <c r="M129" s="315"/>
      <c r="N129" s="315"/>
      <c r="O129" s="315"/>
      <c r="P129" s="315"/>
      <c r="Q129" s="315"/>
      <c r="R129" s="315"/>
      <c r="S129" s="315"/>
      <c r="T129" s="315"/>
      <c r="U129" s="315"/>
      <c r="V129" s="315"/>
      <c r="W129" s="315"/>
      <c r="X129" s="315"/>
      <c r="Y129" s="315"/>
      <c r="Z129" s="315"/>
      <c r="AA129" s="315"/>
      <c r="AB129" s="315"/>
      <c r="AC129" s="315"/>
      <c r="AD129" s="315"/>
      <c r="AE129" s="315"/>
      <c r="AF129" s="315"/>
      <c r="AG129" s="315"/>
    </row>
    <row r="130">
      <c r="A130" s="315"/>
      <c r="B130" s="315"/>
      <c r="C130" s="315"/>
      <c r="D130" s="315"/>
      <c r="E130" s="315"/>
      <c r="F130" s="315"/>
      <c r="G130" s="315"/>
      <c r="H130" s="315"/>
      <c r="I130" s="315"/>
      <c r="J130" s="315"/>
      <c r="K130" s="315"/>
      <c r="L130" s="315"/>
      <c r="M130" s="315"/>
      <c r="N130" s="315"/>
      <c r="O130" s="315"/>
      <c r="P130" s="315"/>
      <c r="Q130" s="315"/>
      <c r="R130" s="315"/>
      <c r="S130" s="315"/>
      <c r="T130" s="315"/>
      <c r="U130" s="315"/>
      <c r="V130" s="315"/>
      <c r="W130" s="315"/>
      <c r="X130" s="315"/>
      <c r="Y130" s="315"/>
      <c r="Z130" s="315"/>
      <c r="AA130" s="315"/>
      <c r="AB130" s="315"/>
      <c r="AC130" s="315"/>
      <c r="AD130" s="315"/>
      <c r="AE130" s="315"/>
      <c r="AF130" s="315"/>
      <c r="AG130" s="315"/>
    </row>
    <row r="131">
      <c r="A131" s="315"/>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315"/>
      <c r="AD131" s="315"/>
      <c r="AE131" s="315"/>
      <c r="AF131" s="315"/>
      <c r="AG131" s="315"/>
    </row>
    <row r="132">
      <c r="A132" s="315"/>
      <c r="B132" s="315"/>
      <c r="C132" s="315"/>
      <c r="D132" s="315"/>
      <c r="E132" s="315"/>
      <c r="F132" s="315"/>
      <c r="G132" s="315"/>
      <c r="H132" s="315"/>
      <c r="I132" s="315"/>
      <c r="J132" s="315"/>
      <c r="K132" s="315"/>
      <c r="L132" s="315"/>
      <c r="M132" s="315"/>
      <c r="N132" s="315"/>
      <c r="O132" s="315"/>
      <c r="P132" s="315"/>
      <c r="Q132" s="315"/>
      <c r="R132" s="315"/>
      <c r="S132" s="315"/>
      <c r="T132" s="315"/>
      <c r="U132" s="315"/>
      <c r="V132" s="315"/>
      <c r="W132" s="315"/>
      <c r="X132" s="315"/>
      <c r="Y132" s="315"/>
      <c r="Z132" s="315"/>
      <c r="AA132" s="315"/>
      <c r="AB132" s="315"/>
      <c r="AC132" s="315"/>
      <c r="AD132" s="315"/>
      <c r="AE132" s="315"/>
      <c r="AF132" s="315"/>
      <c r="AG132" s="315"/>
    </row>
    <row r="133">
      <c r="A133" s="315"/>
      <c r="B133" s="315"/>
      <c r="C133" s="315"/>
      <c r="D133" s="315"/>
      <c r="E133" s="315"/>
      <c r="F133" s="315"/>
      <c r="G133" s="315"/>
      <c r="H133" s="315"/>
      <c r="I133" s="315"/>
      <c r="J133" s="315"/>
      <c r="K133" s="315"/>
      <c r="L133" s="315"/>
      <c r="M133" s="315"/>
      <c r="N133" s="315"/>
      <c r="O133" s="315"/>
      <c r="P133" s="315"/>
      <c r="Q133" s="315"/>
      <c r="R133" s="315"/>
      <c r="S133" s="315"/>
      <c r="T133" s="315"/>
      <c r="U133" s="315"/>
      <c r="V133" s="315"/>
      <c r="W133" s="315"/>
      <c r="X133" s="315"/>
      <c r="Y133" s="315"/>
      <c r="Z133" s="315"/>
      <c r="AA133" s="315"/>
      <c r="AB133" s="315"/>
      <c r="AC133" s="315"/>
      <c r="AD133" s="315"/>
      <c r="AE133" s="315"/>
      <c r="AF133" s="315"/>
      <c r="AG133" s="315"/>
    </row>
    <row r="134">
      <c r="A134" s="315"/>
      <c r="B134" s="315"/>
      <c r="C134" s="315"/>
      <c r="D134" s="315"/>
      <c r="E134" s="315"/>
      <c r="F134" s="315"/>
      <c r="G134" s="315"/>
      <c r="H134" s="315"/>
      <c r="I134" s="315"/>
      <c r="J134" s="315"/>
      <c r="K134" s="315"/>
      <c r="L134" s="315"/>
      <c r="M134" s="315"/>
      <c r="N134" s="315"/>
      <c r="O134" s="315"/>
      <c r="P134" s="315"/>
      <c r="Q134" s="315"/>
      <c r="R134" s="315"/>
      <c r="S134" s="315"/>
      <c r="T134" s="315"/>
      <c r="U134" s="315"/>
      <c r="V134" s="315"/>
      <c r="W134" s="315"/>
      <c r="X134" s="315"/>
      <c r="Y134" s="315"/>
      <c r="Z134" s="315"/>
      <c r="AA134" s="315"/>
      <c r="AB134" s="315"/>
      <c r="AC134" s="315"/>
      <c r="AD134" s="315"/>
      <c r="AE134" s="315"/>
      <c r="AF134" s="315"/>
      <c r="AG134" s="315"/>
    </row>
    <row r="135">
      <c r="A135" s="315"/>
      <c r="B135" s="315"/>
      <c r="C135" s="315"/>
      <c r="D135" s="315"/>
      <c r="E135" s="315"/>
      <c r="F135" s="315"/>
      <c r="G135" s="315"/>
      <c r="H135" s="315"/>
      <c r="I135" s="315"/>
      <c r="J135" s="315"/>
      <c r="K135" s="315"/>
      <c r="L135" s="315"/>
      <c r="M135" s="315"/>
      <c r="N135" s="315"/>
      <c r="O135" s="315"/>
      <c r="P135" s="315"/>
      <c r="Q135" s="315"/>
      <c r="R135" s="315"/>
      <c r="S135" s="315"/>
      <c r="T135" s="315"/>
      <c r="U135" s="315"/>
      <c r="V135" s="315"/>
      <c r="W135" s="315"/>
      <c r="X135" s="315"/>
      <c r="Y135" s="315"/>
      <c r="Z135" s="315"/>
      <c r="AA135" s="315"/>
      <c r="AB135" s="315"/>
      <c r="AC135" s="315"/>
      <c r="AD135" s="315"/>
      <c r="AE135" s="315"/>
      <c r="AF135" s="315"/>
      <c r="AG135" s="315"/>
    </row>
    <row r="136">
      <c r="A136" s="315"/>
      <c r="B136" s="315"/>
      <c r="C136" s="315"/>
      <c r="D136" s="315"/>
      <c r="E136" s="315"/>
      <c r="F136" s="315"/>
      <c r="G136" s="315"/>
      <c r="H136" s="315"/>
      <c r="I136" s="315"/>
      <c r="J136" s="315"/>
      <c r="K136" s="315"/>
      <c r="L136" s="315"/>
      <c r="M136" s="315"/>
      <c r="N136" s="315"/>
      <c r="O136" s="315"/>
      <c r="P136" s="315"/>
      <c r="Q136" s="315"/>
      <c r="R136" s="315"/>
      <c r="S136" s="315"/>
      <c r="T136" s="315"/>
      <c r="U136" s="315"/>
      <c r="V136" s="315"/>
      <c r="W136" s="315"/>
      <c r="X136" s="315"/>
      <c r="Y136" s="315"/>
      <c r="Z136" s="315"/>
      <c r="AA136" s="315"/>
      <c r="AB136" s="315"/>
      <c r="AC136" s="315"/>
      <c r="AD136" s="315"/>
      <c r="AE136" s="315"/>
      <c r="AF136" s="315"/>
      <c r="AG136" s="315"/>
    </row>
    <row r="137">
      <c r="A137" s="315"/>
      <c r="B137" s="315"/>
      <c r="C137" s="315"/>
      <c r="D137" s="315"/>
      <c r="E137" s="315"/>
      <c r="F137" s="315"/>
      <c r="G137" s="315"/>
      <c r="H137" s="315"/>
      <c r="I137" s="315"/>
      <c r="J137" s="315"/>
      <c r="K137" s="315"/>
      <c r="L137" s="315"/>
      <c r="M137" s="315"/>
      <c r="N137" s="315"/>
      <c r="O137" s="315"/>
      <c r="P137" s="315"/>
      <c r="Q137" s="315"/>
      <c r="R137" s="315"/>
      <c r="S137" s="315"/>
      <c r="T137" s="315"/>
      <c r="U137" s="315"/>
      <c r="V137" s="315"/>
      <c r="W137" s="315"/>
      <c r="X137" s="315"/>
      <c r="Y137" s="315"/>
      <c r="Z137" s="315"/>
      <c r="AA137" s="315"/>
      <c r="AB137" s="315"/>
      <c r="AC137" s="315"/>
      <c r="AD137" s="315"/>
      <c r="AE137" s="315"/>
      <c r="AF137" s="315"/>
      <c r="AG137" s="315"/>
    </row>
    <row r="138">
      <c r="A138" s="315"/>
      <c r="B138" s="315"/>
      <c r="C138" s="315"/>
      <c r="D138" s="315"/>
      <c r="E138" s="315"/>
      <c r="F138" s="315"/>
      <c r="G138" s="315"/>
      <c r="H138" s="315"/>
      <c r="I138" s="315"/>
      <c r="J138" s="315"/>
      <c r="K138" s="315"/>
      <c r="L138" s="315"/>
      <c r="M138" s="315"/>
      <c r="N138" s="315"/>
      <c r="O138" s="315"/>
      <c r="P138" s="315"/>
      <c r="Q138" s="315"/>
      <c r="R138" s="315"/>
      <c r="S138" s="315"/>
      <c r="T138" s="315"/>
      <c r="U138" s="315"/>
      <c r="V138" s="315"/>
      <c r="W138" s="315"/>
      <c r="X138" s="315"/>
      <c r="Y138" s="315"/>
      <c r="Z138" s="315"/>
      <c r="AA138" s="315"/>
      <c r="AB138" s="315"/>
      <c r="AC138" s="315"/>
      <c r="AD138" s="315"/>
      <c r="AE138" s="315"/>
      <c r="AF138" s="315"/>
      <c r="AG138" s="315"/>
    </row>
    <row r="139">
      <c r="A139" s="315"/>
      <c r="B139" s="315"/>
      <c r="C139" s="315"/>
      <c r="D139" s="315"/>
      <c r="E139" s="315"/>
      <c r="F139" s="315"/>
      <c r="G139" s="315"/>
      <c r="H139" s="315"/>
      <c r="I139" s="315"/>
      <c r="J139" s="315"/>
      <c r="K139" s="315"/>
      <c r="L139" s="315"/>
      <c r="M139" s="315"/>
      <c r="N139" s="315"/>
      <c r="O139" s="315"/>
      <c r="P139" s="315"/>
      <c r="Q139" s="315"/>
      <c r="R139" s="315"/>
      <c r="S139" s="315"/>
      <c r="T139" s="315"/>
      <c r="U139" s="315"/>
      <c r="V139" s="315"/>
      <c r="W139" s="315"/>
      <c r="X139" s="315"/>
      <c r="Y139" s="315"/>
      <c r="Z139" s="315"/>
      <c r="AA139" s="315"/>
      <c r="AB139" s="315"/>
      <c r="AC139" s="315"/>
      <c r="AD139" s="315"/>
      <c r="AE139" s="315"/>
      <c r="AF139" s="315"/>
      <c r="AG139" s="315"/>
    </row>
    <row r="140">
      <c r="A140" s="315"/>
      <c r="B140" s="315"/>
      <c r="C140" s="315"/>
      <c r="D140" s="315"/>
      <c r="E140" s="315"/>
      <c r="F140" s="315"/>
      <c r="G140" s="315"/>
      <c r="H140" s="315"/>
      <c r="I140" s="315"/>
      <c r="J140" s="315"/>
      <c r="K140" s="315"/>
      <c r="L140" s="315"/>
      <c r="M140" s="315"/>
      <c r="N140" s="315"/>
      <c r="O140" s="315"/>
      <c r="P140" s="315"/>
      <c r="Q140" s="315"/>
      <c r="R140" s="315"/>
      <c r="S140" s="315"/>
      <c r="T140" s="315"/>
      <c r="U140" s="315"/>
      <c r="V140" s="315"/>
      <c r="W140" s="315"/>
      <c r="X140" s="315"/>
      <c r="Y140" s="315"/>
      <c r="Z140" s="315"/>
      <c r="AA140" s="315"/>
      <c r="AB140" s="315"/>
      <c r="AC140" s="315"/>
      <c r="AD140" s="315"/>
      <c r="AE140" s="315"/>
      <c r="AF140" s="315"/>
      <c r="AG140" s="315"/>
    </row>
    <row r="141">
      <c r="A141" s="315"/>
      <c r="B141" s="315"/>
      <c r="C141" s="315"/>
      <c r="D141" s="315"/>
      <c r="E141" s="315"/>
      <c r="F141" s="315"/>
      <c r="G141" s="315"/>
      <c r="H141" s="315"/>
      <c r="I141" s="315"/>
      <c r="J141" s="315"/>
      <c r="K141" s="315"/>
      <c r="L141" s="315"/>
      <c r="M141" s="315"/>
      <c r="N141" s="315"/>
      <c r="O141" s="315"/>
      <c r="P141" s="315"/>
      <c r="Q141" s="315"/>
      <c r="R141" s="315"/>
      <c r="S141" s="315"/>
      <c r="T141" s="315"/>
      <c r="U141" s="315"/>
      <c r="V141" s="315"/>
      <c r="W141" s="315"/>
      <c r="X141" s="315"/>
      <c r="Y141" s="315"/>
      <c r="Z141" s="315"/>
      <c r="AA141" s="315"/>
      <c r="AB141" s="315"/>
      <c r="AC141" s="315"/>
      <c r="AD141" s="315"/>
      <c r="AE141" s="315"/>
      <c r="AF141" s="315"/>
      <c r="AG141" s="315"/>
    </row>
    <row r="142">
      <c r="A142" s="315"/>
      <c r="B142" s="315"/>
      <c r="C142" s="315"/>
      <c r="D142" s="315"/>
      <c r="E142" s="315"/>
      <c r="F142" s="315"/>
      <c r="G142" s="315"/>
      <c r="H142" s="315"/>
      <c r="I142" s="315"/>
      <c r="J142" s="315"/>
      <c r="K142" s="315"/>
      <c r="L142" s="315"/>
      <c r="M142" s="315"/>
      <c r="N142" s="315"/>
      <c r="O142" s="315"/>
      <c r="P142" s="315"/>
      <c r="Q142" s="315"/>
      <c r="R142" s="315"/>
      <c r="S142" s="315"/>
      <c r="T142" s="315"/>
      <c r="U142" s="315"/>
      <c r="V142" s="315"/>
      <c r="W142" s="315"/>
      <c r="X142" s="315"/>
      <c r="Y142" s="315"/>
      <c r="Z142" s="315"/>
      <c r="AA142" s="315"/>
      <c r="AB142" s="315"/>
      <c r="AC142" s="315"/>
      <c r="AD142" s="315"/>
      <c r="AE142" s="315"/>
      <c r="AF142" s="315"/>
      <c r="AG142" s="315"/>
    </row>
    <row r="143">
      <c r="A143" s="315"/>
      <c r="B143" s="315"/>
      <c r="C143" s="315"/>
      <c r="D143" s="315"/>
      <c r="E143" s="315"/>
      <c r="F143" s="315"/>
      <c r="G143" s="315"/>
      <c r="H143" s="315"/>
      <c r="I143" s="315"/>
      <c r="J143" s="315"/>
      <c r="K143" s="315"/>
      <c r="L143" s="315"/>
      <c r="M143" s="315"/>
      <c r="N143" s="315"/>
      <c r="O143" s="315"/>
      <c r="P143" s="315"/>
      <c r="Q143" s="315"/>
      <c r="R143" s="315"/>
      <c r="S143" s="315"/>
      <c r="T143" s="315"/>
      <c r="U143" s="315"/>
      <c r="V143" s="315"/>
      <c r="W143" s="315"/>
      <c r="X143" s="315"/>
      <c r="Y143" s="315"/>
      <c r="Z143" s="315"/>
      <c r="AA143" s="315"/>
      <c r="AB143" s="315"/>
      <c r="AC143" s="315"/>
      <c r="AD143" s="315"/>
      <c r="AE143" s="315"/>
      <c r="AF143" s="315"/>
      <c r="AG143" s="315"/>
    </row>
    <row r="144">
      <c r="A144" s="315"/>
      <c r="B144" s="315"/>
      <c r="C144" s="315"/>
      <c r="D144" s="315"/>
      <c r="E144" s="315"/>
      <c r="F144" s="315"/>
      <c r="G144" s="315"/>
      <c r="H144" s="315"/>
      <c r="I144" s="315"/>
      <c r="J144" s="315"/>
      <c r="K144" s="315"/>
      <c r="L144" s="315"/>
      <c r="M144" s="315"/>
      <c r="N144" s="315"/>
      <c r="O144" s="315"/>
      <c r="P144" s="315"/>
      <c r="Q144" s="315"/>
      <c r="R144" s="315"/>
      <c r="S144" s="315"/>
      <c r="T144" s="315"/>
      <c r="U144" s="315"/>
      <c r="V144" s="315"/>
      <c r="W144" s="315"/>
      <c r="X144" s="315"/>
      <c r="Y144" s="315"/>
      <c r="Z144" s="315"/>
      <c r="AA144" s="315"/>
      <c r="AB144" s="315"/>
      <c r="AC144" s="315"/>
      <c r="AD144" s="315"/>
      <c r="AE144" s="315"/>
      <c r="AF144" s="315"/>
      <c r="AG144" s="315"/>
    </row>
    <row r="145">
      <c r="A145" s="315"/>
      <c r="B145" s="315"/>
      <c r="C145" s="315"/>
      <c r="D145" s="315"/>
      <c r="E145" s="315"/>
      <c r="F145" s="315"/>
      <c r="G145" s="315"/>
      <c r="H145" s="315"/>
      <c r="I145" s="315"/>
      <c r="J145" s="315"/>
      <c r="K145" s="315"/>
      <c r="L145" s="315"/>
      <c r="M145" s="315"/>
      <c r="N145" s="315"/>
      <c r="O145" s="315"/>
      <c r="P145" s="315"/>
      <c r="Q145" s="315"/>
      <c r="R145" s="315"/>
      <c r="S145" s="315"/>
      <c r="T145" s="315"/>
      <c r="U145" s="315"/>
      <c r="V145" s="315"/>
      <c r="W145" s="315"/>
      <c r="X145" s="315"/>
      <c r="Y145" s="315"/>
      <c r="Z145" s="315"/>
      <c r="AA145" s="315"/>
      <c r="AB145" s="315"/>
      <c r="AC145" s="315"/>
      <c r="AD145" s="315"/>
      <c r="AE145" s="315"/>
      <c r="AF145" s="315"/>
      <c r="AG145" s="315"/>
    </row>
    <row r="146">
      <c r="A146" s="315"/>
      <c r="B146" s="315"/>
      <c r="C146" s="315"/>
      <c r="D146" s="315"/>
      <c r="E146" s="315"/>
      <c r="F146" s="315"/>
      <c r="G146" s="315"/>
      <c r="H146" s="315"/>
      <c r="I146" s="315"/>
      <c r="J146" s="315"/>
      <c r="K146" s="315"/>
      <c r="L146" s="315"/>
      <c r="M146" s="315"/>
      <c r="N146" s="315"/>
      <c r="O146" s="315"/>
      <c r="P146" s="315"/>
      <c r="Q146" s="315"/>
      <c r="R146" s="315"/>
      <c r="S146" s="315"/>
      <c r="T146" s="315"/>
      <c r="U146" s="315"/>
      <c r="V146" s="315"/>
      <c r="W146" s="315"/>
      <c r="X146" s="315"/>
      <c r="Y146" s="315"/>
      <c r="Z146" s="315"/>
      <c r="AA146" s="315"/>
      <c r="AB146" s="315"/>
      <c r="AC146" s="315"/>
      <c r="AD146" s="315"/>
      <c r="AE146" s="315"/>
      <c r="AF146" s="315"/>
      <c r="AG146" s="315"/>
    </row>
    <row r="147">
      <c r="A147" s="315"/>
      <c r="B147" s="315"/>
      <c r="C147" s="315"/>
      <c r="D147" s="315"/>
      <c r="E147" s="315"/>
      <c r="F147" s="315"/>
      <c r="G147" s="315"/>
      <c r="H147" s="315"/>
      <c r="I147" s="315"/>
      <c r="J147" s="315"/>
      <c r="K147" s="315"/>
      <c r="L147" s="315"/>
      <c r="M147" s="315"/>
      <c r="N147" s="315"/>
      <c r="O147" s="315"/>
      <c r="P147" s="315"/>
      <c r="Q147" s="315"/>
      <c r="R147" s="315"/>
      <c r="S147" s="315"/>
      <c r="T147" s="315"/>
      <c r="U147" s="315"/>
      <c r="V147" s="315"/>
      <c r="W147" s="315"/>
      <c r="X147" s="315"/>
      <c r="Y147" s="315"/>
      <c r="Z147" s="315"/>
      <c r="AA147" s="315"/>
      <c r="AB147" s="315"/>
      <c r="AC147" s="315"/>
      <c r="AD147" s="315"/>
      <c r="AE147" s="315"/>
      <c r="AF147" s="315"/>
      <c r="AG147" s="315"/>
    </row>
    <row r="148">
      <c r="A148" s="315"/>
      <c r="B148" s="315"/>
      <c r="C148" s="315"/>
      <c r="D148" s="315"/>
      <c r="E148" s="315"/>
      <c r="F148" s="315"/>
      <c r="G148" s="315"/>
      <c r="H148" s="315"/>
      <c r="I148" s="315"/>
      <c r="J148" s="315"/>
      <c r="K148" s="315"/>
      <c r="L148" s="315"/>
      <c r="M148" s="315"/>
      <c r="N148" s="315"/>
      <c r="O148" s="315"/>
      <c r="P148" s="315"/>
      <c r="Q148" s="315"/>
      <c r="R148" s="315"/>
      <c r="S148" s="315"/>
      <c r="T148" s="315"/>
      <c r="U148" s="315"/>
      <c r="V148" s="315"/>
      <c r="W148" s="315"/>
      <c r="X148" s="315"/>
      <c r="Y148" s="315"/>
      <c r="Z148" s="315"/>
      <c r="AA148" s="315"/>
      <c r="AB148" s="315"/>
      <c r="AC148" s="315"/>
      <c r="AD148" s="315"/>
      <c r="AE148" s="315"/>
      <c r="AF148" s="315"/>
      <c r="AG148" s="315"/>
    </row>
    <row r="149">
      <c r="A149" s="315"/>
      <c r="B149" s="315"/>
      <c r="C149" s="315"/>
      <c r="D149" s="315"/>
      <c r="E149" s="315"/>
      <c r="F149" s="315"/>
      <c r="G149" s="315"/>
      <c r="H149" s="315"/>
      <c r="I149" s="315"/>
      <c r="J149" s="315"/>
      <c r="K149" s="315"/>
      <c r="L149" s="315"/>
      <c r="M149" s="315"/>
      <c r="N149" s="315"/>
      <c r="O149" s="315"/>
      <c r="P149" s="315"/>
      <c r="Q149" s="315"/>
      <c r="R149" s="315"/>
      <c r="S149" s="315"/>
      <c r="T149" s="315"/>
      <c r="U149" s="315"/>
      <c r="V149" s="315"/>
      <c r="W149" s="315"/>
      <c r="X149" s="315"/>
      <c r="Y149" s="315"/>
      <c r="Z149" s="315"/>
      <c r="AA149" s="315"/>
      <c r="AB149" s="315"/>
      <c r="AC149" s="315"/>
      <c r="AD149" s="315"/>
      <c r="AE149" s="315"/>
      <c r="AF149" s="315"/>
      <c r="AG149" s="315"/>
    </row>
    <row r="150">
      <c r="A150" s="315"/>
      <c r="B150" s="315"/>
      <c r="C150" s="315"/>
      <c r="D150" s="315"/>
      <c r="E150" s="315"/>
      <c r="F150" s="315"/>
      <c r="G150" s="315"/>
      <c r="H150" s="315"/>
      <c r="I150" s="315"/>
      <c r="J150" s="315"/>
      <c r="K150" s="315"/>
      <c r="L150" s="315"/>
      <c r="M150" s="315"/>
      <c r="N150" s="315"/>
      <c r="O150" s="315"/>
      <c r="P150" s="315"/>
      <c r="Q150" s="315"/>
      <c r="R150" s="315"/>
      <c r="S150" s="315"/>
      <c r="T150" s="315"/>
      <c r="U150" s="315"/>
      <c r="V150" s="315"/>
      <c r="W150" s="315"/>
      <c r="X150" s="315"/>
      <c r="Y150" s="315"/>
      <c r="Z150" s="315"/>
      <c r="AA150" s="315"/>
      <c r="AB150" s="315"/>
      <c r="AC150" s="315"/>
      <c r="AD150" s="315"/>
      <c r="AE150" s="315"/>
      <c r="AF150" s="315"/>
      <c r="AG150" s="315"/>
    </row>
    <row r="151">
      <c r="A151" s="315"/>
      <c r="B151" s="315"/>
      <c r="C151" s="315"/>
      <c r="D151" s="315"/>
      <c r="E151" s="315"/>
      <c r="F151" s="315"/>
      <c r="G151" s="315"/>
      <c r="H151" s="315"/>
      <c r="I151" s="315"/>
      <c r="J151" s="315"/>
      <c r="K151" s="315"/>
      <c r="L151" s="315"/>
      <c r="M151" s="315"/>
      <c r="N151" s="315"/>
      <c r="O151" s="315"/>
      <c r="P151" s="315"/>
      <c r="Q151" s="315"/>
      <c r="R151" s="315"/>
      <c r="S151" s="315"/>
      <c r="T151" s="315"/>
      <c r="U151" s="315"/>
      <c r="V151" s="315"/>
      <c r="W151" s="315"/>
      <c r="X151" s="315"/>
      <c r="Y151" s="315"/>
      <c r="Z151" s="315"/>
      <c r="AA151" s="315"/>
      <c r="AB151" s="315"/>
      <c r="AC151" s="315"/>
      <c r="AD151" s="315"/>
      <c r="AE151" s="315"/>
      <c r="AF151" s="315"/>
      <c r="AG151" s="315"/>
    </row>
    <row r="152">
      <c r="A152" s="315"/>
      <c r="B152" s="315"/>
      <c r="C152" s="315"/>
      <c r="D152" s="315"/>
      <c r="E152" s="315"/>
      <c r="F152" s="315"/>
      <c r="G152" s="315"/>
      <c r="H152" s="315"/>
      <c r="I152" s="315"/>
      <c r="J152" s="315"/>
      <c r="K152" s="315"/>
      <c r="L152" s="315"/>
      <c r="M152" s="315"/>
      <c r="N152" s="315"/>
      <c r="O152" s="315"/>
      <c r="P152" s="315"/>
      <c r="Q152" s="315"/>
      <c r="R152" s="315"/>
      <c r="S152" s="315"/>
      <c r="T152" s="315"/>
      <c r="U152" s="315"/>
      <c r="V152" s="315"/>
      <c r="W152" s="315"/>
      <c r="X152" s="315"/>
      <c r="Y152" s="315"/>
      <c r="Z152" s="315"/>
      <c r="AA152" s="315"/>
      <c r="AB152" s="315"/>
      <c r="AC152" s="315"/>
      <c r="AD152" s="315"/>
      <c r="AE152" s="315"/>
      <c r="AF152" s="315"/>
      <c r="AG152" s="315"/>
    </row>
    <row r="153">
      <c r="A153" s="315"/>
      <c r="B153" s="315"/>
      <c r="C153" s="315"/>
      <c r="D153" s="315"/>
      <c r="E153" s="315"/>
      <c r="F153" s="315"/>
      <c r="G153" s="315"/>
      <c r="H153" s="315"/>
      <c r="I153" s="315"/>
      <c r="J153" s="315"/>
      <c r="K153" s="315"/>
      <c r="L153" s="315"/>
      <c r="M153" s="315"/>
      <c r="N153" s="315"/>
      <c r="O153" s="315"/>
      <c r="P153" s="315"/>
      <c r="Q153" s="315"/>
      <c r="R153" s="315"/>
      <c r="S153" s="315"/>
      <c r="T153" s="315"/>
      <c r="U153" s="315"/>
      <c r="V153" s="315"/>
      <c r="W153" s="315"/>
      <c r="X153" s="315"/>
      <c r="Y153" s="315"/>
      <c r="Z153" s="315"/>
      <c r="AA153" s="315"/>
      <c r="AB153" s="315"/>
      <c r="AC153" s="315"/>
      <c r="AD153" s="315"/>
      <c r="AE153" s="315"/>
      <c r="AF153" s="315"/>
      <c r="AG153" s="315"/>
    </row>
    <row r="154">
      <c r="A154" s="315"/>
      <c r="B154" s="315"/>
      <c r="C154" s="315"/>
      <c r="D154" s="315"/>
      <c r="E154" s="315"/>
      <c r="F154" s="315"/>
      <c r="G154" s="315"/>
      <c r="H154" s="315"/>
      <c r="I154" s="315"/>
      <c r="J154" s="315"/>
      <c r="K154" s="315"/>
      <c r="L154" s="315"/>
      <c r="M154" s="315"/>
      <c r="N154" s="315"/>
      <c r="O154" s="315"/>
      <c r="P154" s="315"/>
      <c r="Q154" s="315"/>
      <c r="R154" s="315"/>
      <c r="S154" s="315"/>
      <c r="T154" s="315"/>
      <c r="U154" s="315"/>
      <c r="V154" s="315"/>
      <c r="W154" s="315"/>
      <c r="X154" s="315"/>
      <c r="Y154" s="315"/>
      <c r="Z154" s="315"/>
      <c r="AA154" s="315"/>
      <c r="AB154" s="315"/>
      <c r="AC154" s="315"/>
      <c r="AD154" s="315"/>
      <c r="AE154" s="315"/>
      <c r="AF154" s="315"/>
      <c r="AG154" s="315"/>
    </row>
    <row r="155">
      <c r="A155" s="315"/>
      <c r="B155" s="315"/>
      <c r="C155" s="315"/>
      <c r="D155" s="315"/>
      <c r="E155" s="315"/>
      <c r="F155" s="315"/>
      <c r="G155" s="315"/>
      <c r="H155" s="315"/>
      <c r="I155" s="315"/>
      <c r="J155" s="315"/>
      <c r="K155" s="315"/>
      <c r="L155" s="315"/>
      <c r="M155" s="315"/>
      <c r="N155" s="315"/>
      <c r="O155" s="315"/>
      <c r="P155" s="315"/>
      <c r="Q155" s="315"/>
      <c r="R155" s="315"/>
      <c r="S155" s="315"/>
      <c r="T155" s="315"/>
      <c r="U155" s="315"/>
      <c r="V155" s="315"/>
      <c r="W155" s="315"/>
      <c r="X155" s="315"/>
      <c r="Y155" s="315"/>
      <c r="Z155" s="315"/>
      <c r="AA155" s="315"/>
      <c r="AB155" s="315"/>
      <c r="AC155" s="315"/>
      <c r="AD155" s="315"/>
      <c r="AE155" s="315"/>
      <c r="AF155" s="315"/>
      <c r="AG155" s="315"/>
    </row>
    <row r="156">
      <c r="A156" s="315"/>
      <c r="B156" s="315"/>
      <c r="C156" s="315"/>
      <c r="D156" s="315"/>
      <c r="E156" s="315"/>
      <c r="F156" s="315"/>
      <c r="G156" s="315"/>
      <c r="H156" s="315"/>
      <c r="I156" s="315"/>
      <c r="J156" s="315"/>
      <c r="K156" s="315"/>
      <c r="L156" s="315"/>
      <c r="M156" s="315"/>
      <c r="N156" s="315"/>
      <c r="O156" s="315"/>
      <c r="P156" s="315"/>
      <c r="Q156" s="315"/>
      <c r="R156" s="315"/>
      <c r="S156" s="315"/>
      <c r="T156" s="315"/>
      <c r="U156" s="315"/>
      <c r="V156" s="315"/>
      <c r="W156" s="315"/>
      <c r="X156" s="315"/>
      <c r="Y156" s="315"/>
      <c r="Z156" s="315"/>
      <c r="AA156" s="315"/>
      <c r="AB156" s="315"/>
      <c r="AC156" s="315"/>
      <c r="AD156" s="315"/>
      <c r="AE156" s="315"/>
      <c r="AF156" s="315"/>
      <c r="AG156" s="315"/>
    </row>
    <row r="157">
      <c r="A157" s="315"/>
      <c r="B157" s="315"/>
      <c r="C157" s="315"/>
      <c r="D157" s="315"/>
      <c r="E157" s="315"/>
      <c r="F157" s="315"/>
      <c r="G157" s="315"/>
      <c r="H157" s="315"/>
      <c r="I157" s="315"/>
      <c r="J157" s="315"/>
      <c r="K157" s="315"/>
      <c r="L157" s="315"/>
      <c r="M157" s="315"/>
      <c r="N157" s="315"/>
      <c r="O157" s="315"/>
      <c r="P157" s="315"/>
      <c r="Q157" s="315"/>
      <c r="R157" s="315"/>
      <c r="S157" s="315"/>
      <c r="T157" s="315"/>
      <c r="U157" s="315"/>
      <c r="V157" s="315"/>
      <c r="W157" s="315"/>
      <c r="X157" s="315"/>
      <c r="Y157" s="315"/>
      <c r="Z157" s="315"/>
      <c r="AA157" s="315"/>
      <c r="AB157" s="315"/>
      <c r="AC157" s="315"/>
      <c r="AD157" s="315"/>
      <c r="AE157" s="315"/>
      <c r="AF157" s="315"/>
      <c r="AG157" s="315"/>
    </row>
    <row r="158">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c r="AB158" s="315"/>
      <c r="AC158" s="315"/>
      <c r="AD158" s="315"/>
      <c r="AE158" s="315"/>
      <c r="AF158" s="315"/>
      <c r="AG158" s="315"/>
    </row>
    <row r="159">
      <c r="A159" s="315"/>
      <c r="B159" s="315"/>
      <c r="C159" s="315"/>
      <c r="D159" s="315"/>
      <c r="E159" s="315"/>
      <c r="F159" s="315"/>
      <c r="G159" s="315"/>
      <c r="H159" s="315"/>
      <c r="I159" s="315"/>
      <c r="J159" s="315"/>
      <c r="K159" s="315"/>
      <c r="L159" s="315"/>
      <c r="M159" s="315"/>
      <c r="N159" s="315"/>
      <c r="O159" s="315"/>
      <c r="P159" s="315"/>
      <c r="Q159" s="315"/>
      <c r="R159" s="315"/>
      <c r="S159" s="315"/>
      <c r="T159" s="315"/>
      <c r="U159" s="315"/>
      <c r="V159" s="315"/>
      <c r="W159" s="315"/>
      <c r="X159" s="315"/>
      <c r="Y159" s="315"/>
      <c r="Z159" s="315"/>
      <c r="AA159" s="315"/>
      <c r="AB159" s="315"/>
      <c r="AC159" s="315"/>
      <c r="AD159" s="315"/>
      <c r="AE159" s="315"/>
      <c r="AF159" s="315"/>
      <c r="AG159" s="315"/>
    </row>
    <row r="160">
      <c r="A160" s="315"/>
      <c r="B160" s="315"/>
      <c r="C160" s="315"/>
      <c r="D160" s="315"/>
      <c r="E160" s="315"/>
      <c r="F160" s="315"/>
      <c r="G160" s="315"/>
      <c r="H160" s="315"/>
      <c r="I160" s="315"/>
      <c r="J160" s="315"/>
      <c r="K160" s="315"/>
      <c r="L160" s="315"/>
      <c r="M160" s="315"/>
      <c r="N160" s="315"/>
      <c r="O160" s="315"/>
      <c r="P160" s="315"/>
      <c r="Q160" s="315"/>
      <c r="R160" s="315"/>
      <c r="S160" s="315"/>
      <c r="T160" s="315"/>
      <c r="U160" s="315"/>
      <c r="V160" s="315"/>
      <c r="W160" s="315"/>
      <c r="X160" s="315"/>
      <c r="Y160" s="315"/>
      <c r="Z160" s="315"/>
      <c r="AA160" s="315"/>
      <c r="AB160" s="315"/>
      <c r="AC160" s="315"/>
      <c r="AD160" s="315"/>
      <c r="AE160" s="315"/>
      <c r="AF160" s="315"/>
      <c r="AG160" s="315"/>
    </row>
    <row r="161">
      <c r="A161" s="315"/>
      <c r="B161" s="315"/>
      <c r="C161" s="315"/>
      <c r="D161" s="315"/>
      <c r="E161" s="315"/>
      <c r="F161" s="315"/>
      <c r="G161" s="315"/>
      <c r="H161" s="315"/>
      <c r="I161" s="315"/>
      <c r="J161" s="315"/>
      <c r="K161" s="315"/>
      <c r="L161" s="315"/>
      <c r="M161" s="315"/>
      <c r="N161" s="315"/>
      <c r="O161" s="315"/>
      <c r="P161" s="315"/>
      <c r="Q161" s="315"/>
      <c r="R161" s="315"/>
      <c r="S161" s="315"/>
      <c r="T161" s="315"/>
      <c r="U161" s="315"/>
      <c r="V161" s="315"/>
      <c r="W161" s="315"/>
      <c r="X161" s="315"/>
      <c r="Y161" s="315"/>
      <c r="Z161" s="315"/>
      <c r="AA161" s="315"/>
      <c r="AB161" s="315"/>
      <c r="AC161" s="315"/>
      <c r="AD161" s="315"/>
      <c r="AE161" s="315"/>
      <c r="AF161" s="315"/>
      <c r="AG161" s="315"/>
    </row>
    <row r="162">
      <c r="A162" s="315"/>
      <c r="B162" s="315"/>
      <c r="C162" s="315"/>
      <c r="D162" s="315"/>
      <c r="E162" s="315"/>
      <c r="F162" s="315"/>
      <c r="G162" s="315"/>
      <c r="H162" s="315"/>
      <c r="I162" s="315"/>
      <c r="J162" s="315"/>
      <c r="K162" s="315"/>
      <c r="L162" s="315"/>
      <c r="M162" s="315"/>
      <c r="N162" s="315"/>
      <c r="O162" s="315"/>
      <c r="P162" s="315"/>
      <c r="Q162" s="315"/>
      <c r="R162" s="315"/>
      <c r="S162" s="315"/>
      <c r="T162" s="315"/>
      <c r="U162" s="315"/>
      <c r="V162" s="315"/>
      <c r="W162" s="315"/>
      <c r="X162" s="315"/>
      <c r="Y162" s="315"/>
      <c r="Z162" s="315"/>
      <c r="AA162" s="315"/>
      <c r="AB162" s="315"/>
      <c r="AC162" s="315"/>
      <c r="AD162" s="315"/>
      <c r="AE162" s="315"/>
      <c r="AF162" s="315"/>
      <c r="AG162" s="315"/>
    </row>
    <row r="163">
      <c r="A163" s="315"/>
      <c r="B163" s="315"/>
      <c r="C163" s="315"/>
      <c r="D163" s="315"/>
      <c r="E163" s="315"/>
      <c r="F163" s="315"/>
      <c r="G163" s="315"/>
      <c r="H163" s="315"/>
      <c r="I163" s="315"/>
      <c r="J163" s="315"/>
      <c r="K163" s="315"/>
      <c r="L163" s="315"/>
      <c r="M163" s="315"/>
      <c r="N163" s="315"/>
      <c r="O163" s="315"/>
      <c r="P163" s="315"/>
      <c r="Q163" s="315"/>
      <c r="R163" s="315"/>
      <c r="S163" s="315"/>
      <c r="T163" s="315"/>
      <c r="U163" s="315"/>
      <c r="V163" s="315"/>
      <c r="W163" s="315"/>
      <c r="X163" s="315"/>
      <c r="Y163" s="315"/>
      <c r="Z163" s="315"/>
      <c r="AA163" s="315"/>
      <c r="AB163" s="315"/>
      <c r="AC163" s="315"/>
      <c r="AD163" s="315"/>
      <c r="AE163" s="315"/>
      <c r="AF163" s="315"/>
      <c r="AG163" s="315"/>
    </row>
    <row r="164">
      <c r="A164" s="315"/>
      <c r="B164" s="315"/>
      <c r="C164" s="315"/>
      <c r="D164" s="315"/>
      <c r="E164" s="315"/>
      <c r="F164" s="315"/>
      <c r="G164" s="315"/>
      <c r="H164" s="315"/>
      <c r="I164" s="315"/>
      <c r="J164" s="315"/>
      <c r="K164" s="315"/>
      <c r="L164" s="315"/>
      <c r="M164" s="315"/>
      <c r="N164" s="315"/>
      <c r="O164" s="315"/>
      <c r="P164" s="315"/>
      <c r="Q164" s="315"/>
      <c r="R164" s="315"/>
      <c r="S164" s="315"/>
      <c r="T164" s="315"/>
      <c r="U164" s="315"/>
      <c r="V164" s="315"/>
      <c r="W164" s="315"/>
      <c r="X164" s="315"/>
      <c r="Y164" s="315"/>
      <c r="Z164" s="315"/>
      <c r="AA164" s="315"/>
      <c r="AB164" s="315"/>
      <c r="AC164" s="315"/>
      <c r="AD164" s="315"/>
      <c r="AE164" s="315"/>
      <c r="AF164" s="315"/>
      <c r="AG164" s="315"/>
    </row>
    <row r="165">
      <c r="A165" s="315"/>
      <c r="B165" s="315"/>
      <c r="C165" s="315"/>
      <c r="D165" s="315"/>
      <c r="E165" s="315"/>
      <c r="F165" s="315"/>
      <c r="G165" s="315"/>
      <c r="H165" s="315"/>
      <c r="I165" s="315"/>
      <c r="J165" s="315"/>
      <c r="K165" s="315"/>
      <c r="L165" s="315"/>
      <c r="M165" s="315"/>
      <c r="N165" s="315"/>
      <c r="O165" s="315"/>
      <c r="P165" s="315"/>
      <c r="Q165" s="315"/>
      <c r="R165" s="315"/>
      <c r="S165" s="315"/>
      <c r="T165" s="315"/>
      <c r="U165" s="315"/>
      <c r="V165" s="315"/>
      <c r="W165" s="315"/>
      <c r="X165" s="315"/>
      <c r="Y165" s="315"/>
      <c r="Z165" s="315"/>
      <c r="AA165" s="315"/>
      <c r="AB165" s="315"/>
      <c r="AC165" s="315"/>
      <c r="AD165" s="315"/>
      <c r="AE165" s="315"/>
      <c r="AF165" s="315"/>
      <c r="AG165" s="315"/>
    </row>
    <row r="166">
      <c r="A166" s="315"/>
      <c r="B166" s="315"/>
      <c r="C166" s="315"/>
      <c r="D166" s="315"/>
      <c r="E166" s="315"/>
      <c r="F166" s="315"/>
      <c r="G166" s="315"/>
      <c r="H166" s="315"/>
      <c r="I166" s="315"/>
      <c r="J166" s="315"/>
      <c r="K166" s="315"/>
      <c r="L166" s="315"/>
      <c r="M166" s="315"/>
      <c r="N166" s="315"/>
      <c r="O166" s="315"/>
      <c r="P166" s="315"/>
      <c r="Q166" s="315"/>
      <c r="R166" s="315"/>
      <c r="S166" s="315"/>
      <c r="T166" s="315"/>
      <c r="U166" s="315"/>
      <c r="V166" s="315"/>
      <c r="W166" s="315"/>
      <c r="X166" s="315"/>
      <c r="Y166" s="315"/>
      <c r="Z166" s="315"/>
      <c r="AA166" s="315"/>
      <c r="AB166" s="315"/>
      <c r="AC166" s="315"/>
      <c r="AD166" s="315"/>
      <c r="AE166" s="315"/>
      <c r="AF166" s="315"/>
      <c r="AG166" s="315"/>
    </row>
    <row r="167">
      <c r="A167" s="315"/>
      <c r="B167" s="315"/>
      <c r="C167" s="315"/>
      <c r="D167" s="315"/>
      <c r="E167" s="315"/>
      <c r="F167" s="315"/>
      <c r="G167" s="315"/>
      <c r="H167" s="315"/>
      <c r="I167" s="315"/>
      <c r="J167" s="315"/>
      <c r="K167" s="315"/>
      <c r="L167" s="315"/>
      <c r="M167" s="315"/>
      <c r="N167" s="315"/>
      <c r="O167" s="315"/>
      <c r="P167" s="315"/>
      <c r="Q167" s="315"/>
      <c r="R167" s="315"/>
      <c r="S167" s="315"/>
      <c r="T167" s="315"/>
      <c r="U167" s="315"/>
      <c r="V167" s="315"/>
      <c r="W167" s="315"/>
      <c r="X167" s="315"/>
      <c r="Y167" s="315"/>
      <c r="Z167" s="315"/>
      <c r="AA167" s="315"/>
      <c r="AB167" s="315"/>
      <c r="AC167" s="315"/>
      <c r="AD167" s="315"/>
      <c r="AE167" s="315"/>
      <c r="AF167" s="315"/>
      <c r="AG167" s="315"/>
    </row>
    <row r="168">
      <c r="A168" s="315"/>
      <c r="B168" s="315"/>
      <c r="C168" s="315"/>
      <c r="D168" s="315"/>
      <c r="E168" s="315"/>
      <c r="F168" s="315"/>
      <c r="G168" s="315"/>
      <c r="H168" s="315"/>
      <c r="I168" s="315"/>
      <c r="J168" s="315"/>
      <c r="K168" s="315"/>
      <c r="L168" s="315"/>
      <c r="M168" s="315"/>
      <c r="N168" s="315"/>
      <c r="O168" s="315"/>
      <c r="P168" s="315"/>
      <c r="Q168" s="315"/>
      <c r="R168" s="315"/>
      <c r="S168" s="315"/>
      <c r="T168" s="315"/>
      <c r="U168" s="315"/>
      <c r="V168" s="315"/>
      <c r="W168" s="315"/>
      <c r="X168" s="315"/>
      <c r="Y168" s="315"/>
      <c r="Z168" s="315"/>
      <c r="AA168" s="315"/>
      <c r="AB168" s="315"/>
      <c r="AC168" s="315"/>
      <c r="AD168" s="315"/>
      <c r="AE168" s="315"/>
      <c r="AF168" s="315"/>
      <c r="AG168" s="315"/>
    </row>
    <row r="169">
      <c r="A169" s="315"/>
      <c r="B169" s="315"/>
      <c r="C169" s="315"/>
      <c r="D169" s="315"/>
      <c r="E169" s="315"/>
      <c r="F169" s="315"/>
      <c r="G169" s="315"/>
      <c r="H169" s="315"/>
      <c r="I169" s="315"/>
      <c r="J169" s="315"/>
      <c r="K169" s="315"/>
      <c r="L169" s="315"/>
      <c r="M169" s="315"/>
      <c r="N169" s="315"/>
      <c r="O169" s="315"/>
      <c r="P169" s="315"/>
      <c r="Q169" s="315"/>
      <c r="R169" s="315"/>
      <c r="S169" s="315"/>
      <c r="T169" s="315"/>
      <c r="U169" s="315"/>
      <c r="V169" s="315"/>
      <c r="W169" s="315"/>
      <c r="X169" s="315"/>
      <c r="Y169" s="315"/>
      <c r="Z169" s="315"/>
      <c r="AA169" s="315"/>
      <c r="AB169" s="315"/>
      <c r="AC169" s="315"/>
      <c r="AD169" s="315"/>
      <c r="AE169" s="315"/>
      <c r="AF169" s="315"/>
      <c r="AG169" s="315"/>
    </row>
    <row r="170">
      <c r="A170" s="315"/>
      <c r="B170" s="315"/>
      <c r="C170" s="315"/>
      <c r="D170" s="315"/>
      <c r="E170" s="315"/>
      <c r="F170" s="315"/>
      <c r="G170" s="315"/>
      <c r="H170" s="315"/>
      <c r="I170" s="315"/>
      <c r="J170" s="315"/>
      <c r="K170" s="315"/>
      <c r="L170" s="315"/>
      <c r="M170" s="315"/>
      <c r="N170" s="315"/>
      <c r="O170" s="315"/>
      <c r="P170" s="315"/>
      <c r="Q170" s="315"/>
      <c r="R170" s="315"/>
      <c r="S170" s="315"/>
      <c r="T170" s="315"/>
      <c r="U170" s="315"/>
      <c r="V170" s="315"/>
      <c r="W170" s="315"/>
      <c r="X170" s="315"/>
      <c r="Y170" s="315"/>
      <c r="Z170" s="315"/>
      <c r="AA170" s="315"/>
      <c r="AB170" s="315"/>
      <c r="AC170" s="315"/>
      <c r="AD170" s="315"/>
      <c r="AE170" s="315"/>
      <c r="AF170" s="315"/>
      <c r="AG170" s="315"/>
    </row>
    <row r="171">
      <c r="A171" s="315"/>
      <c r="B171" s="315"/>
      <c r="C171" s="315"/>
      <c r="D171" s="315"/>
      <c r="E171" s="315"/>
      <c r="F171" s="315"/>
      <c r="G171" s="315"/>
      <c r="H171" s="315"/>
      <c r="I171" s="315"/>
      <c r="J171" s="315"/>
      <c r="K171" s="315"/>
      <c r="L171" s="315"/>
      <c r="M171" s="315"/>
      <c r="N171" s="315"/>
      <c r="O171" s="315"/>
      <c r="P171" s="315"/>
      <c r="Q171" s="315"/>
      <c r="R171" s="315"/>
      <c r="S171" s="315"/>
      <c r="T171" s="315"/>
      <c r="U171" s="315"/>
      <c r="V171" s="315"/>
      <c r="W171" s="315"/>
      <c r="X171" s="315"/>
      <c r="Y171" s="315"/>
      <c r="Z171" s="315"/>
      <c r="AA171" s="315"/>
      <c r="AB171" s="315"/>
      <c r="AC171" s="315"/>
      <c r="AD171" s="315"/>
      <c r="AE171" s="315"/>
      <c r="AF171" s="315"/>
      <c r="AG171" s="315"/>
    </row>
    <row r="172">
      <c r="A172" s="315"/>
      <c r="B172" s="315"/>
      <c r="C172" s="315"/>
      <c r="D172" s="315"/>
      <c r="E172" s="315"/>
      <c r="F172" s="315"/>
      <c r="G172" s="315"/>
      <c r="H172" s="315"/>
      <c r="I172" s="315"/>
      <c r="J172" s="315"/>
      <c r="K172" s="315"/>
      <c r="L172" s="315"/>
      <c r="M172" s="315"/>
      <c r="N172" s="315"/>
      <c r="O172" s="315"/>
      <c r="P172" s="315"/>
      <c r="Q172" s="315"/>
      <c r="R172" s="315"/>
      <c r="S172" s="315"/>
      <c r="T172" s="315"/>
      <c r="U172" s="315"/>
      <c r="V172" s="315"/>
      <c r="W172" s="315"/>
      <c r="X172" s="315"/>
      <c r="Y172" s="315"/>
      <c r="Z172" s="315"/>
      <c r="AA172" s="315"/>
      <c r="AB172" s="315"/>
      <c r="AC172" s="315"/>
      <c r="AD172" s="315"/>
      <c r="AE172" s="315"/>
      <c r="AF172" s="315"/>
      <c r="AG172" s="315"/>
    </row>
    <row r="173">
      <c r="A173" s="315"/>
      <c r="B173" s="315"/>
      <c r="C173" s="315"/>
      <c r="D173" s="315"/>
      <c r="E173" s="315"/>
      <c r="F173" s="315"/>
      <c r="G173" s="315"/>
      <c r="H173" s="315"/>
      <c r="I173" s="315"/>
      <c r="J173" s="315"/>
      <c r="K173" s="315"/>
      <c r="L173" s="315"/>
      <c r="M173" s="315"/>
      <c r="N173" s="315"/>
      <c r="O173" s="315"/>
      <c r="P173" s="315"/>
      <c r="Q173" s="315"/>
      <c r="R173" s="315"/>
      <c r="S173" s="315"/>
      <c r="T173" s="315"/>
      <c r="U173" s="315"/>
      <c r="V173" s="315"/>
      <c r="W173" s="315"/>
      <c r="X173" s="315"/>
      <c r="Y173" s="315"/>
      <c r="Z173" s="315"/>
      <c r="AA173" s="315"/>
      <c r="AB173" s="315"/>
      <c r="AC173" s="315"/>
      <c r="AD173" s="315"/>
      <c r="AE173" s="315"/>
      <c r="AF173" s="315"/>
      <c r="AG173" s="315"/>
    </row>
    <row r="174">
      <c r="A174" s="315"/>
      <c r="B174" s="315"/>
      <c r="C174" s="315"/>
      <c r="D174" s="315"/>
      <c r="E174" s="315"/>
      <c r="F174" s="315"/>
      <c r="G174" s="315"/>
      <c r="H174" s="315"/>
      <c r="I174" s="315"/>
      <c r="J174" s="315"/>
      <c r="K174" s="315"/>
      <c r="L174" s="315"/>
      <c r="M174" s="315"/>
      <c r="N174" s="315"/>
      <c r="O174" s="315"/>
      <c r="P174" s="315"/>
      <c r="Q174" s="315"/>
      <c r="R174" s="315"/>
      <c r="S174" s="315"/>
      <c r="T174" s="315"/>
      <c r="U174" s="315"/>
      <c r="V174" s="315"/>
      <c r="W174" s="315"/>
      <c r="X174" s="315"/>
      <c r="Y174" s="315"/>
      <c r="Z174" s="315"/>
      <c r="AA174" s="315"/>
      <c r="AB174" s="315"/>
      <c r="AC174" s="315"/>
      <c r="AD174" s="315"/>
      <c r="AE174" s="315"/>
      <c r="AF174" s="315"/>
      <c r="AG174" s="315"/>
    </row>
    <row r="175">
      <c r="A175" s="315"/>
      <c r="B175" s="315"/>
      <c r="C175" s="315"/>
      <c r="D175" s="315"/>
      <c r="E175" s="315"/>
      <c r="F175" s="315"/>
      <c r="G175" s="315"/>
      <c r="H175" s="315"/>
      <c r="I175" s="315"/>
      <c r="J175" s="315"/>
      <c r="K175" s="315"/>
      <c r="L175" s="315"/>
      <c r="M175" s="315"/>
      <c r="N175" s="315"/>
      <c r="O175" s="315"/>
      <c r="P175" s="315"/>
      <c r="Q175" s="315"/>
      <c r="R175" s="315"/>
      <c r="S175" s="315"/>
      <c r="T175" s="315"/>
      <c r="U175" s="315"/>
      <c r="V175" s="315"/>
      <c r="W175" s="315"/>
      <c r="X175" s="315"/>
      <c r="Y175" s="315"/>
      <c r="Z175" s="315"/>
      <c r="AA175" s="315"/>
      <c r="AB175" s="315"/>
      <c r="AC175" s="315"/>
      <c r="AD175" s="315"/>
      <c r="AE175" s="315"/>
      <c r="AF175" s="315"/>
      <c r="AG175" s="315"/>
    </row>
    <row r="176">
      <c r="A176" s="315"/>
      <c r="B176" s="315"/>
      <c r="C176" s="315"/>
      <c r="D176" s="315"/>
      <c r="E176" s="315"/>
      <c r="F176" s="315"/>
      <c r="G176" s="315"/>
      <c r="H176" s="315"/>
      <c r="I176" s="315"/>
      <c r="J176" s="315"/>
      <c r="K176" s="315"/>
      <c r="L176" s="315"/>
      <c r="M176" s="315"/>
      <c r="N176" s="315"/>
      <c r="O176" s="315"/>
      <c r="P176" s="315"/>
      <c r="Q176" s="315"/>
      <c r="R176" s="315"/>
      <c r="S176" s="315"/>
      <c r="T176" s="315"/>
      <c r="U176" s="315"/>
      <c r="V176" s="315"/>
      <c r="W176" s="315"/>
      <c r="X176" s="315"/>
      <c r="Y176" s="315"/>
      <c r="Z176" s="315"/>
      <c r="AA176" s="315"/>
      <c r="AB176" s="315"/>
      <c r="AC176" s="315"/>
      <c r="AD176" s="315"/>
      <c r="AE176" s="315"/>
      <c r="AF176" s="315"/>
      <c r="AG176" s="315"/>
    </row>
    <row r="177">
      <c r="A177" s="315"/>
      <c r="B177" s="315"/>
      <c r="C177" s="315"/>
      <c r="D177" s="315"/>
      <c r="E177" s="315"/>
      <c r="F177" s="315"/>
      <c r="G177" s="315"/>
      <c r="H177" s="315"/>
      <c r="I177" s="315"/>
      <c r="J177" s="315"/>
      <c r="K177" s="315"/>
      <c r="L177" s="315"/>
      <c r="M177" s="315"/>
      <c r="N177" s="315"/>
      <c r="O177" s="315"/>
      <c r="P177" s="315"/>
      <c r="Q177" s="315"/>
      <c r="R177" s="315"/>
      <c r="S177" s="315"/>
      <c r="T177" s="315"/>
      <c r="U177" s="315"/>
      <c r="V177" s="315"/>
      <c r="W177" s="315"/>
      <c r="X177" s="315"/>
      <c r="Y177" s="315"/>
      <c r="Z177" s="315"/>
      <c r="AA177" s="315"/>
      <c r="AB177" s="315"/>
      <c r="AC177" s="315"/>
      <c r="AD177" s="315"/>
      <c r="AE177" s="315"/>
      <c r="AF177" s="315"/>
      <c r="AG177" s="315"/>
    </row>
    <row r="178">
      <c r="A178" s="315"/>
      <c r="B178" s="315"/>
      <c r="C178" s="315"/>
      <c r="D178" s="315"/>
      <c r="E178" s="315"/>
      <c r="F178" s="315"/>
      <c r="G178" s="315"/>
      <c r="H178" s="315"/>
      <c r="I178" s="315"/>
      <c r="J178" s="315"/>
      <c r="K178" s="315"/>
      <c r="L178" s="315"/>
      <c r="M178" s="315"/>
      <c r="N178" s="315"/>
      <c r="O178" s="315"/>
      <c r="P178" s="315"/>
      <c r="Q178" s="315"/>
      <c r="R178" s="315"/>
      <c r="S178" s="315"/>
      <c r="T178" s="315"/>
      <c r="U178" s="315"/>
      <c r="V178" s="315"/>
      <c r="W178" s="315"/>
      <c r="X178" s="315"/>
      <c r="Y178" s="315"/>
      <c r="Z178" s="315"/>
      <c r="AA178" s="315"/>
      <c r="AB178" s="315"/>
      <c r="AC178" s="315"/>
      <c r="AD178" s="315"/>
      <c r="AE178" s="315"/>
      <c r="AF178" s="315"/>
      <c r="AG178" s="315"/>
    </row>
    <row r="179">
      <c r="A179" s="315"/>
      <c r="B179" s="315"/>
      <c r="C179" s="315"/>
      <c r="D179" s="315"/>
      <c r="E179" s="315"/>
      <c r="F179" s="315"/>
      <c r="G179" s="315"/>
      <c r="H179" s="315"/>
      <c r="I179" s="315"/>
      <c r="J179" s="315"/>
      <c r="K179" s="315"/>
      <c r="L179" s="315"/>
      <c r="M179" s="315"/>
      <c r="N179" s="315"/>
      <c r="O179" s="315"/>
      <c r="P179" s="315"/>
      <c r="Q179" s="315"/>
      <c r="R179" s="315"/>
      <c r="S179" s="315"/>
      <c r="T179" s="315"/>
      <c r="U179" s="315"/>
      <c r="V179" s="315"/>
      <c r="W179" s="315"/>
      <c r="X179" s="315"/>
      <c r="Y179" s="315"/>
      <c r="Z179" s="315"/>
      <c r="AA179" s="315"/>
      <c r="AB179" s="315"/>
      <c r="AC179" s="315"/>
      <c r="AD179" s="315"/>
      <c r="AE179" s="315"/>
      <c r="AF179" s="315"/>
      <c r="AG179" s="315"/>
    </row>
    <row r="180">
      <c r="A180" s="315"/>
      <c r="B180" s="315"/>
      <c r="C180" s="315"/>
      <c r="D180" s="315"/>
      <c r="E180" s="315"/>
      <c r="F180" s="315"/>
      <c r="G180" s="315"/>
      <c r="H180" s="315"/>
      <c r="I180" s="315"/>
      <c r="J180" s="315"/>
      <c r="K180" s="315"/>
      <c r="L180" s="315"/>
      <c r="M180" s="315"/>
      <c r="N180" s="315"/>
      <c r="O180" s="315"/>
      <c r="P180" s="315"/>
      <c r="Q180" s="315"/>
      <c r="R180" s="315"/>
      <c r="S180" s="315"/>
      <c r="T180" s="315"/>
      <c r="U180" s="315"/>
      <c r="V180" s="315"/>
      <c r="W180" s="315"/>
      <c r="X180" s="315"/>
      <c r="Y180" s="315"/>
      <c r="Z180" s="315"/>
      <c r="AA180" s="315"/>
      <c r="AB180" s="315"/>
      <c r="AC180" s="315"/>
      <c r="AD180" s="315"/>
      <c r="AE180" s="315"/>
      <c r="AF180" s="315"/>
      <c r="AG180" s="315"/>
    </row>
    <row r="181">
      <c r="A181" s="315"/>
      <c r="B181" s="315"/>
      <c r="C181" s="315"/>
      <c r="D181" s="315"/>
      <c r="E181" s="315"/>
      <c r="F181" s="315"/>
      <c r="G181" s="315"/>
      <c r="H181" s="315"/>
      <c r="I181" s="315"/>
      <c r="J181" s="315"/>
      <c r="K181" s="315"/>
      <c r="L181" s="315"/>
      <c r="M181" s="315"/>
      <c r="N181" s="315"/>
      <c r="O181" s="315"/>
      <c r="P181" s="315"/>
      <c r="Q181" s="315"/>
      <c r="R181" s="315"/>
      <c r="S181" s="315"/>
      <c r="T181" s="315"/>
      <c r="U181" s="315"/>
      <c r="V181" s="315"/>
      <c r="W181" s="315"/>
      <c r="X181" s="315"/>
      <c r="Y181" s="315"/>
      <c r="Z181" s="315"/>
      <c r="AA181" s="315"/>
      <c r="AB181" s="315"/>
      <c r="AC181" s="315"/>
      <c r="AD181" s="315"/>
      <c r="AE181" s="315"/>
      <c r="AF181" s="315"/>
      <c r="AG181" s="315"/>
    </row>
    <row r="182">
      <c r="A182" s="315"/>
      <c r="B182" s="315"/>
      <c r="C182" s="315"/>
      <c r="D182" s="315"/>
      <c r="E182" s="315"/>
      <c r="F182" s="315"/>
      <c r="G182" s="315"/>
      <c r="H182" s="315"/>
      <c r="I182" s="315"/>
      <c r="J182" s="315"/>
      <c r="K182" s="315"/>
      <c r="L182" s="315"/>
      <c r="M182" s="315"/>
      <c r="N182" s="315"/>
      <c r="O182" s="315"/>
      <c r="P182" s="315"/>
      <c r="Q182" s="315"/>
      <c r="R182" s="315"/>
      <c r="S182" s="315"/>
      <c r="T182" s="315"/>
      <c r="U182" s="315"/>
      <c r="V182" s="315"/>
      <c r="W182" s="315"/>
      <c r="X182" s="315"/>
      <c r="Y182" s="315"/>
      <c r="Z182" s="315"/>
      <c r="AA182" s="315"/>
      <c r="AB182" s="315"/>
      <c r="AC182" s="315"/>
      <c r="AD182" s="315"/>
      <c r="AE182" s="315"/>
      <c r="AF182" s="315"/>
      <c r="AG182" s="315"/>
    </row>
    <row r="183">
      <c r="A183" s="315"/>
      <c r="B183" s="315"/>
      <c r="C183" s="315"/>
      <c r="D183" s="315"/>
      <c r="E183" s="315"/>
      <c r="F183" s="315"/>
      <c r="G183" s="315"/>
      <c r="H183" s="315"/>
      <c r="I183" s="315"/>
      <c r="J183" s="315"/>
      <c r="K183" s="315"/>
      <c r="L183" s="315"/>
      <c r="M183" s="315"/>
      <c r="N183" s="315"/>
      <c r="O183" s="315"/>
      <c r="P183" s="315"/>
      <c r="Q183" s="315"/>
      <c r="R183" s="315"/>
      <c r="S183" s="315"/>
      <c r="T183" s="315"/>
      <c r="U183" s="315"/>
      <c r="V183" s="315"/>
      <c r="W183" s="315"/>
      <c r="X183" s="315"/>
      <c r="Y183" s="315"/>
      <c r="Z183" s="315"/>
      <c r="AA183" s="315"/>
      <c r="AB183" s="315"/>
      <c r="AC183" s="315"/>
      <c r="AD183" s="315"/>
      <c r="AE183" s="315"/>
      <c r="AF183" s="315"/>
      <c r="AG183" s="315"/>
    </row>
    <row r="184">
      <c r="A184" s="315"/>
      <c r="B184" s="315"/>
      <c r="C184" s="315"/>
      <c r="D184" s="315"/>
      <c r="E184" s="315"/>
      <c r="F184" s="315"/>
      <c r="G184" s="315"/>
      <c r="H184" s="315"/>
      <c r="I184" s="315"/>
      <c r="J184" s="315"/>
      <c r="K184" s="315"/>
      <c r="L184" s="315"/>
      <c r="M184" s="315"/>
      <c r="N184" s="315"/>
      <c r="O184" s="315"/>
      <c r="P184" s="315"/>
      <c r="Q184" s="315"/>
      <c r="R184" s="315"/>
      <c r="S184" s="315"/>
      <c r="T184" s="315"/>
      <c r="U184" s="315"/>
      <c r="V184" s="315"/>
      <c r="W184" s="315"/>
      <c r="X184" s="315"/>
      <c r="Y184" s="315"/>
      <c r="Z184" s="315"/>
      <c r="AA184" s="315"/>
      <c r="AB184" s="315"/>
      <c r="AC184" s="315"/>
      <c r="AD184" s="315"/>
      <c r="AE184" s="315"/>
      <c r="AF184" s="315"/>
      <c r="AG184" s="315"/>
    </row>
    <row r="185">
      <c r="A185" s="315"/>
      <c r="B185" s="315"/>
      <c r="C185" s="315"/>
      <c r="D185" s="315"/>
      <c r="E185" s="315"/>
      <c r="F185" s="315"/>
      <c r="G185" s="315"/>
      <c r="H185" s="315"/>
      <c r="I185" s="315"/>
      <c r="J185" s="315"/>
      <c r="K185" s="315"/>
      <c r="L185" s="315"/>
      <c r="M185" s="315"/>
      <c r="N185" s="315"/>
      <c r="O185" s="315"/>
      <c r="P185" s="315"/>
      <c r="Q185" s="315"/>
      <c r="R185" s="315"/>
      <c r="S185" s="315"/>
      <c r="T185" s="315"/>
      <c r="U185" s="315"/>
      <c r="V185" s="315"/>
      <c r="W185" s="315"/>
      <c r="X185" s="315"/>
      <c r="Y185" s="315"/>
      <c r="Z185" s="315"/>
      <c r="AA185" s="315"/>
      <c r="AB185" s="315"/>
      <c r="AC185" s="315"/>
      <c r="AD185" s="315"/>
      <c r="AE185" s="315"/>
      <c r="AF185" s="315"/>
      <c r="AG185" s="315"/>
    </row>
    <row r="186">
      <c r="A186" s="315"/>
      <c r="B186" s="315"/>
      <c r="C186" s="315"/>
      <c r="D186" s="315"/>
      <c r="E186" s="315"/>
      <c r="F186" s="315"/>
      <c r="G186" s="315"/>
      <c r="H186" s="315"/>
      <c r="I186" s="315"/>
      <c r="J186" s="315"/>
      <c r="K186" s="315"/>
      <c r="L186" s="315"/>
      <c r="M186" s="315"/>
      <c r="N186" s="315"/>
      <c r="O186" s="315"/>
      <c r="P186" s="315"/>
      <c r="Q186" s="315"/>
      <c r="R186" s="315"/>
      <c r="S186" s="315"/>
      <c r="T186" s="315"/>
      <c r="U186" s="315"/>
      <c r="V186" s="315"/>
      <c r="W186" s="315"/>
      <c r="X186" s="315"/>
      <c r="Y186" s="315"/>
      <c r="Z186" s="315"/>
      <c r="AA186" s="315"/>
      <c r="AB186" s="315"/>
      <c r="AC186" s="315"/>
      <c r="AD186" s="315"/>
      <c r="AE186" s="315"/>
      <c r="AF186" s="315"/>
      <c r="AG186" s="315"/>
    </row>
    <row r="187">
      <c r="A187" s="315"/>
      <c r="B187" s="315"/>
      <c r="C187" s="315"/>
      <c r="D187" s="315"/>
      <c r="E187" s="315"/>
      <c r="F187" s="315"/>
      <c r="G187" s="315"/>
      <c r="H187" s="315"/>
      <c r="I187" s="315"/>
      <c r="J187" s="315"/>
      <c r="K187" s="315"/>
      <c r="L187" s="315"/>
      <c r="M187" s="315"/>
      <c r="N187" s="315"/>
      <c r="O187" s="315"/>
      <c r="P187" s="315"/>
      <c r="Q187" s="315"/>
      <c r="R187" s="315"/>
      <c r="S187" s="315"/>
      <c r="T187" s="315"/>
      <c r="U187" s="315"/>
      <c r="V187" s="315"/>
      <c r="W187" s="315"/>
      <c r="X187" s="315"/>
      <c r="Y187" s="315"/>
      <c r="Z187" s="315"/>
      <c r="AA187" s="315"/>
      <c r="AB187" s="315"/>
      <c r="AC187" s="315"/>
      <c r="AD187" s="315"/>
      <c r="AE187" s="315"/>
      <c r="AF187" s="315"/>
      <c r="AG187" s="315"/>
    </row>
    <row r="188">
      <c r="A188" s="315"/>
      <c r="B188" s="315"/>
      <c r="C188" s="315"/>
      <c r="D188" s="315"/>
      <c r="E188" s="315"/>
      <c r="F188" s="315"/>
      <c r="G188" s="315"/>
      <c r="H188" s="315"/>
      <c r="I188" s="315"/>
      <c r="J188" s="315"/>
      <c r="K188" s="315"/>
      <c r="L188" s="315"/>
      <c r="M188" s="315"/>
      <c r="N188" s="315"/>
      <c r="O188" s="315"/>
      <c r="P188" s="315"/>
      <c r="Q188" s="315"/>
      <c r="R188" s="315"/>
      <c r="S188" s="315"/>
      <c r="T188" s="315"/>
      <c r="U188" s="315"/>
      <c r="V188" s="315"/>
      <c r="W188" s="315"/>
      <c r="X188" s="315"/>
      <c r="Y188" s="315"/>
      <c r="Z188" s="315"/>
      <c r="AA188" s="315"/>
      <c r="AB188" s="315"/>
      <c r="AC188" s="315"/>
      <c r="AD188" s="315"/>
      <c r="AE188" s="315"/>
      <c r="AF188" s="315"/>
      <c r="AG188" s="315"/>
    </row>
    <row r="189">
      <c r="A189" s="315"/>
      <c r="B189" s="315"/>
      <c r="C189" s="315"/>
      <c r="D189" s="315"/>
      <c r="E189" s="315"/>
      <c r="F189" s="315"/>
      <c r="G189" s="315"/>
      <c r="H189" s="315"/>
      <c r="I189" s="315"/>
      <c r="J189" s="315"/>
      <c r="K189" s="315"/>
      <c r="L189" s="315"/>
      <c r="M189" s="315"/>
      <c r="N189" s="315"/>
      <c r="O189" s="315"/>
      <c r="P189" s="315"/>
      <c r="Q189" s="315"/>
      <c r="R189" s="315"/>
      <c r="S189" s="315"/>
      <c r="T189" s="315"/>
      <c r="U189" s="315"/>
      <c r="V189" s="315"/>
      <c r="W189" s="315"/>
      <c r="X189" s="315"/>
      <c r="Y189" s="315"/>
      <c r="Z189" s="315"/>
      <c r="AA189" s="315"/>
      <c r="AB189" s="315"/>
      <c r="AC189" s="315"/>
      <c r="AD189" s="315"/>
      <c r="AE189" s="315"/>
      <c r="AF189" s="315"/>
      <c r="AG189" s="315"/>
    </row>
    <row r="190">
      <c r="A190" s="315"/>
      <c r="B190" s="315"/>
      <c r="C190" s="315"/>
      <c r="D190" s="315"/>
      <c r="E190" s="315"/>
      <c r="F190" s="315"/>
      <c r="G190" s="315"/>
      <c r="H190" s="315"/>
      <c r="I190" s="315"/>
      <c r="J190" s="315"/>
      <c r="K190" s="315"/>
      <c r="L190" s="315"/>
      <c r="M190" s="315"/>
      <c r="N190" s="315"/>
      <c r="O190" s="315"/>
      <c r="P190" s="315"/>
      <c r="Q190" s="315"/>
      <c r="R190" s="315"/>
      <c r="S190" s="315"/>
      <c r="T190" s="315"/>
      <c r="U190" s="315"/>
      <c r="V190" s="315"/>
      <c r="W190" s="315"/>
      <c r="X190" s="315"/>
      <c r="Y190" s="315"/>
      <c r="Z190" s="315"/>
      <c r="AA190" s="315"/>
      <c r="AB190" s="315"/>
      <c r="AC190" s="315"/>
      <c r="AD190" s="315"/>
      <c r="AE190" s="315"/>
      <c r="AF190" s="315"/>
      <c r="AG190" s="315"/>
    </row>
    <row r="191">
      <c r="A191" s="315"/>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c r="AA191" s="315"/>
      <c r="AB191" s="315"/>
      <c r="AC191" s="315"/>
      <c r="AD191" s="315"/>
      <c r="AE191" s="315"/>
      <c r="AF191" s="315"/>
      <c r="AG191" s="315"/>
    </row>
    <row r="192">
      <c r="A192" s="315"/>
      <c r="B192" s="315"/>
      <c r="C192" s="315"/>
      <c r="D192" s="315"/>
      <c r="E192" s="315"/>
      <c r="F192" s="315"/>
      <c r="G192" s="315"/>
      <c r="H192" s="315"/>
      <c r="I192" s="315"/>
      <c r="J192" s="315"/>
      <c r="K192" s="315"/>
      <c r="L192" s="315"/>
      <c r="M192" s="315"/>
      <c r="N192" s="315"/>
      <c r="O192" s="315"/>
      <c r="P192" s="315"/>
      <c r="Q192" s="315"/>
      <c r="R192" s="315"/>
      <c r="S192" s="315"/>
      <c r="T192" s="315"/>
      <c r="U192" s="315"/>
      <c r="V192" s="315"/>
      <c r="W192" s="315"/>
      <c r="X192" s="315"/>
      <c r="Y192" s="315"/>
      <c r="Z192" s="315"/>
      <c r="AA192" s="315"/>
      <c r="AB192" s="315"/>
      <c r="AC192" s="315"/>
      <c r="AD192" s="315"/>
      <c r="AE192" s="315"/>
      <c r="AF192" s="315"/>
      <c r="AG192" s="315"/>
    </row>
    <row r="193">
      <c r="A193" s="315"/>
      <c r="B193" s="315"/>
      <c r="C193" s="315"/>
      <c r="D193" s="315"/>
      <c r="E193" s="315"/>
      <c r="F193" s="315"/>
      <c r="G193" s="315"/>
      <c r="H193" s="315"/>
      <c r="I193" s="315"/>
      <c r="J193" s="315"/>
      <c r="K193" s="315"/>
      <c r="L193" s="315"/>
      <c r="M193" s="315"/>
      <c r="N193" s="315"/>
      <c r="O193" s="315"/>
      <c r="P193" s="315"/>
      <c r="Q193" s="315"/>
      <c r="R193" s="315"/>
      <c r="S193" s="315"/>
      <c r="T193" s="315"/>
      <c r="U193" s="315"/>
      <c r="V193" s="315"/>
      <c r="W193" s="315"/>
      <c r="X193" s="315"/>
      <c r="Y193" s="315"/>
      <c r="Z193" s="315"/>
      <c r="AA193" s="315"/>
      <c r="AB193" s="315"/>
      <c r="AC193" s="315"/>
      <c r="AD193" s="315"/>
      <c r="AE193" s="315"/>
      <c r="AF193" s="315"/>
      <c r="AG193" s="315"/>
    </row>
    <row r="194">
      <c r="A194" s="315"/>
      <c r="B194" s="315"/>
      <c r="C194" s="315"/>
      <c r="D194" s="315"/>
      <c r="E194" s="315"/>
      <c r="F194" s="315"/>
      <c r="G194" s="315"/>
      <c r="H194" s="315"/>
      <c r="I194" s="315"/>
      <c r="J194" s="315"/>
      <c r="K194" s="315"/>
      <c r="L194" s="315"/>
      <c r="M194" s="315"/>
      <c r="N194" s="315"/>
      <c r="O194" s="315"/>
      <c r="P194" s="315"/>
      <c r="Q194" s="315"/>
      <c r="R194" s="315"/>
      <c r="S194" s="315"/>
      <c r="T194" s="315"/>
      <c r="U194" s="315"/>
      <c r="V194" s="315"/>
      <c r="W194" s="315"/>
      <c r="X194" s="315"/>
      <c r="Y194" s="315"/>
      <c r="Z194" s="315"/>
      <c r="AA194" s="315"/>
      <c r="AB194" s="315"/>
      <c r="AC194" s="315"/>
      <c r="AD194" s="315"/>
      <c r="AE194" s="315"/>
      <c r="AF194" s="315"/>
      <c r="AG194" s="315"/>
    </row>
    <row r="195">
      <c r="A195" s="315"/>
      <c r="B195" s="315"/>
      <c r="C195" s="315"/>
      <c r="D195" s="315"/>
      <c r="E195" s="315"/>
      <c r="F195" s="315"/>
      <c r="G195" s="315"/>
      <c r="H195" s="315"/>
      <c r="I195" s="315"/>
      <c r="J195" s="315"/>
      <c r="K195" s="315"/>
      <c r="L195" s="315"/>
      <c r="M195" s="315"/>
      <c r="N195" s="315"/>
      <c r="O195" s="315"/>
      <c r="P195" s="315"/>
      <c r="Q195" s="315"/>
      <c r="R195" s="315"/>
      <c r="S195" s="315"/>
      <c r="T195" s="315"/>
      <c r="U195" s="315"/>
      <c r="V195" s="315"/>
      <c r="W195" s="315"/>
      <c r="X195" s="315"/>
      <c r="Y195" s="315"/>
      <c r="Z195" s="315"/>
      <c r="AA195" s="315"/>
      <c r="AB195" s="315"/>
      <c r="AC195" s="315"/>
      <c r="AD195" s="315"/>
      <c r="AE195" s="315"/>
      <c r="AF195" s="315"/>
      <c r="AG195" s="315"/>
    </row>
    <row r="196">
      <c r="A196" s="315"/>
      <c r="B196" s="315"/>
      <c r="C196" s="315"/>
      <c r="D196" s="315"/>
      <c r="E196" s="315"/>
      <c r="F196" s="315"/>
      <c r="G196" s="315"/>
      <c r="H196" s="315"/>
      <c r="I196" s="315"/>
      <c r="J196" s="315"/>
      <c r="K196" s="315"/>
      <c r="L196" s="315"/>
      <c r="M196" s="315"/>
      <c r="N196" s="315"/>
      <c r="O196" s="315"/>
      <c r="P196" s="315"/>
      <c r="Q196" s="315"/>
      <c r="R196" s="315"/>
      <c r="S196" s="315"/>
      <c r="T196" s="315"/>
      <c r="U196" s="315"/>
      <c r="V196" s="315"/>
      <c r="W196" s="315"/>
      <c r="X196" s="315"/>
      <c r="Y196" s="315"/>
      <c r="Z196" s="315"/>
      <c r="AA196" s="315"/>
      <c r="AB196" s="315"/>
      <c r="AC196" s="315"/>
      <c r="AD196" s="315"/>
      <c r="AE196" s="315"/>
      <c r="AF196" s="315"/>
      <c r="AG196" s="315"/>
    </row>
    <row r="197">
      <c r="A197" s="315"/>
      <c r="B197" s="315"/>
      <c r="C197" s="315"/>
      <c r="D197" s="315"/>
      <c r="E197" s="315"/>
      <c r="F197" s="315"/>
      <c r="G197" s="315"/>
      <c r="H197" s="315"/>
      <c r="I197" s="315"/>
      <c r="J197" s="315"/>
      <c r="K197" s="315"/>
      <c r="L197" s="315"/>
      <c r="M197" s="315"/>
      <c r="N197" s="315"/>
      <c r="O197" s="315"/>
      <c r="P197" s="315"/>
      <c r="Q197" s="315"/>
      <c r="R197" s="315"/>
      <c r="S197" s="315"/>
      <c r="T197" s="315"/>
      <c r="U197" s="315"/>
      <c r="V197" s="315"/>
      <c r="W197" s="315"/>
      <c r="X197" s="315"/>
      <c r="Y197" s="315"/>
      <c r="Z197" s="315"/>
      <c r="AA197" s="315"/>
      <c r="AB197" s="315"/>
      <c r="AC197" s="315"/>
      <c r="AD197" s="315"/>
      <c r="AE197" s="315"/>
      <c r="AF197" s="315"/>
      <c r="AG197" s="315"/>
    </row>
    <row r="198">
      <c r="A198" s="315"/>
      <c r="B198" s="315"/>
      <c r="C198" s="315"/>
      <c r="D198" s="315"/>
      <c r="E198" s="315"/>
      <c r="F198" s="315"/>
      <c r="G198" s="315"/>
      <c r="H198" s="315"/>
      <c r="I198" s="315"/>
      <c r="J198" s="315"/>
      <c r="K198" s="315"/>
      <c r="L198" s="315"/>
      <c r="M198" s="315"/>
      <c r="N198" s="315"/>
      <c r="O198" s="315"/>
      <c r="P198" s="315"/>
      <c r="Q198" s="315"/>
      <c r="R198" s="315"/>
      <c r="S198" s="315"/>
      <c r="T198" s="315"/>
      <c r="U198" s="315"/>
      <c r="V198" s="315"/>
      <c r="W198" s="315"/>
      <c r="X198" s="315"/>
      <c r="Y198" s="315"/>
      <c r="Z198" s="315"/>
      <c r="AA198" s="315"/>
      <c r="AB198" s="315"/>
      <c r="AC198" s="315"/>
      <c r="AD198" s="315"/>
      <c r="AE198" s="315"/>
      <c r="AF198" s="315"/>
      <c r="AG198" s="315"/>
    </row>
    <row r="199">
      <c r="A199" s="315"/>
      <c r="B199" s="315"/>
      <c r="C199" s="315"/>
      <c r="D199" s="315"/>
      <c r="E199" s="315"/>
      <c r="F199" s="315"/>
      <c r="G199" s="315"/>
      <c r="H199" s="315"/>
      <c r="I199" s="315"/>
      <c r="J199" s="315"/>
      <c r="K199" s="315"/>
      <c r="L199" s="315"/>
      <c r="M199" s="315"/>
      <c r="N199" s="315"/>
      <c r="O199" s="315"/>
      <c r="P199" s="315"/>
      <c r="Q199" s="315"/>
      <c r="R199" s="315"/>
      <c r="S199" s="315"/>
      <c r="T199" s="315"/>
      <c r="U199" s="315"/>
      <c r="V199" s="315"/>
      <c r="W199" s="315"/>
      <c r="X199" s="315"/>
      <c r="Y199" s="315"/>
      <c r="Z199" s="315"/>
      <c r="AA199" s="315"/>
      <c r="AB199" s="315"/>
      <c r="AC199" s="315"/>
      <c r="AD199" s="315"/>
      <c r="AE199" s="315"/>
      <c r="AF199" s="315"/>
      <c r="AG199" s="315"/>
    </row>
    <row r="200">
      <c r="A200" s="315"/>
      <c r="B200" s="315"/>
      <c r="C200" s="315"/>
      <c r="D200" s="315"/>
      <c r="E200" s="315"/>
      <c r="F200" s="315"/>
      <c r="G200" s="315"/>
      <c r="H200" s="315"/>
      <c r="I200" s="315"/>
      <c r="J200" s="315"/>
      <c r="K200" s="315"/>
      <c r="L200" s="315"/>
      <c r="M200" s="315"/>
      <c r="N200" s="315"/>
      <c r="O200" s="315"/>
      <c r="P200" s="315"/>
      <c r="Q200" s="315"/>
      <c r="R200" s="315"/>
      <c r="S200" s="315"/>
      <c r="T200" s="315"/>
      <c r="U200" s="315"/>
      <c r="V200" s="315"/>
      <c r="W200" s="315"/>
      <c r="X200" s="315"/>
      <c r="Y200" s="315"/>
      <c r="Z200" s="315"/>
      <c r="AA200" s="315"/>
      <c r="AB200" s="315"/>
      <c r="AC200" s="315"/>
      <c r="AD200" s="315"/>
      <c r="AE200" s="315"/>
      <c r="AF200" s="315"/>
      <c r="AG200" s="315"/>
    </row>
    <row r="201">
      <c r="A201" s="315"/>
      <c r="B201" s="315"/>
      <c r="C201" s="315"/>
      <c r="D201" s="315"/>
      <c r="E201" s="315"/>
      <c r="F201" s="315"/>
      <c r="G201" s="315"/>
      <c r="H201" s="315"/>
      <c r="I201" s="315"/>
      <c r="J201" s="315"/>
      <c r="K201" s="315"/>
      <c r="L201" s="315"/>
      <c r="M201" s="315"/>
      <c r="N201" s="315"/>
      <c r="O201" s="315"/>
      <c r="P201" s="315"/>
      <c r="Q201" s="315"/>
      <c r="R201" s="315"/>
      <c r="S201" s="315"/>
      <c r="T201" s="315"/>
      <c r="U201" s="315"/>
      <c r="V201" s="315"/>
      <c r="W201" s="315"/>
      <c r="X201" s="315"/>
      <c r="Y201" s="315"/>
      <c r="Z201" s="315"/>
      <c r="AA201" s="315"/>
      <c r="AB201" s="315"/>
      <c r="AC201" s="315"/>
      <c r="AD201" s="315"/>
      <c r="AE201" s="315"/>
      <c r="AF201" s="315"/>
      <c r="AG201" s="315"/>
    </row>
    <row r="202">
      <c r="A202" s="315"/>
      <c r="B202" s="315"/>
      <c r="C202" s="315"/>
      <c r="D202" s="315"/>
      <c r="E202" s="315"/>
      <c r="F202" s="315"/>
      <c r="G202" s="315"/>
      <c r="H202" s="315"/>
      <c r="I202" s="315"/>
      <c r="J202" s="315"/>
      <c r="K202" s="315"/>
      <c r="L202" s="315"/>
      <c r="M202" s="315"/>
      <c r="N202" s="315"/>
      <c r="O202" s="315"/>
      <c r="P202" s="315"/>
      <c r="Q202" s="315"/>
      <c r="R202" s="315"/>
      <c r="S202" s="315"/>
      <c r="T202" s="315"/>
      <c r="U202" s="315"/>
      <c r="V202" s="315"/>
      <c r="W202" s="315"/>
      <c r="X202" s="315"/>
      <c r="Y202" s="315"/>
      <c r="Z202" s="315"/>
      <c r="AA202" s="315"/>
      <c r="AB202" s="315"/>
      <c r="AC202" s="315"/>
      <c r="AD202" s="315"/>
      <c r="AE202" s="315"/>
      <c r="AF202" s="315"/>
      <c r="AG202" s="315"/>
    </row>
    <row r="203">
      <c r="A203" s="315"/>
      <c r="B203" s="315"/>
      <c r="C203" s="315"/>
      <c r="D203" s="315"/>
      <c r="E203" s="315"/>
      <c r="F203" s="315"/>
      <c r="G203" s="315"/>
      <c r="H203" s="315"/>
      <c r="I203" s="315"/>
      <c r="J203" s="315"/>
      <c r="K203" s="315"/>
      <c r="L203" s="315"/>
      <c r="M203" s="315"/>
      <c r="N203" s="315"/>
      <c r="O203" s="315"/>
      <c r="P203" s="315"/>
      <c r="Q203" s="315"/>
      <c r="R203" s="315"/>
      <c r="S203" s="315"/>
      <c r="T203" s="315"/>
      <c r="U203" s="315"/>
      <c r="V203" s="315"/>
      <c r="W203" s="315"/>
      <c r="X203" s="315"/>
      <c r="Y203" s="315"/>
      <c r="Z203" s="315"/>
      <c r="AA203" s="315"/>
      <c r="AB203" s="315"/>
      <c r="AC203" s="315"/>
      <c r="AD203" s="315"/>
      <c r="AE203" s="315"/>
      <c r="AF203" s="315"/>
      <c r="AG203" s="315"/>
    </row>
    <row r="204">
      <c r="A204" s="315"/>
      <c r="B204" s="315"/>
      <c r="C204" s="315"/>
      <c r="D204" s="315"/>
      <c r="E204" s="315"/>
      <c r="F204" s="315"/>
      <c r="G204" s="315"/>
      <c r="H204" s="315"/>
      <c r="I204" s="315"/>
      <c r="J204" s="315"/>
      <c r="K204" s="315"/>
      <c r="L204" s="315"/>
      <c r="M204" s="315"/>
      <c r="N204" s="315"/>
      <c r="O204" s="315"/>
      <c r="P204" s="315"/>
      <c r="Q204" s="315"/>
      <c r="R204" s="315"/>
      <c r="S204" s="315"/>
      <c r="T204" s="315"/>
      <c r="U204" s="315"/>
      <c r="V204" s="315"/>
      <c r="W204" s="315"/>
      <c r="X204" s="315"/>
      <c r="Y204" s="315"/>
      <c r="Z204" s="315"/>
      <c r="AA204" s="315"/>
      <c r="AB204" s="315"/>
      <c r="AC204" s="315"/>
      <c r="AD204" s="315"/>
      <c r="AE204" s="315"/>
      <c r="AF204" s="315"/>
      <c r="AG204" s="315"/>
    </row>
    <row r="205">
      <c r="A205" s="315"/>
      <c r="B205" s="315"/>
      <c r="C205" s="315"/>
      <c r="D205" s="315"/>
      <c r="E205" s="315"/>
      <c r="F205" s="315"/>
      <c r="G205" s="315"/>
      <c r="H205" s="315"/>
      <c r="I205" s="315"/>
      <c r="J205" s="315"/>
      <c r="K205" s="315"/>
      <c r="L205" s="315"/>
      <c r="M205" s="315"/>
      <c r="N205" s="315"/>
      <c r="O205" s="315"/>
      <c r="P205" s="315"/>
      <c r="Q205" s="315"/>
      <c r="R205" s="315"/>
      <c r="S205" s="315"/>
      <c r="T205" s="315"/>
      <c r="U205" s="315"/>
      <c r="V205" s="315"/>
      <c r="W205" s="315"/>
      <c r="X205" s="315"/>
      <c r="Y205" s="315"/>
      <c r="Z205" s="315"/>
      <c r="AA205" s="315"/>
      <c r="AB205" s="315"/>
      <c r="AC205" s="315"/>
      <c r="AD205" s="315"/>
      <c r="AE205" s="315"/>
      <c r="AF205" s="315"/>
      <c r="AG205" s="315"/>
    </row>
    <row r="206">
      <c r="A206" s="315"/>
      <c r="B206" s="315"/>
      <c r="C206" s="315"/>
      <c r="D206" s="315"/>
      <c r="E206" s="315"/>
      <c r="F206" s="315"/>
      <c r="G206" s="315"/>
      <c r="H206" s="315"/>
      <c r="I206" s="315"/>
      <c r="J206" s="315"/>
      <c r="K206" s="315"/>
      <c r="L206" s="315"/>
      <c r="M206" s="315"/>
      <c r="N206" s="315"/>
      <c r="O206" s="315"/>
      <c r="P206" s="315"/>
      <c r="Q206" s="315"/>
      <c r="R206" s="315"/>
      <c r="S206" s="315"/>
      <c r="T206" s="315"/>
      <c r="U206" s="315"/>
      <c r="V206" s="315"/>
      <c r="W206" s="315"/>
      <c r="X206" s="315"/>
      <c r="Y206" s="315"/>
      <c r="Z206" s="315"/>
      <c r="AA206" s="315"/>
      <c r="AB206" s="315"/>
      <c r="AC206" s="315"/>
      <c r="AD206" s="315"/>
      <c r="AE206" s="315"/>
      <c r="AF206" s="315"/>
      <c r="AG206" s="315"/>
    </row>
    <row r="207">
      <c r="A207" s="315"/>
      <c r="B207" s="315"/>
      <c r="C207" s="315"/>
      <c r="D207" s="315"/>
      <c r="E207" s="315"/>
      <c r="F207" s="315"/>
      <c r="G207" s="315"/>
      <c r="H207" s="315"/>
      <c r="I207" s="315"/>
      <c r="J207" s="315"/>
      <c r="K207" s="315"/>
      <c r="L207" s="315"/>
      <c r="M207" s="315"/>
      <c r="N207" s="315"/>
      <c r="O207" s="315"/>
      <c r="P207" s="315"/>
      <c r="Q207" s="315"/>
      <c r="R207" s="315"/>
      <c r="S207" s="315"/>
      <c r="T207" s="315"/>
      <c r="U207" s="315"/>
      <c r="V207" s="315"/>
      <c r="W207" s="315"/>
      <c r="X207" s="315"/>
      <c r="Y207" s="315"/>
      <c r="Z207" s="315"/>
      <c r="AA207" s="315"/>
      <c r="AB207" s="315"/>
      <c r="AC207" s="315"/>
      <c r="AD207" s="315"/>
      <c r="AE207" s="315"/>
      <c r="AF207" s="315"/>
      <c r="AG207" s="315"/>
    </row>
    <row r="208">
      <c r="A208" s="315"/>
      <c r="B208" s="315"/>
      <c r="C208" s="315"/>
      <c r="D208" s="315"/>
      <c r="E208" s="315"/>
      <c r="F208" s="315"/>
      <c r="G208" s="315"/>
      <c r="H208" s="315"/>
      <c r="I208" s="315"/>
      <c r="J208" s="315"/>
      <c r="K208" s="315"/>
      <c r="L208" s="315"/>
      <c r="M208" s="315"/>
      <c r="N208" s="315"/>
      <c r="O208" s="315"/>
      <c r="P208" s="315"/>
      <c r="Q208" s="315"/>
      <c r="R208" s="315"/>
      <c r="S208" s="315"/>
      <c r="T208" s="315"/>
      <c r="U208" s="315"/>
      <c r="V208" s="315"/>
      <c r="W208" s="315"/>
      <c r="X208" s="315"/>
      <c r="Y208" s="315"/>
      <c r="Z208" s="315"/>
      <c r="AA208" s="315"/>
      <c r="AB208" s="315"/>
      <c r="AC208" s="315"/>
      <c r="AD208" s="315"/>
      <c r="AE208" s="315"/>
      <c r="AF208" s="315"/>
      <c r="AG208" s="315"/>
    </row>
    <row r="209">
      <c r="A209" s="315"/>
      <c r="B209" s="315"/>
      <c r="C209" s="315"/>
      <c r="D209" s="315"/>
      <c r="E209" s="315"/>
      <c r="F209" s="315"/>
      <c r="G209" s="315"/>
      <c r="H209" s="315"/>
      <c r="I209" s="315"/>
      <c r="J209" s="315"/>
      <c r="K209" s="315"/>
      <c r="L209" s="315"/>
      <c r="M209" s="315"/>
      <c r="N209" s="315"/>
      <c r="O209" s="315"/>
      <c r="P209" s="315"/>
      <c r="Q209" s="315"/>
      <c r="R209" s="315"/>
      <c r="S209" s="315"/>
      <c r="T209" s="315"/>
      <c r="U209" s="315"/>
      <c r="V209" s="315"/>
      <c r="W209" s="315"/>
      <c r="X209" s="315"/>
      <c r="Y209" s="315"/>
      <c r="Z209" s="315"/>
      <c r="AA209" s="315"/>
      <c r="AB209" s="315"/>
      <c r="AC209" s="315"/>
      <c r="AD209" s="315"/>
      <c r="AE209" s="315"/>
      <c r="AF209" s="315"/>
      <c r="AG209" s="315"/>
    </row>
    <row r="210">
      <c r="A210" s="315"/>
      <c r="B210" s="315"/>
      <c r="C210" s="315"/>
      <c r="D210" s="315"/>
      <c r="E210" s="315"/>
      <c r="F210" s="315"/>
      <c r="G210" s="315"/>
      <c r="H210" s="315"/>
      <c r="I210" s="315"/>
      <c r="J210" s="315"/>
      <c r="K210" s="315"/>
      <c r="L210" s="315"/>
      <c r="M210" s="315"/>
      <c r="N210" s="315"/>
      <c r="O210" s="315"/>
      <c r="P210" s="315"/>
      <c r="Q210" s="315"/>
      <c r="R210" s="315"/>
      <c r="S210" s="315"/>
      <c r="T210" s="315"/>
      <c r="U210" s="315"/>
      <c r="V210" s="315"/>
      <c r="W210" s="315"/>
      <c r="X210" s="315"/>
      <c r="Y210" s="315"/>
      <c r="Z210" s="315"/>
      <c r="AA210" s="315"/>
      <c r="AB210" s="315"/>
      <c r="AC210" s="315"/>
      <c r="AD210" s="315"/>
      <c r="AE210" s="315"/>
      <c r="AF210" s="315"/>
      <c r="AG210" s="315"/>
    </row>
    <row r="211">
      <c r="A211" s="315"/>
      <c r="B211" s="315"/>
      <c r="C211" s="315"/>
      <c r="D211" s="315"/>
      <c r="E211" s="315"/>
      <c r="F211" s="315"/>
      <c r="G211" s="315"/>
      <c r="H211" s="315"/>
      <c r="I211" s="315"/>
      <c r="J211" s="315"/>
      <c r="K211" s="315"/>
      <c r="L211" s="315"/>
      <c r="M211" s="315"/>
      <c r="N211" s="315"/>
      <c r="O211" s="315"/>
      <c r="P211" s="315"/>
      <c r="Q211" s="315"/>
      <c r="R211" s="315"/>
      <c r="S211" s="315"/>
      <c r="T211" s="315"/>
      <c r="U211" s="315"/>
      <c r="V211" s="315"/>
      <c r="W211" s="315"/>
      <c r="X211" s="315"/>
      <c r="Y211" s="315"/>
      <c r="Z211" s="315"/>
      <c r="AA211" s="315"/>
      <c r="AB211" s="315"/>
      <c r="AC211" s="315"/>
      <c r="AD211" s="315"/>
      <c r="AE211" s="315"/>
      <c r="AF211" s="315"/>
      <c r="AG211" s="315"/>
    </row>
    <row r="212">
      <c r="A212" s="315"/>
      <c r="B212" s="315"/>
      <c r="C212" s="315"/>
      <c r="D212" s="315"/>
      <c r="E212" s="315"/>
      <c r="F212" s="315"/>
      <c r="G212" s="315"/>
      <c r="H212" s="315"/>
      <c r="I212" s="315"/>
      <c r="J212" s="315"/>
      <c r="K212" s="315"/>
      <c r="L212" s="315"/>
      <c r="M212" s="315"/>
      <c r="N212" s="315"/>
      <c r="O212" s="315"/>
      <c r="P212" s="315"/>
      <c r="Q212" s="315"/>
      <c r="R212" s="315"/>
      <c r="S212" s="315"/>
      <c r="T212" s="315"/>
      <c r="U212" s="315"/>
      <c r="V212" s="315"/>
      <c r="W212" s="315"/>
      <c r="X212" s="315"/>
      <c r="Y212" s="315"/>
      <c r="Z212" s="315"/>
      <c r="AA212" s="315"/>
      <c r="AB212" s="315"/>
      <c r="AC212" s="315"/>
      <c r="AD212" s="315"/>
      <c r="AE212" s="315"/>
      <c r="AF212" s="315"/>
      <c r="AG212" s="315"/>
    </row>
    <row r="213">
      <c r="A213" s="315"/>
      <c r="B213" s="315"/>
      <c r="C213" s="315"/>
      <c r="D213" s="315"/>
      <c r="E213" s="315"/>
      <c r="F213" s="315"/>
      <c r="G213" s="315"/>
      <c r="H213" s="315"/>
      <c r="I213" s="315"/>
      <c r="J213" s="315"/>
      <c r="K213" s="315"/>
      <c r="L213" s="315"/>
      <c r="M213" s="315"/>
      <c r="N213" s="315"/>
      <c r="O213" s="315"/>
      <c r="P213" s="315"/>
      <c r="Q213" s="315"/>
      <c r="R213" s="315"/>
      <c r="S213" s="315"/>
      <c r="T213" s="315"/>
      <c r="U213" s="315"/>
      <c r="V213" s="315"/>
      <c r="W213" s="315"/>
      <c r="X213" s="315"/>
      <c r="Y213" s="315"/>
      <c r="Z213" s="315"/>
      <c r="AA213" s="315"/>
      <c r="AB213" s="315"/>
      <c r="AC213" s="315"/>
      <c r="AD213" s="315"/>
      <c r="AE213" s="315"/>
      <c r="AF213" s="315"/>
      <c r="AG213" s="315"/>
    </row>
    <row r="214">
      <c r="A214" s="315"/>
      <c r="B214" s="315"/>
      <c r="C214" s="315"/>
      <c r="D214" s="315"/>
      <c r="E214" s="315"/>
      <c r="F214" s="315"/>
      <c r="G214" s="315"/>
      <c r="H214" s="315"/>
      <c r="I214" s="315"/>
      <c r="J214" s="315"/>
      <c r="K214" s="315"/>
      <c r="L214" s="315"/>
      <c r="M214" s="315"/>
      <c r="N214" s="315"/>
      <c r="O214" s="315"/>
      <c r="P214" s="315"/>
      <c r="Q214" s="315"/>
      <c r="R214" s="315"/>
      <c r="S214" s="315"/>
      <c r="T214" s="315"/>
      <c r="U214" s="315"/>
      <c r="V214" s="315"/>
      <c r="W214" s="315"/>
      <c r="X214" s="315"/>
      <c r="Y214" s="315"/>
      <c r="Z214" s="315"/>
      <c r="AA214" s="315"/>
      <c r="AB214" s="315"/>
      <c r="AC214" s="315"/>
      <c r="AD214" s="315"/>
      <c r="AE214" s="315"/>
      <c r="AF214" s="315"/>
      <c r="AG214" s="315"/>
    </row>
    <row r="215">
      <c r="A215" s="315"/>
      <c r="B215" s="315"/>
      <c r="C215" s="315"/>
      <c r="D215" s="315"/>
      <c r="E215" s="315"/>
      <c r="F215" s="315"/>
      <c r="G215" s="315"/>
      <c r="H215" s="315"/>
      <c r="I215" s="315"/>
      <c r="J215" s="315"/>
      <c r="K215" s="315"/>
      <c r="L215" s="315"/>
      <c r="M215" s="315"/>
      <c r="N215" s="315"/>
      <c r="O215" s="315"/>
      <c r="P215" s="315"/>
      <c r="Q215" s="315"/>
      <c r="R215" s="315"/>
      <c r="S215" s="315"/>
      <c r="T215" s="315"/>
      <c r="U215" s="315"/>
      <c r="V215" s="315"/>
      <c r="W215" s="315"/>
      <c r="X215" s="315"/>
      <c r="Y215" s="315"/>
      <c r="Z215" s="315"/>
      <c r="AA215" s="315"/>
      <c r="AB215" s="315"/>
      <c r="AC215" s="315"/>
      <c r="AD215" s="315"/>
      <c r="AE215" s="315"/>
      <c r="AF215" s="315"/>
      <c r="AG215" s="315"/>
    </row>
    <row r="216">
      <c r="A216" s="315"/>
      <c r="B216" s="315"/>
      <c r="C216" s="315"/>
      <c r="D216" s="315"/>
      <c r="E216" s="315"/>
      <c r="F216" s="315"/>
      <c r="G216" s="315"/>
      <c r="H216" s="315"/>
      <c r="I216" s="315"/>
      <c r="J216" s="315"/>
      <c r="K216" s="315"/>
      <c r="L216" s="315"/>
      <c r="M216" s="315"/>
      <c r="N216" s="315"/>
      <c r="O216" s="315"/>
      <c r="P216" s="315"/>
      <c r="Q216" s="315"/>
      <c r="R216" s="315"/>
      <c r="S216" s="315"/>
      <c r="T216" s="315"/>
      <c r="U216" s="315"/>
      <c r="V216" s="315"/>
      <c r="W216" s="315"/>
      <c r="X216" s="315"/>
      <c r="Y216" s="315"/>
      <c r="Z216" s="315"/>
      <c r="AA216" s="315"/>
      <c r="AB216" s="315"/>
      <c r="AC216" s="315"/>
      <c r="AD216" s="315"/>
      <c r="AE216" s="315"/>
      <c r="AF216" s="315"/>
      <c r="AG216" s="315"/>
    </row>
    <row r="217">
      <c r="A217" s="315"/>
      <c r="B217" s="315"/>
      <c r="C217" s="315"/>
      <c r="D217" s="315"/>
      <c r="E217" s="315"/>
      <c r="F217" s="315"/>
      <c r="G217" s="315"/>
      <c r="H217" s="315"/>
      <c r="I217" s="315"/>
      <c r="J217" s="315"/>
      <c r="K217" s="315"/>
      <c r="L217" s="315"/>
      <c r="M217" s="315"/>
      <c r="N217" s="315"/>
      <c r="O217" s="315"/>
      <c r="P217" s="315"/>
      <c r="Q217" s="315"/>
      <c r="R217" s="315"/>
      <c r="S217" s="315"/>
      <c r="T217" s="315"/>
      <c r="U217" s="315"/>
      <c r="V217" s="315"/>
      <c r="W217" s="315"/>
      <c r="X217" s="315"/>
      <c r="Y217" s="315"/>
      <c r="Z217" s="315"/>
      <c r="AA217" s="315"/>
      <c r="AB217" s="315"/>
      <c r="AC217" s="315"/>
      <c r="AD217" s="315"/>
      <c r="AE217" s="315"/>
      <c r="AF217" s="315"/>
      <c r="AG217" s="315"/>
    </row>
    <row r="218">
      <c r="A218" s="315"/>
      <c r="B218" s="315"/>
      <c r="C218" s="315"/>
      <c r="D218" s="315"/>
      <c r="E218" s="315"/>
      <c r="F218" s="315"/>
      <c r="G218" s="315"/>
      <c r="H218" s="315"/>
      <c r="I218" s="315"/>
      <c r="J218" s="315"/>
      <c r="K218" s="315"/>
      <c r="L218" s="315"/>
      <c r="M218" s="315"/>
      <c r="N218" s="315"/>
      <c r="O218" s="315"/>
      <c r="P218" s="315"/>
      <c r="Q218" s="315"/>
      <c r="R218" s="315"/>
      <c r="S218" s="315"/>
      <c r="T218" s="315"/>
      <c r="U218" s="315"/>
      <c r="V218" s="315"/>
      <c r="W218" s="315"/>
      <c r="X218" s="315"/>
      <c r="Y218" s="315"/>
      <c r="Z218" s="315"/>
      <c r="AA218" s="315"/>
      <c r="AB218" s="315"/>
      <c r="AC218" s="315"/>
      <c r="AD218" s="315"/>
      <c r="AE218" s="315"/>
      <c r="AF218" s="315"/>
      <c r="AG218" s="315"/>
    </row>
    <row r="219">
      <c r="A219" s="315"/>
      <c r="B219" s="315"/>
      <c r="C219" s="315"/>
      <c r="D219" s="315"/>
      <c r="E219" s="315"/>
      <c r="F219" s="315"/>
      <c r="G219" s="315"/>
      <c r="H219" s="315"/>
      <c r="I219" s="315"/>
      <c r="J219" s="315"/>
      <c r="K219" s="315"/>
      <c r="L219" s="315"/>
      <c r="M219" s="315"/>
      <c r="N219" s="315"/>
      <c r="O219" s="315"/>
      <c r="P219" s="315"/>
      <c r="Q219" s="315"/>
      <c r="R219" s="315"/>
      <c r="S219" s="315"/>
      <c r="T219" s="315"/>
      <c r="U219" s="315"/>
      <c r="V219" s="315"/>
      <c r="W219" s="315"/>
      <c r="X219" s="315"/>
      <c r="Y219" s="315"/>
      <c r="Z219" s="315"/>
      <c r="AA219" s="315"/>
      <c r="AB219" s="315"/>
      <c r="AC219" s="315"/>
      <c r="AD219" s="315"/>
      <c r="AE219" s="315"/>
      <c r="AF219" s="315"/>
      <c r="AG219" s="315"/>
    </row>
    <row r="220">
      <c r="A220" s="315"/>
      <c r="B220" s="315"/>
      <c r="C220" s="315"/>
      <c r="D220" s="315"/>
      <c r="E220" s="315"/>
      <c r="F220" s="315"/>
      <c r="G220" s="315"/>
      <c r="H220" s="315"/>
      <c r="I220" s="315"/>
      <c r="J220" s="315"/>
      <c r="K220" s="315"/>
      <c r="L220" s="315"/>
      <c r="M220" s="315"/>
      <c r="N220" s="315"/>
      <c r="O220" s="315"/>
      <c r="P220" s="315"/>
      <c r="Q220" s="315"/>
      <c r="R220" s="315"/>
      <c r="S220" s="315"/>
      <c r="T220" s="315"/>
      <c r="U220" s="315"/>
      <c r="V220" s="315"/>
      <c r="W220" s="315"/>
      <c r="X220" s="315"/>
      <c r="Y220" s="315"/>
      <c r="Z220" s="315"/>
      <c r="AA220" s="315"/>
      <c r="AB220" s="315"/>
      <c r="AC220" s="315"/>
      <c r="AD220" s="315"/>
      <c r="AE220" s="315"/>
      <c r="AF220" s="315"/>
      <c r="AG220" s="315"/>
    </row>
    <row r="221">
      <c r="A221" s="315"/>
      <c r="B221" s="315"/>
      <c r="C221" s="315"/>
      <c r="D221" s="315"/>
      <c r="E221" s="315"/>
      <c r="F221" s="315"/>
      <c r="G221" s="315"/>
      <c r="H221" s="315"/>
      <c r="I221" s="315"/>
      <c r="J221" s="315"/>
      <c r="K221" s="315"/>
      <c r="L221" s="315"/>
      <c r="M221" s="315"/>
      <c r="N221" s="315"/>
      <c r="O221" s="315"/>
      <c r="P221" s="315"/>
      <c r="Q221" s="315"/>
      <c r="R221" s="315"/>
      <c r="S221" s="315"/>
      <c r="T221" s="315"/>
      <c r="U221" s="315"/>
      <c r="V221" s="315"/>
      <c r="W221" s="315"/>
      <c r="X221" s="315"/>
      <c r="Y221" s="315"/>
      <c r="Z221" s="315"/>
      <c r="AA221" s="315"/>
      <c r="AB221" s="315"/>
      <c r="AC221" s="315"/>
      <c r="AD221" s="315"/>
      <c r="AE221" s="315"/>
      <c r="AF221" s="315"/>
      <c r="AG221" s="315"/>
    </row>
    <row r="222">
      <c r="A222" s="315"/>
      <c r="B222" s="315"/>
      <c r="C222" s="315"/>
      <c r="D222" s="315"/>
      <c r="E222" s="315"/>
      <c r="F222" s="315"/>
      <c r="G222" s="315"/>
      <c r="H222" s="315"/>
      <c r="I222" s="315"/>
      <c r="J222" s="315"/>
      <c r="K222" s="315"/>
      <c r="L222" s="315"/>
      <c r="M222" s="315"/>
      <c r="N222" s="315"/>
      <c r="O222" s="315"/>
      <c r="P222" s="315"/>
      <c r="Q222" s="315"/>
      <c r="R222" s="315"/>
      <c r="S222" s="315"/>
      <c r="T222" s="315"/>
      <c r="U222" s="315"/>
      <c r="V222" s="315"/>
      <c r="W222" s="315"/>
      <c r="X222" s="315"/>
      <c r="Y222" s="315"/>
      <c r="Z222" s="315"/>
      <c r="AA222" s="315"/>
      <c r="AB222" s="315"/>
      <c r="AC222" s="315"/>
      <c r="AD222" s="315"/>
      <c r="AE222" s="315"/>
      <c r="AF222" s="315"/>
      <c r="AG222" s="315"/>
    </row>
    <row r="223">
      <c r="A223" s="315"/>
      <c r="B223" s="315"/>
      <c r="C223" s="315"/>
      <c r="D223" s="315"/>
      <c r="E223" s="315"/>
      <c r="F223" s="315"/>
      <c r="G223" s="315"/>
      <c r="H223" s="315"/>
      <c r="I223" s="315"/>
      <c r="J223" s="315"/>
      <c r="K223" s="315"/>
      <c r="L223" s="315"/>
      <c r="M223" s="315"/>
      <c r="N223" s="315"/>
      <c r="O223" s="315"/>
      <c r="P223" s="315"/>
      <c r="Q223" s="315"/>
      <c r="R223" s="315"/>
      <c r="S223" s="315"/>
      <c r="T223" s="315"/>
      <c r="U223" s="315"/>
      <c r="V223" s="315"/>
      <c r="W223" s="315"/>
      <c r="X223" s="315"/>
      <c r="Y223" s="315"/>
      <c r="Z223" s="315"/>
      <c r="AA223" s="315"/>
      <c r="AB223" s="315"/>
      <c r="AC223" s="315"/>
      <c r="AD223" s="315"/>
      <c r="AE223" s="315"/>
      <c r="AF223" s="315"/>
      <c r="AG223" s="315"/>
    </row>
    <row r="224">
      <c r="A224" s="315"/>
      <c r="B224" s="315"/>
      <c r="C224" s="315"/>
      <c r="D224" s="315"/>
      <c r="E224" s="315"/>
      <c r="F224" s="315"/>
      <c r="G224" s="315"/>
      <c r="H224" s="315"/>
      <c r="I224" s="315"/>
      <c r="J224" s="315"/>
      <c r="K224" s="315"/>
      <c r="L224" s="315"/>
      <c r="M224" s="315"/>
      <c r="N224" s="315"/>
      <c r="O224" s="315"/>
      <c r="P224" s="315"/>
      <c r="Q224" s="315"/>
      <c r="R224" s="315"/>
      <c r="S224" s="315"/>
      <c r="T224" s="315"/>
      <c r="U224" s="315"/>
      <c r="V224" s="315"/>
      <c r="W224" s="315"/>
      <c r="X224" s="315"/>
      <c r="Y224" s="315"/>
      <c r="Z224" s="315"/>
      <c r="AA224" s="315"/>
      <c r="AB224" s="315"/>
      <c r="AC224" s="315"/>
      <c r="AD224" s="315"/>
      <c r="AE224" s="315"/>
      <c r="AF224" s="315"/>
      <c r="AG224" s="315"/>
    </row>
    <row r="225">
      <c r="A225" s="315"/>
      <c r="B225" s="315"/>
      <c r="C225" s="315"/>
      <c r="D225" s="315"/>
      <c r="E225" s="315"/>
      <c r="F225" s="315"/>
      <c r="G225" s="315"/>
      <c r="H225" s="315"/>
      <c r="I225" s="315"/>
      <c r="J225" s="315"/>
      <c r="K225" s="315"/>
      <c r="L225" s="315"/>
      <c r="M225" s="315"/>
      <c r="N225" s="315"/>
      <c r="O225" s="315"/>
      <c r="P225" s="315"/>
      <c r="Q225" s="315"/>
      <c r="R225" s="315"/>
      <c r="S225" s="315"/>
      <c r="T225" s="315"/>
      <c r="U225" s="315"/>
      <c r="V225" s="315"/>
      <c r="W225" s="315"/>
      <c r="X225" s="315"/>
      <c r="Y225" s="315"/>
      <c r="Z225" s="315"/>
      <c r="AA225" s="315"/>
      <c r="AB225" s="315"/>
      <c r="AC225" s="315"/>
      <c r="AD225" s="315"/>
      <c r="AE225" s="315"/>
      <c r="AF225" s="315"/>
      <c r="AG225" s="315"/>
    </row>
    <row r="226">
      <c r="A226" s="315"/>
      <c r="B226" s="315"/>
      <c r="C226" s="315"/>
      <c r="D226" s="315"/>
      <c r="E226" s="315"/>
      <c r="F226" s="315"/>
      <c r="G226" s="315"/>
      <c r="H226" s="315"/>
      <c r="I226" s="315"/>
      <c r="J226" s="315"/>
      <c r="K226" s="315"/>
      <c r="L226" s="315"/>
      <c r="M226" s="315"/>
      <c r="N226" s="315"/>
      <c r="O226" s="315"/>
      <c r="P226" s="315"/>
      <c r="Q226" s="315"/>
      <c r="R226" s="315"/>
      <c r="S226" s="315"/>
      <c r="T226" s="315"/>
      <c r="U226" s="315"/>
      <c r="V226" s="315"/>
      <c r="W226" s="315"/>
      <c r="X226" s="315"/>
      <c r="Y226" s="315"/>
      <c r="Z226" s="315"/>
      <c r="AA226" s="315"/>
      <c r="AB226" s="315"/>
      <c r="AC226" s="315"/>
      <c r="AD226" s="315"/>
      <c r="AE226" s="315"/>
      <c r="AF226" s="315"/>
      <c r="AG226" s="315"/>
    </row>
    <row r="227">
      <c r="A227" s="315"/>
      <c r="B227" s="315"/>
      <c r="C227" s="315"/>
      <c r="D227" s="315"/>
      <c r="E227" s="315"/>
      <c r="F227" s="315"/>
      <c r="G227" s="315"/>
      <c r="H227" s="315"/>
      <c r="I227" s="315"/>
      <c r="J227" s="315"/>
      <c r="K227" s="315"/>
      <c r="L227" s="315"/>
      <c r="M227" s="315"/>
      <c r="N227" s="315"/>
      <c r="O227" s="315"/>
      <c r="P227" s="315"/>
      <c r="Q227" s="315"/>
      <c r="R227" s="315"/>
      <c r="S227" s="315"/>
      <c r="T227" s="315"/>
      <c r="U227" s="315"/>
      <c r="V227" s="315"/>
      <c r="W227" s="315"/>
      <c r="X227" s="315"/>
      <c r="Y227" s="315"/>
      <c r="Z227" s="315"/>
      <c r="AA227" s="315"/>
      <c r="AB227" s="315"/>
      <c r="AC227" s="315"/>
      <c r="AD227" s="315"/>
      <c r="AE227" s="315"/>
      <c r="AF227" s="315"/>
      <c r="AG227" s="315"/>
    </row>
    <row r="228">
      <c r="A228" s="315"/>
      <c r="B228" s="315"/>
      <c r="C228" s="315"/>
      <c r="D228" s="315"/>
      <c r="E228" s="315"/>
      <c r="F228" s="315"/>
      <c r="G228" s="315"/>
      <c r="H228" s="315"/>
      <c r="I228" s="315"/>
      <c r="J228" s="315"/>
      <c r="K228" s="315"/>
      <c r="L228" s="315"/>
      <c r="M228" s="315"/>
      <c r="N228" s="315"/>
      <c r="O228" s="315"/>
      <c r="P228" s="315"/>
      <c r="Q228" s="315"/>
      <c r="R228" s="315"/>
      <c r="S228" s="315"/>
      <c r="T228" s="315"/>
      <c r="U228" s="315"/>
      <c r="V228" s="315"/>
      <c r="W228" s="315"/>
      <c r="X228" s="315"/>
      <c r="Y228" s="315"/>
      <c r="Z228" s="315"/>
      <c r="AA228" s="315"/>
      <c r="AB228" s="315"/>
      <c r="AC228" s="315"/>
      <c r="AD228" s="315"/>
      <c r="AE228" s="315"/>
      <c r="AF228" s="315"/>
      <c r="AG228" s="315"/>
    </row>
    <row r="229">
      <c r="A229" s="315"/>
      <c r="B229" s="315"/>
      <c r="C229" s="315"/>
      <c r="D229" s="315"/>
      <c r="E229" s="315"/>
      <c r="F229" s="315"/>
      <c r="G229" s="315"/>
      <c r="H229" s="315"/>
      <c r="I229" s="315"/>
      <c r="J229" s="315"/>
      <c r="K229" s="315"/>
      <c r="L229" s="315"/>
      <c r="M229" s="315"/>
      <c r="N229" s="315"/>
      <c r="O229" s="315"/>
      <c r="P229" s="315"/>
      <c r="Q229" s="315"/>
      <c r="R229" s="315"/>
      <c r="S229" s="315"/>
      <c r="T229" s="315"/>
      <c r="U229" s="315"/>
      <c r="V229" s="315"/>
      <c r="W229" s="315"/>
      <c r="X229" s="315"/>
      <c r="Y229" s="315"/>
      <c r="Z229" s="315"/>
      <c r="AA229" s="315"/>
      <c r="AB229" s="315"/>
      <c r="AC229" s="315"/>
      <c r="AD229" s="315"/>
      <c r="AE229" s="315"/>
      <c r="AF229" s="315"/>
      <c r="AG229" s="315"/>
    </row>
    <row r="230">
      <c r="A230" s="315"/>
      <c r="B230" s="315"/>
      <c r="C230" s="315"/>
      <c r="D230" s="315"/>
      <c r="E230" s="315"/>
      <c r="F230" s="315"/>
      <c r="G230" s="315"/>
      <c r="H230" s="315"/>
      <c r="I230" s="315"/>
      <c r="J230" s="315"/>
      <c r="K230" s="315"/>
      <c r="L230" s="315"/>
      <c r="M230" s="315"/>
      <c r="N230" s="315"/>
      <c r="O230" s="315"/>
      <c r="P230" s="315"/>
      <c r="Q230" s="315"/>
      <c r="R230" s="315"/>
      <c r="S230" s="315"/>
      <c r="T230" s="315"/>
      <c r="U230" s="315"/>
      <c r="V230" s="315"/>
      <c r="W230" s="315"/>
      <c r="X230" s="315"/>
      <c r="Y230" s="315"/>
      <c r="Z230" s="315"/>
      <c r="AA230" s="315"/>
      <c r="AB230" s="315"/>
      <c r="AC230" s="315"/>
      <c r="AD230" s="315"/>
      <c r="AE230" s="315"/>
      <c r="AF230" s="315"/>
      <c r="AG230" s="315"/>
    </row>
    <row r="231">
      <c r="A231" s="315"/>
      <c r="B231" s="315"/>
      <c r="C231" s="315"/>
      <c r="D231" s="315"/>
      <c r="E231" s="315"/>
      <c r="F231" s="315"/>
      <c r="G231" s="315"/>
      <c r="H231" s="315"/>
      <c r="I231" s="315"/>
      <c r="J231" s="315"/>
      <c r="K231" s="315"/>
      <c r="L231" s="315"/>
      <c r="M231" s="315"/>
      <c r="N231" s="315"/>
      <c r="O231" s="315"/>
      <c r="P231" s="315"/>
      <c r="Q231" s="315"/>
      <c r="R231" s="315"/>
      <c r="S231" s="315"/>
      <c r="T231" s="315"/>
      <c r="U231" s="315"/>
      <c r="V231" s="315"/>
      <c r="W231" s="315"/>
      <c r="X231" s="315"/>
      <c r="Y231" s="315"/>
      <c r="Z231" s="315"/>
      <c r="AA231" s="315"/>
      <c r="AB231" s="315"/>
      <c r="AC231" s="315"/>
      <c r="AD231" s="315"/>
      <c r="AE231" s="315"/>
      <c r="AF231" s="315"/>
      <c r="AG231" s="315"/>
    </row>
    <row r="232">
      <c r="A232" s="315"/>
      <c r="B232" s="315"/>
      <c r="C232" s="315"/>
      <c r="D232" s="315"/>
      <c r="E232" s="315"/>
      <c r="F232" s="315"/>
      <c r="G232" s="315"/>
      <c r="H232" s="315"/>
      <c r="I232" s="315"/>
      <c r="J232" s="315"/>
      <c r="K232" s="315"/>
      <c r="L232" s="315"/>
      <c r="M232" s="315"/>
      <c r="N232" s="315"/>
      <c r="O232" s="315"/>
      <c r="P232" s="315"/>
      <c r="Q232" s="315"/>
      <c r="R232" s="315"/>
      <c r="S232" s="315"/>
      <c r="T232" s="315"/>
      <c r="U232" s="315"/>
      <c r="V232" s="315"/>
      <c r="W232" s="315"/>
      <c r="X232" s="315"/>
      <c r="Y232" s="315"/>
      <c r="Z232" s="315"/>
      <c r="AA232" s="315"/>
      <c r="AB232" s="315"/>
      <c r="AC232" s="315"/>
      <c r="AD232" s="315"/>
      <c r="AE232" s="315"/>
      <c r="AF232" s="315"/>
      <c r="AG232" s="315"/>
    </row>
    <row r="233">
      <c r="A233" s="315"/>
      <c r="B233" s="315"/>
      <c r="C233" s="315"/>
      <c r="D233" s="315"/>
      <c r="E233" s="315"/>
      <c r="F233" s="315"/>
      <c r="G233" s="315"/>
      <c r="H233" s="315"/>
      <c r="I233" s="315"/>
      <c r="J233" s="315"/>
      <c r="K233" s="315"/>
      <c r="L233" s="315"/>
      <c r="M233" s="315"/>
      <c r="N233" s="315"/>
      <c r="O233" s="315"/>
      <c r="P233" s="315"/>
      <c r="Q233" s="315"/>
      <c r="R233" s="315"/>
      <c r="S233" s="315"/>
      <c r="T233" s="315"/>
      <c r="U233" s="315"/>
      <c r="V233" s="315"/>
      <c r="W233" s="315"/>
      <c r="X233" s="315"/>
      <c r="Y233" s="315"/>
      <c r="Z233" s="315"/>
      <c r="AA233" s="315"/>
      <c r="AB233" s="315"/>
      <c r="AC233" s="315"/>
      <c r="AD233" s="315"/>
      <c r="AE233" s="315"/>
      <c r="AF233" s="315"/>
      <c r="AG233" s="315"/>
    </row>
    <row r="234">
      <c r="A234" s="315"/>
      <c r="B234" s="315"/>
      <c r="C234" s="315"/>
      <c r="D234" s="315"/>
      <c r="E234" s="315"/>
      <c r="F234" s="315"/>
      <c r="G234" s="315"/>
      <c r="H234" s="315"/>
      <c r="I234" s="315"/>
      <c r="J234" s="315"/>
      <c r="K234" s="315"/>
      <c r="L234" s="315"/>
      <c r="M234" s="315"/>
      <c r="N234" s="315"/>
      <c r="O234" s="315"/>
      <c r="P234" s="315"/>
      <c r="Q234" s="315"/>
      <c r="R234" s="315"/>
      <c r="S234" s="315"/>
      <c r="T234" s="315"/>
      <c r="U234" s="315"/>
      <c r="V234" s="315"/>
      <c r="W234" s="315"/>
      <c r="X234" s="315"/>
      <c r="Y234" s="315"/>
      <c r="Z234" s="315"/>
      <c r="AA234" s="315"/>
      <c r="AB234" s="315"/>
      <c r="AC234" s="315"/>
      <c r="AD234" s="315"/>
      <c r="AE234" s="315"/>
      <c r="AF234" s="315"/>
      <c r="AG234" s="315"/>
    </row>
    <row r="235">
      <c r="A235" s="315"/>
      <c r="B235" s="315"/>
      <c r="C235" s="315"/>
      <c r="D235" s="315"/>
      <c r="E235" s="315"/>
      <c r="F235" s="315"/>
      <c r="G235" s="315"/>
      <c r="H235" s="315"/>
      <c r="I235" s="315"/>
      <c r="J235" s="315"/>
      <c r="K235" s="315"/>
      <c r="L235" s="315"/>
      <c r="M235" s="315"/>
      <c r="N235" s="315"/>
      <c r="O235" s="315"/>
      <c r="P235" s="315"/>
      <c r="Q235" s="315"/>
      <c r="R235" s="315"/>
      <c r="S235" s="315"/>
      <c r="T235" s="315"/>
      <c r="U235" s="315"/>
      <c r="V235" s="315"/>
      <c r="W235" s="315"/>
      <c r="X235" s="315"/>
      <c r="Y235" s="315"/>
      <c r="Z235" s="315"/>
      <c r="AA235" s="315"/>
      <c r="AB235" s="315"/>
      <c r="AC235" s="315"/>
      <c r="AD235" s="315"/>
      <c r="AE235" s="315"/>
      <c r="AF235" s="315"/>
      <c r="AG235" s="315"/>
    </row>
    <row r="236">
      <c r="A236" s="315"/>
      <c r="B236" s="315"/>
      <c r="C236" s="315"/>
      <c r="D236" s="315"/>
      <c r="E236" s="315"/>
      <c r="F236" s="315"/>
      <c r="G236" s="315"/>
      <c r="H236" s="315"/>
      <c r="I236" s="315"/>
      <c r="J236" s="315"/>
      <c r="K236" s="315"/>
      <c r="L236" s="315"/>
      <c r="M236" s="315"/>
      <c r="N236" s="315"/>
      <c r="O236" s="315"/>
      <c r="P236" s="315"/>
      <c r="Q236" s="315"/>
      <c r="R236" s="315"/>
      <c r="S236" s="315"/>
      <c r="T236" s="315"/>
      <c r="U236" s="315"/>
      <c r="V236" s="315"/>
      <c r="W236" s="315"/>
      <c r="X236" s="315"/>
      <c r="Y236" s="315"/>
      <c r="Z236" s="315"/>
      <c r="AA236" s="315"/>
      <c r="AB236" s="315"/>
      <c r="AC236" s="315"/>
      <c r="AD236" s="315"/>
      <c r="AE236" s="315"/>
      <c r="AF236" s="315"/>
      <c r="AG236" s="315"/>
    </row>
    <row r="237">
      <c r="A237" s="315"/>
      <c r="B237" s="315"/>
      <c r="C237" s="315"/>
      <c r="D237" s="315"/>
      <c r="E237" s="315"/>
      <c r="F237" s="315"/>
      <c r="G237" s="315"/>
      <c r="H237" s="315"/>
      <c r="I237" s="315"/>
      <c r="J237" s="315"/>
      <c r="K237" s="315"/>
      <c r="L237" s="315"/>
      <c r="M237" s="315"/>
      <c r="N237" s="315"/>
      <c r="O237" s="315"/>
      <c r="P237" s="315"/>
      <c r="Q237" s="315"/>
      <c r="R237" s="315"/>
      <c r="S237" s="315"/>
      <c r="T237" s="315"/>
      <c r="U237" s="315"/>
      <c r="V237" s="315"/>
      <c r="W237" s="315"/>
      <c r="X237" s="315"/>
      <c r="Y237" s="315"/>
      <c r="Z237" s="315"/>
      <c r="AA237" s="315"/>
      <c r="AB237" s="315"/>
      <c r="AC237" s="315"/>
      <c r="AD237" s="315"/>
      <c r="AE237" s="315"/>
      <c r="AF237" s="315"/>
      <c r="AG237" s="315"/>
    </row>
    <row r="238">
      <c r="A238" s="315"/>
      <c r="B238" s="315"/>
      <c r="C238" s="315"/>
      <c r="D238" s="315"/>
      <c r="E238" s="315"/>
      <c r="F238" s="315"/>
      <c r="G238" s="315"/>
      <c r="H238" s="315"/>
      <c r="I238" s="315"/>
      <c r="J238" s="315"/>
      <c r="K238" s="315"/>
      <c r="L238" s="315"/>
      <c r="M238" s="315"/>
      <c r="N238" s="315"/>
      <c r="O238" s="315"/>
      <c r="P238" s="315"/>
      <c r="Q238" s="315"/>
      <c r="R238" s="315"/>
      <c r="S238" s="315"/>
      <c r="T238" s="315"/>
      <c r="U238" s="315"/>
      <c r="V238" s="315"/>
      <c r="W238" s="315"/>
      <c r="X238" s="315"/>
      <c r="Y238" s="315"/>
      <c r="Z238" s="315"/>
      <c r="AA238" s="315"/>
      <c r="AB238" s="315"/>
      <c r="AC238" s="315"/>
      <c r="AD238" s="315"/>
      <c r="AE238" s="315"/>
      <c r="AF238" s="315"/>
      <c r="AG238" s="315"/>
    </row>
    <row r="239">
      <c r="A239" s="315"/>
      <c r="B239" s="315"/>
      <c r="C239" s="315"/>
      <c r="D239" s="315"/>
      <c r="E239" s="315"/>
      <c r="F239" s="315"/>
      <c r="G239" s="315"/>
      <c r="H239" s="315"/>
      <c r="I239" s="315"/>
      <c r="J239" s="315"/>
      <c r="K239" s="315"/>
      <c r="L239" s="315"/>
      <c r="M239" s="315"/>
      <c r="N239" s="315"/>
      <c r="O239" s="315"/>
      <c r="P239" s="315"/>
      <c r="Q239" s="315"/>
      <c r="R239" s="315"/>
      <c r="S239" s="315"/>
      <c r="T239" s="315"/>
      <c r="U239" s="315"/>
      <c r="V239" s="315"/>
      <c r="W239" s="315"/>
      <c r="X239" s="315"/>
      <c r="Y239" s="315"/>
      <c r="Z239" s="315"/>
      <c r="AA239" s="315"/>
      <c r="AB239" s="315"/>
      <c r="AC239" s="315"/>
      <c r="AD239" s="315"/>
      <c r="AE239" s="315"/>
      <c r="AF239" s="315"/>
      <c r="AG239" s="315"/>
    </row>
    <row r="240">
      <c r="A240" s="315"/>
      <c r="B240" s="315"/>
      <c r="C240" s="315"/>
      <c r="D240" s="315"/>
      <c r="E240" s="315"/>
      <c r="F240" s="315"/>
      <c r="G240" s="315"/>
      <c r="H240" s="315"/>
      <c r="I240" s="315"/>
      <c r="J240" s="315"/>
      <c r="K240" s="315"/>
      <c r="L240" s="315"/>
      <c r="M240" s="315"/>
      <c r="N240" s="315"/>
      <c r="O240" s="315"/>
      <c r="P240" s="315"/>
      <c r="Q240" s="315"/>
      <c r="R240" s="315"/>
      <c r="S240" s="315"/>
      <c r="T240" s="315"/>
      <c r="U240" s="315"/>
      <c r="V240" s="315"/>
      <c r="W240" s="315"/>
      <c r="X240" s="315"/>
      <c r="Y240" s="315"/>
      <c r="Z240" s="315"/>
      <c r="AA240" s="315"/>
      <c r="AB240" s="315"/>
      <c r="AC240" s="315"/>
      <c r="AD240" s="315"/>
      <c r="AE240" s="315"/>
      <c r="AF240" s="315"/>
      <c r="AG240" s="315"/>
    </row>
    <row r="241">
      <c r="A241" s="315"/>
      <c r="B241" s="315"/>
      <c r="C241" s="315"/>
      <c r="D241" s="315"/>
      <c r="E241" s="315"/>
      <c r="F241" s="315"/>
      <c r="G241" s="315"/>
      <c r="H241" s="315"/>
      <c r="I241" s="315"/>
      <c r="J241" s="315"/>
      <c r="K241" s="315"/>
      <c r="L241" s="315"/>
      <c r="M241" s="315"/>
      <c r="N241" s="315"/>
      <c r="O241" s="315"/>
      <c r="P241" s="315"/>
      <c r="Q241" s="315"/>
      <c r="R241" s="315"/>
      <c r="S241" s="315"/>
      <c r="T241" s="315"/>
      <c r="U241" s="315"/>
      <c r="V241" s="315"/>
      <c r="W241" s="315"/>
      <c r="X241" s="315"/>
      <c r="Y241" s="315"/>
      <c r="Z241" s="315"/>
      <c r="AA241" s="315"/>
      <c r="AB241" s="315"/>
      <c r="AC241" s="315"/>
      <c r="AD241" s="315"/>
      <c r="AE241" s="315"/>
      <c r="AF241" s="315"/>
      <c r="AG241" s="315"/>
    </row>
    <row r="242">
      <c r="A242" s="315"/>
      <c r="B242" s="315"/>
      <c r="C242" s="315"/>
      <c r="D242" s="315"/>
      <c r="E242" s="315"/>
      <c r="F242" s="315"/>
      <c r="G242" s="315"/>
      <c r="H242" s="315"/>
      <c r="I242" s="315"/>
      <c r="J242" s="315"/>
      <c r="K242" s="315"/>
      <c r="L242" s="315"/>
      <c r="M242" s="315"/>
      <c r="N242" s="315"/>
      <c r="O242" s="315"/>
      <c r="P242" s="315"/>
      <c r="Q242" s="315"/>
      <c r="R242" s="315"/>
      <c r="S242" s="315"/>
      <c r="T242" s="315"/>
      <c r="U242" s="315"/>
      <c r="V242" s="315"/>
      <c r="W242" s="315"/>
      <c r="X242" s="315"/>
      <c r="Y242" s="315"/>
      <c r="Z242" s="315"/>
      <c r="AA242" s="315"/>
      <c r="AB242" s="315"/>
      <c r="AC242" s="315"/>
      <c r="AD242" s="315"/>
      <c r="AE242" s="315"/>
      <c r="AF242" s="315"/>
      <c r="AG242" s="315"/>
    </row>
    <row r="243">
      <c r="A243" s="315"/>
      <c r="B243" s="315"/>
      <c r="C243" s="315"/>
      <c r="D243" s="315"/>
      <c r="E243" s="315"/>
      <c r="F243" s="315"/>
      <c r="G243" s="315"/>
      <c r="H243" s="315"/>
      <c r="I243" s="315"/>
      <c r="J243" s="315"/>
      <c r="K243" s="315"/>
      <c r="L243" s="315"/>
      <c r="M243" s="315"/>
      <c r="N243" s="315"/>
      <c r="O243" s="315"/>
      <c r="P243" s="315"/>
      <c r="Q243" s="315"/>
      <c r="R243" s="315"/>
      <c r="S243" s="315"/>
      <c r="T243" s="315"/>
      <c r="U243" s="315"/>
      <c r="V243" s="315"/>
      <c r="W243" s="315"/>
      <c r="X243" s="315"/>
      <c r="Y243" s="315"/>
      <c r="Z243" s="315"/>
      <c r="AA243" s="315"/>
      <c r="AB243" s="315"/>
      <c r="AC243" s="315"/>
      <c r="AD243" s="315"/>
      <c r="AE243" s="315"/>
      <c r="AF243" s="315"/>
      <c r="AG243" s="315"/>
    </row>
    <row r="244">
      <c r="A244" s="315"/>
      <c r="B244" s="315"/>
      <c r="C244" s="315"/>
      <c r="D244" s="315"/>
      <c r="E244" s="315"/>
      <c r="F244" s="315"/>
      <c r="G244" s="315"/>
      <c r="H244" s="315"/>
      <c r="I244" s="315"/>
      <c r="J244" s="315"/>
      <c r="K244" s="315"/>
      <c r="L244" s="315"/>
      <c r="M244" s="315"/>
      <c r="N244" s="315"/>
      <c r="O244" s="315"/>
      <c r="P244" s="315"/>
      <c r="Q244" s="315"/>
      <c r="R244" s="315"/>
      <c r="S244" s="315"/>
      <c r="T244" s="315"/>
      <c r="U244" s="315"/>
      <c r="V244" s="315"/>
      <c r="W244" s="315"/>
      <c r="X244" s="315"/>
      <c r="Y244" s="315"/>
      <c r="Z244" s="315"/>
      <c r="AA244" s="315"/>
      <c r="AB244" s="315"/>
      <c r="AC244" s="315"/>
      <c r="AD244" s="315"/>
      <c r="AE244" s="315"/>
      <c r="AF244" s="315"/>
      <c r="AG244" s="315"/>
    </row>
    <row r="245">
      <c r="A245" s="315"/>
      <c r="B245" s="315"/>
      <c r="C245" s="315"/>
      <c r="D245" s="315"/>
      <c r="E245" s="315"/>
      <c r="F245" s="315"/>
      <c r="G245" s="315"/>
      <c r="H245" s="315"/>
      <c r="I245" s="315"/>
      <c r="J245" s="315"/>
      <c r="K245" s="315"/>
      <c r="L245" s="315"/>
      <c r="M245" s="315"/>
      <c r="N245" s="315"/>
      <c r="O245" s="315"/>
      <c r="P245" s="315"/>
      <c r="Q245" s="315"/>
      <c r="R245" s="315"/>
      <c r="S245" s="315"/>
      <c r="T245" s="315"/>
      <c r="U245" s="315"/>
      <c r="V245" s="315"/>
      <c r="W245" s="315"/>
      <c r="X245" s="315"/>
      <c r="Y245" s="315"/>
      <c r="Z245" s="315"/>
      <c r="AA245" s="315"/>
      <c r="AB245" s="315"/>
      <c r="AC245" s="315"/>
      <c r="AD245" s="315"/>
      <c r="AE245" s="315"/>
      <c r="AF245" s="315"/>
      <c r="AG245" s="315"/>
    </row>
    <row r="246">
      <c r="A246" s="315"/>
      <c r="B246" s="315"/>
      <c r="C246" s="315"/>
      <c r="D246" s="315"/>
      <c r="E246" s="315"/>
      <c r="F246" s="315"/>
      <c r="G246" s="315"/>
      <c r="H246" s="315"/>
      <c r="I246" s="315"/>
      <c r="J246" s="315"/>
      <c r="K246" s="315"/>
      <c r="L246" s="315"/>
      <c r="M246" s="315"/>
      <c r="N246" s="315"/>
      <c r="O246" s="315"/>
      <c r="P246" s="315"/>
      <c r="Q246" s="315"/>
      <c r="R246" s="315"/>
      <c r="S246" s="315"/>
      <c r="T246" s="315"/>
      <c r="U246" s="315"/>
      <c r="V246" s="315"/>
      <c r="W246" s="315"/>
      <c r="X246" s="315"/>
      <c r="Y246" s="315"/>
      <c r="Z246" s="315"/>
      <c r="AA246" s="315"/>
      <c r="AB246" s="315"/>
      <c r="AC246" s="315"/>
      <c r="AD246" s="315"/>
      <c r="AE246" s="315"/>
      <c r="AF246" s="315"/>
      <c r="AG246" s="315"/>
    </row>
    <row r="247">
      <c r="A247" s="315"/>
      <c r="B247" s="315"/>
      <c r="C247" s="315"/>
      <c r="D247" s="315"/>
      <c r="E247" s="315"/>
      <c r="F247" s="315"/>
      <c r="G247" s="315"/>
      <c r="H247" s="315"/>
      <c r="I247" s="315"/>
      <c r="J247" s="315"/>
      <c r="K247" s="315"/>
      <c r="L247" s="315"/>
      <c r="M247" s="315"/>
      <c r="N247" s="315"/>
      <c r="O247" s="315"/>
      <c r="P247" s="315"/>
      <c r="Q247" s="315"/>
      <c r="R247" s="315"/>
      <c r="S247" s="315"/>
      <c r="T247" s="315"/>
      <c r="U247" s="315"/>
      <c r="V247" s="315"/>
      <c r="W247" s="315"/>
      <c r="X247" s="315"/>
      <c r="Y247" s="315"/>
      <c r="Z247" s="315"/>
      <c r="AA247" s="315"/>
      <c r="AB247" s="315"/>
      <c r="AC247" s="315"/>
      <c r="AD247" s="315"/>
      <c r="AE247" s="315"/>
      <c r="AF247" s="315"/>
      <c r="AG247" s="315"/>
    </row>
    <row r="248">
      <c r="A248" s="315"/>
      <c r="B248" s="315"/>
      <c r="C248" s="315"/>
      <c r="D248" s="315"/>
      <c r="E248" s="315"/>
      <c r="F248" s="315"/>
      <c r="G248" s="315"/>
      <c r="H248" s="315"/>
      <c r="I248" s="315"/>
      <c r="J248" s="315"/>
      <c r="K248" s="315"/>
      <c r="L248" s="315"/>
      <c r="M248" s="315"/>
      <c r="N248" s="315"/>
      <c r="O248" s="315"/>
      <c r="P248" s="315"/>
      <c r="Q248" s="315"/>
      <c r="R248" s="315"/>
      <c r="S248" s="315"/>
      <c r="T248" s="315"/>
      <c r="U248" s="315"/>
      <c r="V248" s="315"/>
      <c r="W248" s="315"/>
      <c r="X248" s="315"/>
      <c r="Y248" s="315"/>
      <c r="Z248" s="315"/>
      <c r="AA248" s="315"/>
      <c r="AB248" s="315"/>
      <c r="AC248" s="315"/>
      <c r="AD248" s="315"/>
      <c r="AE248" s="315"/>
      <c r="AF248" s="315"/>
      <c r="AG248" s="315"/>
    </row>
    <row r="249">
      <c r="A249" s="315"/>
      <c r="B249" s="315"/>
      <c r="C249" s="315"/>
      <c r="D249" s="315"/>
      <c r="E249" s="315"/>
      <c r="F249" s="315"/>
      <c r="G249" s="315"/>
      <c r="H249" s="315"/>
      <c r="I249" s="315"/>
      <c r="J249" s="315"/>
      <c r="K249" s="315"/>
      <c r="L249" s="315"/>
      <c r="M249" s="315"/>
      <c r="N249" s="315"/>
      <c r="O249" s="315"/>
      <c r="P249" s="315"/>
      <c r="Q249" s="315"/>
      <c r="R249" s="315"/>
      <c r="S249" s="315"/>
      <c r="T249" s="315"/>
      <c r="U249" s="315"/>
      <c r="V249" s="315"/>
      <c r="W249" s="315"/>
      <c r="X249" s="315"/>
      <c r="Y249" s="315"/>
      <c r="Z249" s="315"/>
      <c r="AA249" s="315"/>
      <c r="AB249" s="315"/>
      <c r="AC249" s="315"/>
      <c r="AD249" s="315"/>
      <c r="AE249" s="315"/>
      <c r="AF249" s="315"/>
      <c r="AG249" s="315"/>
    </row>
    <row r="250">
      <c r="A250" s="315"/>
      <c r="B250" s="315"/>
      <c r="C250" s="315"/>
      <c r="D250" s="315"/>
      <c r="E250" s="315"/>
      <c r="F250" s="315"/>
      <c r="G250" s="315"/>
      <c r="H250" s="315"/>
      <c r="I250" s="315"/>
      <c r="J250" s="315"/>
      <c r="K250" s="315"/>
      <c r="L250" s="315"/>
      <c r="M250" s="315"/>
      <c r="N250" s="315"/>
      <c r="O250" s="315"/>
      <c r="P250" s="315"/>
      <c r="Q250" s="315"/>
      <c r="R250" s="315"/>
      <c r="S250" s="315"/>
      <c r="T250" s="315"/>
      <c r="U250" s="315"/>
      <c r="V250" s="315"/>
      <c r="W250" s="315"/>
      <c r="X250" s="315"/>
      <c r="Y250" s="315"/>
      <c r="Z250" s="315"/>
      <c r="AA250" s="315"/>
      <c r="AB250" s="315"/>
      <c r="AC250" s="315"/>
      <c r="AD250" s="315"/>
      <c r="AE250" s="315"/>
      <c r="AF250" s="315"/>
      <c r="AG250" s="315"/>
    </row>
    <row r="251">
      <c r="A251" s="315"/>
      <c r="B251" s="315"/>
      <c r="C251" s="315"/>
      <c r="D251" s="315"/>
      <c r="E251" s="315"/>
      <c r="F251" s="315"/>
      <c r="G251" s="315"/>
      <c r="H251" s="315"/>
      <c r="I251" s="315"/>
      <c r="J251" s="315"/>
      <c r="K251" s="315"/>
      <c r="L251" s="315"/>
      <c r="M251" s="315"/>
      <c r="N251" s="315"/>
      <c r="O251" s="315"/>
      <c r="P251" s="315"/>
      <c r="Q251" s="315"/>
      <c r="R251" s="315"/>
      <c r="S251" s="315"/>
      <c r="T251" s="315"/>
      <c r="U251" s="315"/>
      <c r="V251" s="315"/>
      <c r="W251" s="315"/>
      <c r="X251" s="315"/>
      <c r="Y251" s="315"/>
      <c r="Z251" s="315"/>
      <c r="AA251" s="315"/>
      <c r="AB251" s="315"/>
      <c r="AC251" s="315"/>
      <c r="AD251" s="315"/>
      <c r="AE251" s="315"/>
      <c r="AF251" s="315"/>
      <c r="AG251" s="315"/>
    </row>
    <row r="252">
      <c r="A252" s="315"/>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315"/>
      <c r="AD252" s="315"/>
      <c r="AE252" s="315"/>
      <c r="AF252" s="315"/>
      <c r="AG252" s="315"/>
    </row>
    <row r="253">
      <c r="A253" s="315"/>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315"/>
      <c r="AD253" s="315"/>
      <c r="AE253" s="315"/>
      <c r="AF253" s="315"/>
      <c r="AG253" s="315"/>
    </row>
    <row r="254">
      <c r="A254" s="315"/>
      <c r="B254" s="315"/>
      <c r="C254" s="315"/>
      <c r="D254" s="315"/>
      <c r="E254" s="315"/>
      <c r="F254" s="315"/>
      <c r="G254" s="315"/>
      <c r="H254" s="315"/>
      <c r="I254" s="315"/>
      <c r="J254" s="315"/>
      <c r="K254" s="315"/>
      <c r="L254" s="315"/>
      <c r="M254" s="315"/>
      <c r="N254" s="315"/>
      <c r="O254" s="315"/>
      <c r="P254" s="315"/>
      <c r="Q254" s="315"/>
      <c r="R254" s="315"/>
      <c r="S254" s="315"/>
      <c r="T254" s="315"/>
      <c r="U254" s="315"/>
      <c r="V254" s="315"/>
      <c r="W254" s="315"/>
      <c r="X254" s="315"/>
      <c r="Y254" s="315"/>
      <c r="Z254" s="315"/>
      <c r="AA254" s="315"/>
      <c r="AB254" s="315"/>
      <c r="AC254" s="315"/>
      <c r="AD254" s="315"/>
      <c r="AE254" s="315"/>
      <c r="AF254" s="315"/>
      <c r="AG254" s="315"/>
    </row>
    <row r="255">
      <c r="A255" s="315"/>
      <c r="B255" s="315"/>
      <c r="C255" s="315"/>
      <c r="D255" s="315"/>
      <c r="E255" s="315"/>
      <c r="F255" s="315"/>
      <c r="G255" s="315"/>
      <c r="H255" s="315"/>
      <c r="I255" s="315"/>
      <c r="J255" s="315"/>
      <c r="K255" s="315"/>
      <c r="L255" s="315"/>
      <c r="M255" s="315"/>
      <c r="N255" s="315"/>
      <c r="O255" s="315"/>
      <c r="P255" s="315"/>
      <c r="Q255" s="315"/>
      <c r="R255" s="315"/>
      <c r="S255" s="315"/>
      <c r="T255" s="315"/>
      <c r="U255" s="315"/>
      <c r="V255" s="315"/>
      <c r="W255" s="315"/>
      <c r="X255" s="315"/>
      <c r="Y255" s="315"/>
      <c r="Z255" s="315"/>
      <c r="AA255" s="315"/>
      <c r="AB255" s="315"/>
      <c r="AC255" s="315"/>
      <c r="AD255" s="315"/>
      <c r="AE255" s="315"/>
      <c r="AF255" s="315"/>
      <c r="AG255" s="315"/>
    </row>
    <row r="256">
      <c r="A256" s="315"/>
      <c r="B256" s="315"/>
      <c r="C256" s="315"/>
      <c r="D256" s="315"/>
      <c r="E256" s="315"/>
      <c r="F256" s="315"/>
      <c r="G256" s="315"/>
      <c r="H256" s="315"/>
      <c r="I256" s="315"/>
      <c r="J256" s="315"/>
      <c r="K256" s="315"/>
      <c r="L256" s="315"/>
      <c r="M256" s="315"/>
      <c r="N256" s="315"/>
      <c r="O256" s="315"/>
      <c r="P256" s="315"/>
      <c r="Q256" s="315"/>
      <c r="R256" s="315"/>
      <c r="S256" s="315"/>
      <c r="T256" s="315"/>
      <c r="U256" s="315"/>
      <c r="V256" s="315"/>
      <c r="W256" s="315"/>
      <c r="X256" s="315"/>
      <c r="Y256" s="315"/>
      <c r="Z256" s="315"/>
      <c r="AA256" s="315"/>
      <c r="AB256" s="315"/>
      <c r="AC256" s="315"/>
      <c r="AD256" s="315"/>
      <c r="AE256" s="315"/>
      <c r="AF256" s="315"/>
      <c r="AG256" s="315"/>
    </row>
    <row r="257">
      <c r="A257" s="315"/>
      <c r="B257" s="315"/>
      <c r="C257" s="315"/>
      <c r="D257" s="315"/>
      <c r="E257" s="315"/>
      <c r="F257" s="315"/>
      <c r="G257" s="315"/>
      <c r="H257" s="315"/>
      <c r="I257" s="315"/>
      <c r="J257" s="315"/>
      <c r="K257" s="315"/>
      <c r="L257" s="315"/>
      <c r="M257" s="315"/>
      <c r="N257" s="315"/>
      <c r="O257" s="315"/>
      <c r="P257" s="315"/>
      <c r="Q257" s="315"/>
      <c r="R257" s="315"/>
      <c r="S257" s="315"/>
      <c r="T257" s="315"/>
      <c r="U257" s="315"/>
      <c r="V257" s="315"/>
      <c r="W257" s="315"/>
      <c r="X257" s="315"/>
      <c r="Y257" s="315"/>
      <c r="Z257" s="315"/>
      <c r="AA257" s="315"/>
      <c r="AB257" s="315"/>
      <c r="AC257" s="315"/>
      <c r="AD257" s="315"/>
      <c r="AE257" s="315"/>
      <c r="AF257" s="315"/>
      <c r="AG257" s="315"/>
    </row>
    <row r="258">
      <c r="A258" s="315"/>
      <c r="B258" s="315"/>
      <c r="C258" s="315"/>
      <c r="D258" s="315"/>
      <c r="E258" s="315"/>
      <c r="F258" s="315"/>
      <c r="G258" s="315"/>
      <c r="H258" s="315"/>
      <c r="I258" s="315"/>
      <c r="J258" s="315"/>
      <c r="K258" s="315"/>
      <c r="L258" s="315"/>
      <c r="M258" s="315"/>
      <c r="N258" s="315"/>
      <c r="O258" s="315"/>
      <c r="P258" s="315"/>
      <c r="Q258" s="315"/>
      <c r="R258" s="315"/>
      <c r="S258" s="315"/>
      <c r="T258" s="315"/>
      <c r="U258" s="315"/>
      <c r="V258" s="315"/>
      <c r="W258" s="315"/>
      <c r="X258" s="315"/>
      <c r="Y258" s="315"/>
      <c r="Z258" s="315"/>
      <c r="AA258" s="315"/>
      <c r="AB258" s="315"/>
      <c r="AC258" s="315"/>
      <c r="AD258" s="315"/>
      <c r="AE258" s="315"/>
      <c r="AF258" s="315"/>
      <c r="AG258" s="315"/>
    </row>
    <row r="259">
      <c r="A259" s="315"/>
      <c r="B259" s="315"/>
      <c r="C259" s="315"/>
      <c r="D259" s="315"/>
      <c r="E259" s="315"/>
      <c r="F259" s="315"/>
      <c r="G259" s="315"/>
      <c r="H259" s="315"/>
      <c r="I259" s="315"/>
      <c r="J259" s="315"/>
      <c r="K259" s="315"/>
      <c r="L259" s="315"/>
      <c r="M259" s="315"/>
      <c r="N259" s="315"/>
      <c r="O259" s="315"/>
      <c r="P259" s="315"/>
      <c r="Q259" s="315"/>
      <c r="R259" s="315"/>
      <c r="S259" s="315"/>
      <c r="T259" s="315"/>
      <c r="U259" s="315"/>
      <c r="V259" s="315"/>
      <c r="W259" s="315"/>
      <c r="X259" s="315"/>
      <c r="Y259" s="315"/>
      <c r="Z259" s="315"/>
      <c r="AA259" s="315"/>
      <c r="AB259" s="315"/>
      <c r="AC259" s="315"/>
      <c r="AD259" s="315"/>
      <c r="AE259" s="315"/>
      <c r="AF259" s="315"/>
      <c r="AG259" s="315"/>
    </row>
    <row r="260">
      <c r="A260" s="315"/>
      <c r="B260" s="315"/>
      <c r="C260" s="315"/>
      <c r="D260" s="315"/>
      <c r="E260" s="315"/>
      <c r="F260" s="315"/>
      <c r="G260" s="315"/>
      <c r="H260" s="315"/>
      <c r="I260" s="315"/>
      <c r="J260" s="315"/>
      <c r="K260" s="315"/>
      <c r="L260" s="315"/>
      <c r="M260" s="315"/>
      <c r="N260" s="315"/>
      <c r="O260" s="315"/>
      <c r="P260" s="315"/>
      <c r="Q260" s="315"/>
      <c r="R260" s="315"/>
      <c r="S260" s="315"/>
      <c r="T260" s="315"/>
      <c r="U260" s="315"/>
      <c r="V260" s="315"/>
      <c r="W260" s="315"/>
      <c r="X260" s="315"/>
      <c r="Y260" s="315"/>
      <c r="Z260" s="315"/>
      <c r="AA260" s="315"/>
      <c r="AB260" s="315"/>
      <c r="AC260" s="315"/>
      <c r="AD260" s="315"/>
      <c r="AE260" s="315"/>
      <c r="AF260" s="315"/>
      <c r="AG260" s="315"/>
    </row>
    <row r="261">
      <c r="A261" s="315"/>
      <c r="B261" s="315"/>
      <c r="C261" s="315"/>
      <c r="D261" s="315"/>
      <c r="E261" s="315"/>
      <c r="F261" s="315"/>
      <c r="G261" s="315"/>
      <c r="H261" s="315"/>
      <c r="I261" s="315"/>
      <c r="J261" s="315"/>
      <c r="K261" s="315"/>
      <c r="L261" s="315"/>
      <c r="M261" s="315"/>
      <c r="N261" s="315"/>
      <c r="O261" s="315"/>
      <c r="P261" s="315"/>
      <c r="Q261" s="315"/>
      <c r="R261" s="315"/>
      <c r="S261" s="315"/>
      <c r="T261" s="315"/>
      <c r="U261" s="315"/>
      <c r="V261" s="315"/>
      <c r="W261" s="315"/>
      <c r="X261" s="315"/>
      <c r="Y261" s="315"/>
      <c r="Z261" s="315"/>
      <c r="AA261" s="315"/>
      <c r="AB261" s="315"/>
      <c r="AC261" s="315"/>
      <c r="AD261" s="315"/>
      <c r="AE261" s="315"/>
      <c r="AF261" s="315"/>
      <c r="AG261" s="315"/>
    </row>
    <row r="262">
      <c r="A262" s="315"/>
      <c r="B262" s="315"/>
      <c r="C262" s="315"/>
      <c r="D262" s="315"/>
      <c r="E262" s="315"/>
      <c r="F262" s="315"/>
      <c r="G262" s="315"/>
      <c r="H262" s="315"/>
      <c r="I262" s="315"/>
      <c r="J262" s="315"/>
      <c r="K262" s="315"/>
      <c r="L262" s="315"/>
      <c r="M262" s="315"/>
      <c r="N262" s="315"/>
      <c r="O262" s="315"/>
      <c r="P262" s="315"/>
      <c r="Q262" s="315"/>
      <c r="R262" s="315"/>
      <c r="S262" s="315"/>
      <c r="T262" s="315"/>
      <c r="U262" s="315"/>
      <c r="V262" s="315"/>
      <c r="W262" s="315"/>
      <c r="X262" s="315"/>
      <c r="Y262" s="315"/>
      <c r="Z262" s="315"/>
      <c r="AA262" s="315"/>
      <c r="AB262" s="315"/>
      <c r="AC262" s="315"/>
      <c r="AD262" s="315"/>
      <c r="AE262" s="315"/>
      <c r="AF262" s="315"/>
      <c r="AG262" s="315"/>
    </row>
    <row r="263">
      <c r="A263" s="315"/>
      <c r="B263" s="315"/>
      <c r="C263" s="315"/>
      <c r="D263" s="315"/>
      <c r="E263" s="315"/>
      <c r="F263" s="315"/>
      <c r="G263" s="315"/>
      <c r="H263" s="315"/>
      <c r="I263" s="315"/>
      <c r="J263" s="315"/>
      <c r="K263" s="315"/>
      <c r="L263" s="315"/>
      <c r="M263" s="315"/>
      <c r="N263" s="315"/>
      <c r="O263" s="315"/>
      <c r="P263" s="315"/>
      <c r="Q263" s="315"/>
      <c r="R263" s="315"/>
      <c r="S263" s="315"/>
      <c r="T263" s="315"/>
      <c r="U263" s="315"/>
      <c r="V263" s="315"/>
      <c r="W263" s="315"/>
      <c r="X263" s="315"/>
      <c r="Y263" s="315"/>
      <c r="Z263" s="315"/>
      <c r="AA263" s="315"/>
      <c r="AB263" s="315"/>
      <c r="AC263" s="315"/>
      <c r="AD263" s="315"/>
      <c r="AE263" s="315"/>
      <c r="AF263" s="315"/>
      <c r="AG263" s="315"/>
    </row>
    <row r="264">
      <c r="A264" s="315"/>
      <c r="B264" s="315"/>
      <c r="C264" s="315"/>
      <c r="D264" s="315"/>
      <c r="E264" s="315"/>
      <c r="F264" s="315"/>
      <c r="G264" s="315"/>
      <c r="H264" s="315"/>
      <c r="I264" s="315"/>
      <c r="J264" s="315"/>
      <c r="K264" s="315"/>
      <c r="L264" s="315"/>
      <c r="M264" s="315"/>
      <c r="N264" s="315"/>
      <c r="O264" s="315"/>
      <c r="P264" s="315"/>
      <c r="Q264" s="315"/>
      <c r="R264" s="315"/>
      <c r="S264" s="315"/>
      <c r="T264" s="315"/>
      <c r="U264" s="315"/>
      <c r="V264" s="315"/>
      <c r="W264" s="315"/>
      <c r="X264" s="315"/>
      <c r="Y264" s="315"/>
      <c r="Z264" s="315"/>
      <c r="AA264" s="315"/>
      <c r="AB264" s="315"/>
      <c r="AC264" s="315"/>
      <c r="AD264" s="315"/>
      <c r="AE264" s="315"/>
      <c r="AF264" s="315"/>
      <c r="AG264" s="315"/>
    </row>
    <row r="265">
      <c r="A265" s="315"/>
      <c r="B265" s="315"/>
      <c r="C265" s="315"/>
      <c r="D265" s="315"/>
      <c r="E265" s="315"/>
      <c r="F265" s="315"/>
      <c r="G265" s="315"/>
      <c r="H265" s="315"/>
      <c r="I265" s="315"/>
      <c r="J265" s="315"/>
      <c r="K265" s="315"/>
      <c r="L265" s="315"/>
      <c r="M265" s="315"/>
      <c r="N265" s="315"/>
      <c r="O265" s="315"/>
      <c r="P265" s="315"/>
      <c r="Q265" s="315"/>
      <c r="R265" s="315"/>
      <c r="S265" s="315"/>
      <c r="T265" s="315"/>
      <c r="U265" s="315"/>
      <c r="V265" s="315"/>
      <c r="W265" s="315"/>
      <c r="X265" s="315"/>
      <c r="Y265" s="315"/>
      <c r="Z265" s="315"/>
      <c r="AA265" s="315"/>
      <c r="AB265" s="315"/>
      <c r="AC265" s="315"/>
      <c r="AD265" s="315"/>
      <c r="AE265" s="315"/>
      <c r="AF265" s="315"/>
      <c r="AG265" s="315"/>
    </row>
    <row r="266">
      <c r="A266" s="315"/>
      <c r="B266" s="315"/>
      <c r="C266" s="315"/>
      <c r="D266" s="315"/>
      <c r="E266" s="315"/>
      <c r="F266" s="315"/>
      <c r="G266" s="315"/>
      <c r="H266" s="315"/>
      <c r="I266" s="315"/>
      <c r="J266" s="315"/>
      <c r="K266" s="315"/>
      <c r="L266" s="315"/>
      <c r="M266" s="315"/>
      <c r="N266" s="315"/>
      <c r="O266" s="315"/>
      <c r="P266" s="315"/>
      <c r="Q266" s="315"/>
      <c r="R266" s="315"/>
      <c r="S266" s="315"/>
      <c r="T266" s="315"/>
      <c r="U266" s="315"/>
      <c r="V266" s="315"/>
      <c r="W266" s="315"/>
      <c r="X266" s="315"/>
      <c r="Y266" s="315"/>
      <c r="Z266" s="315"/>
      <c r="AA266" s="315"/>
      <c r="AB266" s="315"/>
      <c r="AC266" s="315"/>
      <c r="AD266" s="315"/>
      <c r="AE266" s="315"/>
      <c r="AF266" s="315"/>
      <c r="AG266" s="315"/>
    </row>
    <row r="267">
      <c r="A267" s="315"/>
      <c r="B267" s="315"/>
      <c r="C267" s="315"/>
      <c r="D267" s="315"/>
      <c r="E267" s="315"/>
      <c r="F267" s="315"/>
      <c r="G267" s="315"/>
      <c r="H267" s="315"/>
      <c r="I267" s="315"/>
      <c r="J267" s="315"/>
      <c r="K267" s="315"/>
      <c r="L267" s="315"/>
      <c r="M267" s="315"/>
      <c r="N267" s="315"/>
      <c r="O267" s="315"/>
      <c r="P267" s="315"/>
      <c r="Q267" s="315"/>
      <c r="R267" s="315"/>
      <c r="S267" s="315"/>
      <c r="T267" s="315"/>
      <c r="U267" s="315"/>
      <c r="V267" s="315"/>
      <c r="W267" s="315"/>
      <c r="X267" s="315"/>
      <c r="Y267" s="315"/>
      <c r="Z267" s="315"/>
      <c r="AA267" s="315"/>
      <c r="AB267" s="315"/>
      <c r="AC267" s="315"/>
      <c r="AD267" s="315"/>
      <c r="AE267" s="315"/>
      <c r="AF267" s="315"/>
      <c r="AG267" s="315"/>
    </row>
    <row r="268">
      <c r="A268" s="315"/>
      <c r="B268" s="315"/>
      <c r="C268" s="315"/>
      <c r="D268" s="315"/>
      <c r="E268" s="315"/>
      <c r="F268" s="315"/>
      <c r="G268" s="315"/>
      <c r="H268" s="315"/>
      <c r="I268" s="315"/>
      <c r="J268" s="315"/>
      <c r="K268" s="315"/>
      <c r="L268" s="315"/>
      <c r="M268" s="315"/>
      <c r="N268" s="315"/>
      <c r="O268" s="315"/>
      <c r="P268" s="315"/>
      <c r="Q268" s="315"/>
      <c r="R268" s="315"/>
      <c r="S268" s="315"/>
      <c r="T268" s="315"/>
      <c r="U268" s="315"/>
      <c r="V268" s="315"/>
      <c r="W268" s="315"/>
      <c r="X268" s="315"/>
      <c r="Y268" s="315"/>
      <c r="Z268" s="315"/>
      <c r="AA268" s="315"/>
      <c r="AB268" s="315"/>
      <c r="AC268" s="315"/>
      <c r="AD268" s="315"/>
      <c r="AE268" s="315"/>
      <c r="AF268" s="315"/>
      <c r="AG268" s="315"/>
    </row>
    <row r="269">
      <c r="A269" s="315"/>
      <c r="B269" s="315"/>
      <c r="C269" s="315"/>
      <c r="D269" s="315"/>
      <c r="E269" s="315"/>
      <c r="F269" s="315"/>
      <c r="G269" s="315"/>
      <c r="H269" s="315"/>
      <c r="I269" s="315"/>
      <c r="J269" s="315"/>
      <c r="K269" s="315"/>
      <c r="L269" s="315"/>
      <c r="M269" s="315"/>
      <c r="N269" s="315"/>
      <c r="O269" s="315"/>
      <c r="P269" s="315"/>
      <c r="Q269" s="315"/>
      <c r="R269" s="315"/>
      <c r="S269" s="315"/>
      <c r="T269" s="315"/>
      <c r="U269" s="315"/>
      <c r="V269" s="315"/>
      <c r="W269" s="315"/>
      <c r="X269" s="315"/>
      <c r="Y269" s="315"/>
      <c r="Z269" s="315"/>
      <c r="AA269" s="315"/>
      <c r="AB269" s="315"/>
      <c r="AC269" s="315"/>
      <c r="AD269" s="315"/>
      <c r="AE269" s="315"/>
      <c r="AF269" s="315"/>
      <c r="AG269" s="315"/>
    </row>
    <row r="270">
      <c r="A270" s="315"/>
      <c r="B270" s="315"/>
      <c r="C270" s="315"/>
      <c r="D270" s="315"/>
      <c r="E270" s="315"/>
      <c r="F270" s="315"/>
      <c r="G270" s="315"/>
      <c r="H270" s="315"/>
      <c r="I270" s="315"/>
      <c r="J270" s="315"/>
      <c r="K270" s="315"/>
      <c r="L270" s="315"/>
      <c r="M270" s="315"/>
      <c r="N270" s="315"/>
      <c r="O270" s="315"/>
      <c r="P270" s="315"/>
      <c r="Q270" s="315"/>
      <c r="R270" s="315"/>
      <c r="S270" s="315"/>
      <c r="T270" s="315"/>
      <c r="U270" s="315"/>
      <c r="V270" s="315"/>
      <c r="W270" s="315"/>
      <c r="X270" s="315"/>
      <c r="Y270" s="315"/>
      <c r="Z270" s="315"/>
      <c r="AA270" s="315"/>
      <c r="AB270" s="315"/>
      <c r="AC270" s="315"/>
      <c r="AD270" s="315"/>
      <c r="AE270" s="315"/>
      <c r="AF270" s="315"/>
      <c r="AG270" s="315"/>
    </row>
    <row r="271">
      <c r="A271" s="315"/>
      <c r="B271" s="315"/>
      <c r="C271" s="315"/>
      <c r="D271" s="315"/>
      <c r="E271" s="315"/>
      <c r="F271" s="315"/>
      <c r="G271" s="315"/>
      <c r="H271" s="315"/>
      <c r="I271" s="315"/>
      <c r="J271" s="315"/>
      <c r="K271" s="315"/>
      <c r="L271" s="315"/>
      <c r="M271" s="315"/>
      <c r="N271" s="315"/>
      <c r="O271" s="315"/>
      <c r="P271" s="315"/>
      <c r="Q271" s="315"/>
      <c r="R271" s="315"/>
      <c r="S271" s="315"/>
      <c r="T271" s="315"/>
      <c r="U271" s="315"/>
      <c r="V271" s="315"/>
      <c r="W271" s="315"/>
      <c r="X271" s="315"/>
      <c r="Y271" s="315"/>
      <c r="Z271" s="315"/>
      <c r="AA271" s="315"/>
      <c r="AB271" s="315"/>
      <c r="AC271" s="315"/>
      <c r="AD271" s="315"/>
      <c r="AE271" s="315"/>
      <c r="AF271" s="315"/>
      <c r="AG271" s="315"/>
    </row>
    <row r="272">
      <c r="A272" s="315"/>
      <c r="B272" s="315"/>
      <c r="C272" s="315"/>
      <c r="D272" s="315"/>
      <c r="E272" s="315"/>
      <c r="F272" s="315"/>
      <c r="G272" s="315"/>
      <c r="H272" s="315"/>
      <c r="I272" s="315"/>
      <c r="J272" s="315"/>
      <c r="K272" s="315"/>
      <c r="L272" s="315"/>
      <c r="M272" s="315"/>
      <c r="N272" s="315"/>
      <c r="O272" s="315"/>
      <c r="P272" s="315"/>
      <c r="Q272" s="315"/>
      <c r="R272" s="315"/>
      <c r="S272" s="315"/>
      <c r="T272" s="315"/>
      <c r="U272" s="315"/>
      <c r="V272" s="315"/>
      <c r="W272" s="315"/>
      <c r="X272" s="315"/>
      <c r="Y272" s="315"/>
      <c r="Z272" s="315"/>
      <c r="AA272" s="315"/>
      <c r="AB272" s="315"/>
      <c r="AC272" s="315"/>
      <c r="AD272" s="315"/>
      <c r="AE272" s="315"/>
      <c r="AF272" s="315"/>
      <c r="AG272" s="315"/>
    </row>
    <row r="273">
      <c r="A273" s="315"/>
      <c r="B273" s="315"/>
      <c r="C273" s="315"/>
      <c r="D273" s="315"/>
      <c r="E273" s="315"/>
      <c r="F273" s="315"/>
      <c r="G273" s="315"/>
      <c r="H273" s="315"/>
      <c r="I273" s="315"/>
      <c r="J273" s="315"/>
      <c r="K273" s="315"/>
      <c r="L273" s="315"/>
      <c r="M273" s="315"/>
      <c r="N273" s="315"/>
      <c r="O273" s="315"/>
      <c r="P273" s="315"/>
      <c r="Q273" s="315"/>
      <c r="R273" s="315"/>
      <c r="S273" s="315"/>
      <c r="T273" s="315"/>
      <c r="U273" s="315"/>
      <c r="V273" s="315"/>
      <c r="W273" s="315"/>
      <c r="X273" s="315"/>
      <c r="Y273" s="315"/>
      <c r="Z273" s="315"/>
      <c r="AA273" s="315"/>
      <c r="AB273" s="315"/>
      <c r="AC273" s="315"/>
      <c r="AD273" s="315"/>
      <c r="AE273" s="315"/>
      <c r="AF273" s="315"/>
      <c r="AG273" s="315"/>
    </row>
    <row r="274">
      <c r="A274" s="315"/>
      <c r="B274" s="315"/>
      <c r="C274" s="315"/>
      <c r="D274" s="315"/>
      <c r="E274" s="315"/>
      <c r="F274" s="315"/>
      <c r="G274" s="315"/>
      <c r="H274" s="315"/>
      <c r="I274" s="315"/>
      <c r="J274" s="315"/>
      <c r="K274" s="315"/>
      <c r="L274" s="315"/>
      <c r="M274" s="315"/>
      <c r="N274" s="315"/>
      <c r="O274" s="315"/>
      <c r="P274" s="315"/>
      <c r="Q274" s="315"/>
      <c r="R274" s="315"/>
      <c r="S274" s="315"/>
      <c r="T274" s="315"/>
      <c r="U274" s="315"/>
      <c r="V274" s="315"/>
      <c r="W274" s="315"/>
      <c r="X274" s="315"/>
      <c r="Y274" s="315"/>
      <c r="Z274" s="315"/>
      <c r="AA274" s="315"/>
      <c r="AB274" s="315"/>
      <c r="AC274" s="315"/>
      <c r="AD274" s="315"/>
      <c r="AE274" s="315"/>
      <c r="AF274" s="315"/>
      <c r="AG274" s="315"/>
    </row>
    <row r="275">
      <c r="A275" s="315"/>
      <c r="B275" s="315"/>
      <c r="C275" s="315"/>
      <c r="D275" s="315"/>
      <c r="E275" s="315"/>
      <c r="F275" s="315"/>
      <c r="G275" s="315"/>
      <c r="H275" s="315"/>
      <c r="I275" s="315"/>
      <c r="J275" s="315"/>
      <c r="K275" s="315"/>
      <c r="L275" s="315"/>
      <c r="M275" s="315"/>
      <c r="N275" s="315"/>
      <c r="O275" s="315"/>
      <c r="P275" s="315"/>
      <c r="Q275" s="315"/>
      <c r="R275" s="315"/>
      <c r="S275" s="315"/>
      <c r="T275" s="315"/>
      <c r="U275" s="315"/>
      <c r="V275" s="315"/>
      <c r="W275" s="315"/>
      <c r="X275" s="315"/>
      <c r="Y275" s="315"/>
      <c r="Z275" s="315"/>
      <c r="AA275" s="315"/>
      <c r="AB275" s="315"/>
      <c r="AC275" s="315"/>
      <c r="AD275" s="315"/>
      <c r="AE275" s="315"/>
      <c r="AF275" s="315"/>
      <c r="AG275" s="315"/>
    </row>
    <row r="276">
      <c r="A276" s="315"/>
      <c r="B276" s="315"/>
      <c r="C276" s="315"/>
      <c r="D276" s="315"/>
      <c r="E276" s="315"/>
      <c r="F276" s="315"/>
      <c r="G276" s="315"/>
      <c r="H276" s="315"/>
      <c r="I276" s="315"/>
      <c r="J276" s="315"/>
      <c r="K276" s="315"/>
      <c r="L276" s="315"/>
      <c r="M276" s="315"/>
      <c r="N276" s="315"/>
      <c r="O276" s="315"/>
      <c r="P276" s="315"/>
      <c r="Q276" s="315"/>
      <c r="R276" s="315"/>
      <c r="S276" s="315"/>
      <c r="T276" s="315"/>
      <c r="U276" s="315"/>
      <c r="V276" s="315"/>
      <c r="W276" s="315"/>
      <c r="X276" s="315"/>
      <c r="Y276" s="315"/>
      <c r="Z276" s="315"/>
      <c r="AA276" s="315"/>
      <c r="AB276" s="315"/>
      <c r="AC276" s="315"/>
      <c r="AD276" s="315"/>
      <c r="AE276" s="315"/>
      <c r="AF276" s="315"/>
      <c r="AG276" s="315"/>
    </row>
    <row r="277">
      <c r="A277" s="315"/>
      <c r="B277" s="315"/>
      <c r="C277" s="315"/>
      <c r="D277" s="315"/>
      <c r="E277" s="315"/>
      <c r="F277" s="315"/>
      <c r="G277" s="315"/>
      <c r="H277" s="315"/>
      <c r="I277" s="315"/>
      <c r="J277" s="315"/>
      <c r="K277" s="315"/>
      <c r="L277" s="315"/>
      <c r="M277" s="315"/>
      <c r="N277" s="315"/>
      <c r="O277" s="315"/>
      <c r="P277" s="315"/>
      <c r="Q277" s="315"/>
      <c r="R277" s="315"/>
      <c r="S277" s="315"/>
      <c r="T277" s="315"/>
      <c r="U277" s="315"/>
      <c r="V277" s="315"/>
      <c r="W277" s="315"/>
      <c r="X277" s="315"/>
      <c r="Y277" s="315"/>
      <c r="Z277" s="315"/>
      <c r="AA277" s="315"/>
      <c r="AB277" s="315"/>
      <c r="AC277" s="315"/>
      <c r="AD277" s="315"/>
      <c r="AE277" s="315"/>
      <c r="AF277" s="315"/>
      <c r="AG277" s="315"/>
    </row>
    <row r="278">
      <c r="A278" s="315"/>
      <c r="B278" s="315"/>
      <c r="C278" s="315"/>
      <c r="D278" s="315"/>
      <c r="E278" s="315"/>
      <c r="F278" s="315"/>
      <c r="G278" s="315"/>
      <c r="H278" s="315"/>
      <c r="I278" s="315"/>
      <c r="J278" s="315"/>
      <c r="K278" s="315"/>
      <c r="L278" s="315"/>
      <c r="M278" s="315"/>
      <c r="N278" s="315"/>
      <c r="O278" s="315"/>
      <c r="P278" s="315"/>
      <c r="Q278" s="315"/>
      <c r="R278" s="315"/>
      <c r="S278" s="315"/>
      <c r="T278" s="315"/>
      <c r="U278" s="315"/>
      <c r="V278" s="315"/>
      <c r="W278" s="315"/>
      <c r="X278" s="315"/>
      <c r="Y278" s="315"/>
      <c r="Z278" s="315"/>
      <c r="AA278" s="315"/>
      <c r="AB278" s="315"/>
      <c r="AC278" s="315"/>
      <c r="AD278" s="315"/>
      <c r="AE278" s="315"/>
      <c r="AF278" s="315"/>
      <c r="AG278" s="315"/>
    </row>
    <row r="279">
      <c r="A279" s="315"/>
      <c r="B279" s="315"/>
      <c r="C279" s="315"/>
      <c r="D279" s="315"/>
      <c r="E279" s="315"/>
      <c r="F279" s="315"/>
      <c r="G279" s="315"/>
      <c r="H279" s="315"/>
      <c r="I279" s="315"/>
      <c r="J279" s="315"/>
      <c r="K279" s="315"/>
      <c r="L279" s="315"/>
      <c r="M279" s="315"/>
      <c r="N279" s="315"/>
      <c r="O279" s="315"/>
      <c r="P279" s="315"/>
      <c r="Q279" s="315"/>
      <c r="R279" s="315"/>
      <c r="S279" s="315"/>
      <c r="T279" s="315"/>
      <c r="U279" s="315"/>
      <c r="V279" s="315"/>
      <c r="W279" s="315"/>
      <c r="X279" s="315"/>
      <c r="Y279" s="315"/>
      <c r="Z279" s="315"/>
      <c r="AA279" s="315"/>
      <c r="AB279" s="315"/>
      <c r="AC279" s="315"/>
      <c r="AD279" s="315"/>
      <c r="AE279" s="315"/>
      <c r="AF279" s="315"/>
      <c r="AG279" s="315"/>
    </row>
    <row r="280">
      <c r="A280" s="315"/>
      <c r="B280" s="315"/>
      <c r="C280" s="315"/>
      <c r="D280" s="315"/>
      <c r="E280" s="315"/>
      <c r="F280" s="315"/>
      <c r="G280" s="315"/>
      <c r="H280" s="315"/>
      <c r="I280" s="315"/>
      <c r="J280" s="315"/>
      <c r="K280" s="315"/>
      <c r="L280" s="315"/>
      <c r="M280" s="315"/>
      <c r="N280" s="315"/>
      <c r="O280" s="315"/>
      <c r="P280" s="315"/>
      <c r="Q280" s="315"/>
      <c r="R280" s="315"/>
      <c r="S280" s="315"/>
      <c r="T280" s="315"/>
      <c r="U280" s="315"/>
      <c r="V280" s="315"/>
      <c r="W280" s="315"/>
      <c r="X280" s="315"/>
      <c r="Y280" s="315"/>
      <c r="Z280" s="315"/>
      <c r="AA280" s="315"/>
      <c r="AB280" s="315"/>
      <c r="AC280" s="315"/>
      <c r="AD280" s="315"/>
      <c r="AE280" s="315"/>
      <c r="AF280" s="315"/>
      <c r="AG280" s="315"/>
    </row>
    <row r="281">
      <c r="A281" s="315"/>
      <c r="B281" s="315"/>
      <c r="C281" s="315"/>
      <c r="D281" s="315"/>
      <c r="E281" s="315"/>
      <c r="F281" s="315"/>
      <c r="G281" s="315"/>
      <c r="H281" s="315"/>
      <c r="I281" s="315"/>
      <c r="J281" s="315"/>
      <c r="K281" s="315"/>
      <c r="L281" s="315"/>
      <c r="M281" s="315"/>
      <c r="N281" s="315"/>
      <c r="O281" s="315"/>
      <c r="P281" s="315"/>
      <c r="Q281" s="315"/>
      <c r="R281" s="315"/>
      <c r="S281" s="315"/>
      <c r="T281" s="315"/>
      <c r="U281" s="315"/>
      <c r="V281" s="315"/>
      <c r="W281" s="315"/>
      <c r="X281" s="315"/>
      <c r="Y281" s="315"/>
      <c r="Z281" s="315"/>
      <c r="AA281" s="315"/>
      <c r="AB281" s="315"/>
      <c r="AC281" s="315"/>
      <c r="AD281" s="315"/>
      <c r="AE281" s="315"/>
      <c r="AF281" s="315"/>
      <c r="AG281" s="315"/>
    </row>
    <row r="282">
      <c r="A282" s="315"/>
      <c r="B282" s="315"/>
      <c r="C282" s="315"/>
      <c r="D282" s="315"/>
      <c r="E282" s="315"/>
      <c r="F282" s="315"/>
      <c r="G282" s="315"/>
      <c r="H282" s="315"/>
      <c r="I282" s="315"/>
      <c r="J282" s="315"/>
      <c r="K282" s="315"/>
      <c r="L282" s="315"/>
      <c r="M282" s="315"/>
      <c r="N282" s="315"/>
      <c r="O282" s="315"/>
      <c r="P282" s="315"/>
      <c r="Q282" s="315"/>
      <c r="R282" s="315"/>
      <c r="S282" s="315"/>
      <c r="T282" s="315"/>
      <c r="U282" s="315"/>
      <c r="V282" s="315"/>
      <c r="W282" s="315"/>
      <c r="X282" s="315"/>
      <c r="Y282" s="315"/>
      <c r="Z282" s="315"/>
      <c r="AA282" s="315"/>
      <c r="AB282" s="315"/>
      <c r="AC282" s="315"/>
      <c r="AD282" s="315"/>
      <c r="AE282" s="315"/>
      <c r="AF282" s="315"/>
      <c r="AG282" s="315"/>
    </row>
    <row r="283">
      <c r="A283" s="315"/>
      <c r="B283" s="315"/>
      <c r="C283" s="315"/>
      <c r="D283" s="315"/>
      <c r="E283" s="315"/>
      <c r="F283" s="315"/>
      <c r="G283" s="315"/>
      <c r="H283" s="315"/>
      <c r="I283" s="315"/>
      <c r="J283" s="315"/>
      <c r="K283" s="315"/>
      <c r="L283" s="315"/>
      <c r="M283" s="315"/>
      <c r="N283" s="315"/>
      <c r="O283" s="315"/>
      <c r="P283" s="315"/>
      <c r="Q283" s="315"/>
      <c r="R283" s="315"/>
      <c r="S283" s="315"/>
      <c r="T283" s="315"/>
      <c r="U283" s="315"/>
      <c r="V283" s="315"/>
      <c r="W283" s="315"/>
      <c r="X283" s="315"/>
      <c r="Y283" s="315"/>
      <c r="Z283" s="315"/>
      <c r="AA283" s="315"/>
      <c r="AB283" s="315"/>
      <c r="AC283" s="315"/>
      <c r="AD283" s="315"/>
      <c r="AE283" s="315"/>
      <c r="AF283" s="315"/>
      <c r="AG283" s="315"/>
    </row>
    <row r="284">
      <c r="A284" s="315"/>
      <c r="B284" s="315"/>
      <c r="C284" s="315"/>
      <c r="D284" s="315"/>
      <c r="E284" s="315"/>
      <c r="F284" s="315"/>
      <c r="G284" s="315"/>
      <c r="H284" s="315"/>
      <c r="I284" s="315"/>
      <c r="J284" s="315"/>
      <c r="K284" s="315"/>
      <c r="L284" s="315"/>
      <c r="M284" s="315"/>
      <c r="N284" s="315"/>
      <c r="O284" s="315"/>
      <c r="P284" s="315"/>
      <c r="Q284" s="315"/>
      <c r="R284" s="315"/>
      <c r="S284" s="315"/>
      <c r="T284" s="315"/>
      <c r="U284" s="315"/>
      <c r="V284" s="315"/>
      <c r="W284" s="315"/>
      <c r="X284" s="315"/>
      <c r="Y284" s="315"/>
      <c r="Z284" s="315"/>
      <c r="AA284" s="315"/>
      <c r="AB284" s="315"/>
      <c r="AC284" s="315"/>
      <c r="AD284" s="315"/>
      <c r="AE284" s="315"/>
      <c r="AF284" s="315"/>
      <c r="AG284" s="315"/>
    </row>
    <row r="285">
      <c r="A285" s="315"/>
      <c r="B285" s="315"/>
      <c r="C285" s="315"/>
      <c r="D285" s="315"/>
      <c r="E285" s="315"/>
      <c r="F285" s="315"/>
      <c r="G285" s="315"/>
      <c r="H285" s="315"/>
      <c r="I285" s="315"/>
      <c r="J285" s="315"/>
      <c r="K285" s="315"/>
      <c r="L285" s="315"/>
      <c r="M285" s="315"/>
      <c r="N285" s="315"/>
      <c r="O285" s="315"/>
      <c r="P285" s="315"/>
      <c r="Q285" s="315"/>
      <c r="R285" s="315"/>
      <c r="S285" s="315"/>
      <c r="T285" s="315"/>
      <c r="U285" s="315"/>
      <c r="V285" s="315"/>
      <c r="W285" s="315"/>
      <c r="X285" s="315"/>
      <c r="Y285" s="315"/>
      <c r="Z285" s="315"/>
      <c r="AA285" s="315"/>
      <c r="AB285" s="315"/>
      <c r="AC285" s="315"/>
      <c r="AD285" s="315"/>
      <c r="AE285" s="315"/>
      <c r="AF285" s="315"/>
      <c r="AG285" s="315"/>
    </row>
    <row r="286">
      <c r="A286" s="315"/>
      <c r="B286" s="315"/>
      <c r="C286" s="315"/>
      <c r="D286" s="315"/>
      <c r="E286" s="315"/>
      <c r="F286" s="315"/>
      <c r="G286" s="315"/>
      <c r="H286" s="315"/>
      <c r="I286" s="315"/>
      <c r="J286" s="315"/>
      <c r="K286" s="315"/>
      <c r="L286" s="315"/>
      <c r="M286" s="315"/>
      <c r="N286" s="315"/>
      <c r="O286" s="315"/>
      <c r="P286" s="315"/>
      <c r="Q286" s="315"/>
      <c r="R286" s="315"/>
      <c r="S286" s="315"/>
      <c r="T286" s="315"/>
      <c r="U286" s="315"/>
      <c r="V286" s="315"/>
      <c r="W286" s="315"/>
      <c r="X286" s="315"/>
      <c r="Y286" s="315"/>
      <c r="Z286" s="315"/>
      <c r="AA286" s="315"/>
      <c r="AB286" s="315"/>
      <c r="AC286" s="315"/>
      <c r="AD286" s="315"/>
      <c r="AE286" s="315"/>
      <c r="AF286" s="315"/>
      <c r="AG286" s="315"/>
    </row>
    <row r="287">
      <c r="A287" s="315"/>
      <c r="B287" s="315"/>
      <c r="C287" s="315"/>
      <c r="D287" s="315"/>
      <c r="E287" s="315"/>
      <c r="F287" s="315"/>
      <c r="G287" s="315"/>
      <c r="H287" s="315"/>
      <c r="I287" s="315"/>
      <c r="J287" s="315"/>
      <c r="K287" s="315"/>
      <c r="L287" s="315"/>
      <c r="M287" s="315"/>
      <c r="N287" s="315"/>
      <c r="O287" s="315"/>
      <c r="P287" s="315"/>
      <c r="Q287" s="315"/>
      <c r="R287" s="315"/>
      <c r="S287" s="315"/>
      <c r="T287" s="315"/>
      <c r="U287" s="315"/>
      <c r="V287" s="315"/>
      <c r="W287" s="315"/>
      <c r="X287" s="315"/>
      <c r="Y287" s="315"/>
      <c r="Z287" s="315"/>
      <c r="AA287" s="315"/>
      <c r="AB287" s="315"/>
      <c r="AC287" s="315"/>
      <c r="AD287" s="315"/>
      <c r="AE287" s="315"/>
      <c r="AF287" s="315"/>
      <c r="AG287" s="315"/>
    </row>
    <row r="288">
      <c r="A288" s="315"/>
      <c r="B288" s="315"/>
      <c r="C288" s="315"/>
      <c r="D288" s="315"/>
      <c r="E288" s="315"/>
      <c r="F288" s="315"/>
      <c r="G288" s="315"/>
      <c r="H288" s="315"/>
      <c r="I288" s="315"/>
      <c r="J288" s="315"/>
      <c r="K288" s="315"/>
      <c r="L288" s="315"/>
      <c r="M288" s="315"/>
      <c r="N288" s="315"/>
      <c r="O288" s="315"/>
      <c r="P288" s="315"/>
      <c r="Q288" s="315"/>
      <c r="R288" s="315"/>
      <c r="S288" s="315"/>
      <c r="T288" s="315"/>
      <c r="U288" s="315"/>
      <c r="V288" s="315"/>
      <c r="W288" s="315"/>
      <c r="X288" s="315"/>
      <c r="Y288" s="315"/>
      <c r="Z288" s="315"/>
      <c r="AA288" s="315"/>
      <c r="AB288" s="315"/>
      <c r="AC288" s="315"/>
      <c r="AD288" s="315"/>
      <c r="AE288" s="315"/>
      <c r="AF288" s="315"/>
      <c r="AG288" s="315"/>
    </row>
    <row r="289">
      <c r="A289" s="315"/>
      <c r="B289" s="315"/>
      <c r="C289" s="315"/>
      <c r="D289" s="315"/>
      <c r="E289" s="315"/>
      <c r="F289" s="315"/>
      <c r="G289" s="315"/>
      <c r="H289" s="315"/>
      <c r="I289" s="315"/>
      <c r="J289" s="315"/>
      <c r="K289" s="315"/>
      <c r="L289" s="315"/>
      <c r="M289" s="315"/>
      <c r="N289" s="315"/>
      <c r="O289" s="315"/>
      <c r="P289" s="315"/>
      <c r="Q289" s="315"/>
      <c r="R289" s="315"/>
      <c r="S289" s="315"/>
      <c r="T289" s="315"/>
      <c r="U289" s="315"/>
      <c r="V289" s="315"/>
      <c r="W289" s="315"/>
      <c r="X289" s="315"/>
      <c r="Y289" s="315"/>
      <c r="Z289" s="315"/>
      <c r="AA289" s="315"/>
      <c r="AB289" s="315"/>
      <c r="AC289" s="315"/>
      <c r="AD289" s="315"/>
      <c r="AE289" s="315"/>
      <c r="AF289" s="315"/>
      <c r="AG289" s="315"/>
    </row>
    <row r="290">
      <c r="A290" s="315"/>
      <c r="B290" s="315"/>
      <c r="C290" s="315"/>
      <c r="D290" s="315"/>
      <c r="E290" s="315"/>
      <c r="F290" s="315"/>
      <c r="G290" s="315"/>
      <c r="H290" s="315"/>
      <c r="I290" s="315"/>
      <c r="J290" s="315"/>
      <c r="K290" s="315"/>
      <c r="L290" s="315"/>
      <c r="M290" s="315"/>
      <c r="N290" s="315"/>
      <c r="O290" s="315"/>
      <c r="P290" s="315"/>
      <c r="Q290" s="315"/>
      <c r="R290" s="315"/>
      <c r="S290" s="315"/>
      <c r="T290" s="315"/>
      <c r="U290" s="315"/>
      <c r="V290" s="315"/>
      <c r="W290" s="315"/>
      <c r="X290" s="315"/>
      <c r="Y290" s="315"/>
      <c r="Z290" s="315"/>
      <c r="AA290" s="315"/>
      <c r="AB290" s="315"/>
      <c r="AC290" s="315"/>
      <c r="AD290" s="315"/>
      <c r="AE290" s="315"/>
      <c r="AF290" s="315"/>
      <c r="AG290" s="315"/>
    </row>
    <row r="291">
      <c r="A291" s="315"/>
      <c r="B291" s="315"/>
      <c r="C291" s="315"/>
      <c r="D291" s="315"/>
      <c r="E291" s="315"/>
      <c r="F291" s="315"/>
      <c r="G291" s="315"/>
      <c r="H291" s="315"/>
      <c r="I291" s="315"/>
      <c r="J291" s="315"/>
      <c r="K291" s="315"/>
      <c r="L291" s="315"/>
      <c r="M291" s="315"/>
      <c r="N291" s="315"/>
      <c r="O291" s="315"/>
      <c r="P291" s="315"/>
      <c r="Q291" s="315"/>
      <c r="R291" s="315"/>
      <c r="S291" s="315"/>
      <c r="T291" s="315"/>
      <c r="U291" s="315"/>
      <c r="V291" s="315"/>
      <c r="W291" s="315"/>
      <c r="X291" s="315"/>
      <c r="Y291" s="315"/>
      <c r="Z291" s="315"/>
      <c r="AA291" s="315"/>
      <c r="AB291" s="315"/>
      <c r="AC291" s="315"/>
      <c r="AD291" s="315"/>
      <c r="AE291" s="315"/>
      <c r="AF291" s="315"/>
      <c r="AG291" s="315"/>
    </row>
    <row r="292">
      <c r="A292" s="315"/>
      <c r="B292" s="315"/>
      <c r="C292" s="315"/>
      <c r="D292" s="315"/>
      <c r="E292" s="315"/>
      <c r="F292" s="315"/>
      <c r="G292" s="315"/>
      <c r="H292" s="315"/>
      <c r="I292" s="315"/>
      <c r="J292" s="315"/>
      <c r="K292" s="315"/>
      <c r="L292" s="315"/>
      <c r="M292" s="315"/>
      <c r="N292" s="315"/>
      <c r="O292" s="315"/>
      <c r="P292" s="315"/>
      <c r="Q292" s="315"/>
      <c r="R292" s="315"/>
      <c r="S292" s="315"/>
      <c r="T292" s="315"/>
      <c r="U292" s="315"/>
      <c r="V292" s="315"/>
      <c r="W292" s="315"/>
      <c r="X292" s="315"/>
      <c r="Y292" s="315"/>
      <c r="Z292" s="315"/>
      <c r="AA292" s="315"/>
      <c r="AB292" s="315"/>
      <c r="AC292" s="315"/>
      <c r="AD292" s="315"/>
      <c r="AE292" s="315"/>
      <c r="AF292" s="315"/>
      <c r="AG292" s="315"/>
    </row>
    <row r="293">
      <c r="A293" s="315"/>
      <c r="B293" s="315"/>
      <c r="C293" s="315"/>
      <c r="D293" s="315"/>
      <c r="E293" s="315"/>
      <c r="F293" s="315"/>
      <c r="G293" s="315"/>
      <c r="H293" s="315"/>
      <c r="I293" s="315"/>
      <c r="J293" s="315"/>
      <c r="K293" s="315"/>
      <c r="L293" s="315"/>
      <c r="M293" s="315"/>
      <c r="N293" s="315"/>
      <c r="O293" s="315"/>
      <c r="P293" s="315"/>
      <c r="Q293" s="315"/>
      <c r="R293" s="315"/>
      <c r="S293" s="315"/>
      <c r="T293" s="315"/>
      <c r="U293" s="315"/>
      <c r="V293" s="315"/>
      <c r="W293" s="315"/>
      <c r="X293" s="315"/>
      <c r="Y293" s="315"/>
      <c r="Z293" s="315"/>
      <c r="AA293" s="315"/>
      <c r="AB293" s="315"/>
      <c r="AC293" s="315"/>
      <c r="AD293" s="315"/>
      <c r="AE293" s="315"/>
      <c r="AF293" s="315"/>
      <c r="AG293" s="315"/>
    </row>
    <row r="294">
      <c r="A294" s="315"/>
      <c r="B294" s="315"/>
      <c r="C294" s="315"/>
      <c r="D294" s="315"/>
      <c r="E294" s="315"/>
      <c r="F294" s="315"/>
      <c r="G294" s="315"/>
      <c r="H294" s="315"/>
      <c r="I294" s="315"/>
      <c r="J294" s="315"/>
      <c r="K294" s="315"/>
      <c r="L294" s="315"/>
      <c r="M294" s="315"/>
      <c r="N294" s="315"/>
      <c r="O294" s="315"/>
      <c r="P294" s="315"/>
      <c r="Q294" s="315"/>
      <c r="R294" s="315"/>
      <c r="S294" s="315"/>
      <c r="T294" s="315"/>
      <c r="U294" s="315"/>
      <c r="V294" s="315"/>
      <c r="W294" s="315"/>
      <c r="X294" s="315"/>
      <c r="Y294" s="315"/>
      <c r="Z294" s="315"/>
      <c r="AA294" s="315"/>
      <c r="AB294" s="315"/>
      <c r="AC294" s="315"/>
      <c r="AD294" s="315"/>
      <c r="AE294" s="315"/>
      <c r="AF294" s="315"/>
      <c r="AG294" s="315"/>
    </row>
    <row r="295">
      <c r="A295" s="315"/>
      <c r="B295" s="315"/>
      <c r="C295" s="315"/>
      <c r="D295" s="315"/>
      <c r="E295" s="315"/>
      <c r="F295" s="315"/>
      <c r="G295" s="315"/>
      <c r="H295" s="315"/>
      <c r="I295" s="315"/>
      <c r="J295" s="315"/>
      <c r="K295" s="315"/>
      <c r="L295" s="315"/>
      <c r="M295" s="315"/>
      <c r="N295" s="315"/>
      <c r="O295" s="315"/>
      <c r="P295" s="315"/>
      <c r="Q295" s="315"/>
      <c r="R295" s="315"/>
      <c r="S295" s="315"/>
      <c r="T295" s="315"/>
      <c r="U295" s="315"/>
      <c r="V295" s="315"/>
      <c r="W295" s="315"/>
      <c r="X295" s="315"/>
      <c r="Y295" s="315"/>
      <c r="Z295" s="315"/>
      <c r="AA295" s="315"/>
      <c r="AB295" s="315"/>
      <c r="AC295" s="315"/>
      <c r="AD295" s="315"/>
      <c r="AE295" s="315"/>
      <c r="AF295" s="315"/>
      <c r="AG295" s="315"/>
    </row>
    <row r="296">
      <c r="A296" s="315"/>
      <c r="B296" s="315"/>
      <c r="C296" s="315"/>
      <c r="D296" s="315"/>
      <c r="E296" s="315"/>
      <c r="F296" s="315"/>
      <c r="G296" s="315"/>
      <c r="H296" s="315"/>
      <c r="I296" s="315"/>
      <c r="J296" s="315"/>
      <c r="K296" s="315"/>
      <c r="L296" s="315"/>
      <c r="M296" s="315"/>
      <c r="N296" s="315"/>
      <c r="O296" s="315"/>
      <c r="P296" s="315"/>
      <c r="Q296" s="315"/>
      <c r="R296" s="315"/>
      <c r="S296" s="315"/>
      <c r="T296" s="315"/>
      <c r="U296" s="315"/>
      <c r="V296" s="315"/>
      <c r="W296" s="315"/>
      <c r="X296" s="315"/>
      <c r="Y296" s="315"/>
      <c r="Z296" s="315"/>
      <c r="AA296" s="315"/>
      <c r="AB296" s="315"/>
      <c r="AC296" s="315"/>
      <c r="AD296" s="315"/>
      <c r="AE296" s="315"/>
      <c r="AF296" s="315"/>
      <c r="AG296" s="315"/>
    </row>
    <row r="297">
      <c r="A297" s="315"/>
      <c r="B297" s="315"/>
      <c r="C297" s="315"/>
      <c r="D297" s="315"/>
      <c r="E297" s="315"/>
      <c r="F297" s="315"/>
      <c r="G297" s="315"/>
      <c r="H297" s="315"/>
      <c r="I297" s="315"/>
      <c r="J297" s="315"/>
      <c r="K297" s="315"/>
      <c r="L297" s="315"/>
      <c r="M297" s="315"/>
      <c r="N297" s="315"/>
      <c r="O297" s="315"/>
      <c r="P297" s="315"/>
      <c r="Q297" s="315"/>
      <c r="R297" s="315"/>
      <c r="S297" s="315"/>
      <c r="T297" s="315"/>
      <c r="U297" s="315"/>
      <c r="V297" s="315"/>
      <c r="W297" s="315"/>
      <c r="X297" s="315"/>
      <c r="Y297" s="315"/>
      <c r="Z297" s="315"/>
      <c r="AA297" s="315"/>
      <c r="AB297" s="315"/>
      <c r="AC297" s="315"/>
      <c r="AD297" s="315"/>
      <c r="AE297" s="315"/>
      <c r="AF297" s="315"/>
      <c r="AG297" s="315"/>
    </row>
    <row r="298">
      <c r="A298" s="315"/>
      <c r="B298" s="315"/>
      <c r="C298" s="315"/>
      <c r="D298" s="315"/>
      <c r="E298" s="315"/>
      <c r="F298" s="315"/>
      <c r="G298" s="315"/>
      <c r="H298" s="315"/>
      <c r="I298" s="315"/>
      <c r="J298" s="315"/>
      <c r="K298" s="315"/>
      <c r="L298" s="315"/>
      <c r="M298" s="315"/>
      <c r="N298" s="315"/>
      <c r="O298" s="315"/>
      <c r="P298" s="315"/>
      <c r="Q298" s="315"/>
      <c r="R298" s="315"/>
      <c r="S298" s="315"/>
      <c r="T298" s="315"/>
      <c r="U298" s="315"/>
      <c r="V298" s="315"/>
      <c r="W298" s="315"/>
      <c r="X298" s="315"/>
      <c r="Y298" s="315"/>
      <c r="Z298" s="315"/>
      <c r="AA298" s="315"/>
      <c r="AB298" s="315"/>
      <c r="AC298" s="315"/>
      <c r="AD298" s="315"/>
      <c r="AE298" s="315"/>
      <c r="AF298" s="315"/>
      <c r="AG298" s="315"/>
    </row>
    <row r="299">
      <c r="A299" s="315"/>
      <c r="B299" s="315"/>
      <c r="C299" s="315"/>
      <c r="D299" s="315"/>
      <c r="E299" s="315"/>
      <c r="F299" s="315"/>
      <c r="G299" s="315"/>
      <c r="H299" s="315"/>
      <c r="I299" s="315"/>
      <c r="J299" s="315"/>
      <c r="K299" s="315"/>
      <c r="L299" s="315"/>
      <c r="M299" s="315"/>
      <c r="N299" s="315"/>
      <c r="O299" s="315"/>
      <c r="P299" s="315"/>
      <c r="Q299" s="315"/>
      <c r="R299" s="315"/>
      <c r="S299" s="315"/>
      <c r="T299" s="315"/>
      <c r="U299" s="315"/>
      <c r="V299" s="315"/>
      <c r="W299" s="315"/>
      <c r="X299" s="315"/>
      <c r="Y299" s="315"/>
      <c r="Z299" s="315"/>
      <c r="AA299" s="315"/>
      <c r="AB299" s="315"/>
      <c r="AC299" s="315"/>
      <c r="AD299" s="315"/>
      <c r="AE299" s="315"/>
      <c r="AF299" s="315"/>
      <c r="AG299" s="315"/>
    </row>
    <row r="300">
      <c r="A300" s="315"/>
      <c r="B300" s="315"/>
      <c r="C300" s="315"/>
      <c r="D300" s="315"/>
      <c r="E300" s="315"/>
      <c r="F300" s="315"/>
      <c r="G300" s="315"/>
      <c r="H300" s="315"/>
      <c r="I300" s="315"/>
      <c r="J300" s="315"/>
      <c r="K300" s="315"/>
      <c r="L300" s="315"/>
      <c r="M300" s="315"/>
      <c r="N300" s="315"/>
      <c r="O300" s="315"/>
      <c r="P300" s="315"/>
      <c r="Q300" s="315"/>
      <c r="R300" s="315"/>
      <c r="S300" s="315"/>
      <c r="T300" s="315"/>
      <c r="U300" s="315"/>
      <c r="V300" s="315"/>
      <c r="W300" s="315"/>
      <c r="X300" s="315"/>
      <c r="Y300" s="315"/>
      <c r="Z300" s="315"/>
      <c r="AA300" s="315"/>
      <c r="AB300" s="315"/>
      <c r="AC300" s="315"/>
      <c r="AD300" s="315"/>
      <c r="AE300" s="315"/>
      <c r="AF300" s="315"/>
      <c r="AG300" s="315"/>
    </row>
    <row r="301">
      <c r="A301" s="315"/>
      <c r="B301" s="315"/>
      <c r="C301" s="315"/>
      <c r="D301" s="315"/>
      <c r="E301" s="315"/>
      <c r="F301" s="315"/>
      <c r="G301" s="315"/>
      <c r="H301" s="315"/>
      <c r="I301" s="315"/>
      <c r="J301" s="315"/>
      <c r="K301" s="315"/>
      <c r="L301" s="315"/>
      <c r="M301" s="315"/>
      <c r="N301" s="315"/>
      <c r="O301" s="315"/>
      <c r="P301" s="315"/>
      <c r="Q301" s="315"/>
      <c r="R301" s="315"/>
      <c r="S301" s="315"/>
      <c r="T301" s="315"/>
      <c r="U301" s="315"/>
      <c r="V301" s="315"/>
      <c r="W301" s="315"/>
      <c r="X301" s="315"/>
      <c r="Y301" s="315"/>
      <c r="Z301" s="315"/>
      <c r="AA301" s="315"/>
      <c r="AB301" s="315"/>
      <c r="AC301" s="315"/>
      <c r="AD301" s="315"/>
      <c r="AE301" s="315"/>
      <c r="AF301" s="315"/>
      <c r="AG301" s="315"/>
    </row>
    <row r="302">
      <c r="A302" s="315"/>
      <c r="B302" s="315"/>
      <c r="C302" s="315"/>
      <c r="D302" s="315"/>
      <c r="E302" s="315"/>
      <c r="F302" s="315"/>
      <c r="G302" s="315"/>
      <c r="H302" s="315"/>
      <c r="I302" s="315"/>
      <c r="J302" s="315"/>
      <c r="K302" s="315"/>
      <c r="L302" s="315"/>
      <c r="M302" s="315"/>
      <c r="N302" s="315"/>
      <c r="O302" s="315"/>
      <c r="P302" s="315"/>
      <c r="Q302" s="315"/>
      <c r="R302" s="315"/>
      <c r="S302" s="315"/>
      <c r="T302" s="315"/>
      <c r="U302" s="315"/>
      <c r="V302" s="315"/>
      <c r="W302" s="315"/>
      <c r="X302" s="315"/>
      <c r="Y302" s="315"/>
      <c r="Z302" s="315"/>
      <c r="AA302" s="315"/>
      <c r="AB302" s="315"/>
      <c r="AC302" s="315"/>
      <c r="AD302" s="315"/>
      <c r="AE302" s="315"/>
      <c r="AF302" s="315"/>
      <c r="AG302" s="315"/>
    </row>
    <row r="303">
      <c r="A303" s="315"/>
      <c r="B303" s="315"/>
      <c r="C303" s="315"/>
      <c r="D303" s="315"/>
      <c r="E303" s="315"/>
      <c r="F303" s="315"/>
      <c r="G303" s="315"/>
      <c r="H303" s="315"/>
      <c r="I303" s="315"/>
      <c r="J303" s="315"/>
      <c r="K303" s="315"/>
      <c r="L303" s="315"/>
      <c r="M303" s="315"/>
      <c r="N303" s="315"/>
      <c r="O303" s="315"/>
      <c r="P303" s="315"/>
      <c r="Q303" s="315"/>
      <c r="R303" s="315"/>
      <c r="S303" s="315"/>
      <c r="T303" s="315"/>
      <c r="U303" s="315"/>
      <c r="V303" s="315"/>
      <c r="W303" s="315"/>
      <c r="X303" s="315"/>
      <c r="Y303" s="315"/>
      <c r="Z303" s="315"/>
      <c r="AA303" s="315"/>
      <c r="AB303" s="315"/>
      <c r="AC303" s="315"/>
      <c r="AD303" s="315"/>
      <c r="AE303" s="315"/>
      <c r="AF303" s="315"/>
      <c r="AG303" s="315"/>
    </row>
    <row r="304">
      <c r="A304" s="315"/>
      <c r="B304" s="315"/>
      <c r="C304" s="315"/>
      <c r="D304" s="315"/>
      <c r="E304" s="315"/>
      <c r="F304" s="315"/>
      <c r="G304" s="315"/>
      <c r="H304" s="315"/>
      <c r="I304" s="315"/>
      <c r="J304" s="315"/>
      <c r="K304" s="315"/>
      <c r="L304" s="315"/>
      <c r="M304" s="315"/>
      <c r="N304" s="315"/>
      <c r="O304" s="315"/>
      <c r="P304" s="315"/>
      <c r="Q304" s="315"/>
      <c r="R304" s="315"/>
      <c r="S304" s="315"/>
      <c r="T304" s="315"/>
      <c r="U304" s="315"/>
      <c r="V304" s="315"/>
      <c r="W304" s="315"/>
      <c r="X304" s="315"/>
      <c r="Y304" s="315"/>
      <c r="Z304" s="315"/>
      <c r="AA304" s="315"/>
      <c r="AB304" s="315"/>
      <c r="AC304" s="315"/>
      <c r="AD304" s="315"/>
      <c r="AE304" s="315"/>
      <c r="AF304" s="315"/>
      <c r="AG304" s="315"/>
    </row>
    <row r="305">
      <c r="A305" s="315"/>
      <c r="B305" s="315"/>
      <c r="C305" s="315"/>
      <c r="D305" s="315"/>
      <c r="E305" s="315"/>
      <c r="F305" s="315"/>
      <c r="G305" s="315"/>
      <c r="H305" s="315"/>
      <c r="I305" s="315"/>
      <c r="J305" s="315"/>
      <c r="K305" s="315"/>
      <c r="L305" s="315"/>
      <c r="M305" s="315"/>
      <c r="N305" s="315"/>
      <c r="O305" s="315"/>
      <c r="P305" s="315"/>
      <c r="Q305" s="315"/>
      <c r="R305" s="315"/>
      <c r="S305" s="315"/>
      <c r="T305" s="315"/>
      <c r="U305" s="315"/>
      <c r="V305" s="315"/>
      <c r="W305" s="315"/>
      <c r="X305" s="315"/>
      <c r="Y305" s="315"/>
      <c r="Z305" s="315"/>
      <c r="AA305" s="315"/>
      <c r="AB305" s="315"/>
      <c r="AC305" s="315"/>
      <c r="AD305" s="315"/>
      <c r="AE305" s="315"/>
      <c r="AF305" s="315"/>
      <c r="AG305" s="315"/>
    </row>
    <row r="306">
      <c r="A306" s="315"/>
      <c r="B306" s="315"/>
      <c r="C306" s="315"/>
      <c r="D306" s="315"/>
      <c r="E306" s="315"/>
      <c r="F306" s="315"/>
      <c r="G306" s="315"/>
      <c r="H306" s="315"/>
      <c r="I306" s="315"/>
      <c r="J306" s="315"/>
      <c r="K306" s="315"/>
      <c r="L306" s="315"/>
      <c r="M306" s="315"/>
      <c r="N306" s="315"/>
      <c r="O306" s="315"/>
      <c r="P306" s="315"/>
      <c r="Q306" s="315"/>
      <c r="R306" s="315"/>
      <c r="S306" s="315"/>
      <c r="T306" s="315"/>
      <c r="U306" s="315"/>
      <c r="V306" s="315"/>
      <c r="W306" s="315"/>
      <c r="X306" s="315"/>
      <c r="Y306" s="315"/>
      <c r="Z306" s="315"/>
      <c r="AA306" s="315"/>
      <c r="AB306" s="315"/>
      <c r="AC306" s="315"/>
      <c r="AD306" s="315"/>
      <c r="AE306" s="315"/>
      <c r="AF306" s="315"/>
      <c r="AG306" s="315"/>
    </row>
    <row r="307">
      <c r="A307" s="315"/>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315"/>
      <c r="AD307" s="315"/>
      <c r="AE307" s="315"/>
      <c r="AF307" s="315"/>
      <c r="AG307" s="315"/>
    </row>
    <row r="308">
      <c r="A308" s="315"/>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315"/>
      <c r="AD308" s="315"/>
      <c r="AE308" s="315"/>
      <c r="AF308" s="315"/>
      <c r="AG308" s="315"/>
    </row>
    <row r="309">
      <c r="A309" s="315"/>
      <c r="B309" s="315"/>
      <c r="C309" s="315"/>
      <c r="D309" s="315"/>
      <c r="E309" s="315"/>
      <c r="F309" s="315"/>
      <c r="G309" s="315"/>
      <c r="H309" s="315"/>
      <c r="I309" s="315"/>
      <c r="J309" s="315"/>
      <c r="K309" s="315"/>
      <c r="L309" s="315"/>
      <c r="M309" s="315"/>
      <c r="N309" s="315"/>
      <c r="O309" s="315"/>
      <c r="P309" s="315"/>
      <c r="Q309" s="315"/>
      <c r="R309" s="315"/>
      <c r="S309" s="315"/>
      <c r="T309" s="315"/>
      <c r="U309" s="315"/>
      <c r="V309" s="315"/>
      <c r="W309" s="315"/>
      <c r="X309" s="315"/>
      <c r="Y309" s="315"/>
      <c r="Z309" s="315"/>
      <c r="AA309" s="315"/>
      <c r="AB309" s="315"/>
      <c r="AC309" s="315"/>
      <c r="AD309" s="315"/>
      <c r="AE309" s="315"/>
      <c r="AF309" s="315"/>
      <c r="AG309" s="315"/>
    </row>
    <row r="310">
      <c r="A310" s="315"/>
      <c r="B310" s="315"/>
      <c r="C310" s="315"/>
      <c r="D310" s="315"/>
      <c r="E310" s="315"/>
      <c r="F310" s="315"/>
      <c r="G310" s="315"/>
      <c r="H310" s="315"/>
      <c r="I310" s="315"/>
      <c r="J310" s="315"/>
      <c r="K310" s="315"/>
      <c r="L310" s="315"/>
      <c r="M310" s="315"/>
      <c r="N310" s="315"/>
      <c r="O310" s="315"/>
      <c r="P310" s="315"/>
      <c r="Q310" s="315"/>
      <c r="R310" s="315"/>
      <c r="S310" s="315"/>
      <c r="T310" s="315"/>
      <c r="U310" s="315"/>
      <c r="V310" s="315"/>
      <c r="W310" s="315"/>
      <c r="X310" s="315"/>
      <c r="Y310" s="315"/>
      <c r="Z310" s="315"/>
      <c r="AA310" s="315"/>
      <c r="AB310" s="315"/>
      <c r="AC310" s="315"/>
      <c r="AD310" s="315"/>
      <c r="AE310" s="315"/>
      <c r="AF310" s="315"/>
      <c r="AG310" s="315"/>
    </row>
    <row r="311">
      <c r="A311" s="315"/>
      <c r="B311" s="315"/>
      <c r="C311" s="315"/>
      <c r="D311" s="315"/>
      <c r="E311" s="315"/>
      <c r="F311" s="315"/>
      <c r="G311" s="315"/>
      <c r="H311" s="315"/>
      <c r="I311" s="315"/>
      <c r="J311" s="315"/>
      <c r="K311" s="315"/>
      <c r="L311" s="315"/>
      <c r="M311" s="315"/>
      <c r="N311" s="315"/>
      <c r="O311" s="315"/>
      <c r="P311" s="315"/>
      <c r="Q311" s="315"/>
      <c r="R311" s="315"/>
      <c r="S311" s="315"/>
      <c r="T311" s="315"/>
      <c r="U311" s="315"/>
      <c r="V311" s="315"/>
      <c r="W311" s="315"/>
      <c r="X311" s="315"/>
      <c r="Y311" s="315"/>
      <c r="Z311" s="315"/>
      <c r="AA311" s="315"/>
      <c r="AB311" s="315"/>
      <c r="AC311" s="315"/>
      <c r="AD311" s="315"/>
      <c r="AE311" s="315"/>
      <c r="AF311" s="315"/>
      <c r="AG311" s="315"/>
    </row>
    <row r="312">
      <c r="A312" s="315"/>
      <c r="B312" s="315"/>
      <c r="C312" s="315"/>
      <c r="D312" s="315"/>
      <c r="E312" s="315"/>
      <c r="F312" s="315"/>
      <c r="G312" s="315"/>
      <c r="H312" s="315"/>
      <c r="I312" s="315"/>
      <c r="J312" s="315"/>
      <c r="K312" s="315"/>
      <c r="L312" s="315"/>
      <c r="M312" s="315"/>
      <c r="N312" s="315"/>
      <c r="O312" s="315"/>
      <c r="P312" s="315"/>
      <c r="Q312" s="315"/>
      <c r="R312" s="315"/>
      <c r="S312" s="315"/>
      <c r="T312" s="315"/>
      <c r="U312" s="315"/>
      <c r="V312" s="315"/>
      <c r="W312" s="315"/>
      <c r="X312" s="315"/>
      <c r="Y312" s="315"/>
      <c r="Z312" s="315"/>
      <c r="AA312" s="315"/>
      <c r="AB312" s="315"/>
      <c r="AC312" s="315"/>
      <c r="AD312" s="315"/>
      <c r="AE312" s="315"/>
      <c r="AF312" s="315"/>
      <c r="AG312" s="315"/>
    </row>
    <row r="313">
      <c r="A313" s="315"/>
      <c r="B313" s="315"/>
      <c r="C313" s="315"/>
      <c r="D313" s="315"/>
      <c r="E313" s="315"/>
      <c r="F313" s="315"/>
      <c r="G313" s="315"/>
      <c r="H313" s="315"/>
      <c r="I313" s="315"/>
      <c r="J313" s="315"/>
      <c r="K313" s="315"/>
      <c r="L313" s="315"/>
      <c r="M313" s="315"/>
      <c r="N313" s="315"/>
      <c r="O313" s="315"/>
      <c r="P313" s="315"/>
      <c r="Q313" s="315"/>
      <c r="R313" s="315"/>
      <c r="S313" s="315"/>
      <c r="T313" s="315"/>
      <c r="U313" s="315"/>
      <c r="V313" s="315"/>
      <c r="W313" s="315"/>
      <c r="X313" s="315"/>
      <c r="Y313" s="315"/>
      <c r="Z313" s="315"/>
      <c r="AA313" s="315"/>
      <c r="AB313" s="315"/>
      <c r="AC313" s="315"/>
      <c r="AD313" s="315"/>
      <c r="AE313" s="315"/>
      <c r="AF313" s="315"/>
      <c r="AG313" s="315"/>
    </row>
    <row r="314">
      <c r="A314" s="315"/>
      <c r="B314" s="315"/>
      <c r="C314" s="315"/>
      <c r="D314" s="315"/>
      <c r="E314" s="315"/>
      <c r="F314" s="315"/>
      <c r="G314" s="315"/>
      <c r="H314" s="315"/>
      <c r="I314" s="315"/>
      <c r="J314" s="315"/>
      <c r="K314" s="315"/>
      <c r="L314" s="315"/>
      <c r="M314" s="315"/>
      <c r="N314" s="315"/>
      <c r="O314" s="315"/>
      <c r="P314" s="315"/>
      <c r="Q314" s="315"/>
      <c r="R314" s="315"/>
      <c r="S314" s="315"/>
      <c r="T314" s="315"/>
      <c r="U314" s="315"/>
      <c r="V314" s="315"/>
      <c r="W314" s="315"/>
      <c r="X314" s="315"/>
      <c r="Y314" s="315"/>
      <c r="Z314" s="315"/>
      <c r="AA314" s="315"/>
      <c r="AB314" s="315"/>
      <c r="AC314" s="315"/>
      <c r="AD314" s="315"/>
      <c r="AE314" s="315"/>
      <c r="AF314" s="315"/>
      <c r="AG314" s="315"/>
    </row>
    <row r="315">
      <c r="A315" s="315"/>
      <c r="B315" s="315"/>
      <c r="C315" s="315"/>
      <c r="D315" s="315"/>
      <c r="E315" s="315"/>
      <c r="F315" s="315"/>
      <c r="G315" s="315"/>
      <c r="H315" s="315"/>
      <c r="I315" s="315"/>
      <c r="J315" s="315"/>
      <c r="K315" s="315"/>
      <c r="L315" s="315"/>
      <c r="M315" s="315"/>
      <c r="N315" s="315"/>
      <c r="O315" s="315"/>
      <c r="P315" s="315"/>
      <c r="Q315" s="315"/>
      <c r="R315" s="315"/>
      <c r="S315" s="315"/>
      <c r="T315" s="315"/>
      <c r="U315" s="315"/>
      <c r="V315" s="315"/>
      <c r="W315" s="315"/>
      <c r="X315" s="315"/>
      <c r="Y315" s="315"/>
      <c r="Z315" s="315"/>
      <c r="AA315" s="315"/>
      <c r="AB315" s="315"/>
      <c r="AC315" s="315"/>
      <c r="AD315" s="315"/>
      <c r="AE315" s="315"/>
      <c r="AF315" s="315"/>
      <c r="AG315" s="315"/>
    </row>
    <row r="316">
      <c r="A316" s="315"/>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315"/>
      <c r="AD316" s="315"/>
      <c r="AE316" s="315"/>
      <c r="AF316" s="315"/>
      <c r="AG316" s="315"/>
    </row>
    <row r="317">
      <c r="A317" s="315"/>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315"/>
      <c r="AD317" s="315"/>
      <c r="AE317" s="315"/>
      <c r="AF317" s="315"/>
      <c r="AG317" s="315"/>
    </row>
    <row r="318">
      <c r="A318" s="315"/>
      <c r="B318" s="315"/>
      <c r="C318" s="315"/>
      <c r="D318" s="315"/>
      <c r="E318" s="315"/>
      <c r="F318" s="315"/>
      <c r="G318" s="315"/>
      <c r="H318" s="315"/>
      <c r="I318" s="315"/>
      <c r="J318" s="315"/>
      <c r="K318" s="315"/>
      <c r="L318" s="315"/>
      <c r="M318" s="315"/>
      <c r="N318" s="315"/>
      <c r="O318" s="315"/>
      <c r="P318" s="315"/>
      <c r="Q318" s="315"/>
      <c r="R318" s="315"/>
      <c r="S318" s="315"/>
      <c r="T318" s="315"/>
      <c r="U318" s="315"/>
      <c r="V318" s="315"/>
      <c r="W318" s="315"/>
      <c r="X318" s="315"/>
      <c r="Y318" s="315"/>
      <c r="Z318" s="315"/>
      <c r="AA318" s="315"/>
      <c r="AB318" s="315"/>
      <c r="AC318" s="315"/>
      <c r="AD318" s="315"/>
      <c r="AE318" s="315"/>
      <c r="AF318" s="315"/>
      <c r="AG318" s="315"/>
    </row>
    <row r="319">
      <c r="A319" s="315"/>
      <c r="B319" s="315"/>
      <c r="C319" s="315"/>
      <c r="D319" s="315"/>
      <c r="E319" s="315"/>
      <c r="F319" s="315"/>
      <c r="G319" s="315"/>
      <c r="H319" s="315"/>
      <c r="I319" s="315"/>
      <c r="J319" s="315"/>
      <c r="K319" s="315"/>
      <c r="L319" s="315"/>
      <c r="M319" s="315"/>
      <c r="N319" s="315"/>
      <c r="O319" s="315"/>
      <c r="P319" s="315"/>
      <c r="Q319" s="315"/>
      <c r="R319" s="315"/>
      <c r="S319" s="315"/>
      <c r="T319" s="315"/>
      <c r="U319" s="315"/>
      <c r="V319" s="315"/>
      <c r="W319" s="315"/>
      <c r="X319" s="315"/>
      <c r="Y319" s="315"/>
      <c r="Z319" s="315"/>
      <c r="AA319" s="315"/>
      <c r="AB319" s="315"/>
      <c r="AC319" s="315"/>
      <c r="AD319" s="315"/>
      <c r="AE319" s="315"/>
      <c r="AF319" s="315"/>
      <c r="AG319" s="315"/>
    </row>
    <row r="320">
      <c r="A320" s="315"/>
      <c r="B320" s="315"/>
      <c r="C320" s="315"/>
      <c r="D320" s="315"/>
      <c r="E320" s="315"/>
      <c r="F320" s="315"/>
      <c r="G320" s="315"/>
      <c r="H320" s="315"/>
      <c r="I320" s="315"/>
      <c r="J320" s="315"/>
      <c r="K320" s="315"/>
      <c r="L320" s="315"/>
      <c r="M320" s="315"/>
      <c r="N320" s="315"/>
      <c r="O320" s="315"/>
      <c r="P320" s="315"/>
      <c r="Q320" s="315"/>
      <c r="R320" s="315"/>
      <c r="S320" s="315"/>
      <c r="T320" s="315"/>
      <c r="U320" s="315"/>
      <c r="V320" s="315"/>
      <c r="W320" s="315"/>
      <c r="X320" s="315"/>
      <c r="Y320" s="315"/>
      <c r="Z320" s="315"/>
      <c r="AA320" s="315"/>
      <c r="AB320" s="315"/>
      <c r="AC320" s="315"/>
      <c r="AD320" s="315"/>
      <c r="AE320" s="315"/>
      <c r="AF320" s="315"/>
      <c r="AG320" s="315"/>
    </row>
    <row r="321">
      <c r="A321" s="315"/>
      <c r="B321" s="315"/>
      <c r="C321" s="315"/>
      <c r="D321" s="315"/>
      <c r="E321" s="315"/>
      <c r="F321" s="315"/>
      <c r="G321" s="315"/>
      <c r="H321" s="315"/>
      <c r="I321" s="315"/>
      <c r="J321" s="315"/>
      <c r="K321" s="315"/>
      <c r="L321" s="315"/>
      <c r="M321" s="315"/>
      <c r="N321" s="315"/>
      <c r="O321" s="315"/>
      <c r="P321" s="315"/>
      <c r="Q321" s="315"/>
      <c r="R321" s="315"/>
      <c r="S321" s="315"/>
      <c r="T321" s="315"/>
      <c r="U321" s="315"/>
      <c r="V321" s="315"/>
      <c r="W321" s="315"/>
      <c r="X321" s="315"/>
      <c r="Y321" s="315"/>
      <c r="Z321" s="315"/>
      <c r="AA321" s="315"/>
      <c r="AB321" s="315"/>
      <c r="AC321" s="315"/>
      <c r="AD321" s="315"/>
      <c r="AE321" s="315"/>
      <c r="AF321" s="315"/>
      <c r="AG321" s="315"/>
    </row>
    <row r="322">
      <c r="A322" s="315"/>
      <c r="B322" s="315"/>
      <c r="C322" s="315"/>
      <c r="D322" s="315"/>
      <c r="E322" s="315"/>
      <c r="F322" s="315"/>
      <c r="G322" s="315"/>
      <c r="H322" s="315"/>
      <c r="I322" s="315"/>
      <c r="J322" s="315"/>
      <c r="K322" s="315"/>
      <c r="L322" s="315"/>
      <c r="M322" s="315"/>
      <c r="N322" s="315"/>
      <c r="O322" s="315"/>
      <c r="P322" s="315"/>
      <c r="Q322" s="315"/>
      <c r="R322" s="315"/>
      <c r="S322" s="315"/>
      <c r="T322" s="315"/>
      <c r="U322" s="315"/>
      <c r="V322" s="315"/>
      <c r="W322" s="315"/>
      <c r="X322" s="315"/>
      <c r="Y322" s="315"/>
      <c r="Z322" s="315"/>
      <c r="AA322" s="315"/>
      <c r="AB322" s="315"/>
      <c r="AC322" s="315"/>
      <c r="AD322" s="315"/>
      <c r="AE322" s="315"/>
      <c r="AF322" s="315"/>
      <c r="AG322" s="315"/>
    </row>
    <row r="323">
      <c r="A323" s="315"/>
      <c r="B323" s="315"/>
      <c r="C323" s="315"/>
      <c r="D323" s="315"/>
      <c r="E323" s="315"/>
      <c r="F323" s="315"/>
      <c r="G323" s="315"/>
      <c r="H323" s="315"/>
      <c r="I323" s="315"/>
      <c r="J323" s="315"/>
      <c r="K323" s="315"/>
      <c r="L323" s="315"/>
      <c r="M323" s="315"/>
      <c r="N323" s="315"/>
      <c r="O323" s="315"/>
      <c r="P323" s="315"/>
      <c r="Q323" s="315"/>
      <c r="R323" s="315"/>
      <c r="S323" s="315"/>
      <c r="T323" s="315"/>
      <c r="U323" s="315"/>
      <c r="V323" s="315"/>
      <c r="W323" s="315"/>
      <c r="X323" s="315"/>
      <c r="Y323" s="315"/>
      <c r="Z323" s="315"/>
      <c r="AA323" s="315"/>
      <c r="AB323" s="315"/>
      <c r="AC323" s="315"/>
      <c r="AD323" s="315"/>
      <c r="AE323" s="315"/>
      <c r="AF323" s="315"/>
      <c r="AG323" s="315"/>
    </row>
    <row r="324">
      <c r="A324" s="315"/>
      <c r="B324" s="315"/>
      <c r="C324" s="315"/>
      <c r="D324" s="315"/>
      <c r="E324" s="315"/>
      <c r="F324" s="315"/>
      <c r="G324" s="315"/>
      <c r="H324" s="315"/>
      <c r="I324" s="315"/>
      <c r="J324" s="315"/>
      <c r="K324" s="315"/>
      <c r="L324" s="315"/>
      <c r="M324" s="315"/>
      <c r="N324" s="315"/>
      <c r="O324" s="315"/>
      <c r="P324" s="315"/>
      <c r="Q324" s="315"/>
      <c r="R324" s="315"/>
      <c r="S324" s="315"/>
      <c r="T324" s="315"/>
      <c r="U324" s="315"/>
      <c r="V324" s="315"/>
      <c r="W324" s="315"/>
      <c r="X324" s="315"/>
      <c r="Y324" s="315"/>
      <c r="Z324" s="315"/>
      <c r="AA324" s="315"/>
      <c r="AB324" s="315"/>
      <c r="AC324" s="315"/>
      <c r="AD324" s="315"/>
      <c r="AE324" s="315"/>
      <c r="AF324" s="315"/>
      <c r="AG324" s="315"/>
    </row>
    <row r="325">
      <c r="A325" s="315"/>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315"/>
      <c r="AD325" s="315"/>
      <c r="AE325" s="315"/>
      <c r="AF325" s="315"/>
      <c r="AG325" s="315"/>
    </row>
    <row r="326">
      <c r="A326" s="315"/>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315"/>
      <c r="AD326" s="315"/>
      <c r="AE326" s="315"/>
      <c r="AF326" s="315"/>
      <c r="AG326" s="315"/>
    </row>
    <row r="327">
      <c r="A327" s="315"/>
      <c r="B327" s="315"/>
      <c r="C327" s="315"/>
      <c r="D327" s="315"/>
      <c r="E327" s="315"/>
      <c r="F327" s="315"/>
      <c r="G327" s="315"/>
      <c r="H327" s="315"/>
      <c r="I327" s="315"/>
      <c r="J327" s="315"/>
      <c r="K327" s="315"/>
      <c r="L327" s="315"/>
      <c r="M327" s="315"/>
      <c r="N327" s="315"/>
      <c r="O327" s="315"/>
      <c r="P327" s="315"/>
      <c r="Q327" s="315"/>
      <c r="R327" s="315"/>
      <c r="S327" s="315"/>
      <c r="T327" s="315"/>
      <c r="U327" s="315"/>
      <c r="V327" s="315"/>
      <c r="W327" s="315"/>
      <c r="X327" s="315"/>
      <c r="Y327" s="315"/>
      <c r="Z327" s="315"/>
      <c r="AA327" s="315"/>
      <c r="AB327" s="315"/>
      <c r="AC327" s="315"/>
      <c r="AD327" s="315"/>
      <c r="AE327" s="315"/>
      <c r="AF327" s="315"/>
      <c r="AG327" s="315"/>
    </row>
    <row r="328">
      <c r="A328" s="315"/>
      <c r="B328" s="315"/>
      <c r="C328" s="315"/>
      <c r="D328" s="315"/>
      <c r="E328" s="315"/>
      <c r="F328" s="315"/>
      <c r="G328" s="315"/>
      <c r="H328" s="315"/>
      <c r="I328" s="315"/>
      <c r="J328" s="315"/>
      <c r="K328" s="315"/>
      <c r="L328" s="315"/>
      <c r="M328" s="315"/>
      <c r="N328" s="315"/>
      <c r="O328" s="315"/>
      <c r="P328" s="315"/>
      <c r="Q328" s="315"/>
      <c r="R328" s="315"/>
      <c r="S328" s="315"/>
      <c r="T328" s="315"/>
      <c r="U328" s="315"/>
      <c r="V328" s="315"/>
      <c r="W328" s="315"/>
      <c r="X328" s="315"/>
      <c r="Y328" s="315"/>
      <c r="Z328" s="315"/>
      <c r="AA328" s="315"/>
      <c r="AB328" s="315"/>
      <c r="AC328" s="315"/>
      <c r="AD328" s="315"/>
      <c r="AE328" s="315"/>
      <c r="AF328" s="315"/>
      <c r="AG328" s="315"/>
    </row>
    <row r="329">
      <c r="A329" s="315"/>
      <c r="B329" s="315"/>
      <c r="C329" s="315"/>
      <c r="D329" s="315"/>
      <c r="E329" s="315"/>
      <c r="F329" s="315"/>
      <c r="G329" s="315"/>
      <c r="H329" s="315"/>
      <c r="I329" s="315"/>
      <c r="J329" s="315"/>
      <c r="K329" s="315"/>
      <c r="L329" s="315"/>
      <c r="M329" s="315"/>
      <c r="N329" s="315"/>
      <c r="O329" s="315"/>
      <c r="P329" s="315"/>
      <c r="Q329" s="315"/>
      <c r="R329" s="315"/>
      <c r="S329" s="315"/>
      <c r="T329" s="315"/>
      <c r="U329" s="315"/>
      <c r="V329" s="315"/>
      <c r="W329" s="315"/>
      <c r="X329" s="315"/>
      <c r="Y329" s="315"/>
      <c r="Z329" s="315"/>
      <c r="AA329" s="315"/>
      <c r="AB329" s="315"/>
      <c r="AC329" s="315"/>
      <c r="AD329" s="315"/>
      <c r="AE329" s="315"/>
      <c r="AF329" s="315"/>
      <c r="AG329" s="315"/>
    </row>
    <row r="330">
      <c r="A330" s="315"/>
      <c r="B330" s="315"/>
      <c r="C330" s="315"/>
      <c r="D330" s="315"/>
      <c r="E330" s="315"/>
      <c r="F330" s="315"/>
      <c r="G330" s="315"/>
      <c r="H330" s="315"/>
      <c r="I330" s="315"/>
      <c r="J330" s="315"/>
      <c r="K330" s="315"/>
      <c r="L330" s="315"/>
      <c r="M330" s="315"/>
      <c r="N330" s="315"/>
      <c r="O330" s="315"/>
      <c r="P330" s="315"/>
      <c r="Q330" s="315"/>
      <c r="R330" s="315"/>
      <c r="S330" s="315"/>
      <c r="T330" s="315"/>
      <c r="U330" s="315"/>
      <c r="V330" s="315"/>
      <c r="W330" s="315"/>
      <c r="X330" s="315"/>
      <c r="Y330" s="315"/>
      <c r="Z330" s="315"/>
      <c r="AA330" s="315"/>
      <c r="AB330" s="315"/>
      <c r="AC330" s="315"/>
      <c r="AD330" s="315"/>
      <c r="AE330" s="315"/>
      <c r="AF330" s="315"/>
      <c r="AG330" s="315"/>
    </row>
    <row r="331">
      <c r="A331" s="315"/>
      <c r="B331" s="315"/>
      <c r="C331" s="315"/>
      <c r="D331" s="315"/>
      <c r="E331" s="315"/>
      <c r="F331" s="315"/>
      <c r="G331" s="315"/>
      <c r="H331" s="315"/>
      <c r="I331" s="315"/>
      <c r="J331" s="315"/>
      <c r="K331" s="315"/>
      <c r="L331" s="315"/>
      <c r="M331" s="315"/>
      <c r="N331" s="315"/>
      <c r="O331" s="315"/>
      <c r="P331" s="315"/>
      <c r="Q331" s="315"/>
      <c r="R331" s="315"/>
      <c r="S331" s="315"/>
      <c r="T331" s="315"/>
      <c r="U331" s="315"/>
      <c r="V331" s="315"/>
      <c r="W331" s="315"/>
      <c r="X331" s="315"/>
      <c r="Y331" s="315"/>
      <c r="Z331" s="315"/>
      <c r="AA331" s="315"/>
      <c r="AB331" s="315"/>
      <c r="AC331" s="315"/>
      <c r="AD331" s="315"/>
      <c r="AE331" s="315"/>
      <c r="AF331" s="315"/>
      <c r="AG331" s="315"/>
    </row>
    <row r="332">
      <c r="A332" s="315"/>
      <c r="B332" s="315"/>
      <c r="C332" s="315"/>
      <c r="D332" s="315"/>
      <c r="E332" s="315"/>
      <c r="F332" s="315"/>
      <c r="G332" s="315"/>
      <c r="H332" s="315"/>
      <c r="I332" s="315"/>
      <c r="J332" s="315"/>
      <c r="K332" s="315"/>
      <c r="L332" s="315"/>
      <c r="M332" s="315"/>
      <c r="N332" s="315"/>
      <c r="O332" s="315"/>
      <c r="P332" s="315"/>
      <c r="Q332" s="315"/>
      <c r="R332" s="315"/>
      <c r="S332" s="315"/>
      <c r="T332" s="315"/>
      <c r="U332" s="315"/>
      <c r="V332" s="315"/>
      <c r="W332" s="315"/>
      <c r="X332" s="315"/>
      <c r="Y332" s="315"/>
      <c r="Z332" s="315"/>
      <c r="AA332" s="315"/>
      <c r="AB332" s="315"/>
      <c r="AC332" s="315"/>
      <c r="AD332" s="315"/>
      <c r="AE332" s="315"/>
      <c r="AF332" s="315"/>
      <c r="AG332" s="315"/>
    </row>
    <row r="333">
      <c r="A333" s="315"/>
      <c r="B333" s="315"/>
      <c r="C333" s="315"/>
      <c r="D333" s="315"/>
      <c r="E333" s="315"/>
      <c r="F333" s="315"/>
      <c r="G333" s="315"/>
      <c r="H333" s="315"/>
      <c r="I333" s="315"/>
      <c r="J333" s="315"/>
      <c r="K333" s="315"/>
      <c r="L333" s="315"/>
      <c r="M333" s="315"/>
      <c r="N333" s="315"/>
      <c r="O333" s="315"/>
      <c r="P333" s="315"/>
      <c r="Q333" s="315"/>
      <c r="R333" s="315"/>
      <c r="S333" s="315"/>
      <c r="T333" s="315"/>
      <c r="U333" s="315"/>
      <c r="V333" s="315"/>
      <c r="W333" s="315"/>
      <c r="X333" s="315"/>
      <c r="Y333" s="315"/>
      <c r="Z333" s="315"/>
      <c r="AA333" s="315"/>
      <c r="AB333" s="315"/>
      <c r="AC333" s="315"/>
      <c r="AD333" s="315"/>
      <c r="AE333" s="315"/>
      <c r="AF333" s="315"/>
      <c r="AG333" s="315"/>
    </row>
    <row r="334">
      <c r="A334" s="315"/>
      <c r="B334" s="315"/>
      <c r="C334" s="315"/>
      <c r="D334" s="315"/>
      <c r="E334" s="315"/>
      <c r="F334" s="315"/>
      <c r="G334" s="315"/>
      <c r="H334" s="315"/>
      <c r="I334" s="315"/>
      <c r="J334" s="315"/>
      <c r="K334" s="315"/>
      <c r="L334" s="315"/>
      <c r="M334" s="315"/>
      <c r="N334" s="315"/>
      <c r="O334" s="315"/>
      <c r="P334" s="315"/>
      <c r="Q334" s="315"/>
      <c r="R334" s="315"/>
      <c r="S334" s="315"/>
      <c r="T334" s="315"/>
      <c r="U334" s="315"/>
      <c r="V334" s="315"/>
      <c r="W334" s="315"/>
      <c r="X334" s="315"/>
      <c r="Y334" s="315"/>
      <c r="Z334" s="315"/>
      <c r="AA334" s="315"/>
      <c r="AB334" s="315"/>
      <c r="AC334" s="315"/>
      <c r="AD334" s="315"/>
      <c r="AE334" s="315"/>
      <c r="AF334" s="315"/>
      <c r="AG334" s="315"/>
    </row>
    <row r="335">
      <c r="A335" s="315"/>
      <c r="B335" s="315"/>
      <c r="C335" s="315"/>
      <c r="D335" s="315"/>
      <c r="E335" s="315"/>
      <c r="F335" s="315"/>
      <c r="G335" s="315"/>
      <c r="H335" s="315"/>
      <c r="I335" s="315"/>
      <c r="J335" s="315"/>
      <c r="K335" s="315"/>
      <c r="L335" s="315"/>
      <c r="M335" s="315"/>
      <c r="N335" s="315"/>
      <c r="O335" s="315"/>
      <c r="P335" s="315"/>
      <c r="Q335" s="315"/>
      <c r="R335" s="315"/>
      <c r="S335" s="315"/>
      <c r="T335" s="315"/>
      <c r="U335" s="315"/>
      <c r="V335" s="315"/>
      <c r="W335" s="315"/>
      <c r="X335" s="315"/>
      <c r="Y335" s="315"/>
      <c r="Z335" s="315"/>
      <c r="AA335" s="315"/>
      <c r="AB335" s="315"/>
      <c r="AC335" s="315"/>
      <c r="AD335" s="315"/>
      <c r="AE335" s="315"/>
      <c r="AF335" s="315"/>
      <c r="AG335" s="315"/>
    </row>
    <row r="336">
      <c r="A336" s="315"/>
      <c r="B336" s="315"/>
      <c r="C336" s="315"/>
      <c r="D336" s="315"/>
      <c r="E336" s="315"/>
      <c r="F336" s="315"/>
      <c r="G336" s="315"/>
      <c r="H336" s="315"/>
      <c r="I336" s="315"/>
      <c r="J336" s="315"/>
      <c r="K336" s="315"/>
      <c r="L336" s="315"/>
      <c r="M336" s="315"/>
      <c r="N336" s="315"/>
      <c r="O336" s="315"/>
      <c r="P336" s="315"/>
      <c r="Q336" s="315"/>
      <c r="R336" s="315"/>
      <c r="S336" s="315"/>
      <c r="T336" s="315"/>
      <c r="U336" s="315"/>
      <c r="V336" s="315"/>
      <c r="W336" s="315"/>
      <c r="X336" s="315"/>
      <c r="Y336" s="315"/>
      <c r="Z336" s="315"/>
      <c r="AA336" s="315"/>
      <c r="AB336" s="315"/>
      <c r="AC336" s="315"/>
      <c r="AD336" s="315"/>
      <c r="AE336" s="315"/>
      <c r="AF336" s="315"/>
      <c r="AG336" s="315"/>
    </row>
    <row r="337">
      <c r="A337" s="315"/>
      <c r="B337" s="315"/>
      <c r="C337" s="315"/>
      <c r="D337" s="315"/>
      <c r="E337" s="315"/>
      <c r="F337" s="315"/>
      <c r="G337" s="315"/>
      <c r="H337" s="315"/>
      <c r="I337" s="315"/>
      <c r="J337" s="315"/>
      <c r="K337" s="315"/>
      <c r="L337" s="315"/>
      <c r="M337" s="315"/>
      <c r="N337" s="315"/>
      <c r="O337" s="315"/>
      <c r="P337" s="315"/>
      <c r="Q337" s="315"/>
      <c r="R337" s="315"/>
      <c r="S337" s="315"/>
      <c r="T337" s="315"/>
      <c r="U337" s="315"/>
      <c r="V337" s="315"/>
      <c r="W337" s="315"/>
      <c r="X337" s="315"/>
      <c r="Y337" s="315"/>
      <c r="Z337" s="315"/>
      <c r="AA337" s="315"/>
      <c r="AB337" s="315"/>
      <c r="AC337" s="315"/>
      <c r="AD337" s="315"/>
      <c r="AE337" s="315"/>
      <c r="AF337" s="315"/>
      <c r="AG337" s="315"/>
    </row>
    <row r="338">
      <c r="A338" s="315"/>
      <c r="B338" s="315"/>
      <c r="C338" s="315"/>
      <c r="D338" s="315"/>
      <c r="E338" s="315"/>
      <c r="F338" s="315"/>
      <c r="G338" s="315"/>
      <c r="H338" s="315"/>
      <c r="I338" s="315"/>
      <c r="J338" s="315"/>
      <c r="K338" s="315"/>
      <c r="L338" s="315"/>
      <c r="M338" s="315"/>
      <c r="N338" s="315"/>
      <c r="O338" s="315"/>
      <c r="P338" s="315"/>
      <c r="Q338" s="315"/>
      <c r="R338" s="315"/>
      <c r="S338" s="315"/>
      <c r="T338" s="315"/>
      <c r="U338" s="315"/>
      <c r="V338" s="315"/>
      <c r="W338" s="315"/>
      <c r="X338" s="315"/>
      <c r="Y338" s="315"/>
      <c r="Z338" s="315"/>
      <c r="AA338" s="315"/>
      <c r="AB338" s="315"/>
      <c r="AC338" s="315"/>
      <c r="AD338" s="315"/>
      <c r="AE338" s="315"/>
      <c r="AF338" s="315"/>
      <c r="AG338" s="315"/>
    </row>
    <row r="339">
      <c r="A339" s="315"/>
      <c r="B339" s="315"/>
      <c r="C339" s="315"/>
      <c r="D339" s="315"/>
      <c r="E339" s="315"/>
      <c r="F339" s="315"/>
      <c r="G339" s="315"/>
      <c r="H339" s="315"/>
      <c r="I339" s="315"/>
      <c r="J339" s="315"/>
      <c r="K339" s="315"/>
      <c r="L339" s="315"/>
      <c r="M339" s="315"/>
      <c r="N339" s="315"/>
      <c r="O339" s="315"/>
      <c r="P339" s="315"/>
      <c r="Q339" s="315"/>
      <c r="R339" s="315"/>
      <c r="S339" s="315"/>
      <c r="T339" s="315"/>
      <c r="U339" s="315"/>
      <c r="V339" s="315"/>
      <c r="W339" s="315"/>
      <c r="X339" s="315"/>
      <c r="Y339" s="315"/>
      <c r="Z339" s="315"/>
      <c r="AA339" s="315"/>
      <c r="AB339" s="315"/>
      <c r="AC339" s="315"/>
      <c r="AD339" s="315"/>
      <c r="AE339" s="315"/>
      <c r="AF339" s="315"/>
      <c r="AG339" s="315"/>
    </row>
    <row r="340">
      <c r="A340" s="315"/>
      <c r="B340" s="315"/>
      <c r="C340" s="315"/>
      <c r="D340" s="315"/>
      <c r="E340" s="315"/>
      <c r="F340" s="315"/>
      <c r="G340" s="315"/>
      <c r="H340" s="315"/>
      <c r="I340" s="315"/>
      <c r="J340" s="315"/>
      <c r="K340" s="315"/>
      <c r="L340" s="315"/>
      <c r="M340" s="315"/>
      <c r="N340" s="315"/>
      <c r="O340" s="315"/>
      <c r="P340" s="315"/>
      <c r="Q340" s="315"/>
      <c r="R340" s="315"/>
      <c r="S340" s="315"/>
      <c r="T340" s="315"/>
      <c r="U340" s="315"/>
      <c r="V340" s="315"/>
      <c r="W340" s="315"/>
      <c r="X340" s="315"/>
      <c r="Y340" s="315"/>
      <c r="Z340" s="315"/>
      <c r="AA340" s="315"/>
      <c r="AB340" s="315"/>
      <c r="AC340" s="315"/>
      <c r="AD340" s="315"/>
      <c r="AE340" s="315"/>
      <c r="AF340" s="315"/>
      <c r="AG340" s="315"/>
    </row>
    <row r="341">
      <c r="A341" s="315"/>
      <c r="B341" s="315"/>
      <c r="C341" s="315"/>
      <c r="D341" s="315"/>
      <c r="E341" s="315"/>
      <c r="F341" s="315"/>
      <c r="G341" s="315"/>
      <c r="H341" s="315"/>
      <c r="I341" s="315"/>
      <c r="J341" s="315"/>
      <c r="K341" s="315"/>
      <c r="L341" s="315"/>
      <c r="M341" s="315"/>
      <c r="N341" s="315"/>
      <c r="O341" s="315"/>
      <c r="P341" s="315"/>
      <c r="Q341" s="315"/>
      <c r="R341" s="315"/>
      <c r="S341" s="315"/>
      <c r="T341" s="315"/>
      <c r="U341" s="315"/>
      <c r="V341" s="315"/>
      <c r="W341" s="315"/>
      <c r="X341" s="315"/>
      <c r="Y341" s="315"/>
      <c r="Z341" s="315"/>
      <c r="AA341" s="315"/>
      <c r="AB341" s="315"/>
      <c r="AC341" s="315"/>
      <c r="AD341" s="315"/>
      <c r="AE341" s="315"/>
      <c r="AF341" s="315"/>
      <c r="AG341" s="315"/>
    </row>
    <row r="342">
      <c r="A342" s="315"/>
      <c r="B342" s="315"/>
      <c r="C342" s="315"/>
      <c r="D342" s="315"/>
      <c r="E342" s="315"/>
      <c r="F342" s="315"/>
      <c r="G342" s="315"/>
      <c r="H342" s="315"/>
      <c r="I342" s="315"/>
      <c r="J342" s="315"/>
      <c r="K342" s="315"/>
      <c r="L342" s="315"/>
      <c r="M342" s="315"/>
      <c r="N342" s="315"/>
      <c r="O342" s="315"/>
      <c r="P342" s="315"/>
      <c r="Q342" s="315"/>
      <c r="R342" s="315"/>
      <c r="S342" s="315"/>
      <c r="T342" s="315"/>
      <c r="U342" s="315"/>
      <c r="V342" s="315"/>
      <c r="W342" s="315"/>
      <c r="X342" s="315"/>
      <c r="Y342" s="315"/>
      <c r="Z342" s="315"/>
      <c r="AA342" s="315"/>
      <c r="AB342" s="315"/>
      <c r="AC342" s="315"/>
      <c r="AD342" s="315"/>
      <c r="AE342" s="315"/>
      <c r="AF342" s="315"/>
      <c r="AG342" s="315"/>
    </row>
    <row r="343">
      <c r="A343" s="315"/>
      <c r="B343" s="315"/>
      <c r="C343" s="315"/>
      <c r="D343" s="315"/>
      <c r="E343" s="315"/>
      <c r="F343" s="315"/>
      <c r="G343" s="315"/>
      <c r="H343" s="315"/>
      <c r="I343" s="315"/>
      <c r="J343" s="315"/>
      <c r="K343" s="315"/>
      <c r="L343" s="315"/>
      <c r="M343" s="315"/>
      <c r="N343" s="315"/>
      <c r="O343" s="315"/>
      <c r="P343" s="315"/>
      <c r="Q343" s="315"/>
      <c r="R343" s="315"/>
      <c r="S343" s="315"/>
      <c r="T343" s="315"/>
      <c r="U343" s="315"/>
      <c r="V343" s="315"/>
      <c r="W343" s="315"/>
      <c r="X343" s="315"/>
      <c r="Y343" s="315"/>
      <c r="Z343" s="315"/>
      <c r="AA343" s="315"/>
      <c r="AB343" s="315"/>
      <c r="AC343" s="315"/>
      <c r="AD343" s="315"/>
      <c r="AE343" s="315"/>
      <c r="AF343" s="315"/>
      <c r="AG343" s="315"/>
    </row>
    <row r="344">
      <c r="A344" s="315"/>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315"/>
      <c r="Z344" s="315"/>
      <c r="AA344" s="315"/>
      <c r="AB344" s="315"/>
      <c r="AC344" s="315"/>
      <c r="AD344" s="315"/>
      <c r="AE344" s="315"/>
      <c r="AF344" s="315"/>
      <c r="AG344" s="315"/>
    </row>
    <row r="345">
      <c r="A345" s="315"/>
      <c r="B345" s="315"/>
      <c r="C345" s="315"/>
      <c r="D345" s="315"/>
      <c r="E345" s="315"/>
      <c r="F345" s="315"/>
      <c r="G345" s="315"/>
      <c r="H345" s="315"/>
      <c r="I345" s="315"/>
      <c r="J345" s="315"/>
      <c r="K345" s="315"/>
      <c r="L345" s="315"/>
      <c r="M345" s="315"/>
      <c r="N345" s="315"/>
      <c r="O345" s="315"/>
      <c r="P345" s="315"/>
      <c r="Q345" s="315"/>
      <c r="R345" s="315"/>
      <c r="S345" s="315"/>
      <c r="T345" s="315"/>
      <c r="U345" s="315"/>
      <c r="V345" s="315"/>
      <c r="W345" s="315"/>
      <c r="X345" s="315"/>
      <c r="Y345" s="315"/>
      <c r="Z345" s="315"/>
      <c r="AA345" s="315"/>
      <c r="AB345" s="315"/>
      <c r="AC345" s="315"/>
      <c r="AD345" s="315"/>
      <c r="AE345" s="315"/>
      <c r="AF345" s="315"/>
      <c r="AG345" s="315"/>
    </row>
    <row r="346">
      <c r="A346" s="315"/>
      <c r="B346" s="315"/>
      <c r="C346" s="315"/>
      <c r="D346" s="315"/>
      <c r="E346" s="315"/>
      <c r="F346" s="315"/>
      <c r="G346" s="315"/>
      <c r="H346" s="315"/>
      <c r="I346" s="315"/>
      <c r="J346" s="315"/>
      <c r="K346" s="315"/>
      <c r="L346" s="315"/>
      <c r="M346" s="315"/>
      <c r="N346" s="315"/>
      <c r="O346" s="315"/>
      <c r="P346" s="315"/>
      <c r="Q346" s="315"/>
      <c r="R346" s="315"/>
      <c r="S346" s="315"/>
      <c r="T346" s="315"/>
      <c r="U346" s="315"/>
      <c r="V346" s="315"/>
      <c r="W346" s="315"/>
      <c r="X346" s="315"/>
      <c r="Y346" s="315"/>
      <c r="Z346" s="315"/>
      <c r="AA346" s="315"/>
      <c r="AB346" s="315"/>
      <c r="AC346" s="315"/>
      <c r="AD346" s="315"/>
      <c r="AE346" s="315"/>
      <c r="AF346" s="315"/>
      <c r="AG346" s="315"/>
    </row>
    <row r="347">
      <c r="A347" s="315"/>
      <c r="B347" s="315"/>
      <c r="C347" s="315"/>
      <c r="D347" s="315"/>
      <c r="E347" s="315"/>
      <c r="F347" s="315"/>
      <c r="G347" s="315"/>
      <c r="H347" s="315"/>
      <c r="I347" s="315"/>
      <c r="J347" s="315"/>
      <c r="K347" s="315"/>
      <c r="L347" s="315"/>
      <c r="M347" s="315"/>
      <c r="N347" s="315"/>
      <c r="O347" s="315"/>
      <c r="P347" s="315"/>
      <c r="Q347" s="315"/>
      <c r="R347" s="315"/>
      <c r="S347" s="315"/>
      <c r="T347" s="315"/>
      <c r="U347" s="315"/>
      <c r="V347" s="315"/>
      <c r="W347" s="315"/>
      <c r="X347" s="315"/>
      <c r="Y347" s="315"/>
      <c r="Z347" s="315"/>
      <c r="AA347" s="315"/>
      <c r="AB347" s="315"/>
      <c r="AC347" s="315"/>
      <c r="AD347" s="315"/>
      <c r="AE347" s="315"/>
      <c r="AF347" s="315"/>
      <c r="AG347" s="315"/>
    </row>
    <row r="348">
      <c r="A348" s="315"/>
      <c r="B348" s="315"/>
      <c r="C348" s="315"/>
      <c r="D348" s="315"/>
      <c r="E348" s="315"/>
      <c r="F348" s="315"/>
      <c r="G348" s="315"/>
      <c r="H348" s="315"/>
      <c r="I348" s="315"/>
      <c r="J348" s="315"/>
      <c r="K348" s="315"/>
      <c r="L348" s="315"/>
      <c r="M348" s="315"/>
      <c r="N348" s="315"/>
      <c r="O348" s="315"/>
      <c r="P348" s="315"/>
      <c r="Q348" s="315"/>
      <c r="R348" s="315"/>
      <c r="S348" s="315"/>
      <c r="T348" s="315"/>
      <c r="U348" s="315"/>
      <c r="V348" s="315"/>
      <c r="W348" s="315"/>
      <c r="X348" s="315"/>
      <c r="Y348" s="315"/>
      <c r="Z348" s="315"/>
      <c r="AA348" s="315"/>
      <c r="AB348" s="315"/>
      <c r="AC348" s="315"/>
      <c r="AD348" s="315"/>
      <c r="AE348" s="315"/>
      <c r="AF348" s="315"/>
      <c r="AG348" s="315"/>
    </row>
    <row r="349">
      <c r="A349" s="315"/>
      <c r="B349" s="315"/>
      <c r="C349" s="315"/>
      <c r="D349" s="315"/>
      <c r="E349" s="315"/>
      <c r="F349" s="315"/>
      <c r="G349" s="315"/>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315"/>
      <c r="AD349" s="315"/>
      <c r="AE349" s="315"/>
      <c r="AF349" s="315"/>
      <c r="AG349" s="315"/>
    </row>
    <row r="350">
      <c r="A350" s="315"/>
      <c r="B350" s="315"/>
      <c r="C350" s="315"/>
      <c r="D350" s="315"/>
      <c r="E350" s="315"/>
      <c r="F350" s="315"/>
      <c r="G350" s="315"/>
      <c r="H350" s="315"/>
      <c r="I350" s="315"/>
      <c r="J350" s="315"/>
      <c r="K350" s="315"/>
      <c r="L350" s="315"/>
      <c r="M350" s="315"/>
      <c r="N350" s="315"/>
      <c r="O350" s="315"/>
      <c r="P350" s="315"/>
      <c r="Q350" s="315"/>
      <c r="R350" s="315"/>
      <c r="S350" s="315"/>
      <c r="T350" s="315"/>
      <c r="U350" s="315"/>
      <c r="V350" s="315"/>
      <c r="W350" s="315"/>
      <c r="X350" s="315"/>
      <c r="Y350" s="315"/>
      <c r="Z350" s="315"/>
      <c r="AA350" s="315"/>
      <c r="AB350" s="315"/>
      <c r="AC350" s="315"/>
      <c r="AD350" s="315"/>
      <c r="AE350" s="315"/>
      <c r="AF350" s="315"/>
      <c r="AG350" s="315"/>
    </row>
    <row r="351">
      <c r="A351" s="315"/>
      <c r="B351" s="315"/>
      <c r="C351" s="315"/>
      <c r="D351" s="315"/>
      <c r="E351" s="315"/>
      <c r="F351" s="315"/>
      <c r="G351" s="315"/>
      <c r="H351" s="315"/>
      <c r="I351" s="315"/>
      <c r="J351" s="315"/>
      <c r="K351" s="315"/>
      <c r="L351" s="315"/>
      <c r="M351" s="315"/>
      <c r="N351" s="315"/>
      <c r="O351" s="315"/>
      <c r="P351" s="315"/>
      <c r="Q351" s="315"/>
      <c r="R351" s="315"/>
      <c r="S351" s="315"/>
      <c r="T351" s="315"/>
      <c r="U351" s="315"/>
      <c r="V351" s="315"/>
      <c r="W351" s="315"/>
      <c r="X351" s="315"/>
      <c r="Y351" s="315"/>
      <c r="Z351" s="315"/>
      <c r="AA351" s="315"/>
      <c r="AB351" s="315"/>
      <c r="AC351" s="315"/>
      <c r="AD351" s="315"/>
      <c r="AE351" s="315"/>
      <c r="AF351" s="315"/>
      <c r="AG351" s="315"/>
    </row>
    <row r="352">
      <c r="A352" s="315"/>
      <c r="B352" s="315"/>
      <c r="C352" s="315"/>
      <c r="D352" s="315"/>
      <c r="E352" s="315"/>
      <c r="F352" s="315"/>
      <c r="G352" s="315"/>
      <c r="H352" s="315"/>
      <c r="I352" s="315"/>
      <c r="J352" s="315"/>
      <c r="K352" s="315"/>
      <c r="L352" s="315"/>
      <c r="M352" s="315"/>
      <c r="N352" s="315"/>
      <c r="O352" s="315"/>
      <c r="P352" s="315"/>
      <c r="Q352" s="315"/>
      <c r="R352" s="315"/>
      <c r="S352" s="315"/>
      <c r="T352" s="315"/>
      <c r="U352" s="315"/>
      <c r="V352" s="315"/>
      <c r="W352" s="315"/>
      <c r="X352" s="315"/>
      <c r="Y352" s="315"/>
      <c r="Z352" s="315"/>
      <c r="AA352" s="315"/>
      <c r="AB352" s="315"/>
      <c r="AC352" s="315"/>
      <c r="AD352" s="315"/>
      <c r="AE352" s="315"/>
      <c r="AF352" s="315"/>
      <c r="AG352" s="315"/>
    </row>
    <row r="353">
      <c r="A353" s="315"/>
      <c r="B353" s="315"/>
      <c r="C353" s="315"/>
      <c r="D353" s="315"/>
      <c r="E353" s="315"/>
      <c r="F353" s="315"/>
      <c r="G353" s="315"/>
      <c r="H353" s="315"/>
      <c r="I353" s="315"/>
      <c r="J353" s="315"/>
      <c r="K353" s="315"/>
      <c r="L353" s="315"/>
      <c r="M353" s="315"/>
      <c r="N353" s="315"/>
      <c r="O353" s="315"/>
      <c r="P353" s="315"/>
      <c r="Q353" s="315"/>
      <c r="R353" s="315"/>
      <c r="S353" s="315"/>
      <c r="T353" s="315"/>
      <c r="U353" s="315"/>
      <c r="V353" s="315"/>
      <c r="W353" s="315"/>
      <c r="X353" s="315"/>
      <c r="Y353" s="315"/>
      <c r="Z353" s="315"/>
      <c r="AA353" s="315"/>
      <c r="AB353" s="315"/>
      <c r="AC353" s="315"/>
      <c r="AD353" s="315"/>
      <c r="AE353" s="315"/>
      <c r="AF353" s="315"/>
      <c r="AG353" s="315"/>
    </row>
    <row r="354">
      <c r="A354" s="315"/>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315"/>
      <c r="AD354" s="315"/>
      <c r="AE354" s="315"/>
      <c r="AF354" s="315"/>
      <c r="AG354" s="315"/>
    </row>
    <row r="355">
      <c r="A355" s="315"/>
      <c r="B355" s="315"/>
      <c r="C355" s="315"/>
      <c r="D355" s="315"/>
      <c r="E355" s="315"/>
      <c r="F355" s="315"/>
      <c r="G355" s="315"/>
      <c r="H355" s="315"/>
      <c r="I355" s="315"/>
      <c r="J355" s="315"/>
      <c r="K355" s="315"/>
      <c r="L355" s="315"/>
      <c r="M355" s="315"/>
      <c r="N355" s="315"/>
      <c r="O355" s="315"/>
      <c r="P355" s="315"/>
      <c r="Q355" s="315"/>
      <c r="R355" s="315"/>
      <c r="S355" s="315"/>
      <c r="T355" s="315"/>
      <c r="U355" s="315"/>
      <c r="V355" s="315"/>
      <c r="W355" s="315"/>
      <c r="X355" s="315"/>
      <c r="Y355" s="315"/>
      <c r="Z355" s="315"/>
      <c r="AA355" s="315"/>
      <c r="AB355" s="315"/>
      <c r="AC355" s="315"/>
      <c r="AD355" s="315"/>
      <c r="AE355" s="315"/>
      <c r="AF355" s="315"/>
      <c r="AG355" s="315"/>
    </row>
    <row r="356">
      <c r="A356" s="315"/>
      <c r="B356" s="315"/>
      <c r="C356" s="315"/>
      <c r="D356" s="315"/>
      <c r="E356" s="315"/>
      <c r="F356" s="315"/>
      <c r="G356" s="315"/>
      <c r="H356" s="315"/>
      <c r="I356" s="315"/>
      <c r="J356" s="315"/>
      <c r="K356" s="315"/>
      <c r="L356" s="315"/>
      <c r="M356" s="315"/>
      <c r="N356" s="315"/>
      <c r="O356" s="315"/>
      <c r="P356" s="315"/>
      <c r="Q356" s="315"/>
      <c r="R356" s="315"/>
      <c r="S356" s="315"/>
      <c r="T356" s="315"/>
      <c r="U356" s="315"/>
      <c r="V356" s="315"/>
      <c r="W356" s="315"/>
      <c r="X356" s="315"/>
      <c r="Y356" s="315"/>
      <c r="Z356" s="315"/>
      <c r="AA356" s="315"/>
      <c r="AB356" s="315"/>
      <c r="AC356" s="315"/>
      <c r="AD356" s="315"/>
      <c r="AE356" s="315"/>
      <c r="AF356" s="315"/>
      <c r="AG356" s="315"/>
    </row>
    <row r="357">
      <c r="A357" s="315"/>
      <c r="B357" s="315"/>
      <c r="C357" s="315"/>
      <c r="D357" s="315"/>
      <c r="E357" s="315"/>
      <c r="F357" s="315"/>
      <c r="G357" s="315"/>
      <c r="H357" s="315"/>
      <c r="I357" s="315"/>
      <c r="J357" s="315"/>
      <c r="K357" s="315"/>
      <c r="L357" s="315"/>
      <c r="M357" s="315"/>
      <c r="N357" s="315"/>
      <c r="O357" s="315"/>
      <c r="P357" s="315"/>
      <c r="Q357" s="315"/>
      <c r="R357" s="315"/>
      <c r="S357" s="315"/>
      <c r="T357" s="315"/>
      <c r="U357" s="315"/>
      <c r="V357" s="315"/>
      <c r="W357" s="315"/>
      <c r="X357" s="315"/>
      <c r="Y357" s="315"/>
      <c r="Z357" s="315"/>
      <c r="AA357" s="315"/>
      <c r="AB357" s="315"/>
      <c r="AC357" s="315"/>
      <c r="AD357" s="315"/>
      <c r="AE357" s="315"/>
      <c r="AF357" s="315"/>
      <c r="AG357" s="315"/>
    </row>
    <row r="358">
      <c r="A358" s="315"/>
      <c r="B358" s="315"/>
      <c r="C358" s="315"/>
      <c r="D358" s="315"/>
      <c r="E358" s="315"/>
      <c r="F358" s="315"/>
      <c r="G358" s="315"/>
      <c r="H358" s="315"/>
      <c r="I358" s="315"/>
      <c r="J358" s="315"/>
      <c r="K358" s="315"/>
      <c r="L358" s="315"/>
      <c r="M358" s="315"/>
      <c r="N358" s="315"/>
      <c r="O358" s="315"/>
      <c r="P358" s="315"/>
      <c r="Q358" s="315"/>
      <c r="R358" s="315"/>
      <c r="S358" s="315"/>
      <c r="T358" s="315"/>
      <c r="U358" s="315"/>
      <c r="V358" s="315"/>
      <c r="W358" s="315"/>
      <c r="X358" s="315"/>
      <c r="Y358" s="315"/>
      <c r="Z358" s="315"/>
      <c r="AA358" s="315"/>
      <c r="AB358" s="315"/>
      <c r="AC358" s="315"/>
      <c r="AD358" s="315"/>
      <c r="AE358" s="315"/>
      <c r="AF358" s="315"/>
      <c r="AG358" s="315"/>
    </row>
    <row r="359">
      <c r="A359" s="315"/>
      <c r="B359" s="315"/>
      <c r="C359" s="315"/>
      <c r="D359" s="315"/>
      <c r="E359" s="315"/>
      <c r="F359" s="315"/>
      <c r="G359" s="315"/>
      <c r="H359" s="315"/>
      <c r="I359" s="315"/>
      <c r="J359" s="315"/>
      <c r="K359" s="315"/>
      <c r="L359" s="315"/>
      <c r="M359" s="315"/>
      <c r="N359" s="315"/>
      <c r="O359" s="315"/>
      <c r="P359" s="315"/>
      <c r="Q359" s="315"/>
      <c r="R359" s="315"/>
      <c r="S359" s="315"/>
      <c r="T359" s="315"/>
      <c r="U359" s="315"/>
      <c r="V359" s="315"/>
      <c r="W359" s="315"/>
      <c r="X359" s="315"/>
      <c r="Y359" s="315"/>
      <c r="Z359" s="315"/>
      <c r="AA359" s="315"/>
      <c r="AB359" s="315"/>
      <c r="AC359" s="315"/>
      <c r="AD359" s="315"/>
      <c r="AE359" s="315"/>
      <c r="AF359" s="315"/>
      <c r="AG359" s="315"/>
    </row>
    <row r="360">
      <c r="A360" s="315"/>
      <c r="B360" s="315"/>
      <c r="C360" s="315"/>
      <c r="D360" s="315"/>
      <c r="E360" s="315"/>
      <c r="F360" s="315"/>
      <c r="G360" s="315"/>
      <c r="H360" s="315"/>
      <c r="I360" s="315"/>
      <c r="J360" s="315"/>
      <c r="K360" s="315"/>
      <c r="L360" s="315"/>
      <c r="M360" s="315"/>
      <c r="N360" s="315"/>
      <c r="O360" s="315"/>
      <c r="P360" s="315"/>
      <c r="Q360" s="315"/>
      <c r="R360" s="315"/>
      <c r="S360" s="315"/>
      <c r="T360" s="315"/>
      <c r="U360" s="315"/>
      <c r="V360" s="315"/>
      <c r="W360" s="315"/>
      <c r="X360" s="315"/>
      <c r="Y360" s="315"/>
      <c r="Z360" s="315"/>
      <c r="AA360" s="315"/>
      <c r="AB360" s="315"/>
      <c r="AC360" s="315"/>
      <c r="AD360" s="315"/>
      <c r="AE360" s="315"/>
      <c r="AF360" s="315"/>
      <c r="AG360" s="315"/>
    </row>
    <row r="361">
      <c r="A361" s="315"/>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315"/>
      <c r="AD361" s="315"/>
      <c r="AE361" s="315"/>
      <c r="AF361" s="315"/>
      <c r="AG361" s="315"/>
    </row>
    <row r="362">
      <c r="A362" s="315"/>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315"/>
      <c r="AD362" s="315"/>
      <c r="AE362" s="315"/>
      <c r="AF362" s="315"/>
      <c r="AG362" s="315"/>
    </row>
    <row r="363">
      <c r="A363" s="315"/>
      <c r="B363" s="315"/>
      <c r="C363" s="315"/>
      <c r="D363" s="315"/>
      <c r="E363" s="315"/>
      <c r="F363" s="315"/>
      <c r="G363" s="315"/>
      <c r="H363" s="315"/>
      <c r="I363" s="315"/>
      <c r="J363" s="315"/>
      <c r="K363" s="315"/>
      <c r="L363" s="315"/>
      <c r="M363" s="315"/>
      <c r="N363" s="315"/>
      <c r="O363" s="315"/>
      <c r="P363" s="315"/>
      <c r="Q363" s="315"/>
      <c r="R363" s="315"/>
      <c r="S363" s="315"/>
      <c r="T363" s="315"/>
      <c r="U363" s="315"/>
      <c r="V363" s="315"/>
      <c r="W363" s="315"/>
      <c r="X363" s="315"/>
      <c r="Y363" s="315"/>
      <c r="Z363" s="315"/>
      <c r="AA363" s="315"/>
      <c r="AB363" s="315"/>
      <c r="AC363" s="315"/>
      <c r="AD363" s="315"/>
      <c r="AE363" s="315"/>
      <c r="AF363" s="315"/>
      <c r="AG363" s="315"/>
    </row>
    <row r="364">
      <c r="A364" s="315"/>
      <c r="B364" s="315"/>
      <c r="C364" s="315"/>
      <c r="D364" s="315"/>
      <c r="E364" s="315"/>
      <c r="F364" s="315"/>
      <c r="G364" s="315"/>
      <c r="H364" s="315"/>
      <c r="I364" s="315"/>
      <c r="J364" s="315"/>
      <c r="K364" s="315"/>
      <c r="L364" s="315"/>
      <c r="M364" s="315"/>
      <c r="N364" s="315"/>
      <c r="O364" s="315"/>
      <c r="P364" s="315"/>
      <c r="Q364" s="315"/>
      <c r="R364" s="315"/>
      <c r="S364" s="315"/>
      <c r="T364" s="315"/>
      <c r="U364" s="315"/>
      <c r="V364" s="315"/>
      <c r="W364" s="315"/>
      <c r="X364" s="315"/>
      <c r="Y364" s="315"/>
      <c r="Z364" s="315"/>
      <c r="AA364" s="315"/>
      <c r="AB364" s="315"/>
      <c r="AC364" s="315"/>
      <c r="AD364" s="315"/>
      <c r="AE364" s="315"/>
      <c r="AF364" s="315"/>
      <c r="AG364" s="315"/>
    </row>
    <row r="365">
      <c r="A365" s="315"/>
      <c r="B365" s="315"/>
      <c r="C365" s="315"/>
      <c r="D365" s="315"/>
      <c r="E365" s="315"/>
      <c r="F365" s="315"/>
      <c r="G365" s="315"/>
      <c r="H365" s="315"/>
      <c r="I365" s="315"/>
      <c r="J365" s="315"/>
      <c r="K365" s="315"/>
      <c r="L365" s="315"/>
      <c r="M365" s="315"/>
      <c r="N365" s="315"/>
      <c r="O365" s="315"/>
      <c r="P365" s="315"/>
      <c r="Q365" s="315"/>
      <c r="R365" s="315"/>
      <c r="S365" s="315"/>
      <c r="T365" s="315"/>
      <c r="U365" s="315"/>
      <c r="V365" s="315"/>
      <c r="W365" s="315"/>
      <c r="X365" s="315"/>
      <c r="Y365" s="315"/>
      <c r="Z365" s="315"/>
      <c r="AA365" s="315"/>
      <c r="AB365" s="315"/>
      <c r="AC365" s="315"/>
      <c r="AD365" s="315"/>
      <c r="AE365" s="315"/>
      <c r="AF365" s="315"/>
      <c r="AG365" s="315"/>
    </row>
    <row r="366">
      <c r="A366" s="315"/>
      <c r="B366" s="315"/>
      <c r="C366" s="315"/>
      <c r="D366" s="315"/>
      <c r="E366" s="315"/>
      <c r="F366" s="315"/>
      <c r="G366" s="315"/>
      <c r="H366" s="315"/>
      <c r="I366" s="315"/>
      <c r="J366" s="315"/>
      <c r="K366" s="315"/>
      <c r="L366" s="315"/>
      <c r="M366" s="315"/>
      <c r="N366" s="315"/>
      <c r="O366" s="315"/>
      <c r="P366" s="315"/>
      <c r="Q366" s="315"/>
      <c r="R366" s="315"/>
      <c r="S366" s="315"/>
      <c r="T366" s="315"/>
      <c r="U366" s="315"/>
      <c r="V366" s="315"/>
      <c r="W366" s="315"/>
      <c r="X366" s="315"/>
      <c r="Y366" s="315"/>
      <c r="Z366" s="315"/>
      <c r="AA366" s="315"/>
      <c r="AB366" s="315"/>
      <c r="AC366" s="315"/>
      <c r="AD366" s="315"/>
      <c r="AE366" s="315"/>
      <c r="AF366" s="315"/>
      <c r="AG366" s="315"/>
    </row>
    <row r="367">
      <c r="A367" s="315"/>
      <c r="B367" s="315"/>
      <c r="C367" s="315"/>
      <c r="D367" s="315"/>
      <c r="E367" s="315"/>
      <c r="F367" s="315"/>
      <c r="G367" s="315"/>
      <c r="H367" s="315"/>
      <c r="I367" s="315"/>
      <c r="J367" s="315"/>
      <c r="K367" s="315"/>
      <c r="L367" s="315"/>
      <c r="M367" s="315"/>
      <c r="N367" s="315"/>
      <c r="O367" s="315"/>
      <c r="P367" s="315"/>
      <c r="Q367" s="315"/>
      <c r="R367" s="315"/>
      <c r="S367" s="315"/>
      <c r="T367" s="315"/>
      <c r="U367" s="315"/>
      <c r="V367" s="315"/>
      <c r="W367" s="315"/>
      <c r="X367" s="315"/>
      <c r="Y367" s="315"/>
      <c r="Z367" s="315"/>
      <c r="AA367" s="315"/>
      <c r="AB367" s="315"/>
      <c r="AC367" s="315"/>
      <c r="AD367" s="315"/>
      <c r="AE367" s="315"/>
      <c r="AF367" s="315"/>
      <c r="AG367" s="315"/>
    </row>
    <row r="368">
      <c r="A368" s="315"/>
      <c r="B368" s="315"/>
      <c r="C368" s="315"/>
      <c r="D368" s="315"/>
      <c r="E368" s="315"/>
      <c r="F368" s="315"/>
      <c r="G368" s="315"/>
      <c r="H368" s="315"/>
      <c r="I368" s="315"/>
      <c r="J368" s="315"/>
      <c r="K368" s="315"/>
      <c r="L368" s="315"/>
      <c r="M368" s="315"/>
      <c r="N368" s="315"/>
      <c r="O368" s="315"/>
      <c r="P368" s="315"/>
      <c r="Q368" s="315"/>
      <c r="R368" s="315"/>
      <c r="S368" s="315"/>
      <c r="T368" s="315"/>
      <c r="U368" s="315"/>
      <c r="V368" s="315"/>
      <c r="W368" s="315"/>
      <c r="X368" s="315"/>
      <c r="Y368" s="315"/>
      <c r="Z368" s="315"/>
      <c r="AA368" s="315"/>
      <c r="AB368" s="315"/>
      <c r="AC368" s="315"/>
      <c r="AD368" s="315"/>
      <c r="AE368" s="315"/>
      <c r="AF368" s="315"/>
      <c r="AG368" s="315"/>
    </row>
    <row r="369">
      <c r="A369" s="315"/>
      <c r="B369" s="315"/>
      <c r="C369" s="315"/>
      <c r="D369" s="315"/>
      <c r="E369" s="315"/>
      <c r="F369" s="315"/>
      <c r="G369" s="315"/>
      <c r="H369" s="315"/>
      <c r="I369" s="315"/>
      <c r="J369" s="315"/>
      <c r="K369" s="315"/>
      <c r="L369" s="315"/>
      <c r="M369" s="315"/>
      <c r="N369" s="315"/>
      <c r="O369" s="315"/>
      <c r="P369" s="315"/>
      <c r="Q369" s="315"/>
      <c r="R369" s="315"/>
      <c r="S369" s="315"/>
      <c r="T369" s="315"/>
      <c r="U369" s="315"/>
      <c r="V369" s="315"/>
      <c r="W369" s="315"/>
      <c r="X369" s="315"/>
      <c r="Y369" s="315"/>
      <c r="Z369" s="315"/>
      <c r="AA369" s="315"/>
      <c r="AB369" s="315"/>
      <c r="AC369" s="315"/>
      <c r="AD369" s="315"/>
      <c r="AE369" s="315"/>
      <c r="AF369" s="315"/>
      <c r="AG369" s="315"/>
    </row>
    <row r="370">
      <c r="A370" s="315"/>
      <c r="B370" s="315"/>
      <c r="C370" s="315"/>
      <c r="D370" s="315"/>
      <c r="E370" s="315"/>
      <c r="F370" s="315"/>
      <c r="G370" s="315"/>
      <c r="H370" s="315"/>
      <c r="I370" s="315"/>
      <c r="J370" s="315"/>
      <c r="K370" s="315"/>
      <c r="L370" s="315"/>
      <c r="M370" s="315"/>
      <c r="N370" s="315"/>
      <c r="O370" s="315"/>
      <c r="P370" s="315"/>
      <c r="Q370" s="315"/>
      <c r="R370" s="315"/>
      <c r="S370" s="315"/>
      <c r="T370" s="315"/>
      <c r="U370" s="315"/>
      <c r="V370" s="315"/>
      <c r="W370" s="315"/>
      <c r="X370" s="315"/>
      <c r="Y370" s="315"/>
      <c r="Z370" s="315"/>
      <c r="AA370" s="315"/>
      <c r="AB370" s="315"/>
      <c r="AC370" s="315"/>
      <c r="AD370" s="315"/>
      <c r="AE370" s="315"/>
      <c r="AF370" s="315"/>
      <c r="AG370" s="315"/>
    </row>
    <row r="371">
      <c r="A371" s="315"/>
      <c r="B371" s="315"/>
      <c r="C371" s="315"/>
      <c r="D371" s="315"/>
      <c r="E371" s="315"/>
      <c r="F371" s="315"/>
      <c r="G371" s="315"/>
      <c r="H371" s="315"/>
      <c r="I371" s="315"/>
      <c r="J371" s="315"/>
      <c r="K371" s="315"/>
      <c r="L371" s="315"/>
      <c r="M371" s="315"/>
      <c r="N371" s="315"/>
      <c r="O371" s="315"/>
      <c r="P371" s="315"/>
      <c r="Q371" s="315"/>
      <c r="R371" s="315"/>
      <c r="S371" s="315"/>
      <c r="T371" s="315"/>
      <c r="U371" s="315"/>
      <c r="V371" s="315"/>
      <c r="W371" s="315"/>
      <c r="X371" s="315"/>
      <c r="Y371" s="315"/>
      <c r="Z371" s="315"/>
      <c r="AA371" s="315"/>
      <c r="AB371" s="315"/>
      <c r="AC371" s="315"/>
      <c r="AD371" s="315"/>
      <c r="AE371" s="315"/>
      <c r="AF371" s="315"/>
      <c r="AG371" s="315"/>
    </row>
    <row r="372">
      <c r="A372" s="315"/>
      <c r="B372" s="315"/>
      <c r="C372" s="315"/>
      <c r="D372" s="315"/>
      <c r="E372" s="315"/>
      <c r="F372" s="315"/>
      <c r="G372" s="315"/>
      <c r="H372" s="315"/>
      <c r="I372" s="315"/>
      <c r="J372" s="315"/>
      <c r="K372" s="315"/>
      <c r="L372" s="315"/>
      <c r="M372" s="315"/>
      <c r="N372" s="315"/>
      <c r="O372" s="315"/>
      <c r="P372" s="315"/>
      <c r="Q372" s="315"/>
      <c r="R372" s="315"/>
      <c r="S372" s="315"/>
      <c r="T372" s="315"/>
      <c r="U372" s="315"/>
      <c r="V372" s="315"/>
      <c r="W372" s="315"/>
      <c r="X372" s="315"/>
      <c r="Y372" s="315"/>
      <c r="Z372" s="315"/>
      <c r="AA372" s="315"/>
      <c r="AB372" s="315"/>
      <c r="AC372" s="315"/>
      <c r="AD372" s="315"/>
      <c r="AE372" s="315"/>
      <c r="AF372" s="315"/>
      <c r="AG372" s="315"/>
    </row>
    <row r="373">
      <c r="A373" s="315"/>
      <c r="B373" s="315"/>
      <c r="C373" s="315"/>
      <c r="D373" s="315"/>
      <c r="E373" s="315"/>
      <c r="F373" s="315"/>
      <c r="G373" s="315"/>
      <c r="H373" s="315"/>
      <c r="I373" s="315"/>
      <c r="J373" s="315"/>
      <c r="K373" s="315"/>
      <c r="L373" s="315"/>
      <c r="M373" s="315"/>
      <c r="N373" s="315"/>
      <c r="O373" s="315"/>
      <c r="P373" s="315"/>
      <c r="Q373" s="315"/>
      <c r="R373" s="315"/>
      <c r="S373" s="315"/>
      <c r="T373" s="315"/>
      <c r="U373" s="315"/>
      <c r="V373" s="315"/>
      <c r="W373" s="315"/>
      <c r="X373" s="315"/>
      <c r="Y373" s="315"/>
      <c r="Z373" s="315"/>
      <c r="AA373" s="315"/>
      <c r="AB373" s="315"/>
      <c r="AC373" s="315"/>
      <c r="AD373" s="315"/>
      <c r="AE373" s="315"/>
      <c r="AF373" s="315"/>
      <c r="AG373" s="315"/>
    </row>
    <row r="374">
      <c r="A374" s="315"/>
      <c r="B374" s="315"/>
      <c r="C374" s="315"/>
      <c r="D374" s="315"/>
      <c r="E374" s="315"/>
      <c r="F374" s="315"/>
      <c r="G374" s="315"/>
      <c r="H374" s="315"/>
      <c r="I374" s="315"/>
      <c r="J374" s="315"/>
      <c r="K374" s="315"/>
      <c r="L374" s="315"/>
      <c r="M374" s="315"/>
      <c r="N374" s="315"/>
      <c r="O374" s="315"/>
      <c r="P374" s="315"/>
      <c r="Q374" s="315"/>
      <c r="R374" s="315"/>
      <c r="S374" s="315"/>
      <c r="T374" s="315"/>
      <c r="U374" s="315"/>
      <c r="V374" s="315"/>
      <c r="W374" s="315"/>
      <c r="X374" s="315"/>
      <c r="Y374" s="315"/>
      <c r="Z374" s="315"/>
      <c r="AA374" s="315"/>
      <c r="AB374" s="315"/>
      <c r="AC374" s="315"/>
      <c r="AD374" s="315"/>
      <c r="AE374" s="315"/>
      <c r="AF374" s="315"/>
      <c r="AG374" s="315"/>
    </row>
    <row r="375">
      <c r="A375" s="315"/>
      <c r="B375" s="315"/>
      <c r="C375" s="315"/>
      <c r="D375" s="315"/>
      <c r="E375" s="315"/>
      <c r="F375" s="315"/>
      <c r="G375" s="315"/>
      <c r="H375" s="315"/>
      <c r="I375" s="315"/>
      <c r="J375" s="315"/>
      <c r="K375" s="315"/>
      <c r="L375" s="315"/>
      <c r="M375" s="315"/>
      <c r="N375" s="315"/>
      <c r="O375" s="315"/>
      <c r="P375" s="315"/>
      <c r="Q375" s="315"/>
      <c r="R375" s="315"/>
      <c r="S375" s="315"/>
      <c r="T375" s="315"/>
      <c r="U375" s="315"/>
      <c r="V375" s="315"/>
      <c r="W375" s="315"/>
      <c r="X375" s="315"/>
      <c r="Y375" s="315"/>
      <c r="Z375" s="315"/>
      <c r="AA375" s="315"/>
      <c r="AB375" s="315"/>
      <c r="AC375" s="315"/>
      <c r="AD375" s="315"/>
      <c r="AE375" s="315"/>
      <c r="AF375" s="315"/>
      <c r="AG375" s="315"/>
    </row>
    <row r="376">
      <c r="A376" s="315"/>
      <c r="B376" s="315"/>
      <c r="C376" s="315"/>
      <c r="D376" s="315"/>
      <c r="E376" s="315"/>
      <c r="F376" s="315"/>
      <c r="G376" s="315"/>
      <c r="H376" s="315"/>
      <c r="I376" s="315"/>
      <c r="J376" s="315"/>
      <c r="K376" s="315"/>
      <c r="L376" s="315"/>
      <c r="M376" s="315"/>
      <c r="N376" s="315"/>
      <c r="O376" s="315"/>
      <c r="P376" s="315"/>
      <c r="Q376" s="315"/>
      <c r="R376" s="315"/>
      <c r="S376" s="315"/>
      <c r="T376" s="315"/>
      <c r="U376" s="315"/>
      <c r="V376" s="315"/>
      <c r="W376" s="315"/>
      <c r="X376" s="315"/>
      <c r="Y376" s="315"/>
      <c r="Z376" s="315"/>
      <c r="AA376" s="315"/>
      <c r="AB376" s="315"/>
      <c r="AC376" s="315"/>
      <c r="AD376" s="315"/>
      <c r="AE376" s="315"/>
      <c r="AF376" s="315"/>
      <c r="AG376" s="315"/>
    </row>
    <row r="377">
      <c r="A377" s="315"/>
      <c r="B377" s="315"/>
      <c r="C377" s="315"/>
      <c r="D377" s="315"/>
      <c r="E377" s="315"/>
      <c r="F377" s="315"/>
      <c r="G377" s="315"/>
      <c r="H377" s="315"/>
      <c r="I377" s="315"/>
      <c r="J377" s="315"/>
      <c r="K377" s="315"/>
      <c r="L377" s="315"/>
      <c r="M377" s="315"/>
      <c r="N377" s="315"/>
      <c r="O377" s="315"/>
      <c r="P377" s="315"/>
      <c r="Q377" s="315"/>
      <c r="R377" s="315"/>
      <c r="S377" s="315"/>
      <c r="T377" s="315"/>
      <c r="U377" s="315"/>
      <c r="V377" s="315"/>
      <c r="W377" s="315"/>
      <c r="X377" s="315"/>
      <c r="Y377" s="315"/>
      <c r="Z377" s="315"/>
      <c r="AA377" s="315"/>
      <c r="AB377" s="315"/>
      <c r="AC377" s="315"/>
      <c r="AD377" s="315"/>
      <c r="AE377" s="315"/>
      <c r="AF377" s="315"/>
      <c r="AG377" s="315"/>
    </row>
    <row r="378">
      <c r="A378" s="315"/>
      <c r="B378" s="315"/>
      <c r="C378" s="315"/>
      <c r="D378" s="315"/>
      <c r="E378" s="315"/>
      <c r="F378" s="315"/>
      <c r="G378" s="315"/>
      <c r="H378" s="315"/>
      <c r="I378" s="315"/>
      <c r="J378" s="315"/>
      <c r="K378" s="315"/>
      <c r="L378" s="315"/>
      <c r="M378" s="315"/>
      <c r="N378" s="315"/>
      <c r="O378" s="315"/>
      <c r="P378" s="315"/>
      <c r="Q378" s="315"/>
      <c r="R378" s="315"/>
      <c r="S378" s="315"/>
      <c r="T378" s="315"/>
      <c r="U378" s="315"/>
      <c r="V378" s="315"/>
      <c r="W378" s="315"/>
      <c r="X378" s="315"/>
      <c r="Y378" s="315"/>
      <c r="Z378" s="315"/>
      <c r="AA378" s="315"/>
      <c r="AB378" s="315"/>
      <c r="AC378" s="315"/>
      <c r="AD378" s="315"/>
      <c r="AE378" s="315"/>
      <c r="AF378" s="315"/>
      <c r="AG378" s="315"/>
    </row>
    <row r="379">
      <c r="A379" s="315"/>
      <c r="B379" s="315"/>
      <c r="C379" s="315"/>
      <c r="D379" s="315"/>
      <c r="E379" s="315"/>
      <c r="F379" s="315"/>
      <c r="G379" s="315"/>
      <c r="H379" s="315"/>
      <c r="I379" s="315"/>
      <c r="J379" s="315"/>
      <c r="K379" s="315"/>
      <c r="L379" s="315"/>
      <c r="M379" s="315"/>
      <c r="N379" s="315"/>
      <c r="O379" s="315"/>
      <c r="P379" s="315"/>
      <c r="Q379" s="315"/>
      <c r="R379" s="315"/>
      <c r="S379" s="315"/>
      <c r="T379" s="315"/>
      <c r="U379" s="315"/>
      <c r="V379" s="315"/>
      <c r="W379" s="315"/>
      <c r="X379" s="315"/>
      <c r="Y379" s="315"/>
      <c r="Z379" s="315"/>
      <c r="AA379" s="315"/>
      <c r="AB379" s="315"/>
      <c r="AC379" s="315"/>
      <c r="AD379" s="315"/>
      <c r="AE379" s="315"/>
      <c r="AF379" s="315"/>
      <c r="AG379" s="315"/>
    </row>
    <row r="380">
      <c r="A380" s="315"/>
      <c r="B380" s="315"/>
      <c r="C380" s="315"/>
      <c r="D380" s="315"/>
      <c r="E380" s="315"/>
      <c r="F380" s="315"/>
      <c r="G380" s="315"/>
      <c r="H380" s="315"/>
      <c r="I380" s="315"/>
      <c r="J380" s="315"/>
      <c r="K380" s="315"/>
      <c r="L380" s="315"/>
      <c r="M380" s="315"/>
      <c r="N380" s="315"/>
      <c r="O380" s="315"/>
      <c r="P380" s="315"/>
      <c r="Q380" s="315"/>
      <c r="R380" s="315"/>
      <c r="S380" s="315"/>
      <c r="T380" s="315"/>
      <c r="U380" s="315"/>
      <c r="V380" s="315"/>
      <c r="W380" s="315"/>
      <c r="X380" s="315"/>
      <c r="Y380" s="315"/>
      <c r="Z380" s="315"/>
      <c r="AA380" s="315"/>
      <c r="AB380" s="315"/>
      <c r="AC380" s="315"/>
      <c r="AD380" s="315"/>
      <c r="AE380" s="315"/>
      <c r="AF380" s="315"/>
      <c r="AG380" s="315"/>
    </row>
    <row r="381">
      <c r="A381" s="315"/>
      <c r="B381" s="315"/>
      <c r="C381" s="315"/>
      <c r="D381" s="315"/>
      <c r="E381" s="315"/>
      <c r="F381" s="315"/>
      <c r="G381" s="315"/>
      <c r="H381" s="315"/>
      <c r="I381" s="315"/>
      <c r="J381" s="315"/>
      <c r="K381" s="315"/>
      <c r="L381" s="315"/>
      <c r="M381" s="315"/>
      <c r="N381" s="315"/>
      <c r="O381" s="315"/>
      <c r="P381" s="315"/>
      <c r="Q381" s="315"/>
      <c r="R381" s="315"/>
      <c r="S381" s="315"/>
      <c r="T381" s="315"/>
      <c r="U381" s="315"/>
      <c r="V381" s="315"/>
      <c r="W381" s="315"/>
      <c r="X381" s="315"/>
      <c r="Y381" s="315"/>
      <c r="Z381" s="315"/>
      <c r="AA381" s="315"/>
      <c r="AB381" s="315"/>
      <c r="AC381" s="315"/>
      <c r="AD381" s="315"/>
      <c r="AE381" s="315"/>
      <c r="AF381" s="315"/>
      <c r="AG381" s="315"/>
    </row>
    <row r="382">
      <c r="A382" s="315"/>
      <c r="B382" s="315"/>
      <c r="C382" s="315"/>
      <c r="D382" s="315"/>
      <c r="E382" s="315"/>
      <c r="F382" s="315"/>
      <c r="G382" s="315"/>
      <c r="H382" s="315"/>
      <c r="I382" s="315"/>
      <c r="J382" s="315"/>
      <c r="K382" s="315"/>
      <c r="L382" s="315"/>
      <c r="M382" s="315"/>
      <c r="N382" s="315"/>
      <c r="O382" s="315"/>
      <c r="P382" s="315"/>
      <c r="Q382" s="315"/>
      <c r="R382" s="315"/>
      <c r="S382" s="315"/>
      <c r="T382" s="315"/>
      <c r="U382" s="315"/>
      <c r="V382" s="315"/>
      <c r="W382" s="315"/>
      <c r="X382" s="315"/>
      <c r="Y382" s="315"/>
      <c r="Z382" s="315"/>
      <c r="AA382" s="315"/>
      <c r="AB382" s="315"/>
      <c r="AC382" s="315"/>
      <c r="AD382" s="315"/>
      <c r="AE382" s="315"/>
      <c r="AF382" s="315"/>
      <c r="AG382" s="315"/>
    </row>
    <row r="383">
      <c r="A383" s="315"/>
      <c r="B383" s="315"/>
      <c r="C383" s="315"/>
      <c r="D383" s="315"/>
      <c r="E383" s="315"/>
      <c r="F383" s="315"/>
      <c r="G383" s="315"/>
      <c r="H383" s="315"/>
      <c r="I383" s="315"/>
      <c r="J383" s="315"/>
      <c r="K383" s="315"/>
      <c r="L383" s="315"/>
      <c r="M383" s="315"/>
      <c r="N383" s="315"/>
      <c r="O383" s="315"/>
      <c r="P383" s="315"/>
      <c r="Q383" s="315"/>
      <c r="R383" s="315"/>
      <c r="S383" s="315"/>
      <c r="T383" s="315"/>
      <c r="U383" s="315"/>
      <c r="V383" s="315"/>
      <c r="W383" s="315"/>
      <c r="X383" s="315"/>
      <c r="Y383" s="315"/>
      <c r="Z383" s="315"/>
      <c r="AA383" s="315"/>
      <c r="AB383" s="315"/>
      <c r="AC383" s="315"/>
      <c r="AD383" s="315"/>
      <c r="AE383" s="315"/>
      <c r="AF383" s="315"/>
      <c r="AG383" s="315"/>
    </row>
    <row r="384">
      <c r="A384" s="315"/>
      <c r="B384" s="315"/>
      <c r="C384" s="315"/>
      <c r="D384" s="315"/>
      <c r="E384" s="315"/>
      <c r="F384" s="315"/>
      <c r="G384" s="315"/>
      <c r="H384" s="315"/>
      <c r="I384" s="315"/>
      <c r="J384" s="315"/>
      <c r="K384" s="315"/>
      <c r="L384" s="315"/>
      <c r="M384" s="315"/>
      <c r="N384" s="315"/>
      <c r="O384" s="315"/>
      <c r="P384" s="315"/>
      <c r="Q384" s="315"/>
      <c r="R384" s="315"/>
      <c r="S384" s="315"/>
      <c r="T384" s="315"/>
      <c r="U384" s="315"/>
      <c r="V384" s="315"/>
      <c r="W384" s="315"/>
      <c r="X384" s="315"/>
      <c r="Y384" s="315"/>
      <c r="Z384" s="315"/>
      <c r="AA384" s="315"/>
      <c r="AB384" s="315"/>
      <c r="AC384" s="315"/>
      <c r="AD384" s="315"/>
      <c r="AE384" s="315"/>
      <c r="AF384" s="315"/>
      <c r="AG384" s="315"/>
    </row>
    <row r="385">
      <c r="A385" s="315"/>
      <c r="B385" s="315"/>
      <c r="C385" s="315"/>
      <c r="D385" s="315"/>
      <c r="E385" s="315"/>
      <c r="F385" s="315"/>
      <c r="G385" s="315"/>
      <c r="H385" s="315"/>
      <c r="I385" s="315"/>
      <c r="J385" s="315"/>
      <c r="K385" s="315"/>
      <c r="L385" s="315"/>
      <c r="M385" s="315"/>
      <c r="N385" s="315"/>
      <c r="O385" s="315"/>
      <c r="P385" s="315"/>
      <c r="Q385" s="315"/>
      <c r="R385" s="315"/>
      <c r="S385" s="315"/>
      <c r="T385" s="315"/>
      <c r="U385" s="315"/>
      <c r="V385" s="315"/>
      <c r="W385" s="315"/>
      <c r="X385" s="315"/>
      <c r="Y385" s="315"/>
      <c r="Z385" s="315"/>
      <c r="AA385" s="315"/>
      <c r="AB385" s="315"/>
      <c r="AC385" s="315"/>
      <c r="AD385" s="315"/>
      <c r="AE385" s="315"/>
      <c r="AF385" s="315"/>
      <c r="AG385" s="315"/>
    </row>
    <row r="386">
      <c r="A386" s="315"/>
      <c r="B386" s="315"/>
      <c r="C386" s="315"/>
      <c r="D386" s="315"/>
      <c r="E386" s="315"/>
      <c r="F386" s="315"/>
      <c r="G386" s="315"/>
      <c r="H386" s="315"/>
      <c r="I386" s="315"/>
      <c r="J386" s="315"/>
      <c r="K386" s="315"/>
      <c r="L386" s="315"/>
      <c r="M386" s="315"/>
      <c r="N386" s="315"/>
      <c r="O386" s="315"/>
      <c r="P386" s="315"/>
      <c r="Q386" s="315"/>
      <c r="R386" s="315"/>
      <c r="S386" s="315"/>
      <c r="T386" s="315"/>
      <c r="U386" s="315"/>
      <c r="V386" s="315"/>
      <c r="W386" s="315"/>
      <c r="X386" s="315"/>
      <c r="Y386" s="315"/>
      <c r="Z386" s="315"/>
      <c r="AA386" s="315"/>
      <c r="AB386" s="315"/>
      <c r="AC386" s="315"/>
      <c r="AD386" s="315"/>
      <c r="AE386" s="315"/>
      <c r="AF386" s="315"/>
      <c r="AG386" s="315"/>
    </row>
    <row r="387">
      <c r="A387" s="315"/>
      <c r="B387" s="315"/>
      <c r="C387" s="315"/>
      <c r="D387" s="315"/>
      <c r="E387" s="315"/>
      <c r="F387" s="315"/>
      <c r="G387" s="315"/>
      <c r="H387" s="315"/>
      <c r="I387" s="315"/>
      <c r="J387" s="315"/>
      <c r="K387" s="315"/>
      <c r="L387" s="315"/>
      <c r="M387" s="315"/>
      <c r="N387" s="315"/>
      <c r="O387" s="315"/>
      <c r="P387" s="315"/>
      <c r="Q387" s="315"/>
      <c r="R387" s="315"/>
      <c r="S387" s="315"/>
      <c r="T387" s="315"/>
      <c r="U387" s="315"/>
      <c r="V387" s="315"/>
      <c r="W387" s="315"/>
      <c r="X387" s="315"/>
      <c r="Y387" s="315"/>
      <c r="Z387" s="315"/>
      <c r="AA387" s="315"/>
      <c r="AB387" s="315"/>
      <c r="AC387" s="315"/>
      <c r="AD387" s="315"/>
      <c r="AE387" s="315"/>
      <c r="AF387" s="315"/>
      <c r="AG387" s="315"/>
    </row>
    <row r="388">
      <c r="A388" s="315"/>
      <c r="B388" s="315"/>
      <c r="C388" s="315"/>
      <c r="D388" s="315"/>
      <c r="E388" s="315"/>
      <c r="F388" s="315"/>
      <c r="G388" s="315"/>
      <c r="H388" s="315"/>
      <c r="I388" s="315"/>
      <c r="J388" s="315"/>
      <c r="K388" s="315"/>
      <c r="L388" s="315"/>
      <c r="M388" s="315"/>
      <c r="N388" s="315"/>
      <c r="O388" s="315"/>
      <c r="P388" s="315"/>
      <c r="Q388" s="315"/>
      <c r="R388" s="315"/>
      <c r="S388" s="315"/>
      <c r="T388" s="315"/>
      <c r="U388" s="315"/>
      <c r="V388" s="315"/>
      <c r="W388" s="315"/>
      <c r="X388" s="315"/>
      <c r="Y388" s="315"/>
      <c r="Z388" s="315"/>
      <c r="AA388" s="315"/>
      <c r="AB388" s="315"/>
      <c r="AC388" s="315"/>
      <c r="AD388" s="315"/>
      <c r="AE388" s="315"/>
      <c r="AF388" s="315"/>
      <c r="AG388" s="315"/>
    </row>
    <row r="389">
      <c r="A389" s="315"/>
      <c r="B389" s="315"/>
      <c r="C389" s="315"/>
      <c r="D389" s="315"/>
      <c r="E389" s="315"/>
      <c r="F389" s="315"/>
      <c r="G389" s="315"/>
      <c r="H389" s="315"/>
      <c r="I389" s="315"/>
      <c r="J389" s="315"/>
      <c r="K389" s="315"/>
      <c r="L389" s="315"/>
      <c r="M389" s="315"/>
      <c r="N389" s="315"/>
      <c r="O389" s="315"/>
      <c r="P389" s="315"/>
      <c r="Q389" s="315"/>
      <c r="R389" s="315"/>
      <c r="S389" s="315"/>
      <c r="T389" s="315"/>
      <c r="U389" s="315"/>
      <c r="V389" s="315"/>
      <c r="W389" s="315"/>
      <c r="X389" s="315"/>
      <c r="Y389" s="315"/>
      <c r="Z389" s="315"/>
      <c r="AA389" s="315"/>
      <c r="AB389" s="315"/>
      <c r="AC389" s="315"/>
      <c r="AD389" s="315"/>
      <c r="AE389" s="315"/>
      <c r="AF389" s="315"/>
      <c r="AG389" s="315"/>
    </row>
    <row r="390">
      <c r="A390" s="315"/>
      <c r="B390" s="315"/>
      <c r="C390" s="315"/>
      <c r="D390" s="315"/>
      <c r="E390" s="315"/>
      <c r="F390" s="315"/>
      <c r="G390" s="315"/>
      <c r="H390" s="315"/>
      <c r="I390" s="315"/>
      <c r="J390" s="315"/>
      <c r="K390" s="315"/>
      <c r="L390" s="315"/>
      <c r="M390" s="315"/>
      <c r="N390" s="315"/>
      <c r="O390" s="315"/>
      <c r="P390" s="315"/>
      <c r="Q390" s="315"/>
      <c r="R390" s="315"/>
      <c r="S390" s="315"/>
      <c r="T390" s="315"/>
      <c r="U390" s="315"/>
      <c r="V390" s="315"/>
      <c r="W390" s="315"/>
      <c r="X390" s="315"/>
      <c r="Y390" s="315"/>
      <c r="Z390" s="315"/>
      <c r="AA390" s="315"/>
      <c r="AB390" s="315"/>
      <c r="AC390" s="315"/>
      <c r="AD390" s="315"/>
      <c r="AE390" s="315"/>
      <c r="AF390" s="315"/>
      <c r="AG390" s="315"/>
    </row>
    <row r="391">
      <c r="A391" s="315"/>
      <c r="B391" s="315"/>
      <c r="C391" s="315"/>
      <c r="D391" s="315"/>
      <c r="E391" s="315"/>
      <c r="F391" s="315"/>
      <c r="G391" s="315"/>
      <c r="H391" s="315"/>
      <c r="I391" s="315"/>
      <c r="J391" s="315"/>
      <c r="K391" s="315"/>
      <c r="L391" s="315"/>
      <c r="M391" s="315"/>
      <c r="N391" s="315"/>
      <c r="O391" s="315"/>
      <c r="P391" s="315"/>
      <c r="Q391" s="315"/>
      <c r="R391" s="315"/>
      <c r="S391" s="315"/>
      <c r="T391" s="315"/>
      <c r="U391" s="315"/>
      <c r="V391" s="315"/>
      <c r="W391" s="315"/>
      <c r="X391" s="315"/>
      <c r="Y391" s="315"/>
      <c r="Z391" s="315"/>
      <c r="AA391" s="315"/>
      <c r="AB391" s="315"/>
      <c r="AC391" s="315"/>
      <c r="AD391" s="315"/>
      <c r="AE391" s="315"/>
      <c r="AF391" s="315"/>
      <c r="AG391" s="315"/>
    </row>
    <row r="392">
      <c r="A392" s="315"/>
      <c r="B392" s="315"/>
      <c r="C392" s="315"/>
      <c r="D392" s="315"/>
      <c r="E392" s="315"/>
      <c r="F392" s="315"/>
      <c r="G392" s="315"/>
      <c r="H392" s="315"/>
      <c r="I392" s="315"/>
      <c r="J392" s="315"/>
      <c r="K392" s="315"/>
      <c r="L392" s="315"/>
      <c r="M392" s="315"/>
      <c r="N392" s="315"/>
      <c r="O392" s="315"/>
      <c r="P392" s="315"/>
      <c r="Q392" s="315"/>
      <c r="R392" s="315"/>
      <c r="S392" s="315"/>
      <c r="T392" s="315"/>
      <c r="U392" s="315"/>
      <c r="V392" s="315"/>
      <c r="W392" s="315"/>
      <c r="X392" s="315"/>
      <c r="Y392" s="315"/>
      <c r="Z392" s="315"/>
      <c r="AA392" s="315"/>
      <c r="AB392" s="315"/>
      <c r="AC392" s="315"/>
      <c r="AD392" s="315"/>
      <c r="AE392" s="315"/>
      <c r="AF392" s="315"/>
      <c r="AG392" s="315"/>
    </row>
    <row r="393">
      <c r="A393" s="315"/>
      <c r="B393" s="315"/>
      <c r="C393" s="315"/>
      <c r="D393" s="315"/>
      <c r="E393" s="315"/>
      <c r="F393" s="315"/>
      <c r="G393" s="315"/>
      <c r="H393" s="315"/>
      <c r="I393" s="315"/>
      <c r="J393" s="315"/>
      <c r="K393" s="315"/>
      <c r="L393" s="315"/>
      <c r="M393" s="315"/>
      <c r="N393" s="315"/>
      <c r="O393" s="315"/>
      <c r="P393" s="315"/>
      <c r="Q393" s="315"/>
      <c r="R393" s="315"/>
      <c r="S393" s="315"/>
      <c r="T393" s="315"/>
      <c r="U393" s="315"/>
      <c r="V393" s="315"/>
      <c r="W393" s="315"/>
      <c r="X393" s="315"/>
      <c r="Y393" s="315"/>
      <c r="Z393" s="315"/>
      <c r="AA393" s="315"/>
      <c r="AB393" s="315"/>
      <c r="AC393" s="315"/>
      <c r="AD393" s="315"/>
      <c r="AE393" s="315"/>
      <c r="AF393" s="315"/>
      <c r="AG393" s="315"/>
    </row>
    <row r="394">
      <c r="A394" s="315"/>
      <c r="B394" s="315"/>
      <c r="C394" s="315"/>
      <c r="D394" s="315"/>
      <c r="E394" s="315"/>
      <c r="F394" s="315"/>
      <c r="G394" s="315"/>
      <c r="H394" s="315"/>
      <c r="I394" s="315"/>
      <c r="J394" s="315"/>
      <c r="K394" s="315"/>
      <c r="L394" s="315"/>
      <c r="M394" s="315"/>
      <c r="N394" s="315"/>
      <c r="O394" s="315"/>
      <c r="P394" s="315"/>
      <c r="Q394" s="315"/>
      <c r="R394" s="315"/>
      <c r="S394" s="315"/>
      <c r="T394" s="315"/>
      <c r="U394" s="315"/>
      <c r="V394" s="315"/>
      <c r="W394" s="315"/>
      <c r="X394" s="315"/>
      <c r="Y394" s="315"/>
      <c r="Z394" s="315"/>
      <c r="AA394" s="315"/>
      <c r="AB394" s="315"/>
      <c r="AC394" s="315"/>
      <c r="AD394" s="315"/>
      <c r="AE394" s="315"/>
      <c r="AF394" s="315"/>
      <c r="AG394" s="315"/>
    </row>
    <row r="395">
      <c r="A395" s="315"/>
      <c r="B395" s="315"/>
      <c r="C395" s="315"/>
      <c r="D395" s="315"/>
      <c r="E395" s="315"/>
      <c r="F395" s="315"/>
      <c r="G395" s="315"/>
      <c r="H395" s="315"/>
      <c r="I395" s="315"/>
      <c r="J395" s="315"/>
      <c r="K395" s="315"/>
      <c r="L395" s="315"/>
      <c r="M395" s="315"/>
      <c r="N395" s="315"/>
      <c r="O395" s="315"/>
      <c r="P395" s="315"/>
      <c r="Q395" s="315"/>
      <c r="R395" s="315"/>
      <c r="S395" s="315"/>
      <c r="T395" s="315"/>
      <c r="U395" s="315"/>
      <c r="V395" s="315"/>
      <c r="W395" s="315"/>
      <c r="X395" s="315"/>
      <c r="Y395" s="315"/>
      <c r="Z395" s="315"/>
      <c r="AA395" s="315"/>
      <c r="AB395" s="315"/>
      <c r="AC395" s="315"/>
      <c r="AD395" s="315"/>
      <c r="AE395" s="315"/>
      <c r="AF395" s="315"/>
      <c r="AG395" s="315"/>
    </row>
    <row r="396">
      <c r="A396" s="315"/>
      <c r="B396" s="315"/>
      <c r="C396" s="315"/>
      <c r="D396" s="315"/>
      <c r="E396" s="315"/>
      <c r="F396" s="315"/>
      <c r="G396" s="315"/>
      <c r="H396" s="315"/>
      <c r="I396" s="315"/>
      <c r="J396" s="315"/>
      <c r="K396" s="315"/>
      <c r="L396" s="315"/>
      <c r="M396" s="315"/>
      <c r="N396" s="315"/>
      <c r="O396" s="315"/>
      <c r="P396" s="315"/>
      <c r="Q396" s="315"/>
      <c r="R396" s="315"/>
      <c r="S396" s="315"/>
      <c r="T396" s="315"/>
      <c r="U396" s="315"/>
      <c r="V396" s="315"/>
      <c r="W396" s="315"/>
      <c r="X396" s="315"/>
      <c r="Y396" s="315"/>
      <c r="Z396" s="315"/>
      <c r="AA396" s="315"/>
      <c r="AB396" s="315"/>
      <c r="AC396" s="315"/>
      <c r="AD396" s="315"/>
      <c r="AE396" s="315"/>
      <c r="AF396" s="315"/>
      <c r="AG396" s="315"/>
    </row>
    <row r="397">
      <c r="A397" s="315"/>
      <c r="B397" s="315"/>
      <c r="C397" s="315"/>
      <c r="D397" s="315"/>
      <c r="E397" s="315"/>
      <c r="F397" s="315"/>
      <c r="G397" s="315"/>
      <c r="H397" s="315"/>
      <c r="I397" s="315"/>
      <c r="J397" s="315"/>
      <c r="K397" s="315"/>
      <c r="L397" s="315"/>
      <c r="M397" s="315"/>
      <c r="N397" s="315"/>
      <c r="O397" s="315"/>
      <c r="P397" s="315"/>
      <c r="Q397" s="315"/>
      <c r="R397" s="315"/>
      <c r="S397" s="315"/>
      <c r="T397" s="315"/>
      <c r="U397" s="315"/>
      <c r="V397" s="315"/>
      <c r="W397" s="315"/>
      <c r="X397" s="315"/>
      <c r="Y397" s="315"/>
      <c r="Z397" s="315"/>
      <c r="AA397" s="315"/>
      <c r="AB397" s="315"/>
      <c r="AC397" s="315"/>
      <c r="AD397" s="315"/>
      <c r="AE397" s="315"/>
      <c r="AF397" s="315"/>
      <c r="AG397" s="315"/>
    </row>
    <row r="398">
      <c r="A398" s="315"/>
      <c r="B398" s="315"/>
      <c r="C398" s="315"/>
      <c r="D398" s="315"/>
      <c r="E398" s="315"/>
      <c r="F398" s="315"/>
      <c r="G398" s="315"/>
      <c r="H398" s="315"/>
      <c r="I398" s="315"/>
      <c r="J398" s="315"/>
      <c r="K398" s="315"/>
      <c r="L398" s="315"/>
      <c r="M398" s="315"/>
      <c r="N398" s="315"/>
      <c r="O398" s="315"/>
      <c r="P398" s="315"/>
      <c r="Q398" s="315"/>
      <c r="R398" s="315"/>
      <c r="S398" s="315"/>
      <c r="T398" s="315"/>
      <c r="U398" s="315"/>
      <c r="V398" s="315"/>
      <c r="W398" s="315"/>
      <c r="X398" s="315"/>
      <c r="Y398" s="315"/>
      <c r="Z398" s="315"/>
      <c r="AA398" s="315"/>
      <c r="AB398" s="315"/>
      <c r="AC398" s="315"/>
      <c r="AD398" s="315"/>
      <c r="AE398" s="315"/>
      <c r="AF398" s="315"/>
      <c r="AG398" s="315"/>
    </row>
    <row r="399">
      <c r="A399" s="315"/>
      <c r="B399" s="315"/>
      <c r="C399" s="315"/>
      <c r="D399" s="315"/>
      <c r="E399" s="315"/>
      <c r="F399" s="315"/>
      <c r="G399" s="315"/>
      <c r="H399" s="315"/>
      <c r="I399" s="315"/>
      <c r="J399" s="315"/>
      <c r="K399" s="315"/>
      <c r="L399" s="315"/>
      <c r="M399" s="315"/>
      <c r="N399" s="315"/>
      <c r="O399" s="315"/>
      <c r="P399" s="315"/>
      <c r="Q399" s="315"/>
      <c r="R399" s="315"/>
      <c r="S399" s="315"/>
      <c r="T399" s="315"/>
      <c r="U399" s="315"/>
      <c r="V399" s="315"/>
      <c r="W399" s="315"/>
      <c r="X399" s="315"/>
      <c r="Y399" s="315"/>
      <c r="Z399" s="315"/>
      <c r="AA399" s="315"/>
      <c r="AB399" s="315"/>
      <c r="AC399" s="315"/>
      <c r="AD399" s="315"/>
      <c r="AE399" s="315"/>
      <c r="AF399" s="315"/>
      <c r="AG399" s="315"/>
    </row>
    <row r="400">
      <c r="A400" s="315"/>
      <c r="B400" s="315"/>
      <c r="C400" s="315"/>
      <c r="D400" s="315"/>
      <c r="E400" s="315"/>
      <c r="F400" s="315"/>
      <c r="G400" s="315"/>
      <c r="H400" s="315"/>
      <c r="I400" s="315"/>
      <c r="J400" s="315"/>
      <c r="K400" s="315"/>
      <c r="L400" s="315"/>
      <c r="M400" s="315"/>
      <c r="N400" s="315"/>
      <c r="O400" s="315"/>
      <c r="P400" s="315"/>
      <c r="Q400" s="315"/>
      <c r="R400" s="315"/>
      <c r="S400" s="315"/>
      <c r="T400" s="315"/>
      <c r="U400" s="315"/>
      <c r="V400" s="315"/>
      <c r="W400" s="315"/>
      <c r="X400" s="315"/>
      <c r="Y400" s="315"/>
      <c r="Z400" s="315"/>
      <c r="AA400" s="315"/>
      <c r="AB400" s="315"/>
      <c r="AC400" s="315"/>
      <c r="AD400" s="315"/>
      <c r="AE400" s="315"/>
      <c r="AF400" s="315"/>
      <c r="AG400" s="315"/>
    </row>
    <row r="401">
      <c r="A401" s="315"/>
      <c r="B401" s="315"/>
      <c r="C401" s="315"/>
      <c r="D401" s="315"/>
      <c r="E401" s="315"/>
      <c r="F401" s="315"/>
      <c r="G401" s="315"/>
      <c r="H401" s="315"/>
      <c r="I401" s="315"/>
      <c r="J401" s="315"/>
      <c r="K401" s="315"/>
      <c r="L401" s="315"/>
      <c r="M401" s="315"/>
      <c r="N401" s="315"/>
      <c r="O401" s="315"/>
      <c r="P401" s="315"/>
      <c r="Q401" s="315"/>
      <c r="R401" s="315"/>
      <c r="S401" s="315"/>
      <c r="T401" s="315"/>
      <c r="U401" s="315"/>
      <c r="V401" s="315"/>
      <c r="W401" s="315"/>
      <c r="X401" s="315"/>
      <c r="Y401" s="315"/>
      <c r="Z401" s="315"/>
      <c r="AA401" s="315"/>
      <c r="AB401" s="315"/>
      <c r="AC401" s="315"/>
      <c r="AD401" s="315"/>
      <c r="AE401" s="315"/>
      <c r="AF401" s="315"/>
      <c r="AG401" s="315"/>
    </row>
    <row r="402">
      <c r="A402" s="315"/>
      <c r="B402" s="315"/>
      <c r="C402" s="315"/>
      <c r="D402" s="315"/>
      <c r="E402" s="315"/>
      <c r="F402" s="315"/>
      <c r="G402" s="315"/>
      <c r="H402" s="315"/>
      <c r="I402" s="315"/>
      <c r="J402" s="315"/>
      <c r="K402" s="315"/>
      <c r="L402" s="315"/>
      <c r="M402" s="315"/>
      <c r="N402" s="315"/>
      <c r="O402" s="315"/>
      <c r="P402" s="315"/>
      <c r="Q402" s="315"/>
      <c r="R402" s="315"/>
      <c r="S402" s="315"/>
      <c r="T402" s="315"/>
      <c r="U402" s="315"/>
      <c r="V402" s="315"/>
      <c r="W402" s="315"/>
      <c r="X402" s="315"/>
      <c r="Y402" s="315"/>
      <c r="Z402" s="315"/>
      <c r="AA402" s="315"/>
      <c r="AB402" s="315"/>
      <c r="AC402" s="315"/>
      <c r="AD402" s="315"/>
      <c r="AE402" s="315"/>
      <c r="AF402" s="315"/>
      <c r="AG402" s="315"/>
    </row>
    <row r="403">
      <c r="A403" s="315"/>
      <c r="B403" s="315"/>
      <c r="C403" s="315"/>
      <c r="D403" s="315"/>
      <c r="E403" s="315"/>
      <c r="F403" s="315"/>
      <c r="G403" s="315"/>
      <c r="H403" s="315"/>
      <c r="I403" s="315"/>
      <c r="J403" s="315"/>
      <c r="K403" s="315"/>
      <c r="L403" s="315"/>
      <c r="M403" s="315"/>
      <c r="N403" s="315"/>
      <c r="O403" s="315"/>
      <c r="P403" s="315"/>
      <c r="Q403" s="315"/>
      <c r="R403" s="315"/>
      <c r="S403" s="315"/>
      <c r="T403" s="315"/>
      <c r="U403" s="315"/>
      <c r="V403" s="315"/>
      <c r="W403" s="315"/>
      <c r="X403" s="315"/>
      <c r="Y403" s="315"/>
      <c r="Z403" s="315"/>
      <c r="AA403" s="315"/>
      <c r="AB403" s="315"/>
      <c r="AC403" s="315"/>
      <c r="AD403" s="315"/>
      <c r="AE403" s="315"/>
      <c r="AF403" s="315"/>
      <c r="AG403" s="315"/>
    </row>
    <row r="404">
      <c r="A404" s="315"/>
      <c r="B404" s="315"/>
      <c r="C404" s="315"/>
      <c r="D404" s="315"/>
      <c r="E404" s="315"/>
      <c r="F404" s="315"/>
      <c r="G404" s="315"/>
      <c r="H404" s="315"/>
      <c r="I404" s="315"/>
      <c r="J404" s="315"/>
      <c r="K404" s="315"/>
      <c r="L404" s="315"/>
      <c r="M404" s="315"/>
      <c r="N404" s="315"/>
      <c r="O404" s="315"/>
      <c r="P404" s="315"/>
      <c r="Q404" s="315"/>
      <c r="R404" s="315"/>
      <c r="S404" s="315"/>
      <c r="T404" s="315"/>
      <c r="U404" s="315"/>
      <c r="V404" s="315"/>
      <c r="W404" s="315"/>
      <c r="X404" s="315"/>
      <c r="Y404" s="315"/>
      <c r="Z404" s="315"/>
      <c r="AA404" s="315"/>
      <c r="AB404" s="315"/>
      <c r="AC404" s="315"/>
      <c r="AD404" s="315"/>
      <c r="AE404" s="315"/>
      <c r="AF404" s="315"/>
      <c r="AG404" s="315"/>
    </row>
    <row r="405">
      <c r="A405" s="315"/>
      <c r="B405" s="315"/>
      <c r="C405" s="315"/>
      <c r="D405" s="315"/>
      <c r="E405" s="315"/>
      <c r="F405" s="315"/>
      <c r="G405" s="315"/>
      <c r="H405" s="315"/>
      <c r="I405" s="315"/>
      <c r="J405" s="315"/>
      <c r="K405" s="315"/>
      <c r="L405" s="315"/>
      <c r="M405" s="315"/>
      <c r="N405" s="315"/>
      <c r="O405" s="315"/>
      <c r="P405" s="315"/>
      <c r="Q405" s="315"/>
      <c r="R405" s="315"/>
      <c r="S405" s="315"/>
      <c r="T405" s="315"/>
      <c r="U405" s="315"/>
      <c r="V405" s="315"/>
      <c r="W405" s="315"/>
      <c r="X405" s="315"/>
      <c r="Y405" s="315"/>
      <c r="Z405" s="315"/>
      <c r="AA405" s="315"/>
      <c r="AB405" s="315"/>
      <c r="AC405" s="315"/>
      <c r="AD405" s="315"/>
      <c r="AE405" s="315"/>
      <c r="AF405" s="315"/>
      <c r="AG405" s="315"/>
    </row>
    <row r="406">
      <c r="A406" s="315"/>
      <c r="B406" s="315"/>
      <c r="C406" s="315"/>
      <c r="D406" s="315"/>
      <c r="E406" s="315"/>
      <c r="F406" s="315"/>
      <c r="G406" s="315"/>
      <c r="H406" s="315"/>
      <c r="I406" s="315"/>
      <c r="J406" s="315"/>
      <c r="K406" s="315"/>
      <c r="L406" s="315"/>
      <c r="M406" s="315"/>
      <c r="N406" s="315"/>
      <c r="O406" s="315"/>
      <c r="P406" s="315"/>
      <c r="Q406" s="315"/>
      <c r="R406" s="315"/>
      <c r="S406" s="315"/>
      <c r="T406" s="315"/>
      <c r="U406" s="315"/>
      <c r="V406" s="315"/>
      <c r="W406" s="315"/>
      <c r="X406" s="315"/>
      <c r="Y406" s="315"/>
      <c r="Z406" s="315"/>
      <c r="AA406" s="315"/>
      <c r="AB406" s="315"/>
      <c r="AC406" s="315"/>
      <c r="AD406" s="315"/>
      <c r="AE406" s="315"/>
      <c r="AF406" s="315"/>
      <c r="AG406" s="315"/>
    </row>
    <row r="407">
      <c r="A407" s="315"/>
      <c r="B407" s="315"/>
      <c r="C407" s="315"/>
      <c r="D407" s="315"/>
      <c r="E407" s="315"/>
      <c r="F407" s="315"/>
      <c r="G407" s="315"/>
      <c r="H407" s="315"/>
      <c r="I407" s="315"/>
      <c r="J407" s="315"/>
      <c r="K407" s="315"/>
      <c r="L407" s="315"/>
      <c r="M407" s="315"/>
      <c r="N407" s="315"/>
      <c r="O407" s="315"/>
      <c r="P407" s="315"/>
      <c r="Q407" s="315"/>
      <c r="R407" s="315"/>
      <c r="S407" s="315"/>
      <c r="T407" s="315"/>
      <c r="U407" s="315"/>
      <c r="V407" s="315"/>
      <c r="W407" s="315"/>
      <c r="X407" s="315"/>
      <c r="Y407" s="315"/>
      <c r="Z407" s="315"/>
      <c r="AA407" s="315"/>
      <c r="AB407" s="315"/>
      <c r="AC407" s="315"/>
      <c r="AD407" s="315"/>
      <c r="AE407" s="315"/>
      <c r="AF407" s="315"/>
      <c r="AG407" s="315"/>
    </row>
    <row r="408">
      <c r="A408" s="315"/>
      <c r="B408" s="315"/>
      <c r="C408" s="315"/>
      <c r="D408" s="315"/>
      <c r="E408" s="315"/>
      <c r="F408" s="315"/>
      <c r="G408" s="315"/>
      <c r="H408" s="315"/>
      <c r="I408" s="315"/>
      <c r="J408" s="315"/>
      <c r="K408" s="315"/>
      <c r="L408" s="315"/>
      <c r="M408" s="315"/>
      <c r="N408" s="315"/>
      <c r="O408" s="315"/>
      <c r="P408" s="315"/>
      <c r="Q408" s="315"/>
      <c r="R408" s="315"/>
      <c r="S408" s="315"/>
      <c r="T408" s="315"/>
      <c r="U408" s="315"/>
      <c r="V408" s="315"/>
      <c r="W408" s="315"/>
      <c r="X408" s="315"/>
      <c r="Y408" s="315"/>
      <c r="Z408" s="315"/>
      <c r="AA408" s="315"/>
      <c r="AB408" s="315"/>
      <c r="AC408" s="315"/>
      <c r="AD408" s="315"/>
      <c r="AE408" s="315"/>
      <c r="AF408" s="315"/>
      <c r="AG408" s="315"/>
    </row>
    <row r="409">
      <c r="A409" s="315"/>
      <c r="B409" s="315"/>
      <c r="C409" s="315"/>
      <c r="D409" s="315"/>
      <c r="E409" s="315"/>
      <c r="F409" s="315"/>
      <c r="G409" s="315"/>
      <c r="H409" s="315"/>
      <c r="I409" s="315"/>
      <c r="J409" s="315"/>
      <c r="K409" s="315"/>
      <c r="L409" s="315"/>
      <c r="M409" s="315"/>
      <c r="N409" s="315"/>
      <c r="O409" s="315"/>
      <c r="P409" s="315"/>
      <c r="Q409" s="315"/>
      <c r="R409" s="315"/>
      <c r="S409" s="315"/>
      <c r="T409" s="315"/>
      <c r="U409" s="315"/>
      <c r="V409" s="315"/>
      <c r="W409" s="315"/>
      <c r="X409" s="315"/>
      <c r="Y409" s="315"/>
      <c r="Z409" s="315"/>
      <c r="AA409" s="315"/>
      <c r="AB409" s="315"/>
      <c r="AC409" s="315"/>
      <c r="AD409" s="315"/>
      <c r="AE409" s="315"/>
      <c r="AF409" s="315"/>
      <c r="AG409" s="315"/>
    </row>
    <row r="410">
      <c r="A410" s="315"/>
      <c r="B410" s="315"/>
      <c r="C410" s="315"/>
      <c r="D410" s="315"/>
      <c r="E410" s="315"/>
      <c r="F410" s="315"/>
      <c r="G410" s="315"/>
      <c r="H410" s="315"/>
      <c r="I410" s="315"/>
      <c r="J410" s="315"/>
      <c r="K410" s="315"/>
      <c r="L410" s="315"/>
      <c r="M410" s="315"/>
      <c r="N410" s="315"/>
      <c r="O410" s="315"/>
      <c r="P410" s="315"/>
      <c r="Q410" s="315"/>
      <c r="R410" s="315"/>
      <c r="S410" s="315"/>
      <c r="T410" s="315"/>
      <c r="U410" s="315"/>
      <c r="V410" s="315"/>
      <c r="W410" s="315"/>
      <c r="X410" s="315"/>
      <c r="Y410" s="315"/>
      <c r="Z410" s="315"/>
      <c r="AA410" s="315"/>
      <c r="AB410" s="315"/>
      <c r="AC410" s="315"/>
      <c r="AD410" s="315"/>
      <c r="AE410" s="315"/>
      <c r="AF410" s="315"/>
      <c r="AG410" s="315"/>
    </row>
    <row r="411">
      <c r="A411" s="315"/>
      <c r="B411" s="315"/>
      <c r="C411" s="315"/>
      <c r="D411" s="315"/>
      <c r="E411" s="315"/>
      <c r="F411" s="315"/>
      <c r="G411" s="315"/>
      <c r="H411" s="315"/>
      <c r="I411" s="315"/>
      <c r="J411" s="315"/>
      <c r="K411" s="315"/>
      <c r="L411" s="315"/>
      <c r="M411" s="315"/>
      <c r="N411" s="315"/>
      <c r="O411" s="315"/>
      <c r="P411" s="315"/>
      <c r="Q411" s="315"/>
      <c r="R411" s="315"/>
      <c r="S411" s="315"/>
      <c r="T411" s="315"/>
      <c r="U411" s="315"/>
      <c r="V411" s="315"/>
      <c r="W411" s="315"/>
      <c r="X411" s="315"/>
      <c r="Y411" s="315"/>
      <c r="Z411" s="315"/>
      <c r="AA411" s="315"/>
      <c r="AB411" s="315"/>
      <c r="AC411" s="315"/>
      <c r="AD411" s="315"/>
      <c r="AE411" s="315"/>
      <c r="AF411" s="315"/>
      <c r="AG411" s="315"/>
    </row>
    <row r="412">
      <c r="A412" s="315"/>
      <c r="B412" s="315"/>
      <c r="C412" s="315"/>
      <c r="D412" s="315"/>
      <c r="E412" s="315"/>
      <c r="F412" s="315"/>
      <c r="G412" s="315"/>
      <c r="H412" s="315"/>
      <c r="I412" s="315"/>
      <c r="J412" s="315"/>
      <c r="K412" s="315"/>
      <c r="L412" s="315"/>
      <c r="M412" s="315"/>
      <c r="N412" s="315"/>
      <c r="O412" s="315"/>
      <c r="P412" s="315"/>
      <c r="Q412" s="315"/>
      <c r="R412" s="315"/>
      <c r="S412" s="315"/>
      <c r="T412" s="315"/>
      <c r="U412" s="315"/>
      <c r="V412" s="315"/>
      <c r="W412" s="315"/>
      <c r="X412" s="315"/>
      <c r="Y412" s="315"/>
      <c r="Z412" s="315"/>
      <c r="AA412" s="315"/>
      <c r="AB412" s="315"/>
      <c r="AC412" s="315"/>
      <c r="AD412" s="315"/>
      <c r="AE412" s="315"/>
      <c r="AF412" s="315"/>
      <c r="AG412" s="315"/>
    </row>
    <row r="413">
      <c r="A413" s="315"/>
      <c r="B413" s="315"/>
      <c r="C413" s="315"/>
      <c r="D413" s="315"/>
      <c r="E413" s="315"/>
      <c r="F413" s="315"/>
      <c r="G413" s="315"/>
      <c r="H413" s="315"/>
      <c r="I413" s="315"/>
      <c r="J413" s="315"/>
      <c r="K413" s="315"/>
      <c r="L413" s="315"/>
      <c r="M413" s="315"/>
      <c r="N413" s="315"/>
      <c r="O413" s="315"/>
      <c r="P413" s="315"/>
      <c r="Q413" s="315"/>
      <c r="R413" s="315"/>
      <c r="S413" s="315"/>
      <c r="T413" s="315"/>
      <c r="U413" s="315"/>
      <c r="V413" s="315"/>
      <c r="W413" s="315"/>
      <c r="X413" s="315"/>
      <c r="Y413" s="315"/>
      <c r="Z413" s="315"/>
      <c r="AA413" s="315"/>
      <c r="AB413" s="315"/>
      <c r="AC413" s="315"/>
      <c r="AD413" s="315"/>
      <c r="AE413" s="315"/>
      <c r="AF413" s="315"/>
      <c r="AG413" s="315"/>
    </row>
    <row r="414">
      <c r="A414" s="315"/>
      <c r="B414" s="315"/>
      <c r="C414" s="315"/>
      <c r="D414" s="315"/>
      <c r="E414" s="315"/>
      <c r="F414" s="315"/>
      <c r="G414" s="315"/>
      <c r="H414" s="315"/>
      <c r="I414" s="315"/>
      <c r="J414" s="315"/>
      <c r="K414" s="315"/>
      <c r="L414" s="315"/>
      <c r="M414" s="315"/>
      <c r="N414" s="315"/>
      <c r="O414" s="315"/>
      <c r="P414" s="315"/>
      <c r="Q414" s="315"/>
      <c r="R414" s="315"/>
      <c r="S414" s="315"/>
      <c r="T414" s="315"/>
      <c r="U414" s="315"/>
      <c r="V414" s="315"/>
      <c r="W414" s="315"/>
      <c r="X414" s="315"/>
      <c r="Y414" s="315"/>
      <c r="Z414" s="315"/>
      <c r="AA414" s="315"/>
      <c r="AB414" s="315"/>
      <c r="AC414" s="315"/>
      <c r="AD414" s="315"/>
      <c r="AE414" s="315"/>
      <c r="AF414" s="315"/>
      <c r="AG414" s="315"/>
    </row>
    <row r="415">
      <c r="A415" s="315"/>
      <c r="B415" s="315"/>
      <c r="C415" s="315"/>
      <c r="D415" s="315"/>
      <c r="E415" s="315"/>
      <c r="F415" s="315"/>
      <c r="G415" s="315"/>
      <c r="H415" s="315"/>
      <c r="I415" s="315"/>
      <c r="J415" s="315"/>
      <c r="K415" s="315"/>
      <c r="L415" s="315"/>
      <c r="M415" s="315"/>
      <c r="N415" s="315"/>
      <c r="O415" s="315"/>
      <c r="P415" s="315"/>
      <c r="Q415" s="315"/>
      <c r="R415" s="315"/>
      <c r="S415" s="315"/>
      <c r="T415" s="315"/>
      <c r="U415" s="315"/>
      <c r="V415" s="315"/>
      <c r="W415" s="315"/>
      <c r="X415" s="315"/>
      <c r="Y415" s="315"/>
      <c r="Z415" s="315"/>
      <c r="AA415" s="315"/>
      <c r="AB415" s="315"/>
      <c r="AC415" s="315"/>
      <c r="AD415" s="315"/>
      <c r="AE415" s="315"/>
      <c r="AF415" s="315"/>
      <c r="AG415" s="315"/>
    </row>
    <row r="416">
      <c r="A416" s="315"/>
      <c r="B416" s="315"/>
      <c r="C416" s="315"/>
      <c r="D416" s="315"/>
      <c r="E416" s="315"/>
      <c r="F416" s="315"/>
      <c r="G416" s="315"/>
      <c r="H416" s="315"/>
      <c r="I416" s="315"/>
      <c r="J416" s="315"/>
      <c r="K416" s="315"/>
      <c r="L416" s="315"/>
      <c r="M416" s="315"/>
      <c r="N416" s="315"/>
      <c r="O416" s="315"/>
      <c r="P416" s="315"/>
      <c r="Q416" s="315"/>
      <c r="R416" s="315"/>
      <c r="S416" s="315"/>
      <c r="T416" s="315"/>
      <c r="U416" s="315"/>
      <c r="V416" s="315"/>
      <c r="W416" s="315"/>
      <c r="X416" s="315"/>
      <c r="Y416" s="315"/>
      <c r="Z416" s="315"/>
      <c r="AA416" s="315"/>
      <c r="AB416" s="315"/>
      <c r="AC416" s="315"/>
      <c r="AD416" s="315"/>
      <c r="AE416" s="315"/>
      <c r="AF416" s="315"/>
      <c r="AG416" s="315"/>
    </row>
    <row r="417">
      <c r="A417" s="315"/>
      <c r="B417" s="315"/>
      <c r="C417" s="315"/>
      <c r="D417" s="315"/>
      <c r="E417" s="315"/>
      <c r="F417" s="315"/>
      <c r="G417" s="315"/>
      <c r="H417" s="315"/>
      <c r="I417" s="315"/>
      <c r="J417" s="315"/>
      <c r="K417" s="315"/>
      <c r="L417" s="315"/>
      <c r="M417" s="315"/>
      <c r="N417" s="315"/>
      <c r="O417" s="315"/>
      <c r="P417" s="315"/>
      <c r="Q417" s="315"/>
      <c r="R417" s="315"/>
      <c r="S417" s="315"/>
      <c r="T417" s="315"/>
      <c r="U417" s="315"/>
      <c r="V417" s="315"/>
      <c r="W417" s="315"/>
      <c r="X417" s="315"/>
      <c r="Y417" s="315"/>
      <c r="Z417" s="315"/>
      <c r="AA417" s="315"/>
      <c r="AB417" s="315"/>
      <c r="AC417" s="315"/>
      <c r="AD417" s="315"/>
      <c r="AE417" s="315"/>
      <c r="AF417" s="315"/>
      <c r="AG417" s="315"/>
    </row>
    <row r="418">
      <c r="A418" s="315"/>
      <c r="B418" s="315"/>
      <c r="C418" s="315"/>
      <c r="D418" s="315"/>
      <c r="E418" s="315"/>
      <c r="F418" s="315"/>
      <c r="G418" s="315"/>
      <c r="H418" s="315"/>
      <c r="I418" s="315"/>
      <c r="J418" s="315"/>
      <c r="K418" s="315"/>
      <c r="L418" s="315"/>
      <c r="M418" s="315"/>
      <c r="N418" s="315"/>
      <c r="O418" s="315"/>
      <c r="P418" s="315"/>
      <c r="Q418" s="315"/>
      <c r="R418" s="315"/>
      <c r="S418" s="315"/>
      <c r="T418" s="315"/>
      <c r="U418" s="315"/>
      <c r="V418" s="315"/>
      <c r="W418" s="315"/>
      <c r="X418" s="315"/>
      <c r="Y418" s="315"/>
      <c r="Z418" s="315"/>
      <c r="AA418" s="315"/>
      <c r="AB418" s="315"/>
      <c r="AC418" s="315"/>
      <c r="AD418" s="315"/>
      <c r="AE418" s="315"/>
      <c r="AF418" s="315"/>
      <c r="AG418" s="315"/>
    </row>
    <row r="419">
      <c r="A419" s="315"/>
      <c r="B419" s="315"/>
      <c r="C419" s="315"/>
      <c r="D419" s="315"/>
      <c r="E419" s="315"/>
      <c r="F419" s="315"/>
      <c r="G419" s="315"/>
      <c r="H419" s="315"/>
      <c r="I419" s="315"/>
      <c r="J419" s="315"/>
      <c r="K419" s="315"/>
      <c r="L419" s="315"/>
      <c r="M419" s="315"/>
      <c r="N419" s="315"/>
      <c r="O419" s="315"/>
      <c r="P419" s="315"/>
      <c r="Q419" s="315"/>
      <c r="R419" s="315"/>
      <c r="S419" s="315"/>
      <c r="T419" s="315"/>
      <c r="U419" s="315"/>
      <c r="V419" s="315"/>
      <c r="W419" s="315"/>
      <c r="X419" s="315"/>
      <c r="Y419" s="315"/>
      <c r="Z419" s="315"/>
      <c r="AA419" s="315"/>
      <c r="AB419" s="315"/>
      <c r="AC419" s="315"/>
      <c r="AD419" s="315"/>
      <c r="AE419" s="315"/>
      <c r="AF419" s="315"/>
      <c r="AG419" s="315"/>
    </row>
    <row r="420">
      <c r="A420" s="315"/>
      <c r="B420" s="315"/>
      <c r="C420" s="315"/>
      <c r="D420" s="315"/>
      <c r="E420" s="315"/>
      <c r="F420" s="315"/>
      <c r="G420" s="315"/>
      <c r="H420" s="315"/>
      <c r="I420" s="315"/>
      <c r="J420" s="315"/>
      <c r="K420" s="315"/>
      <c r="L420" s="315"/>
      <c r="M420" s="315"/>
      <c r="N420" s="315"/>
      <c r="O420" s="315"/>
      <c r="P420" s="315"/>
      <c r="Q420" s="315"/>
      <c r="R420" s="315"/>
      <c r="S420" s="315"/>
      <c r="T420" s="315"/>
      <c r="U420" s="315"/>
      <c r="V420" s="315"/>
      <c r="W420" s="315"/>
      <c r="X420" s="315"/>
      <c r="Y420" s="315"/>
      <c r="Z420" s="315"/>
      <c r="AA420" s="315"/>
      <c r="AB420" s="315"/>
      <c r="AC420" s="315"/>
      <c r="AD420" s="315"/>
      <c r="AE420" s="315"/>
      <c r="AF420" s="315"/>
      <c r="AG420" s="315"/>
    </row>
    <row r="421">
      <c r="A421" s="315"/>
      <c r="B421" s="315"/>
      <c r="C421" s="315"/>
      <c r="D421" s="315"/>
      <c r="E421" s="315"/>
      <c r="F421" s="315"/>
      <c r="G421" s="315"/>
      <c r="H421" s="315"/>
      <c r="I421" s="315"/>
      <c r="J421" s="315"/>
      <c r="K421" s="315"/>
      <c r="L421" s="315"/>
      <c r="M421" s="315"/>
      <c r="N421" s="315"/>
      <c r="O421" s="315"/>
      <c r="P421" s="315"/>
      <c r="Q421" s="315"/>
      <c r="R421" s="315"/>
      <c r="S421" s="315"/>
      <c r="T421" s="315"/>
      <c r="U421" s="315"/>
      <c r="V421" s="315"/>
      <c r="W421" s="315"/>
      <c r="X421" s="315"/>
      <c r="Y421" s="315"/>
      <c r="Z421" s="315"/>
      <c r="AA421" s="315"/>
      <c r="AB421" s="315"/>
      <c r="AC421" s="315"/>
      <c r="AD421" s="315"/>
      <c r="AE421" s="315"/>
      <c r="AF421" s="315"/>
      <c r="AG421" s="315"/>
    </row>
    <row r="422">
      <c r="A422" s="315"/>
      <c r="B422" s="315"/>
      <c r="C422" s="315"/>
      <c r="D422" s="315"/>
      <c r="E422" s="315"/>
      <c r="F422" s="315"/>
      <c r="G422" s="315"/>
      <c r="H422" s="315"/>
      <c r="I422" s="315"/>
      <c r="J422" s="315"/>
      <c r="K422" s="315"/>
      <c r="L422" s="315"/>
      <c r="M422" s="315"/>
      <c r="N422" s="315"/>
      <c r="O422" s="315"/>
      <c r="P422" s="315"/>
      <c r="Q422" s="315"/>
      <c r="R422" s="315"/>
      <c r="S422" s="315"/>
      <c r="T422" s="315"/>
      <c r="U422" s="315"/>
      <c r="V422" s="315"/>
      <c r="W422" s="315"/>
      <c r="X422" s="315"/>
      <c r="Y422" s="315"/>
      <c r="Z422" s="315"/>
      <c r="AA422" s="315"/>
      <c r="AB422" s="315"/>
      <c r="AC422" s="315"/>
      <c r="AD422" s="315"/>
      <c r="AE422" s="315"/>
      <c r="AF422" s="315"/>
      <c r="AG422" s="315"/>
    </row>
    <row r="423">
      <c r="A423" s="315"/>
      <c r="B423" s="315"/>
      <c r="C423" s="315"/>
      <c r="D423" s="315"/>
      <c r="E423" s="315"/>
      <c r="F423" s="315"/>
      <c r="G423" s="315"/>
      <c r="H423" s="315"/>
      <c r="I423" s="315"/>
      <c r="J423" s="315"/>
      <c r="K423" s="315"/>
      <c r="L423" s="315"/>
      <c r="M423" s="315"/>
      <c r="N423" s="315"/>
      <c r="O423" s="315"/>
      <c r="P423" s="315"/>
      <c r="Q423" s="315"/>
      <c r="R423" s="315"/>
      <c r="S423" s="315"/>
      <c r="T423" s="315"/>
      <c r="U423" s="315"/>
      <c r="V423" s="315"/>
      <c r="W423" s="315"/>
      <c r="X423" s="315"/>
      <c r="Y423" s="315"/>
      <c r="Z423" s="315"/>
      <c r="AA423" s="315"/>
      <c r="AB423" s="315"/>
      <c r="AC423" s="315"/>
      <c r="AD423" s="315"/>
      <c r="AE423" s="315"/>
      <c r="AF423" s="315"/>
      <c r="AG423" s="315"/>
    </row>
    <row r="424">
      <c r="A424" s="315"/>
      <c r="B424" s="315"/>
      <c r="C424" s="315"/>
      <c r="D424" s="315"/>
      <c r="E424" s="315"/>
      <c r="F424" s="315"/>
      <c r="G424" s="315"/>
      <c r="H424" s="315"/>
      <c r="I424" s="315"/>
      <c r="J424" s="315"/>
      <c r="K424" s="315"/>
      <c r="L424" s="315"/>
      <c r="M424" s="315"/>
      <c r="N424" s="315"/>
      <c r="O424" s="315"/>
      <c r="P424" s="315"/>
      <c r="Q424" s="315"/>
      <c r="R424" s="315"/>
      <c r="S424" s="315"/>
      <c r="T424" s="315"/>
      <c r="U424" s="315"/>
      <c r="V424" s="315"/>
      <c r="W424" s="315"/>
      <c r="X424" s="315"/>
      <c r="Y424" s="315"/>
      <c r="Z424" s="315"/>
      <c r="AA424" s="315"/>
      <c r="AB424" s="315"/>
      <c r="AC424" s="315"/>
      <c r="AD424" s="315"/>
      <c r="AE424" s="315"/>
      <c r="AF424" s="315"/>
      <c r="AG424" s="315"/>
    </row>
    <row r="425">
      <c r="A425" s="315"/>
      <c r="B425" s="315"/>
      <c r="C425" s="315"/>
      <c r="D425" s="315"/>
      <c r="E425" s="315"/>
      <c r="F425" s="315"/>
      <c r="G425" s="315"/>
      <c r="H425" s="315"/>
      <c r="I425" s="315"/>
      <c r="J425" s="315"/>
      <c r="K425" s="315"/>
      <c r="L425" s="315"/>
      <c r="M425" s="315"/>
      <c r="N425" s="315"/>
      <c r="O425" s="315"/>
      <c r="P425" s="315"/>
      <c r="Q425" s="315"/>
      <c r="R425" s="315"/>
      <c r="S425" s="315"/>
      <c r="T425" s="315"/>
      <c r="U425" s="315"/>
      <c r="V425" s="315"/>
      <c r="W425" s="315"/>
      <c r="X425" s="315"/>
      <c r="Y425" s="315"/>
      <c r="Z425" s="315"/>
      <c r="AA425" s="315"/>
      <c r="AB425" s="315"/>
      <c r="AC425" s="315"/>
      <c r="AD425" s="315"/>
      <c r="AE425" s="315"/>
      <c r="AF425" s="315"/>
      <c r="AG425" s="315"/>
    </row>
    <row r="426">
      <c r="A426" s="315"/>
      <c r="B426" s="315"/>
      <c r="C426" s="315"/>
      <c r="D426" s="315"/>
      <c r="E426" s="315"/>
      <c r="F426" s="315"/>
      <c r="G426" s="315"/>
      <c r="H426" s="315"/>
      <c r="I426" s="315"/>
      <c r="J426" s="315"/>
      <c r="K426" s="315"/>
      <c r="L426" s="315"/>
      <c r="M426" s="315"/>
      <c r="N426" s="315"/>
      <c r="O426" s="315"/>
      <c r="P426" s="315"/>
      <c r="Q426" s="315"/>
      <c r="R426" s="315"/>
      <c r="S426" s="315"/>
      <c r="T426" s="315"/>
      <c r="U426" s="315"/>
      <c r="V426" s="315"/>
      <c r="W426" s="315"/>
      <c r="X426" s="315"/>
      <c r="Y426" s="315"/>
      <c r="Z426" s="315"/>
      <c r="AA426" s="315"/>
      <c r="AB426" s="315"/>
      <c r="AC426" s="315"/>
      <c r="AD426" s="315"/>
      <c r="AE426" s="315"/>
      <c r="AF426" s="315"/>
      <c r="AG426" s="315"/>
    </row>
    <row r="427">
      <c r="A427" s="315"/>
      <c r="B427" s="315"/>
      <c r="C427" s="315"/>
      <c r="D427" s="315"/>
      <c r="E427" s="315"/>
      <c r="F427" s="315"/>
      <c r="G427" s="315"/>
      <c r="H427" s="315"/>
      <c r="I427" s="315"/>
      <c r="J427" s="315"/>
      <c r="K427" s="315"/>
      <c r="L427" s="315"/>
      <c r="M427" s="315"/>
      <c r="N427" s="315"/>
      <c r="O427" s="315"/>
      <c r="P427" s="315"/>
      <c r="Q427" s="315"/>
      <c r="R427" s="315"/>
      <c r="S427" s="315"/>
      <c r="T427" s="315"/>
      <c r="U427" s="315"/>
      <c r="V427" s="315"/>
      <c r="W427" s="315"/>
      <c r="X427" s="315"/>
      <c r="Y427" s="315"/>
      <c r="Z427" s="315"/>
      <c r="AA427" s="315"/>
      <c r="AB427" s="315"/>
      <c r="AC427" s="315"/>
      <c r="AD427" s="315"/>
      <c r="AE427" s="315"/>
      <c r="AF427" s="315"/>
      <c r="AG427" s="315"/>
    </row>
    <row r="428">
      <c r="A428" s="315"/>
      <c r="B428" s="315"/>
      <c r="C428" s="315"/>
      <c r="D428" s="315"/>
      <c r="E428" s="315"/>
      <c r="F428" s="315"/>
      <c r="G428" s="315"/>
      <c r="H428" s="315"/>
      <c r="I428" s="315"/>
      <c r="J428" s="315"/>
      <c r="K428" s="315"/>
      <c r="L428" s="315"/>
      <c r="M428" s="315"/>
      <c r="N428" s="315"/>
      <c r="O428" s="315"/>
      <c r="P428" s="315"/>
      <c r="Q428" s="315"/>
      <c r="R428" s="315"/>
      <c r="S428" s="315"/>
      <c r="T428" s="315"/>
      <c r="U428" s="315"/>
      <c r="V428" s="315"/>
      <c r="W428" s="315"/>
      <c r="X428" s="315"/>
      <c r="Y428" s="315"/>
      <c r="Z428" s="315"/>
      <c r="AA428" s="315"/>
      <c r="AB428" s="315"/>
      <c r="AC428" s="315"/>
      <c r="AD428" s="315"/>
      <c r="AE428" s="315"/>
      <c r="AF428" s="315"/>
      <c r="AG428" s="315"/>
    </row>
    <row r="429">
      <c r="A429" s="315"/>
      <c r="B429" s="315"/>
      <c r="C429" s="315"/>
      <c r="D429" s="315"/>
      <c r="E429" s="315"/>
      <c r="F429" s="315"/>
      <c r="G429" s="315"/>
      <c r="H429" s="315"/>
      <c r="I429" s="315"/>
      <c r="J429" s="315"/>
      <c r="K429" s="315"/>
      <c r="L429" s="315"/>
      <c r="M429" s="315"/>
      <c r="N429" s="315"/>
      <c r="O429" s="315"/>
      <c r="P429" s="315"/>
      <c r="Q429" s="315"/>
      <c r="R429" s="315"/>
      <c r="S429" s="315"/>
      <c r="T429" s="315"/>
      <c r="U429" s="315"/>
      <c r="V429" s="315"/>
      <c r="W429" s="315"/>
      <c r="X429" s="315"/>
      <c r="Y429" s="315"/>
      <c r="Z429" s="315"/>
      <c r="AA429" s="315"/>
      <c r="AB429" s="315"/>
      <c r="AC429" s="315"/>
      <c r="AD429" s="315"/>
      <c r="AE429" s="315"/>
      <c r="AF429" s="315"/>
      <c r="AG429" s="315"/>
    </row>
    <row r="430">
      <c r="A430" s="315"/>
      <c r="B430" s="315"/>
      <c r="C430" s="315"/>
      <c r="D430" s="315"/>
      <c r="E430" s="315"/>
      <c r="F430" s="315"/>
      <c r="G430" s="315"/>
      <c r="H430" s="315"/>
      <c r="I430" s="315"/>
      <c r="J430" s="315"/>
      <c r="K430" s="315"/>
      <c r="L430" s="315"/>
      <c r="M430" s="315"/>
      <c r="N430" s="315"/>
      <c r="O430" s="315"/>
      <c r="P430" s="315"/>
      <c r="Q430" s="315"/>
      <c r="R430" s="315"/>
      <c r="S430" s="315"/>
      <c r="T430" s="315"/>
      <c r="U430" s="315"/>
      <c r="V430" s="315"/>
      <c r="W430" s="315"/>
      <c r="X430" s="315"/>
      <c r="Y430" s="315"/>
      <c r="Z430" s="315"/>
      <c r="AA430" s="315"/>
      <c r="AB430" s="315"/>
      <c r="AC430" s="315"/>
      <c r="AD430" s="315"/>
      <c r="AE430" s="315"/>
      <c r="AF430" s="315"/>
      <c r="AG430" s="315"/>
    </row>
    <row r="431">
      <c r="A431" s="315"/>
      <c r="B431" s="315"/>
      <c r="C431" s="315"/>
      <c r="D431" s="315"/>
      <c r="E431" s="315"/>
      <c r="F431" s="315"/>
      <c r="G431" s="315"/>
      <c r="H431" s="315"/>
      <c r="I431" s="315"/>
      <c r="J431" s="315"/>
      <c r="K431" s="315"/>
      <c r="L431" s="315"/>
      <c r="M431" s="315"/>
      <c r="N431" s="315"/>
      <c r="O431" s="315"/>
      <c r="P431" s="315"/>
      <c r="Q431" s="315"/>
      <c r="R431" s="315"/>
      <c r="S431" s="315"/>
      <c r="T431" s="315"/>
      <c r="U431" s="315"/>
      <c r="V431" s="315"/>
      <c r="W431" s="315"/>
      <c r="X431" s="315"/>
      <c r="Y431" s="315"/>
      <c r="Z431" s="315"/>
      <c r="AA431" s="315"/>
      <c r="AB431" s="315"/>
      <c r="AC431" s="315"/>
      <c r="AD431" s="315"/>
      <c r="AE431" s="315"/>
      <c r="AF431" s="315"/>
      <c r="AG431" s="315"/>
    </row>
    <row r="432">
      <c r="A432" s="315"/>
      <c r="B432" s="315"/>
      <c r="C432" s="315"/>
      <c r="D432" s="315"/>
      <c r="E432" s="315"/>
      <c r="F432" s="315"/>
      <c r="G432" s="315"/>
      <c r="H432" s="315"/>
      <c r="I432" s="315"/>
      <c r="J432" s="315"/>
      <c r="K432" s="315"/>
      <c r="L432" s="315"/>
      <c r="M432" s="315"/>
      <c r="N432" s="315"/>
      <c r="O432" s="315"/>
      <c r="P432" s="315"/>
      <c r="Q432" s="315"/>
      <c r="R432" s="315"/>
      <c r="S432" s="315"/>
      <c r="T432" s="315"/>
      <c r="U432" s="315"/>
      <c r="V432" s="315"/>
      <c r="W432" s="315"/>
      <c r="X432" s="315"/>
      <c r="Y432" s="315"/>
      <c r="Z432" s="315"/>
      <c r="AA432" s="315"/>
      <c r="AB432" s="315"/>
      <c r="AC432" s="315"/>
      <c r="AD432" s="315"/>
      <c r="AE432" s="315"/>
      <c r="AF432" s="315"/>
      <c r="AG432" s="315"/>
    </row>
    <row r="433">
      <c r="A433" s="315"/>
      <c r="B433" s="315"/>
      <c r="C433" s="315"/>
      <c r="D433" s="315"/>
      <c r="E433" s="315"/>
      <c r="F433" s="315"/>
      <c r="G433" s="315"/>
      <c r="H433" s="315"/>
      <c r="I433" s="315"/>
      <c r="J433" s="315"/>
      <c r="K433" s="315"/>
      <c r="L433" s="315"/>
      <c r="M433" s="315"/>
      <c r="N433" s="315"/>
      <c r="O433" s="315"/>
      <c r="P433" s="315"/>
      <c r="Q433" s="315"/>
      <c r="R433" s="315"/>
      <c r="S433" s="315"/>
      <c r="T433" s="315"/>
      <c r="U433" s="315"/>
      <c r="V433" s="315"/>
      <c r="W433" s="315"/>
      <c r="X433" s="315"/>
      <c r="Y433" s="315"/>
      <c r="Z433" s="315"/>
      <c r="AA433" s="315"/>
      <c r="AB433" s="315"/>
      <c r="AC433" s="315"/>
      <c r="AD433" s="315"/>
      <c r="AE433" s="315"/>
      <c r="AF433" s="315"/>
      <c r="AG433" s="315"/>
    </row>
    <row r="434">
      <c r="A434" s="315"/>
      <c r="B434" s="315"/>
      <c r="C434" s="315"/>
      <c r="D434" s="315"/>
      <c r="E434" s="315"/>
      <c r="F434" s="315"/>
      <c r="G434" s="315"/>
      <c r="H434" s="315"/>
      <c r="I434" s="315"/>
      <c r="J434" s="315"/>
      <c r="K434" s="315"/>
      <c r="L434" s="315"/>
      <c r="M434" s="315"/>
      <c r="N434" s="315"/>
      <c r="O434" s="315"/>
      <c r="P434" s="315"/>
      <c r="Q434" s="315"/>
      <c r="R434" s="315"/>
      <c r="S434" s="315"/>
      <c r="T434" s="315"/>
      <c r="U434" s="315"/>
      <c r="V434" s="315"/>
      <c r="W434" s="315"/>
      <c r="X434" s="315"/>
      <c r="Y434" s="315"/>
      <c r="Z434" s="315"/>
      <c r="AA434" s="315"/>
      <c r="AB434" s="315"/>
      <c r="AC434" s="315"/>
      <c r="AD434" s="315"/>
      <c r="AE434" s="315"/>
      <c r="AF434" s="315"/>
      <c r="AG434" s="315"/>
    </row>
    <row r="435">
      <c r="A435" s="315"/>
      <c r="B435" s="315"/>
      <c r="C435" s="315"/>
      <c r="D435" s="315"/>
      <c r="E435" s="315"/>
      <c r="F435" s="315"/>
      <c r="G435" s="315"/>
      <c r="H435" s="315"/>
      <c r="I435" s="315"/>
      <c r="J435" s="315"/>
      <c r="K435" s="315"/>
      <c r="L435" s="315"/>
      <c r="M435" s="315"/>
      <c r="N435" s="315"/>
      <c r="O435" s="315"/>
      <c r="P435" s="315"/>
      <c r="Q435" s="315"/>
      <c r="R435" s="315"/>
      <c r="S435" s="315"/>
      <c r="T435" s="315"/>
      <c r="U435" s="315"/>
      <c r="V435" s="315"/>
      <c r="W435" s="315"/>
      <c r="X435" s="315"/>
      <c r="Y435" s="315"/>
      <c r="Z435" s="315"/>
      <c r="AA435" s="315"/>
      <c r="AB435" s="315"/>
      <c r="AC435" s="315"/>
      <c r="AD435" s="315"/>
      <c r="AE435" s="315"/>
      <c r="AF435" s="315"/>
      <c r="AG435" s="315"/>
    </row>
    <row r="436">
      <c r="A436" s="315"/>
      <c r="B436" s="315"/>
      <c r="C436" s="315"/>
      <c r="D436" s="315"/>
      <c r="E436" s="315"/>
      <c r="F436" s="315"/>
      <c r="G436" s="315"/>
      <c r="H436" s="315"/>
      <c r="I436" s="315"/>
      <c r="J436" s="315"/>
      <c r="K436" s="315"/>
      <c r="L436" s="315"/>
      <c r="M436" s="315"/>
      <c r="N436" s="315"/>
      <c r="O436" s="315"/>
      <c r="P436" s="315"/>
      <c r="Q436" s="315"/>
      <c r="R436" s="315"/>
      <c r="S436" s="315"/>
      <c r="T436" s="315"/>
      <c r="U436" s="315"/>
      <c r="V436" s="315"/>
      <c r="W436" s="315"/>
      <c r="X436" s="315"/>
      <c r="Y436" s="315"/>
      <c r="Z436" s="315"/>
      <c r="AA436" s="315"/>
      <c r="AB436" s="315"/>
      <c r="AC436" s="315"/>
      <c r="AD436" s="315"/>
      <c r="AE436" s="315"/>
      <c r="AF436" s="315"/>
      <c r="AG436" s="315"/>
    </row>
    <row r="437">
      <c r="A437" s="315"/>
      <c r="B437" s="315"/>
      <c r="C437" s="315"/>
      <c r="D437" s="315"/>
      <c r="E437" s="315"/>
      <c r="F437" s="315"/>
      <c r="G437" s="315"/>
      <c r="H437" s="315"/>
      <c r="I437" s="315"/>
      <c r="J437" s="315"/>
      <c r="K437" s="315"/>
      <c r="L437" s="315"/>
      <c r="M437" s="315"/>
      <c r="N437" s="315"/>
      <c r="O437" s="315"/>
      <c r="P437" s="315"/>
      <c r="Q437" s="315"/>
      <c r="R437" s="315"/>
      <c r="S437" s="315"/>
      <c r="T437" s="315"/>
      <c r="U437" s="315"/>
      <c r="V437" s="315"/>
      <c r="W437" s="315"/>
      <c r="X437" s="315"/>
      <c r="Y437" s="315"/>
      <c r="Z437" s="315"/>
      <c r="AA437" s="315"/>
      <c r="AB437" s="315"/>
      <c r="AC437" s="315"/>
      <c r="AD437" s="315"/>
      <c r="AE437" s="315"/>
      <c r="AF437" s="315"/>
      <c r="AG437" s="315"/>
    </row>
    <row r="438">
      <c r="A438" s="315"/>
      <c r="B438" s="315"/>
      <c r="C438" s="315"/>
      <c r="D438" s="315"/>
      <c r="E438" s="315"/>
      <c r="F438" s="315"/>
      <c r="G438" s="315"/>
      <c r="H438" s="315"/>
      <c r="I438" s="315"/>
      <c r="J438" s="315"/>
      <c r="K438" s="315"/>
      <c r="L438" s="315"/>
      <c r="M438" s="315"/>
      <c r="N438" s="315"/>
      <c r="O438" s="315"/>
      <c r="P438" s="315"/>
      <c r="Q438" s="315"/>
      <c r="R438" s="315"/>
      <c r="S438" s="315"/>
      <c r="T438" s="315"/>
      <c r="U438" s="315"/>
      <c r="V438" s="315"/>
      <c r="W438" s="315"/>
      <c r="X438" s="315"/>
      <c r="Y438" s="315"/>
      <c r="Z438" s="315"/>
      <c r="AA438" s="315"/>
      <c r="AB438" s="315"/>
      <c r="AC438" s="315"/>
      <c r="AD438" s="315"/>
      <c r="AE438" s="315"/>
      <c r="AF438" s="315"/>
      <c r="AG438" s="315"/>
    </row>
    <row r="439">
      <c r="A439" s="315"/>
      <c r="B439" s="315"/>
      <c r="C439" s="315"/>
      <c r="D439" s="315"/>
      <c r="E439" s="315"/>
      <c r="F439" s="315"/>
      <c r="G439" s="315"/>
      <c r="H439" s="315"/>
      <c r="I439" s="315"/>
      <c r="J439" s="315"/>
      <c r="K439" s="315"/>
      <c r="L439" s="315"/>
      <c r="M439" s="315"/>
      <c r="N439" s="315"/>
      <c r="O439" s="315"/>
      <c r="P439" s="315"/>
      <c r="Q439" s="315"/>
      <c r="R439" s="315"/>
      <c r="S439" s="315"/>
      <c r="T439" s="315"/>
      <c r="U439" s="315"/>
      <c r="V439" s="315"/>
      <c r="W439" s="315"/>
      <c r="X439" s="315"/>
      <c r="Y439" s="315"/>
      <c r="Z439" s="315"/>
      <c r="AA439" s="315"/>
      <c r="AB439" s="315"/>
      <c r="AC439" s="315"/>
      <c r="AD439" s="315"/>
      <c r="AE439" s="315"/>
      <c r="AF439" s="315"/>
      <c r="AG439" s="315"/>
    </row>
    <row r="440">
      <c r="A440" s="315"/>
      <c r="B440" s="315"/>
      <c r="C440" s="315"/>
      <c r="D440" s="315"/>
      <c r="E440" s="315"/>
      <c r="F440" s="315"/>
      <c r="G440" s="315"/>
      <c r="H440" s="315"/>
      <c r="I440" s="315"/>
      <c r="J440" s="315"/>
      <c r="K440" s="315"/>
      <c r="L440" s="315"/>
      <c r="M440" s="315"/>
      <c r="N440" s="315"/>
      <c r="O440" s="315"/>
      <c r="P440" s="315"/>
      <c r="Q440" s="315"/>
      <c r="R440" s="315"/>
      <c r="S440" s="315"/>
      <c r="T440" s="315"/>
      <c r="U440" s="315"/>
      <c r="V440" s="315"/>
      <c r="W440" s="315"/>
      <c r="X440" s="315"/>
      <c r="Y440" s="315"/>
      <c r="Z440" s="315"/>
      <c r="AA440" s="315"/>
      <c r="AB440" s="315"/>
      <c r="AC440" s="315"/>
      <c r="AD440" s="315"/>
      <c r="AE440" s="315"/>
      <c r="AF440" s="315"/>
      <c r="AG440" s="315"/>
    </row>
    <row r="441">
      <c r="A441" s="315"/>
      <c r="B441" s="315"/>
      <c r="C441" s="315"/>
      <c r="D441" s="315"/>
      <c r="E441" s="315"/>
      <c r="F441" s="315"/>
      <c r="G441" s="315"/>
      <c r="H441" s="315"/>
      <c r="I441" s="315"/>
      <c r="J441" s="315"/>
      <c r="K441" s="315"/>
      <c r="L441" s="315"/>
      <c r="M441" s="315"/>
      <c r="N441" s="315"/>
      <c r="O441" s="315"/>
      <c r="P441" s="315"/>
      <c r="Q441" s="315"/>
      <c r="R441" s="315"/>
      <c r="S441" s="315"/>
      <c r="T441" s="315"/>
      <c r="U441" s="315"/>
      <c r="V441" s="315"/>
      <c r="W441" s="315"/>
      <c r="X441" s="315"/>
      <c r="Y441" s="315"/>
      <c r="Z441" s="315"/>
      <c r="AA441" s="315"/>
      <c r="AB441" s="315"/>
      <c r="AC441" s="315"/>
      <c r="AD441" s="315"/>
      <c r="AE441" s="315"/>
      <c r="AF441" s="315"/>
      <c r="AG441" s="315"/>
    </row>
    <row r="442">
      <c r="A442" s="315"/>
      <c r="B442" s="315"/>
      <c r="C442" s="315"/>
      <c r="D442" s="315"/>
      <c r="E442" s="315"/>
      <c r="F442" s="315"/>
      <c r="G442" s="315"/>
      <c r="H442" s="315"/>
      <c r="I442" s="315"/>
      <c r="J442" s="315"/>
      <c r="K442" s="315"/>
      <c r="L442" s="315"/>
      <c r="M442" s="315"/>
      <c r="N442" s="315"/>
      <c r="O442" s="315"/>
      <c r="P442" s="315"/>
      <c r="Q442" s="315"/>
      <c r="R442" s="315"/>
      <c r="S442" s="315"/>
      <c r="T442" s="315"/>
      <c r="U442" s="315"/>
      <c r="V442" s="315"/>
      <c r="W442" s="315"/>
      <c r="X442" s="315"/>
      <c r="Y442" s="315"/>
      <c r="Z442" s="315"/>
      <c r="AA442" s="315"/>
      <c r="AB442" s="315"/>
      <c r="AC442" s="315"/>
      <c r="AD442" s="315"/>
      <c r="AE442" s="315"/>
      <c r="AF442" s="315"/>
      <c r="AG442" s="315"/>
    </row>
    <row r="443">
      <c r="A443" s="315"/>
      <c r="B443" s="315"/>
      <c r="C443" s="315"/>
      <c r="D443" s="315"/>
      <c r="E443" s="315"/>
      <c r="F443" s="315"/>
      <c r="G443" s="315"/>
      <c r="H443" s="315"/>
      <c r="I443" s="315"/>
      <c r="J443" s="315"/>
      <c r="K443" s="315"/>
      <c r="L443" s="315"/>
      <c r="M443" s="315"/>
      <c r="N443" s="315"/>
      <c r="O443" s="315"/>
      <c r="P443" s="315"/>
      <c r="Q443" s="315"/>
      <c r="R443" s="315"/>
      <c r="S443" s="315"/>
      <c r="T443" s="315"/>
      <c r="U443" s="315"/>
      <c r="V443" s="315"/>
      <c r="W443" s="315"/>
      <c r="X443" s="315"/>
      <c r="Y443" s="315"/>
      <c r="Z443" s="315"/>
      <c r="AA443" s="315"/>
      <c r="AB443" s="315"/>
      <c r="AC443" s="315"/>
      <c r="AD443" s="315"/>
      <c r="AE443" s="315"/>
      <c r="AF443" s="315"/>
      <c r="AG443" s="315"/>
    </row>
    <row r="444">
      <c r="A444" s="315"/>
      <c r="B444" s="315"/>
      <c r="C444" s="315"/>
      <c r="D444" s="315"/>
      <c r="E444" s="315"/>
      <c r="F444" s="315"/>
      <c r="G444" s="315"/>
      <c r="H444" s="315"/>
      <c r="I444" s="315"/>
      <c r="J444" s="315"/>
      <c r="K444" s="315"/>
      <c r="L444" s="315"/>
      <c r="M444" s="315"/>
      <c r="N444" s="315"/>
      <c r="O444" s="315"/>
      <c r="P444" s="315"/>
      <c r="Q444" s="315"/>
      <c r="R444" s="315"/>
      <c r="S444" s="315"/>
      <c r="T444" s="315"/>
      <c r="U444" s="315"/>
      <c r="V444" s="315"/>
      <c r="W444" s="315"/>
      <c r="X444" s="315"/>
      <c r="Y444" s="315"/>
      <c r="Z444" s="315"/>
      <c r="AA444" s="315"/>
      <c r="AB444" s="315"/>
      <c r="AC444" s="315"/>
      <c r="AD444" s="315"/>
      <c r="AE444" s="315"/>
      <c r="AF444" s="315"/>
      <c r="AG444" s="315"/>
    </row>
    <row r="445">
      <c r="A445" s="315"/>
      <c r="B445" s="315"/>
      <c r="C445" s="315"/>
      <c r="D445" s="315"/>
      <c r="E445" s="315"/>
      <c r="F445" s="315"/>
      <c r="G445" s="315"/>
      <c r="H445" s="315"/>
      <c r="I445" s="315"/>
      <c r="J445" s="315"/>
      <c r="K445" s="315"/>
      <c r="L445" s="315"/>
      <c r="M445" s="315"/>
      <c r="N445" s="315"/>
      <c r="O445" s="315"/>
      <c r="P445" s="315"/>
      <c r="Q445" s="315"/>
      <c r="R445" s="315"/>
      <c r="S445" s="315"/>
      <c r="T445" s="315"/>
      <c r="U445" s="315"/>
      <c r="V445" s="315"/>
      <c r="W445" s="315"/>
      <c r="X445" s="315"/>
      <c r="Y445" s="315"/>
      <c r="Z445" s="315"/>
      <c r="AA445" s="315"/>
      <c r="AB445" s="315"/>
      <c r="AC445" s="315"/>
      <c r="AD445" s="315"/>
      <c r="AE445" s="315"/>
      <c r="AF445" s="315"/>
      <c r="AG445" s="315"/>
    </row>
    <row r="446">
      <c r="A446" s="315"/>
      <c r="B446" s="315"/>
      <c r="C446" s="315"/>
      <c r="D446" s="315"/>
      <c r="E446" s="315"/>
      <c r="F446" s="315"/>
      <c r="G446" s="315"/>
      <c r="H446" s="315"/>
      <c r="I446" s="315"/>
      <c r="J446" s="315"/>
      <c r="K446" s="315"/>
      <c r="L446" s="315"/>
      <c r="M446" s="315"/>
      <c r="N446" s="315"/>
      <c r="O446" s="315"/>
      <c r="P446" s="315"/>
      <c r="Q446" s="315"/>
      <c r="R446" s="315"/>
      <c r="S446" s="315"/>
      <c r="T446" s="315"/>
      <c r="U446" s="315"/>
      <c r="V446" s="315"/>
      <c r="W446" s="315"/>
      <c r="X446" s="315"/>
      <c r="Y446" s="315"/>
      <c r="Z446" s="315"/>
      <c r="AA446" s="315"/>
      <c r="AB446" s="315"/>
      <c r="AC446" s="315"/>
      <c r="AD446" s="315"/>
      <c r="AE446" s="315"/>
      <c r="AF446" s="315"/>
      <c r="AG446" s="315"/>
    </row>
    <row r="447">
      <c r="A447" s="315"/>
      <c r="B447" s="315"/>
      <c r="C447" s="315"/>
      <c r="D447" s="315"/>
      <c r="E447" s="315"/>
      <c r="F447" s="315"/>
      <c r="G447" s="315"/>
      <c r="H447" s="315"/>
      <c r="I447" s="315"/>
      <c r="J447" s="315"/>
      <c r="K447" s="315"/>
      <c r="L447" s="315"/>
      <c r="M447" s="315"/>
      <c r="N447" s="315"/>
      <c r="O447" s="315"/>
      <c r="P447" s="315"/>
      <c r="Q447" s="315"/>
      <c r="R447" s="315"/>
      <c r="S447" s="315"/>
      <c r="T447" s="315"/>
      <c r="U447" s="315"/>
      <c r="V447" s="315"/>
      <c r="W447" s="315"/>
      <c r="X447" s="315"/>
      <c r="Y447" s="315"/>
      <c r="Z447" s="315"/>
      <c r="AA447" s="315"/>
      <c r="AB447" s="315"/>
      <c r="AC447" s="315"/>
      <c r="AD447" s="315"/>
      <c r="AE447" s="315"/>
      <c r="AF447" s="315"/>
      <c r="AG447" s="315"/>
    </row>
    <row r="448">
      <c r="A448" s="315"/>
      <c r="B448" s="315"/>
      <c r="C448" s="315"/>
      <c r="D448" s="315"/>
      <c r="E448" s="315"/>
      <c r="F448" s="315"/>
      <c r="G448" s="315"/>
      <c r="H448" s="315"/>
      <c r="I448" s="315"/>
      <c r="J448" s="315"/>
      <c r="K448" s="315"/>
      <c r="L448" s="315"/>
      <c r="M448" s="315"/>
      <c r="N448" s="315"/>
      <c r="O448" s="315"/>
      <c r="P448" s="315"/>
      <c r="Q448" s="315"/>
      <c r="R448" s="315"/>
      <c r="S448" s="315"/>
      <c r="T448" s="315"/>
      <c r="U448" s="315"/>
      <c r="V448" s="315"/>
      <c r="W448" s="315"/>
      <c r="X448" s="315"/>
      <c r="Y448" s="315"/>
      <c r="Z448" s="315"/>
      <c r="AA448" s="315"/>
      <c r="AB448" s="315"/>
      <c r="AC448" s="315"/>
      <c r="AD448" s="315"/>
      <c r="AE448" s="315"/>
      <c r="AF448" s="315"/>
      <c r="AG448" s="315"/>
    </row>
    <row r="449">
      <c r="A449" s="315"/>
      <c r="B449" s="315"/>
      <c r="C449" s="315"/>
      <c r="D449" s="315"/>
      <c r="E449" s="315"/>
      <c r="F449" s="315"/>
      <c r="G449" s="315"/>
      <c r="H449" s="315"/>
      <c r="I449" s="315"/>
      <c r="J449" s="315"/>
      <c r="K449" s="315"/>
      <c r="L449" s="315"/>
      <c r="M449" s="315"/>
      <c r="N449" s="315"/>
      <c r="O449" s="315"/>
      <c r="P449" s="315"/>
      <c r="Q449" s="315"/>
      <c r="R449" s="315"/>
      <c r="S449" s="315"/>
      <c r="T449" s="315"/>
      <c r="U449" s="315"/>
      <c r="V449" s="315"/>
      <c r="W449" s="315"/>
      <c r="X449" s="315"/>
      <c r="Y449" s="315"/>
      <c r="Z449" s="315"/>
      <c r="AA449" s="315"/>
      <c r="AB449" s="315"/>
      <c r="AC449" s="315"/>
      <c r="AD449" s="315"/>
      <c r="AE449" s="315"/>
      <c r="AF449" s="315"/>
      <c r="AG449" s="315"/>
    </row>
    <row r="450">
      <c r="A450" s="315"/>
      <c r="B450" s="315"/>
      <c r="C450" s="315"/>
      <c r="D450" s="315"/>
      <c r="E450" s="315"/>
      <c r="F450" s="315"/>
      <c r="G450" s="315"/>
      <c r="H450" s="315"/>
      <c r="I450" s="315"/>
      <c r="J450" s="315"/>
      <c r="K450" s="315"/>
      <c r="L450" s="315"/>
      <c r="M450" s="315"/>
      <c r="N450" s="315"/>
      <c r="O450" s="315"/>
      <c r="P450" s="315"/>
      <c r="Q450" s="315"/>
      <c r="R450" s="315"/>
      <c r="S450" s="315"/>
      <c r="T450" s="315"/>
      <c r="U450" s="315"/>
      <c r="V450" s="315"/>
      <c r="W450" s="315"/>
      <c r="X450" s="315"/>
      <c r="Y450" s="315"/>
      <c r="Z450" s="315"/>
      <c r="AA450" s="315"/>
      <c r="AB450" s="315"/>
      <c r="AC450" s="315"/>
      <c r="AD450" s="315"/>
      <c r="AE450" s="315"/>
      <c r="AF450" s="315"/>
      <c r="AG450" s="315"/>
    </row>
    <row r="451">
      <c r="A451" s="315"/>
      <c r="B451" s="315"/>
      <c r="C451" s="315"/>
      <c r="D451" s="315"/>
      <c r="E451" s="315"/>
      <c r="F451" s="315"/>
      <c r="G451" s="315"/>
      <c r="H451" s="315"/>
      <c r="I451" s="315"/>
      <c r="J451" s="315"/>
      <c r="K451" s="315"/>
      <c r="L451" s="315"/>
      <c r="M451" s="315"/>
      <c r="N451" s="315"/>
      <c r="O451" s="315"/>
      <c r="P451" s="315"/>
      <c r="Q451" s="315"/>
      <c r="R451" s="315"/>
      <c r="S451" s="315"/>
      <c r="T451" s="315"/>
      <c r="U451" s="315"/>
      <c r="V451" s="315"/>
      <c r="W451" s="315"/>
      <c r="X451" s="315"/>
      <c r="Y451" s="315"/>
      <c r="Z451" s="315"/>
      <c r="AA451" s="315"/>
      <c r="AB451" s="315"/>
      <c r="AC451" s="315"/>
      <c r="AD451" s="315"/>
      <c r="AE451" s="315"/>
      <c r="AF451" s="315"/>
      <c r="AG451" s="315"/>
    </row>
    <row r="452">
      <c r="A452" s="315"/>
      <c r="B452" s="315"/>
      <c r="C452" s="315"/>
      <c r="D452" s="315"/>
      <c r="E452" s="315"/>
      <c r="F452" s="315"/>
      <c r="G452" s="315"/>
      <c r="H452" s="315"/>
      <c r="I452" s="315"/>
      <c r="J452" s="315"/>
      <c r="K452" s="315"/>
      <c r="L452" s="315"/>
      <c r="M452" s="315"/>
      <c r="N452" s="315"/>
      <c r="O452" s="315"/>
      <c r="P452" s="315"/>
      <c r="Q452" s="315"/>
      <c r="R452" s="315"/>
      <c r="S452" s="315"/>
      <c r="T452" s="315"/>
      <c r="U452" s="315"/>
      <c r="V452" s="315"/>
      <c r="W452" s="315"/>
      <c r="X452" s="315"/>
      <c r="Y452" s="315"/>
      <c r="Z452" s="315"/>
      <c r="AA452" s="315"/>
      <c r="AB452" s="315"/>
      <c r="AC452" s="315"/>
      <c r="AD452" s="315"/>
      <c r="AE452" s="315"/>
      <c r="AF452" s="315"/>
      <c r="AG452" s="315"/>
    </row>
    <row r="453">
      <c r="A453" s="315"/>
      <c r="B453" s="315"/>
      <c r="C453" s="315"/>
      <c r="D453" s="315"/>
      <c r="E453" s="315"/>
      <c r="F453" s="315"/>
      <c r="G453" s="315"/>
      <c r="H453" s="315"/>
      <c r="I453" s="315"/>
      <c r="J453" s="315"/>
      <c r="K453" s="315"/>
      <c r="L453" s="315"/>
      <c r="M453" s="315"/>
      <c r="N453" s="315"/>
      <c r="O453" s="315"/>
      <c r="P453" s="315"/>
      <c r="Q453" s="315"/>
      <c r="R453" s="315"/>
      <c r="S453" s="315"/>
      <c r="T453" s="315"/>
      <c r="U453" s="315"/>
      <c r="V453" s="315"/>
      <c r="W453" s="315"/>
      <c r="X453" s="315"/>
      <c r="Y453" s="315"/>
      <c r="Z453" s="315"/>
      <c r="AA453" s="315"/>
      <c r="AB453" s="315"/>
      <c r="AC453" s="315"/>
      <c r="AD453" s="315"/>
      <c r="AE453" s="315"/>
      <c r="AF453" s="315"/>
      <c r="AG453" s="315"/>
    </row>
    <row r="454">
      <c r="A454" s="315"/>
      <c r="B454" s="315"/>
      <c r="C454" s="315"/>
      <c r="D454" s="315"/>
      <c r="E454" s="315"/>
      <c r="F454" s="315"/>
      <c r="G454" s="315"/>
      <c r="H454" s="315"/>
      <c r="I454" s="315"/>
      <c r="J454" s="315"/>
      <c r="K454" s="315"/>
      <c r="L454" s="315"/>
      <c r="M454" s="315"/>
      <c r="N454" s="315"/>
      <c r="O454" s="315"/>
      <c r="P454" s="315"/>
      <c r="Q454" s="315"/>
      <c r="R454" s="315"/>
      <c r="S454" s="315"/>
      <c r="T454" s="315"/>
      <c r="U454" s="315"/>
      <c r="V454" s="315"/>
      <c r="W454" s="315"/>
      <c r="X454" s="315"/>
      <c r="Y454" s="315"/>
      <c r="Z454" s="315"/>
      <c r="AA454" s="315"/>
      <c r="AB454" s="315"/>
      <c r="AC454" s="315"/>
      <c r="AD454" s="315"/>
      <c r="AE454" s="315"/>
      <c r="AF454" s="315"/>
      <c r="AG454" s="315"/>
    </row>
    <row r="455">
      <c r="A455" s="315"/>
      <c r="B455" s="315"/>
      <c r="C455" s="315"/>
      <c r="D455" s="315"/>
      <c r="E455" s="315"/>
      <c r="F455" s="315"/>
      <c r="G455" s="315"/>
      <c r="H455" s="315"/>
      <c r="I455" s="315"/>
      <c r="J455" s="315"/>
      <c r="K455" s="315"/>
      <c r="L455" s="315"/>
      <c r="M455" s="315"/>
      <c r="N455" s="315"/>
      <c r="O455" s="315"/>
      <c r="P455" s="315"/>
      <c r="Q455" s="315"/>
      <c r="R455" s="315"/>
      <c r="S455" s="315"/>
      <c r="T455" s="315"/>
      <c r="U455" s="315"/>
      <c r="V455" s="315"/>
      <c r="W455" s="315"/>
      <c r="X455" s="315"/>
      <c r="Y455" s="315"/>
      <c r="Z455" s="315"/>
      <c r="AA455" s="315"/>
      <c r="AB455" s="315"/>
      <c r="AC455" s="315"/>
      <c r="AD455" s="315"/>
      <c r="AE455" s="315"/>
      <c r="AF455" s="315"/>
      <c r="AG455" s="315"/>
    </row>
    <row r="456">
      <c r="A456" s="315"/>
      <c r="B456" s="315"/>
      <c r="C456" s="315"/>
      <c r="D456" s="315"/>
      <c r="E456" s="315"/>
      <c r="F456" s="315"/>
      <c r="G456" s="315"/>
      <c r="H456" s="315"/>
      <c r="I456" s="315"/>
      <c r="J456" s="315"/>
      <c r="K456" s="315"/>
      <c r="L456" s="315"/>
      <c r="M456" s="315"/>
      <c r="N456" s="315"/>
      <c r="O456" s="315"/>
      <c r="P456" s="315"/>
      <c r="Q456" s="315"/>
      <c r="R456" s="315"/>
      <c r="S456" s="315"/>
      <c r="T456" s="315"/>
      <c r="U456" s="315"/>
      <c r="V456" s="315"/>
      <c r="W456" s="315"/>
      <c r="X456" s="315"/>
      <c r="Y456" s="315"/>
      <c r="Z456" s="315"/>
      <c r="AA456" s="315"/>
      <c r="AB456" s="315"/>
      <c r="AC456" s="315"/>
      <c r="AD456" s="315"/>
      <c r="AE456" s="315"/>
      <c r="AF456" s="315"/>
      <c r="AG456" s="315"/>
    </row>
    <row r="457">
      <c r="A457" s="315"/>
      <c r="B457" s="315"/>
      <c r="C457" s="315"/>
      <c r="D457" s="315"/>
      <c r="E457" s="315"/>
      <c r="F457" s="315"/>
      <c r="G457" s="315"/>
      <c r="H457" s="315"/>
      <c r="I457" s="315"/>
      <c r="J457" s="315"/>
      <c r="K457" s="315"/>
      <c r="L457" s="315"/>
      <c r="M457" s="315"/>
      <c r="N457" s="315"/>
      <c r="O457" s="315"/>
      <c r="P457" s="315"/>
      <c r="Q457" s="315"/>
      <c r="R457" s="315"/>
      <c r="S457" s="315"/>
      <c r="T457" s="315"/>
      <c r="U457" s="315"/>
      <c r="V457" s="315"/>
      <c r="W457" s="315"/>
      <c r="X457" s="315"/>
      <c r="Y457" s="315"/>
      <c r="Z457" s="315"/>
      <c r="AA457" s="315"/>
      <c r="AB457" s="315"/>
      <c r="AC457" s="315"/>
      <c r="AD457" s="315"/>
      <c r="AE457" s="315"/>
      <c r="AF457" s="315"/>
      <c r="AG457" s="315"/>
    </row>
    <row r="458">
      <c r="A458" s="315"/>
      <c r="B458" s="315"/>
      <c r="C458" s="315"/>
      <c r="D458" s="315"/>
      <c r="E458" s="315"/>
      <c r="F458" s="315"/>
      <c r="G458" s="315"/>
      <c r="H458" s="315"/>
      <c r="I458" s="315"/>
      <c r="J458" s="315"/>
      <c r="K458" s="315"/>
      <c r="L458" s="315"/>
      <c r="M458" s="315"/>
      <c r="N458" s="315"/>
      <c r="O458" s="315"/>
      <c r="P458" s="315"/>
      <c r="Q458" s="315"/>
      <c r="R458" s="315"/>
      <c r="S458" s="315"/>
      <c r="T458" s="315"/>
      <c r="U458" s="315"/>
      <c r="V458" s="315"/>
      <c r="W458" s="315"/>
      <c r="X458" s="315"/>
      <c r="Y458" s="315"/>
      <c r="Z458" s="315"/>
      <c r="AA458" s="315"/>
      <c r="AB458" s="315"/>
      <c r="AC458" s="315"/>
      <c r="AD458" s="315"/>
      <c r="AE458" s="315"/>
      <c r="AF458" s="315"/>
      <c r="AG458" s="315"/>
    </row>
    <row r="459">
      <c r="A459" s="315"/>
      <c r="B459" s="315"/>
      <c r="C459" s="315"/>
      <c r="D459" s="315"/>
      <c r="E459" s="315"/>
      <c r="F459" s="315"/>
      <c r="G459" s="315"/>
      <c r="H459" s="315"/>
      <c r="I459" s="315"/>
      <c r="J459" s="315"/>
      <c r="K459" s="315"/>
      <c r="L459" s="315"/>
      <c r="M459" s="315"/>
      <c r="N459" s="315"/>
      <c r="O459" s="315"/>
      <c r="P459" s="315"/>
      <c r="Q459" s="315"/>
      <c r="R459" s="315"/>
      <c r="S459" s="315"/>
      <c r="T459" s="315"/>
      <c r="U459" s="315"/>
      <c r="V459" s="315"/>
      <c r="W459" s="315"/>
      <c r="X459" s="315"/>
      <c r="Y459" s="315"/>
      <c r="Z459" s="315"/>
      <c r="AA459" s="315"/>
      <c r="AB459" s="315"/>
      <c r="AC459" s="315"/>
      <c r="AD459" s="315"/>
      <c r="AE459" s="315"/>
      <c r="AF459" s="315"/>
      <c r="AG459" s="315"/>
    </row>
    <row r="460">
      <c r="A460" s="315"/>
      <c r="B460" s="315"/>
      <c r="C460" s="315"/>
      <c r="D460" s="315"/>
      <c r="E460" s="315"/>
      <c r="F460" s="315"/>
      <c r="G460" s="315"/>
      <c r="H460" s="315"/>
      <c r="I460" s="315"/>
      <c r="J460" s="315"/>
      <c r="K460" s="315"/>
      <c r="L460" s="315"/>
      <c r="M460" s="315"/>
      <c r="N460" s="315"/>
      <c r="O460" s="315"/>
      <c r="P460" s="315"/>
      <c r="Q460" s="315"/>
      <c r="R460" s="315"/>
      <c r="S460" s="315"/>
      <c r="T460" s="315"/>
      <c r="U460" s="315"/>
      <c r="V460" s="315"/>
      <c r="W460" s="315"/>
      <c r="X460" s="315"/>
      <c r="Y460" s="315"/>
      <c r="Z460" s="315"/>
      <c r="AA460" s="315"/>
      <c r="AB460" s="315"/>
      <c r="AC460" s="315"/>
      <c r="AD460" s="315"/>
      <c r="AE460" s="315"/>
      <c r="AF460" s="315"/>
      <c r="AG460" s="315"/>
    </row>
    <row r="461">
      <c r="A461" s="315"/>
      <c r="B461" s="315"/>
      <c r="C461" s="315"/>
      <c r="D461" s="315"/>
      <c r="E461" s="315"/>
      <c r="F461" s="315"/>
      <c r="G461" s="315"/>
      <c r="H461" s="315"/>
      <c r="I461" s="315"/>
      <c r="J461" s="315"/>
      <c r="K461" s="315"/>
      <c r="L461" s="315"/>
      <c r="M461" s="315"/>
      <c r="N461" s="315"/>
      <c r="O461" s="315"/>
      <c r="P461" s="315"/>
      <c r="Q461" s="315"/>
      <c r="R461" s="315"/>
      <c r="S461" s="315"/>
      <c r="T461" s="315"/>
      <c r="U461" s="315"/>
      <c r="V461" s="315"/>
      <c r="W461" s="315"/>
      <c r="X461" s="315"/>
      <c r="Y461" s="315"/>
      <c r="Z461" s="315"/>
      <c r="AA461" s="315"/>
      <c r="AB461" s="315"/>
      <c r="AC461" s="315"/>
      <c r="AD461" s="315"/>
      <c r="AE461" s="315"/>
      <c r="AF461" s="315"/>
      <c r="AG461" s="315"/>
    </row>
    <row r="462">
      <c r="A462" s="315"/>
      <c r="B462" s="315"/>
      <c r="C462" s="315"/>
      <c r="D462" s="315"/>
      <c r="E462" s="315"/>
      <c r="F462" s="315"/>
      <c r="G462" s="315"/>
      <c r="H462" s="315"/>
      <c r="I462" s="315"/>
      <c r="J462" s="315"/>
      <c r="K462" s="315"/>
      <c r="L462" s="315"/>
      <c r="M462" s="315"/>
      <c r="N462" s="315"/>
      <c r="O462" s="315"/>
      <c r="P462" s="315"/>
      <c r="Q462" s="315"/>
      <c r="R462" s="315"/>
      <c r="S462" s="315"/>
      <c r="T462" s="315"/>
      <c r="U462" s="315"/>
      <c r="V462" s="315"/>
      <c r="W462" s="315"/>
      <c r="X462" s="315"/>
      <c r="Y462" s="315"/>
      <c r="Z462" s="315"/>
      <c r="AA462" s="315"/>
      <c r="AB462" s="315"/>
      <c r="AC462" s="315"/>
      <c r="AD462" s="315"/>
      <c r="AE462" s="315"/>
      <c r="AF462" s="315"/>
      <c r="AG462" s="315"/>
    </row>
    <row r="463">
      <c r="A463" s="315"/>
      <c r="B463" s="315"/>
      <c r="C463" s="315"/>
      <c r="D463" s="315"/>
      <c r="E463" s="315"/>
      <c r="F463" s="315"/>
      <c r="G463" s="315"/>
      <c r="H463" s="315"/>
      <c r="I463" s="315"/>
      <c r="J463" s="315"/>
      <c r="K463" s="315"/>
      <c r="L463" s="315"/>
      <c r="M463" s="315"/>
      <c r="N463" s="315"/>
      <c r="O463" s="315"/>
      <c r="P463" s="315"/>
      <c r="Q463" s="315"/>
      <c r="R463" s="315"/>
      <c r="S463" s="315"/>
      <c r="T463" s="315"/>
      <c r="U463" s="315"/>
      <c r="V463" s="315"/>
      <c r="W463" s="315"/>
      <c r="X463" s="315"/>
      <c r="Y463" s="315"/>
      <c r="Z463" s="315"/>
      <c r="AA463" s="315"/>
      <c r="AB463" s="315"/>
      <c r="AC463" s="315"/>
      <c r="AD463" s="315"/>
      <c r="AE463" s="315"/>
      <c r="AF463" s="315"/>
      <c r="AG463" s="315"/>
    </row>
    <row r="464">
      <c r="A464" s="315"/>
      <c r="B464" s="315"/>
      <c r="C464" s="315"/>
      <c r="D464" s="315"/>
      <c r="E464" s="315"/>
      <c r="F464" s="315"/>
      <c r="G464" s="315"/>
      <c r="H464" s="315"/>
      <c r="I464" s="315"/>
      <c r="J464" s="315"/>
      <c r="K464" s="315"/>
      <c r="L464" s="315"/>
      <c r="M464" s="315"/>
      <c r="N464" s="315"/>
      <c r="O464" s="315"/>
      <c r="P464" s="315"/>
      <c r="Q464" s="315"/>
      <c r="R464" s="315"/>
      <c r="S464" s="315"/>
      <c r="T464" s="315"/>
      <c r="U464" s="315"/>
      <c r="V464" s="315"/>
      <c r="W464" s="315"/>
      <c r="X464" s="315"/>
      <c r="Y464" s="315"/>
      <c r="Z464" s="315"/>
      <c r="AA464" s="315"/>
      <c r="AB464" s="315"/>
      <c r="AC464" s="315"/>
      <c r="AD464" s="315"/>
      <c r="AE464" s="315"/>
      <c r="AF464" s="315"/>
      <c r="AG464" s="315"/>
    </row>
    <row r="465">
      <c r="A465" s="315"/>
      <c r="B465" s="315"/>
      <c r="C465" s="315"/>
      <c r="D465" s="315"/>
      <c r="E465" s="315"/>
      <c r="F465" s="315"/>
      <c r="G465" s="315"/>
      <c r="H465" s="315"/>
      <c r="I465" s="315"/>
      <c r="J465" s="315"/>
      <c r="K465" s="315"/>
      <c r="L465" s="315"/>
      <c r="M465" s="315"/>
      <c r="N465" s="315"/>
      <c r="O465" s="315"/>
      <c r="P465" s="315"/>
      <c r="Q465" s="315"/>
      <c r="R465" s="315"/>
      <c r="S465" s="315"/>
      <c r="T465" s="315"/>
      <c r="U465" s="315"/>
      <c r="V465" s="315"/>
      <c r="W465" s="315"/>
      <c r="X465" s="315"/>
      <c r="Y465" s="315"/>
      <c r="Z465" s="315"/>
      <c r="AA465" s="315"/>
      <c r="AB465" s="315"/>
      <c r="AC465" s="315"/>
      <c r="AD465" s="315"/>
      <c r="AE465" s="315"/>
      <c r="AF465" s="315"/>
      <c r="AG465" s="315"/>
    </row>
    <row r="466">
      <c r="A466" s="315"/>
      <c r="B466" s="315"/>
      <c r="C466" s="315"/>
      <c r="D466" s="315"/>
      <c r="E466" s="315"/>
      <c r="F466" s="315"/>
      <c r="G466" s="315"/>
      <c r="H466" s="315"/>
      <c r="I466" s="315"/>
      <c r="J466" s="315"/>
      <c r="K466" s="315"/>
      <c r="L466" s="315"/>
      <c r="M466" s="315"/>
      <c r="N466" s="315"/>
      <c r="O466" s="315"/>
      <c r="P466" s="315"/>
      <c r="Q466" s="315"/>
      <c r="R466" s="315"/>
      <c r="S466" s="315"/>
      <c r="T466" s="315"/>
      <c r="U466" s="315"/>
      <c r="V466" s="315"/>
      <c r="W466" s="315"/>
      <c r="X466" s="315"/>
      <c r="Y466" s="315"/>
      <c r="Z466" s="315"/>
      <c r="AA466" s="315"/>
      <c r="AB466" s="315"/>
      <c r="AC466" s="315"/>
      <c r="AD466" s="315"/>
      <c r="AE466" s="315"/>
      <c r="AF466" s="315"/>
      <c r="AG466" s="315"/>
    </row>
    <row r="467">
      <c r="A467" s="315"/>
      <c r="B467" s="315"/>
      <c r="C467" s="315"/>
      <c r="D467" s="315"/>
      <c r="E467" s="315"/>
      <c r="F467" s="315"/>
      <c r="G467" s="315"/>
      <c r="H467" s="315"/>
      <c r="I467" s="315"/>
      <c r="J467" s="315"/>
      <c r="K467" s="315"/>
      <c r="L467" s="315"/>
      <c r="M467" s="315"/>
      <c r="N467" s="315"/>
      <c r="O467" s="315"/>
      <c r="P467" s="315"/>
      <c r="Q467" s="315"/>
      <c r="R467" s="315"/>
      <c r="S467" s="315"/>
      <c r="T467" s="315"/>
      <c r="U467" s="315"/>
      <c r="V467" s="315"/>
      <c r="W467" s="315"/>
      <c r="X467" s="315"/>
      <c r="Y467" s="315"/>
      <c r="Z467" s="315"/>
      <c r="AA467" s="315"/>
      <c r="AB467" s="315"/>
      <c r="AC467" s="315"/>
      <c r="AD467" s="315"/>
      <c r="AE467" s="315"/>
      <c r="AF467" s="315"/>
      <c r="AG467" s="315"/>
    </row>
    <row r="468">
      <c r="A468" s="315"/>
      <c r="B468" s="315"/>
      <c r="C468" s="315"/>
      <c r="D468" s="315"/>
      <c r="E468" s="315"/>
      <c r="F468" s="315"/>
      <c r="G468" s="315"/>
      <c r="H468" s="315"/>
      <c r="I468" s="315"/>
      <c r="J468" s="315"/>
      <c r="K468" s="315"/>
      <c r="L468" s="315"/>
      <c r="M468" s="315"/>
      <c r="N468" s="315"/>
      <c r="O468" s="315"/>
      <c r="P468" s="315"/>
      <c r="Q468" s="315"/>
      <c r="R468" s="315"/>
      <c r="S468" s="315"/>
      <c r="T468" s="315"/>
      <c r="U468" s="315"/>
      <c r="V468" s="315"/>
      <c r="W468" s="315"/>
      <c r="X468" s="315"/>
      <c r="Y468" s="315"/>
      <c r="Z468" s="315"/>
      <c r="AA468" s="315"/>
      <c r="AB468" s="315"/>
      <c r="AC468" s="315"/>
      <c r="AD468" s="315"/>
      <c r="AE468" s="315"/>
      <c r="AF468" s="315"/>
      <c r="AG468" s="315"/>
    </row>
    <row r="469">
      <c r="A469" s="315"/>
      <c r="B469" s="315"/>
      <c r="C469" s="315"/>
      <c r="D469" s="315"/>
      <c r="E469" s="315"/>
      <c r="F469" s="315"/>
      <c r="G469" s="315"/>
      <c r="H469" s="315"/>
      <c r="I469" s="315"/>
      <c r="J469" s="315"/>
      <c r="K469" s="315"/>
      <c r="L469" s="315"/>
      <c r="M469" s="315"/>
      <c r="N469" s="315"/>
      <c r="O469" s="315"/>
      <c r="P469" s="315"/>
      <c r="Q469" s="315"/>
      <c r="R469" s="315"/>
      <c r="S469" s="315"/>
      <c r="T469" s="315"/>
      <c r="U469" s="315"/>
      <c r="V469" s="315"/>
      <c r="W469" s="315"/>
      <c r="X469" s="315"/>
      <c r="Y469" s="315"/>
      <c r="Z469" s="315"/>
      <c r="AA469" s="315"/>
      <c r="AB469" s="315"/>
      <c r="AC469" s="315"/>
      <c r="AD469" s="315"/>
      <c r="AE469" s="315"/>
      <c r="AF469" s="315"/>
      <c r="AG469" s="315"/>
    </row>
    <row r="470">
      <c r="A470" s="315"/>
      <c r="B470" s="315"/>
      <c r="C470" s="315"/>
      <c r="D470" s="315"/>
      <c r="E470" s="315"/>
      <c r="F470" s="315"/>
      <c r="G470" s="315"/>
      <c r="H470" s="315"/>
      <c r="I470" s="315"/>
      <c r="J470" s="315"/>
      <c r="K470" s="315"/>
      <c r="L470" s="315"/>
      <c r="M470" s="315"/>
      <c r="N470" s="315"/>
      <c r="O470" s="315"/>
      <c r="P470" s="315"/>
      <c r="Q470" s="315"/>
      <c r="R470" s="315"/>
      <c r="S470" s="315"/>
      <c r="T470" s="315"/>
      <c r="U470" s="315"/>
      <c r="V470" s="315"/>
      <c r="W470" s="315"/>
      <c r="X470" s="315"/>
      <c r="Y470" s="315"/>
      <c r="Z470" s="315"/>
      <c r="AA470" s="315"/>
      <c r="AB470" s="315"/>
      <c r="AC470" s="315"/>
      <c r="AD470" s="315"/>
      <c r="AE470" s="315"/>
      <c r="AF470" s="315"/>
      <c r="AG470" s="315"/>
    </row>
    <row r="471">
      <c r="A471" s="315"/>
      <c r="B471" s="315"/>
      <c r="C471" s="315"/>
      <c r="D471" s="315"/>
      <c r="E471" s="315"/>
      <c r="F471" s="315"/>
      <c r="G471" s="315"/>
      <c r="H471" s="315"/>
      <c r="I471" s="315"/>
      <c r="J471" s="315"/>
      <c r="K471" s="315"/>
      <c r="L471" s="315"/>
      <c r="M471" s="315"/>
      <c r="N471" s="315"/>
      <c r="O471" s="315"/>
      <c r="P471" s="315"/>
      <c r="Q471" s="315"/>
      <c r="R471" s="315"/>
      <c r="S471" s="315"/>
      <c r="T471" s="315"/>
      <c r="U471" s="315"/>
      <c r="V471" s="315"/>
      <c r="W471" s="315"/>
      <c r="X471" s="315"/>
      <c r="Y471" s="315"/>
      <c r="Z471" s="315"/>
      <c r="AA471" s="315"/>
      <c r="AB471" s="315"/>
      <c r="AC471" s="315"/>
      <c r="AD471" s="315"/>
      <c r="AE471" s="315"/>
      <c r="AF471" s="315"/>
      <c r="AG471" s="315"/>
    </row>
    <row r="472">
      <c r="A472" s="315"/>
      <c r="B472" s="315"/>
      <c r="C472" s="315"/>
      <c r="D472" s="315"/>
      <c r="E472" s="315"/>
      <c r="F472" s="315"/>
      <c r="G472" s="315"/>
      <c r="H472" s="315"/>
      <c r="I472" s="315"/>
      <c r="J472" s="315"/>
      <c r="K472" s="315"/>
      <c r="L472" s="315"/>
      <c r="M472" s="315"/>
      <c r="N472" s="315"/>
      <c r="O472" s="315"/>
      <c r="P472" s="315"/>
      <c r="Q472" s="315"/>
      <c r="R472" s="315"/>
      <c r="S472" s="315"/>
      <c r="T472" s="315"/>
      <c r="U472" s="315"/>
      <c r="V472" s="315"/>
      <c r="W472" s="315"/>
      <c r="X472" s="315"/>
      <c r="Y472" s="315"/>
      <c r="Z472" s="315"/>
      <c r="AA472" s="315"/>
      <c r="AB472" s="315"/>
      <c r="AC472" s="315"/>
      <c r="AD472" s="315"/>
      <c r="AE472" s="315"/>
      <c r="AF472" s="315"/>
      <c r="AG472" s="315"/>
    </row>
    <row r="473">
      <c r="A473" s="315"/>
      <c r="B473" s="315"/>
      <c r="C473" s="315"/>
      <c r="D473" s="315"/>
      <c r="E473" s="315"/>
      <c r="F473" s="315"/>
      <c r="G473" s="315"/>
      <c r="H473" s="315"/>
      <c r="I473" s="315"/>
      <c r="J473" s="315"/>
      <c r="K473" s="315"/>
      <c r="L473" s="315"/>
      <c r="M473" s="315"/>
      <c r="N473" s="315"/>
      <c r="O473" s="315"/>
      <c r="P473" s="315"/>
      <c r="Q473" s="315"/>
      <c r="R473" s="315"/>
      <c r="S473" s="315"/>
      <c r="T473" s="315"/>
      <c r="U473" s="315"/>
      <c r="V473" s="315"/>
      <c r="W473" s="315"/>
      <c r="X473" s="315"/>
      <c r="Y473" s="315"/>
      <c r="Z473" s="315"/>
      <c r="AA473" s="315"/>
      <c r="AB473" s="315"/>
      <c r="AC473" s="315"/>
      <c r="AD473" s="315"/>
      <c r="AE473" s="315"/>
      <c r="AF473" s="315"/>
      <c r="AG473" s="315"/>
    </row>
    <row r="474">
      <c r="A474" s="315"/>
      <c r="B474" s="315"/>
      <c r="C474" s="315"/>
      <c r="D474" s="315"/>
      <c r="E474" s="315"/>
      <c r="F474" s="315"/>
      <c r="G474" s="315"/>
      <c r="H474" s="315"/>
      <c r="I474" s="315"/>
      <c r="J474" s="315"/>
      <c r="K474" s="315"/>
      <c r="L474" s="315"/>
      <c r="M474" s="315"/>
      <c r="N474" s="315"/>
      <c r="O474" s="315"/>
      <c r="P474" s="315"/>
      <c r="Q474" s="315"/>
      <c r="R474" s="315"/>
      <c r="S474" s="315"/>
      <c r="T474" s="315"/>
      <c r="U474" s="315"/>
      <c r="V474" s="315"/>
      <c r="W474" s="315"/>
      <c r="X474" s="315"/>
      <c r="Y474" s="315"/>
      <c r="Z474" s="315"/>
      <c r="AA474" s="315"/>
      <c r="AB474" s="315"/>
      <c r="AC474" s="315"/>
      <c r="AD474" s="315"/>
      <c r="AE474" s="315"/>
      <c r="AF474" s="315"/>
      <c r="AG474" s="315"/>
    </row>
    <row r="475">
      <c r="A475" s="315"/>
      <c r="B475" s="315"/>
      <c r="C475" s="315"/>
      <c r="D475" s="315"/>
      <c r="E475" s="315"/>
      <c r="F475" s="315"/>
      <c r="G475" s="315"/>
      <c r="H475" s="315"/>
      <c r="I475" s="315"/>
      <c r="J475" s="315"/>
      <c r="K475" s="315"/>
      <c r="L475" s="315"/>
      <c r="M475" s="315"/>
      <c r="N475" s="315"/>
      <c r="O475" s="315"/>
      <c r="P475" s="315"/>
      <c r="Q475" s="315"/>
      <c r="R475" s="315"/>
      <c r="S475" s="315"/>
      <c r="T475" s="315"/>
      <c r="U475" s="315"/>
      <c r="V475" s="315"/>
      <c r="W475" s="315"/>
      <c r="X475" s="315"/>
      <c r="Y475" s="315"/>
      <c r="Z475" s="315"/>
      <c r="AA475" s="315"/>
      <c r="AB475" s="315"/>
      <c r="AC475" s="315"/>
      <c r="AD475" s="315"/>
      <c r="AE475" s="315"/>
      <c r="AF475" s="315"/>
      <c r="AG475" s="315"/>
    </row>
    <row r="476">
      <c r="A476" s="315"/>
      <c r="B476" s="315"/>
      <c r="C476" s="315"/>
      <c r="D476" s="315"/>
      <c r="E476" s="315"/>
      <c r="F476" s="315"/>
      <c r="G476" s="315"/>
      <c r="H476" s="315"/>
      <c r="I476" s="315"/>
      <c r="J476" s="315"/>
      <c r="K476" s="315"/>
      <c r="L476" s="315"/>
      <c r="M476" s="315"/>
      <c r="N476" s="315"/>
      <c r="O476" s="315"/>
      <c r="P476" s="315"/>
      <c r="Q476" s="315"/>
      <c r="R476" s="315"/>
      <c r="S476" s="315"/>
      <c r="T476" s="315"/>
      <c r="U476" s="315"/>
      <c r="V476" s="315"/>
      <c r="W476" s="315"/>
      <c r="X476" s="315"/>
      <c r="Y476" s="315"/>
      <c r="Z476" s="315"/>
      <c r="AA476" s="315"/>
      <c r="AB476" s="315"/>
      <c r="AC476" s="315"/>
      <c r="AD476" s="315"/>
      <c r="AE476" s="315"/>
      <c r="AF476" s="315"/>
      <c r="AG476" s="315"/>
    </row>
    <row r="477">
      <c r="A477" s="315"/>
      <c r="B477" s="315"/>
      <c r="C477" s="315"/>
      <c r="D477" s="315"/>
      <c r="E477" s="315"/>
      <c r="F477" s="315"/>
      <c r="G477" s="315"/>
      <c r="H477" s="315"/>
      <c r="I477" s="315"/>
      <c r="J477" s="315"/>
      <c r="K477" s="315"/>
      <c r="L477" s="315"/>
      <c r="M477" s="315"/>
      <c r="N477" s="315"/>
      <c r="O477" s="315"/>
      <c r="P477" s="315"/>
      <c r="Q477" s="315"/>
      <c r="R477" s="315"/>
      <c r="S477" s="315"/>
      <c r="T477" s="315"/>
      <c r="U477" s="315"/>
      <c r="V477" s="315"/>
      <c r="W477" s="315"/>
      <c r="X477" s="315"/>
      <c r="Y477" s="315"/>
      <c r="Z477" s="315"/>
      <c r="AA477" s="315"/>
      <c r="AB477" s="315"/>
      <c r="AC477" s="315"/>
      <c r="AD477" s="315"/>
      <c r="AE477" s="315"/>
      <c r="AF477" s="315"/>
      <c r="AG477" s="315"/>
    </row>
    <row r="478">
      <c r="A478" s="315"/>
      <c r="B478" s="315"/>
      <c r="C478" s="315"/>
      <c r="D478" s="315"/>
      <c r="E478" s="315"/>
      <c r="F478" s="315"/>
      <c r="G478" s="315"/>
      <c r="H478" s="315"/>
      <c r="I478" s="315"/>
      <c r="J478" s="315"/>
      <c r="K478" s="315"/>
      <c r="L478" s="315"/>
      <c r="M478" s="315"/>
      <c r="N478" s="315"/>
      <c r="O478" s="315"/>
      <c r="P478" s="315"/>
      <c r="Q478" s="315"/>
      <c r="R478" s="315"/>
      <c r="S478" s="315"/>
      <c r="T478" s="315"/>
      <c r="U478" s="315"/>
      <c r="V478" s="315"/>
      <c r="W478" s="315"/>
      <c r="X478" s="315"/>
      <c r="Y478" s="315"/>
      <c r="Z478" s="315"/>
      <c r="AA478" s="315"/>
      <c r="AB478" s="315"/>
      <c r="AC478" s="315"/>
      <c r="AD478" s="315"/>
      <c r="AE478" s="315"/>
      <c r="AF478" s="315"/>
      <c r="AG478" s="315"/>
    </row>
    <row r="479">
      <c r="A479" s="315"/>
      <c r="B479" s="315"/>
      <c r="C479" s="315"/>
      <c r="D479" s="315"/>
      <c r="E479" s="315"/>
      <c r="F479" s="315"/>
      <c r="G479" s="315"/>
      <c r="H479" s="315"/>
      <c r="I479" s="315"/>
      <c r="J479" s="315"/>
      <c r="K479" s="315"/>
      <c r="L479" s="315"/>
      <c r="M479" s="315"/>
      <c r="N479" s="315"/>
      <c r="O479" s="315"/>
      <c r="P479" s="315"/>
      <c r="Q479" s="315"/>
      <c r="R479" s="315"/>
      <c r="S479" s="315"/>
      <c r="T479" s="315"/>
      <c r="U479" s="315"/>
      <c r="V479" s="315"/>
      <c r="W479" s="315"/>
      <c r="X479" s="315"/>
      <c r="Y479" s="315"/>
      <c r="Z479" s="315"/>
      <c r="AA479" s="315"/>
      <c r="AB479" s="315"/>
      <c r="AC479" s="315"/>
      <c r="AD479" s="315"/>
      <c r="AE479" s="315"/>
      <c r="AF479" s="315"/>
      <c r="AG479" s="315"/>
    </row>
    <row r="480">
      <c r="A480" s="315"/>
      <c r="B480" s="315"/>
      <c r="C480" s="315"/>
      <c r="D480" s="315"/>
      <c r="E480" s="315"/>
      <c r="F480" s="315"/>
      <c r="G480" s="315"/>
      <c r="H480" s="315"/>
      <c r="I480" s="315"/>
      <c r="J480" s="315"/>
      <c r="K480" s="315"/>
      <c r="L480" s="315"/>
      <c r="M480" s="315"/>
      <c r="N480" s="315"/>
      <c r="O480" s="315"/>
      <c r="P480" s="315"/>
      <c r="Q480" s="315"/>
      <c r="R480" s="315"/>
      <c r="S480" s="315"/>
      <c r="T480" s="315"/>
      <c r="U480" s="315"/>
      <c r="V480" s="315"/>
      <c r="W480" s="315"/>
      <c r="X480" s="315"/>
      <c r="Y480" s="315"/>
      <c r="Z480" s="315"/>
      <c r="AA480" s="315"/>
      <c r="AB480" s="315"/>
      <c r="AC480" s="315"/>
      <c r="AD480" s="315"/>
      <c r="AE480" s="315"/>
      <c r="AF480" s="315"/>
      <c r="AG480" s="315"/>
    </row>
    <row r="481">
      <c r="A481" s="315"/>
      <c r="B481" s="315"/>
      <c r="C481" s="315"/>
      <c r="D481" s="315"/>
      <c r="E481" s="315"/>
      <c r="F481" s="315"/>
      <c r="G481" s="315"/>
      <c r="H481" s="315"/>
      <c r="I481" s="315"/>
      <c r="J481" s="315"/>
      <c r="K481" s="315"/>
      <c r="L481" s="315"/>
      <c r="M481" s="315"/>
      <c r="N481" s="315"/>
      <c r="O481" s="315"/>
      <c r="P481" s="315"/>
      <c r="Q481" s="315"/>
      <c r="R481" s="315"/>
      <c r="S481" s="315"/>
      <c r="T481" s="315"/>
      <c r="U481" s="315"/>
      <c r="V481" s="315"/>
      <c r="W481" s="315"/>
      <c r="X481" s="315"/>
      <c r="Y481" s="315"/>
      <c r="Z481" s="315"/>
      <c r="AA481" s="315"/>
      <c r="AB481" s="315"/>
      <c r="AC481" s="315"/>
      <c r="AD481" s="315"/>
      <c r="AE481" s="315"/>
      <c r="AF481" s="315"/>
      <c r="AG481" s="315"/>
    </row>
    <row r="482">
      <c r="A482" s="315"/>
      <c r="B482" s="315"/>
      <c r="C482" s="315"/>
      <c r="D482" s="315"/>
      <c r="E482" s="315"/>
      <c r="F482" s="315"/>
      <c r="G482" s="315"/>
      <c r="H482" s="315"/>
      <c r="I482" s="315"/>
      <c r="J482" s="315"/>
      <c r="K482" s="315"/>
      <c r="L482" s="315"/>
      <c r="M482" s="315"/>
      <c r="N482" s="315"/>
      <c r="O482" s="315"/>
      <c r="P482" s="315"/>
      <c r="Q482" s="315"/>
      <c r="R482" s="315"/>
      <c r="S482" s="315"/>
      <c r="T482" s="315"/>
      <c r="U482" s="315"/>
      <c r="V482" s="315"/>
      <c r="W482" s="315"/>
      <c r="X482" s="315"/>
      <c r="Y482" s="315"/>
      <c r="Z482" s="315"/>
      <c r="AA482" s="315"/>
      <c r="AB482" s="315"/>
      <c r="AC482" s="315"/>
      <c r="AD482" s="315"/>
      <c r="AE482" s="315"/>
      <c r="AF482" s="315"/>
      <c r="AG482" s="315"/>
    </row>
    <row r="483">
      <c r="A483" s="315"/>
      <c r="B483" s="315"/>
      <c r="C483" s="315"/>
      <c r="D483" s="315"/>
      <c r="E483" s="315"/>
      <c r="F483" s="315"/>
      <c r="G483" s="315"/>
      <c r="H483" s="315"/>
      <c r="I483" s="315"/>
      <c r="J483" s="315"/>
      <c r="K483" s="315"/>
      <c r="L483" s="315"/>
      <c r="M483" s="315"/>
      <c r="N483" s="315"/>
      <c r="O483" s="315"/>
      <c r="P483" s="315"/>
      <c r="Q483" s="315"/>
      <c r="R483" s="315"/>
      <c r="S483" s="315"/>
      <c r="T483" s="315"/>
      <c r="U483" s="315"/>
      <c r="V483" s="315"/>
      <c r="W483" s="315"/>
      <c r="X483" s="315"/>
      <c r="Y483" s="315"/>
      <c r="Z483" s="315"/>
      <c r="AA483" s="315"/>
      <c r="AB483" s="315"/>
      <c r="AC483" s="315"/>
      <c r="AD483" s="315"/>
      <c r="AE483" s="315"/>
      <c r="AF483" s="315"/>
      <c r="AG483" s="315"/>
    </row>
    <row r="484">
      <c r="A484" s="315"/>
      <c r="B484" s="315"/>
      <c r="C484" s="315"/>
      <c r="D484" s="315"/>
      <c r="E484" s="315"/>
      <c r="F484" s="315"/>
      <c r="G484" s="315"/>
      <c r="H484" s="315"/>
      <c r="I484" s="315"/>
      <c r="J484" s="315"/>
      <c r="K484" s="315"/>
      <c r="L484" s="315"/>
      <c r="M484" s="315"/>
      <c r="N484" s="315"/>
      <c r="O484" s="315"/>
      <c r="P484" s="315"/>
      <c r="Q484" s="315"/>
      <c r="R484" s="315"/>
      <c r="S484" s="315"/>
      <c r="T484" s="315"/>
      <c r="U484" s="315"/>
      <c r="V484" s="315"/>
      <c r="W484" s="315"/>
      <c r="X484" s="315"/>
      <c r="Y484" s="315"/>
      <c r="Z484" s="315"/>
      <c r="AA484" s="315"/>
      <c r="AB484" s="315"/>
      <c r="AC484" s="315"/>
      <c r="AD484" s="315"/>
      <c r="AE484" s="315"/>
      <c r="AF484" s="315"/>
      <c r="AG484" s="315"/>
    </row>
    <row r="485">
      <c r="A485" s="315"/>
      <c r="B485" s="315"/>
      <c r="C485" s="315"/>
      <c r="D485" s="315"/>
      <c r="E485" s="315"/>
      <c r="F485" s="315"/>
      <c r="G485" s="315"/>
      <c r="H485" s="315"/>
      <c r="I485" s="315"/>
      <c r="J485" s="315"/>
      <c r="K485" s="315"/>
      <c r="L485" s="315"/>
      <c r="M485" s="315"/>
      <c r="N485" s="315"/>
      <c r="O485" s="315"/>
      <c r="P485" s="315"/>
      <c r="Q485" s="315"/>
      <c r="R485" s="315"/>
      <c r="S485" s="315"/>
      <c r="T485" s="315"/>
      <c r="U485" s="315"/>
      <c r="V485" s="315"/>
      <c r="W485" s="315"/>
      <c r="X485" s="315"/>
      <c r="Y485" s="315"/>
      <c r="Z485" s="315"/>
      <c r="AA485" s="315"/>
      <c r="AB485" s="315"/>
      <c r="AC485" s="315"/>
      <c r="AD485" s="315"/>
      <c r="AE485" s="315"/>
      <c r="AF485" s="315"/>
      <c r="AG485" s="315"/>
    </row>
    <row r="486">
      <c r="A486" s="315"/>
      <c r="B486" s="315"/>
      <c r="C486" s="315"/>
      <c r="D486" s="315"/>
      <c r="E486" s="315"/>
      <c r="F486" s="315"/>
      <c r="G486" s="315"/>
      <c r="H486" s="315"/>
      <c r="I486" s="315"/>
      <c r="J486" s="315"/>
      <c r="K486" s="315"/>
      <c r="L486" s="315"/>
      <c r="M486" s="315"/>
      <c r="N486" s="315"/>
      <c r="O486" s="315"/>
      <c r="P486" s="315"/>
      <c r="Q486" s="315"/>
      <c r="R486" s="315"/>
      <c r="S486" s="315"/>
      <c r="T486" s="315"/>
      <c r="U486" s="315"/>
      <c r="V486" s="315"/>
      <c r="W486" s="315"/>
      <c r="X486" s="315"/>
      <c r="Y486" s="315"/>
      <c r="Z486" s="315"/>
      <c r="AA486" s="315"/>
      <c r="AB486" s="315"/>
      <c r="AC486" s="315"/>
      <c r="AD486" s="315"/>
      <c r="AE486" s="315"/>
      <c r="AF486" s="315"/>
      <c r="AG486" s="315"/>
    </row>
    <row r="487">
      <c r="A487" s="315"/>
      <c r="B487" s="315"/>
      <c r="C487" s="315"/>
      <c r="D487" s="315"/>
      <c r="E487" s="315"/>
      <c r="F487" s="315"/>
      <c r="G487" s="315"/>
      <c r="H487" s="315"/>
      <c r="I487" s="315"/>
      <c r="J487" s="315"/>
      <c r="K487" s="315"/>
      <c r="L487" s="315"/>
      <c r="M487" s="315"/>
      <c r="N487" s="315"/>
      <c r="O487" s="315"/>
      <c r="P487" s="315"/>
      <c r="Q487" s="315"/>
      <c r="R487" s="315"/>
      <c r="S487" s="315"/>
      <c r="T487" s="315"/>
      <c r="U487" s="315"/>
      <c r="V487" s="315"/>
      <c r="W487" s="315"/>
      <c r="X487" s="315"/>
      <c r="Y487" s="315"/>
      <c r="Z487" s="315"/>
      <c r="AA487" s="315"/>
      <c r="AB487" s="315"/>
      <c r="AC487" s="315"/>
      <c r="AD487" s="315"/>
      <c r="AE487" s="315"/>
      <c r="AF487" s="315"/>
      <c r="AG487" s="315"/>
    </row>
    <row r="488">
      <c r="A488" s="315"/>
      <c r="B488" s="315"/>
      <c r="C488" s="315"/>
      <c r="D488" s="315"/>
      <c r="E488" s="315"/>
      <c r="F488" s="315"/>
      <c r="G488" s="315"/>
      <c r="H488" s="315"/>
      <c r="I488" s="315"/>
      <c r="J488" s="315"/>
      <c r="K488" s="315"/>
      <c r="L488" s="315"/>
      <c r="M488" s="315"/>
      <c r="N488" s="315"/>
      <c r="O488" s="315"/>
      <c r="P488" s="315"/>
      <c r="Q488" s="315"/>
      <c r="R488" s="315"/>
      <c r="S488" s="315"/>
      <c r="T488" s="315"/>
      <c r="U488" s="315"/>
      <c r="V488" s="315"/>
      <c r="W488" s="315"/>
      <c r="X488" s="315"/>
      <c r="Y488" s="315"/>
      <c r="Z488" s="315"/>
      <c r="AA488" s="315"/>
      <c r="AB488" s="315"/>
      <c r="AC488" s="315"/>
      <c r="AD488" s="315"/>
      <c r="AE488" s="315"/>
      <c r="AF488" s="315"/>
      <c r="AG488" s="315"/>
    </row>
    <row r="489">
      <c r="A489" s="315"/>
      <c r="B489" s="315"/>
      <c r="C489" s="315"/>
      <c r="D489" s="315"/>
      <c r="E489" s="315"/>
      <c r="F489" s="315"/>
      <c r="G489" s="315"/>
      <c r="H489" s="315"/>
      <c r="I489" s="315"/>
      <c r="J489" s="315"/>
      <c r="K489" s="315"/>
      <c r="L489" s="315"/>
      <c r="M489" s="315"/>
      <c r="N489" s="315"/>
      <c r="O489" s="315"/>
      <c r="P489" s="315"/>
      <c r="Q489" s="315"/>
      <c r="R489" s="315"/>
      <c r="S489" s="315"/>
      <c r="T489" s="315"/>
      <c r="U489" s="315"/>
      <c r="V489" s="315"/>
      <c r="W489" s="315"/>
      <c r="X489" s="315"/>
      <c r="Y489" s="315"/>
      <c r="Z489" s="315"/>
      <c r="AA489" s="315"/>
      <c r="AB489" s="315"/>
      <c r="AC489" s="315"/>
      <c r="AD489" s="315"/>
      <c r="AE489" s="315"/>
      <c r="AF489" s="315"/>
      <c r="AG489" s="315"/>
    </row>
    <row r="490">
      <c r="A490" s="315"/>
      <c r="B490" s="315"/>
      <c r="C490" s="315"/>
      <c r="D490" s="315"/>
      <c r="E490" s="315"/>
      <c r="F490" s="315"/>
      <c r="G490" s="315"/>
      <c r="H490" s="315"/>
      <c r="I490" s="315"/>
      <c r="J490" s="315"/>
      <c r="K490" s="315"/>
      <c r="L490" s="315"/>
      <c r="M490" s="315"/>
      <c r="N490" s="315"/>
      <c r="O490" s="315"/>
      <c r="P490" s="315"/>
      <c r="Q490" s="315"/>
      <c r="R490" s="315"/>
      <c r="S490" s="315"/>
      <c r="T490" s="315"/>
      <c r="U490" s="315"/>
      <c r="V490" s="315"/>
      <c r="W490" s="315"/>
      <c r="X490" s="315"/>
      <c r="Y490" s="315"/>
      <c r="Z490" s="315"/>
      <c r="AA490" s="315"/>
      <c r="AB490" s="315"/>
      <c r="AC490" s="315"/>
      <c r="AD490" s="315"/>
      <c r="AE490" s="315"/>
      <c r="AF490" s="315"/>
      <c r="AG490" s="315"/>
    </row>
    <row r="491">
      <c r="A491" s="315"/>
      <c r="B491" s="315"/>
      <c r="C491" s="315"/>
      <c r="D491" s="315"/>
      <c r="E491" s="315"/>
      <c r="F491" s="315"/>
      <c r="G491" s="315"/>
      <c r="H491" s="315"/>
      <c r="I491" s="315"/>
      <c r="J491" s="315"/>
      <c r="K491" s="315"/>
      <c r="L491" s="315"/>
      <c r="M491" s="315"/>
      <c r="N491" s="315"/>
      <c r="O491" s="315"/>
      <c r="P491" s="315"/>
      <c r="Q491" s="315"/>
      <c r="R491" s="315"/>
      <c r="S491" s="315"/>
      <c r="T491" s="315"/>
      <c r="U491" s="315"/>
      <c r="V491" s="315"/>
      <c r="W491" s="315"/>
      <c r="X491" s="315"/>
      <c r="Y491" s="315"/>
      <c r="Z491" s="315"/>
      <c r="AA491" s="315"/>
      <c r="AB491" s="315"/>
      <c r="AC491" s="315"/>
      <c r="AD491" s="315"/>
      <c r="AE491" s="315"/>
      <c r="AF491" s="315"/>
      <c r="AG491" s="315"/>
    </row>
    <row r="492">
      <c r="A492" s="315"/>
      <c r="B492" s="315"/>
      <c r="C492" s="315"/>
      <c r="D492" s="315"/>
      <c r="E492" s="315"/>
      <c r="F492" s="315"/>
      <c r="G492" s="315"/>
      <c r="H492" s="315"/>
      <c r="I492" s="315"/>
      <c r="J492" s="315"/>
      <c r="K492" s="315"/>
      <c r="L492" s="315"/>
      <c r="M492" s="315"/>
      <c r="N492" s="315"/>
      <c r="O492" s="315"/>
      <c r="P492" s="315"/>
      <c r="Q492" s="315"/>
      <c r="R492" s="315"/>
      <c r="S492" s="315"/>
      <c r="T492" s="315"/>
      <c r="U492" s="315"/>
      <c r="V492" s="315"/>
      <c r="W492" s="315"/>
      <c r="X492" s="315"/>
      <c r="Y492" s="315"/>
      <c r="Z492" s="315"/>
      <c r="AA492" s="315"/>
      <c r="AB492" s="315"/>
      <c r="AC492" s="315"/>
      <c r="AD492" s="315"/>
      <c r="AE492" s="315"/>
      <c r="AF492" s="315"/>
      <c r="AG492" s="315"/>
    </row>
    <row r="493">
      <c r="A493" s="315"/>
      <c r="B493" s="315"/>
      <c r="C493" s="315"/>
      <c r="D493" s="315"/>
      <c r="E493" s="315"/>
      <c r="F493" s="315"/>
      <c r="G493" s="315"/>
      <c r="H493" s="315"/>
      <c r="I493" s="315"/>
      <c r="J493" s="315"/>
      <c r="K493" s="315"/>
      <c r="L493" s="315"/>
      <c r="M493" s="315"/>
      <c r="N493" s="315"/>
      <c r="O493" s="315"/>
      <c r="P493" s="315"/>
      <c r="Q493" s="315"/>
      <c r="R493" s="315"/>
      <c r="S493" s="315"/>
      <c r="T493" s="315"/>
      <c r="U493" s="315"/>
      <c r="V493" s="315"/>
      <c r="W493" s="315"/>
      <c r="X493" s="315"/>
      <c r="Y493" s="315"/>
      <c r="Z493" s="315"/>
      <c r="AA493" s="315"/>
      <c r="AB493" s="315"/>
      <c r="AC493" s="315"/>
      <c r="AD493" s="315"/>
      <c r="AE493" s="315"/>
      <c r="AF493" s="315"/>
      <c r="AG493" s="315"/>
    </row>
    <row r="494">
      <c r="A494" s="315"/>
      <c r="B494" s="315"/>
      <c r="C494" s="315"/>
      <c r="D494" s="315"/>
      <c r="E494" s="315"/>
      <c r="F494" s="315"/>
      <c r="G494" s="315"/>
      <c r="H494" s="315"/>
      <c r="I494" s="315"/>
      <c r="J494" s="315"/>
      <c r="K494" s="315"/>
      <c r="L494" s="315"/>
      <c r="M494" s="315"/>
      <c r="N494" s="315"/>
      <c r="O494" s="315"/>
      <c r="P494" s="315"/>
      <c r="Q494" s="315"/>
      <c r="R494" s="315"/>
      <c r="S494" s="315"/>
      <c r="T494" s="315"/>
      <c r="U494" s="315"/>
      <c r="V494" s="315"/>
      <c r="W494" s="315"/>
      <c r="X494" s="315"/>
      <c r="Y494" s="315"/>
      <c r="Z494" s="315"/>
      <c r="AA494" s="315"/>
      <c r="AB494" s="315"/>
      <c r="AC494" s="315"/>
      <c r="AD494" s="315"/>
      <c r="AE494" s="315"/>
      <c r="AF494" s="315"/>
      <c r="AG494" s="315"/>
    </row>
    <row r="495">
      <c r="A495" s="315"/>
      <c r="B495" s="315"/>
      <c r="C495" s="315"/>
      <c r="D495" s="315"/>
      <c r="E495" s="315"/>
      <c r="F495" s="315"/>
      <c r="G495" s="315"/>
      <c r="H495" s="315"/>
      <c r="I495" s="315"/>
      <c r="J495" s="315"/>
      <c r="K495" s="315"/>
      <c r="L495" s="315"/>
      <c r="M495" s="315"/>
      <c r="N495" s="315"/>
      <c r="O495" s="315"/>
      <c r="P495" s="315"/>
      <c r="Q495" s="315"/>
      <c r="R495" s="315"/>
      <c r="S495" s="315"/>
      <c r="T495" s="315"/>
      <c r="U495" s="315"/>
      <c r="V495" s="315"/>
      <c r="W495" s="315"/>
      <c r="X495" s="315"/>
      <c r="Y495" s="315"/>
      <c r="Z495" s="315"/>
      <c r="AA495" s="315"/>
      <c r="AB495" s="315"/>
      <c r="AC495" s="315"/>
      <c r="AD495" s="315"/>
      <c r="AE495" s="315"/>
      <c r="AF495" s="315"/>
      <c r="AG495" s="315"/>
    </row>
    <row r="496">
      <c r="A496" s="315"/>
      <c r="B496" s="315"/>
      <c r="C496" s="315"/>
      <c r="D496" s="315"/>
      <c r="E496" s="315"/>
      <c r="F496" s="315"/>
      <c r="G496" s="315"/>
      <c r="H496" s="315"/>
      <c r="I496" s="315"/>
      <c r="J496" s="315"/>
      <c r="K496" s="315"/>
      <c r="L496" s="315"/>
      <c r="M496" s="315"/>
      <c r="N496" s="315"/>
      <c r="O496" s="315"/>
      <c r="P496" s="315"/>
      <c r="Q496" s="315"/>
      <c r="R496" s="315"/>
      <c r="S496" s="315"/>
      <c r="T496" s="315"/>
      <c r="U496" s="315"/>
      <c r="V496" s="315"/>
      <c r="W496" s="315"/>
      <c r="X496" s="315"/>
      <c r="Y496" s="315"/>
      <c r="Z496" s="315"/>
      <c r="AA496" s="315"/>
      <c r="AB496" s="315"/>
      <c r="AC496" s="315"/>
      <c r="AD496" s="315"/>
      <c r="AE496" s="315"/>
      <c r="AF496" s="315"/>
      <c r="AG496" s="315"/>
    </row>
    <row r="497">
      <c r="A497" s="315"/>
      <c r="B497" s="315"/>
      <c r="C497" s="315"/>
      <c r="D497" s="315"/>
      <c r="E497" s="315"/>
      <c r="F497" s="315"/>
      <c r="G497" s="315"/>
      <c r="H497" s="315"/>
      <c r="I497" s="315"/>
      <c r="J497" s="315"/>
      <c r="K497" s="315"/>
      <c r="L497" s="315"/>
      <c r="M497" s="315"/>
      <c r="N497" s="315"/>
      <c r="O497" s="315"/>
      <c r="P497" s="315"/>
      <c r="Q497" s="315"/>
      <c r="R497" s="315"/>
      <c r="S497" s="315"/>
      <c r="T497" s="315"/>
      <c r="U497" s="315"/>
      <c r="V497" s="315"/>
      <c r="W497" s="315"/>
      <c r="X497" s="315"/>
      <c r="Y497" s="315"/>
      <c r="Z497" s="315"/>
      <c r="AA497" s="315"/>
      <c r="AB497" s="315"/>
      <c r="AC497" s="315"/>
      <c r="AD497" s="315"/>
      <c r="AE497" s="315"/>
      <c r="AF497" s="315"/>
      <c r="AG497" s="315"/>
    </row>
    <row r="498">
      <c r="A498" s="315"/>
      <c r="B498" s="315"/>
      <c r="C498" s="315"/>
      <c r="D498" s="315"/>
      <c r="E498" s="315"/>
      <c r="F498" s="315"/>
      <c r="G498" s="315"/>
      <c r="H498" s="315"/>
      <c r="I498" s="315"/>
      <c r="J498" s="315"/>
      <c r="K498" s="315"/>
      <c r="L498" s="315"/>
      <c r="M498" s="315"/>
      <c r="N498" s="315"/>
      <c r="O498" s="315"/>
      <c r="P498" s="315"/>
      <c r="Q498" s="315"/>
      <c r="R498" s="315"/>
      <c r="S498" s="315"/>
      <c r="T498" s="315"/>
      <c r="U498" s="315"/>
      <c r="V498" s="315"/>
      <c r="W498" s="315"/>
      <c r="X498" s="315"/>
      <c r="Y498" s="315"/>
      <c r="Z498" s="315"/>
      <c r="AA498" s="315"/>
      <c r="AB498" s="315"/>
      <c r="AC498" s="315"/>
      <c r="AD498" s="315"/>
      <c r="AE498" s="315"/>
      <c r="AF498" s="315"/>
      <c r="AG498" s="315"/>
    </row>
    <row r="499">
      <c r="A499" s="315"/>
      <c r="B499" s="315"/>
      <c r="C499" s="315"/>
      <c r="D499" s="315"/>
      <c r="E499" s="315"/>
      <c r="F499" s="315"/>
      <c r="G499" s="315"/>
      <c r="H499" s="315"/>
      <c r="I499" s="315"/>
      <c r="J499" s="315"/>
      <c r="K499" s="315"/>
      <c r="L499" s="315"/>
      <c r="M499" s="315"/>
      <c r="N499" s="315"/>
      <c r="O499" s="315"/>
      <c r="P499" s="315"/>
      <c r="Q499" s="315"/>
      <c r="R499" s="315"/>
      <c r="S499" s="315"/>
      <c r="T499" s="315"/>
      <c r="U499" s="315"/>
      <c r="V499" s="315"/>
      <c r="W499" s="315"/>
      <c r="X499" s="315"/>
      <c r="Y499" s="315"/>
      <c r="Z499" s="315"/>
      <c r="AA499" s="315"/>
      <c r="AB499" s="315"/>
      <c r="AC499" s="315"/>
      <c r="AD499" s="315"/>
      <c r="AE499" s="315"/>
      <c r="AF499" s="315"/>
      <c r="AG499" s="315"/>
    </row>
    <row r="500">
      <c r="A500" s="315"/>
      <c r="B500" s="315"/>
      <c r="C500" s="315"/>
      <c r="D500" s="315"/>
      <c r="E500" s="315"/>
      <c r="F500" s="315"/>
      <c r="G500" s="315"/>
      <c r="H500" s="315"/>
      <c r="I500" s="315"/>
      <c r="J500" s="315"/>
      <c r="K500" s="315"/>
      <c r="L500" s="315"/>
      <c r="M500" s="315"/>
      <c r="N500" s="315"/>
      <c r="O500" s="315"/>
      <c r="P500" s="315"/>
      <c r="Q500" s="315"/>
      <c r="R500" s="315"/>
      <c r="S500" s="315"/>
      <c r="T500" s="315"/>
      <c r="U500" s="315"/>
      <c r="V500" s="315"/>
      <c r="W500" s="315"/>
      <c r="X500" s="315"/>
      <c r="Y500" s="315"/>
      <c r="Z500" s="315"/>
      <c r="AA500" s="315"/>
      <c r="AB500" s="315"/>
      <c r="AC500" s="315"/>
      <c r="AD500" s="315"/>
      <c r="AE500" s="315"/>
      <c r="AF500" s="315"/>
      <c r="AG500" s="315"/>
    </row>
    <row r="501">
      <c r="A501" s="315"/>
      <c r="B501" s="315"/>
      <c r="C501" s="315"/>
      <c r="D501" s="315"/>
      <c r="E501" s="315"/>
      <c r="F501" s="315"/>
      <c r="G501" s="315"/>
      <c r="H501" s="315"/>
      <c r="I501" s="315"/>
      <c r="J501" s="315"/>
      <c r="K501" s="315"/>
      <c r="L501" s="315"/>
      <c r="M501" s="315"/>
      <c r="N501" s="315"/>
      <c r="O501" s="315"/>
      <c r="P501" s="315"/>
      <c r="Q501" s="315"/>
      <c r="R501" s="315"/>
      <c r="S501" s="315"/>
      <c r="T501" s="315"/>
      <c r="U501" s="315"/>
      <c r="V501" s="315"/>
      <c r="W501" s="315"/>
      <c r="X501" s="315"/>
      <c r="Y501" s="315"/>
      <c r="Z501" s="315"/>
      <c r="AA501" s="315"/>
      <c r="AB501" s="315"/>
      <c r="AC501" s="315"/>
      <c r="AD501" s="315"/>
      <c r="AE501" s="315"/>
      <c r="AF501" s="315"/>
      <c r="AG501" s="315"/>
    </row>
    <row r="502">
      <c r="A502" s="315"/>
      <c r="B502" s="315"/>
      <c r="C502" s="315"/>
      <c r="D502" s="315"/>
      <c r="E502" s="315"/>
      <c r="F502" s="315"/>
      <c r="G502" s="315"/>
      <c r="H502" s="315"/>
      <c r="I502" s="315"/>
      <c r="J502" s="315"/>
      <c r="K502" s="315"/>
      <c r="L502" s="315"/>
      <c r="M502" s="315"/>
      <c r="N502" s="315"/>
      <c r="O502" s="315"/>
      <c r="P502" s="315"/>
      <c r="Q502" s="315"/>
      <c r="R502" s="315"/>
      <c r="S502" s="315"/>
      <c r="T502" s="315"/>
      <c r="U502" s="315"/>
      <c r="V502" s="315"/>
      <c r="W502" s="315"/>
      <c r="X502" s="315"/>
      <c r="Y502" s="315"/>
      <c r="Z502" s="315"/>
      <c r="AA502" s="315"/>
      <c r="AB502" s="315"/>
      <c r="AC502" s="315"/>
      <c r="AD502" s="315"/>
      <c r="AE502" s="315"/>
      <c r="AF502" s="315"/>
      <c r="AG502" s="315"/>
    </row>
    <row r="503">
      <c r="A503" s="315"/>
      <c r="B503" s="315"/>
      <c r="C503" s="315"/>
      <c r="D503" s="315"/>
      <c r="E503" s="315"/>
      <c r="F503" s="315"/>
      <c r="G503" s="315"/>
      <c r="H503" s="315"/>
      <c r="I503" s="315"/>
      <c r="J503" s="315"/>
      <c r="K503" s="315"/>
      <c r="L503" s="315"/>
      <c r="M503" s="315"/>
      <c r="N503" s="315"/>
      <c r="O503" s="315"/>
      <c r="P503" s="315"/>
      <c r="Q503" s="315"/>
      <c r="R503" s="315"/>
      <c r="S503" s="315"/>
      <c r="T503" s="315"/>
      <c r="U503" s="315"/>
      <c r="V503" s="315"/>
      <c r="W503" s="315"/>
      <c r="X503" s="315"/>
      <c r="Y503" s="315"/>
      <c r="Z503" s="315"/>
      <c r="AA503" s="315"/>
      <c r="AB503" s="315"/>
      <c r="AC503" s="315"/>
      <c r="AD503" s="315"/>
      <c r="AE503" s="315"/>
      <c r="AF503" s="315"/>
      <c r="AG503" s="315"/>
    </row>
    <row r="504">
      <c r="A504" s="315"/>
      <c r="B504" s="315"/>
      <c r="C504" s="315"/>
      <c r="D504" s="315"/>
      <c r="E504" s="315"/>
      <c r="F504" s="315"/>
      <c r="G504" s="315"/>
      <c r="H504" s="315"/>
      <c r="I504" s="315"/>
      <c r="J504" s="315"/>
      <c r="K504" s="315"/>
      <c r="L504" s="315"/>
      <c r="M504" s="315"/>
      <c r="N504" s="315"/>
      <c r="O504" s="315"/>
      <c r="P504" s="315"/>
      <c r="Q504" s="315"/>
      <c r="R504" s="315"/>
      <c r="S504" s="315"/>
      <c r="T504" s="315"/>
      <c r="U504" s="315"/>
      <c r="V504" s="315"/>
      <c r="W504" s="315"/>
      <c r="X504" s="315"/>
      <c r="Y504" s="315"/>
      <c r="Z504" s="315"/>
      <c r="AA504" s="315"/>
      <c r="AB504" s="315"/>
      <c r="AC504" s="315"/>
      <c r="AD504" s="315"/>
      <c r="AE504" s="315"/>
      <c r="AF504" s="315"/>
      <c r="AG504" s="315"/>
    </row>
    <row r="505">
      <c r="A505" s="315"/>
      <c r="B505" s="315"/>
      <c r="C505" s="315"/>
      <c r="D505" s="315"/>
      <c r="E505" s="315"/>
      <c r="F505" s="315"/>
      <c r="G505" s="315"/>
      <c r="H505" s="315"/>
      <c r="I505" s="315"/>
      <c r="J505" s="315"/>
      <c r="K505" s="315"/>
      <c r="L505" s="315"/>
      <c r="M505" s="315"/>
      <c r="N505" s="315"/>
      <c r="O505" s="315"/>
      <c r="P505" s="315"/>
      <c r="Q505" s="315"/>
      <c r="R505" s="315"/>
      <c r="S505" s="315"/>
      <c r="T505" s="315"/>
      <c r="U505" s="315"/>
      <c r="V505" s="315"/>
      <c r="W505" s="315"/>
      <c r="X505" s="315"/>
      <c r="Y505" s="315"/>
      <c r="Z505" s="315"/>
      <c r="AA505" s="315"/>
      <c r="AB505" s="315"/>
      <c r="AC505" s="315"/>
      <c r="AD505" s="315"/>
      <c r="AE505" s="315"/>
      <c r="AF505" s="315"/>
      <c r="AG505" s="315"/>
    </row>
    <row r="506">
      <c r="A506" s="315"/>
      <c r="B506" s="315"/>
      <c r="C506" s="315"/>
      <c r="D506" s="315"/>
      <c r="E506" s="315"/>
      <c r="F506" s="315"/>
      <c r="G506" s="315"/>
      <c r="H506" s="315"/>
      <c r="I506" s="315"/>
      <c r="J506" s="315"/>
      <c r="K506" s="315"/>
      <c r="L506" s="315"/>
      <c r="M506" s="315"/>
      <c r="N506" s="315"/>
      <c r="O506" s="315"/>
      <c r="P506" s="315"/>
      <c r="Q506" s="315"/>
      <c r="R506" s="315"/>
      <c r="S506" s="315"/>
      <c r="T506" s="315"/>
      <c r="U506" s="315"/>
      <c r="V506" s="315"/>
      <c r="W506" s="315"/>
      <c r="X506" s="315"/>
      <c r="Y506" s="315"/>
      <c r="Z506" s="315"/>
      <c r="AA506" s="315"/>
      <c r="AB506" s="315"/>
      <c r="AC506" s="315"/>
      <c r="AD506" s="315"/>
      <c r="AE506" s="315"/>
      <c r="AF506" s="315"/>
      <c r="AG506" s="315"/>
    </row>
    <row r="507">
      <c r="A507" s="315"/>
      <c r="B507" s="315"/>
      <c r="C507" s="315"/>
      <c r="D507" s="315"/>
      <c r="E507" s="315"/>
      <c r="F507" s="315"/>
      <c r="G507" s="315"/>
      <c r="H507" s="315"/>
      <c r="I507" s="315"/>
      <c r="J507" s="315"/>
      <c r="K507" s="315"/>
      <c r="L507" s="315"/>
      <c r="M507" s="315"/>
      <c r="N507" s="315"/>
      <c r="O507" s="315"/>
      <c r="P507" s="315"/>
      <c r="Q507" s="315"/>
      <c r="R507" s="315"/>
      <c r="S507" s="315"/>
      <c r="T507" s="315"/>
      <c r="U507" s="315"/>
      <c r="V507" s="315"/>
      <c r="W507" s="315"/>
      <c r="X507" s="315"/>
      <c r="Y507" s="315"/>
      <c r="Z507" s="315"/>
      <c r="AA507" s="315"/>
      <c r="AB507" s="315"/>
      <c r="AC507" s="315"/>
      <c r="AD507" s="315"/>
      <c r="AE507" s="315"/>
      <c r="AF507" s="315"/>
      <c r="AG507" s="315"/>
    </row>
    <row r="508">
      <c r="A508" s="315"/>
      <c r="B508" s="315"/>
      <c r="C508" s="315"/>
      <c r="D508" s="315"/>
      <c r="E508" s="315"/>
      <c r="F508" s="315"/>
      <c r="G508" s="315"/>
      <c r="H508" s="315"/>
      <c r="I508" s="315"/>
      <c r="J508" s="315"/>
      <c r="K508" s="315"/>
      <c r="L508" s="315"/>
      <c r="M508" s="315"/>
      <c r="N508" s="315"/>
      <c r="O508" s="315"/>
      <c r="P508" s="315"/>
      <c r="Q508" s="315"/>
      <c r="R508" s="315"/>
      <c r="S508" s="315"/>
      <c r="T508" s="315"/>
      <c r="U508" s="315"/>
      <c r="V508" s="315"/>
      <c r="W508" s="315"/>
      <c r="X508" s="315"/>
      <c r="Y508" s="315"/>
      <c r="Z508" s="315"/>
      <c r="AA508" s="315"/>
      <c r="AB508" s="315"/>
      <c r="AC508" s="315"/>
      <c r="AD508" s="315"/>
      <c r="AE508" s="315"/>
      <c r="AF508" s="315"/>
      <c r="AG508" s="315"/>
    </row>
    <row r="509">
      <c r="A509" s="315"/>
      <c r="B509" s="315"/>
      <c r="C509" s="315"/>
      <c r="D509" s="315"/>
      <c r="E509" s="315"/>
      <c r="F509" s="315"/>
      <c r="G509" s="315"/>
      <c r="H509" s="315"/>
      <c r="I509" s="315"/>
      <c r="J509" s="315"/>
      <c r="K509" s="315"/>
      <c r="L509" s="315"/>
      <c r="M509" s="315"/>
      <c r="N509" s="315"/>
      <c r="O509" s="315"/>
      <c r="P509" s="315"/>
      <c r="Q509" s="315"/>
      <c r="R509" s="315"/>
      <c r="S509" s="315"/>
      <c r="T509" s="315"/>
      <c r="U509" s="315"/>
      <c r="V509" s="315"/>
      <c r="W509" s="315"/>
      <c r="X509" s="315"/>
      <c r="Y509" s="315"/>
      <c r="Z509" s="315"/>
      <c r="AA509" s="315"/>
      <c r="AB509" s="315"/>
      <c r="AC509" s="315"/>
      <c r="AD509" s="315"/>
      <c r="AE509" s="315"/>
      <c r="AF509" s="315"/>
      <c r="AG509" s="315"/>
    </row>
    <row r="510">
      <c r="A510" s="315"/>
      <c r="B510" s="315"/>
      <c r="C510" s="315"/>
      <c r="D510" s="315"/>
      <c r="E510" s="315"/>
      <c r="F510" s="315"/>
      <c r="G510" s="315"/>
      <c r="H510" s="315"/>
      <c r="I510" s="315"/>
      <c r="J510" s="315"/>
      <c r="K510" s="315"/>
      <c r="L510" s="315"/>
      <c r="M510" s="315"/>
      <c r="N510" s="315"/>
      <c r="O510" s="315"/>
      <c r="P510" s="315"/>
      <c r="Q510" s="315"/>
      <c r="R510" s="315"/>
      <c r="S510" s="315"/>
      <c r="T510" s="315"/>
      <c r="U510" s="315"/>
      <c r="V510" s="315"/>
      <c r="W510" s="315"/>
      <c r="X510" s="315"/>
      <c r="Y510" s="315"/>
      <c r="Z510" s="315"/>
      <c r="AA510" s="315"/>
      <c r="AB510" s="315"/>
      <c r="AC510" s="315"/>
      <c r="AD510" s="315"/>
      <c r="AE510" s="315"/>
      <c r="AF510" s="315"/>
      <c r="AG510" s="315"/>
    </row>
    <row r="511">
      <c r="A511" s="315"/>
      <c r="B511" s="315"/>
      <c r="C511" s="315"/>
      <c r="D511" s="315"/>
      <c r="E511" s="315"/>
      <c r="F511" s="315"/>
      <c r="G511" s="315"/>
      <c r="H511" s="315"/>
      <c r="I511" s="315"/>
      <c r="J511" s="315"/>
      <c r="K511" s="315"/>
      <c r="L511" s="315"/>
      <c r="M511" s="315"/>
      <c r="N511" s="315"/>
      <c r="O511" s="315"/>
      <c r="P511" s="315"/>
      <c r="Q511" s="315"/>
      <c r="R511" s="315"/>
      <c r="S511" s="315"/>
      <c r="T511" s="315"/>
      <c r="U511" s="315"/>
      <c r="V511" s="315"/>
      <c r="W511" s="315"/>
      <c r="X511" s="315"/>
      <c r="Y511" s="315"/>
      <c r="Z511" s="315"/>
      <c r="AA511" s="315"/>
      <c r="AB511" s="315"/>
      <c r="AC511" s="315"/>
      <c r="AD511" s="315"/>
      <c r="AE511" s="315"/>
      <c r="AF511" s="315"/>
      <c r="AG511" s="315"/>
    </row>
    <row r="512">
      <c r="A512" s="315"/>
      <c r="B512" s="315"/>
      <c r="C512" s="315"/>
      <c r="D512" s="315"/>
      <c r="E512" s="315"/>
      <c r="F512" s="315"/>
      <c r="G512" s="315"/>
      <c r="H512" s="315"/>
      <c r="I512" s="315"/>
      <c r="J512" s="315"/>
      <c r="K512" s="315"/>
      <c r="L512" s="315"/>
      <c r="M512" s="315"/>
      <c r="N512" s="315"/>
      <c r="O512" s="315"/>
      <c r="P512" s="315"/>
      <c r="Q512" s="315"/>
      <c r="R512" s="315"/>
      <c r="S512" s="315"/>
      <c r="T512" s="315"/>
      <c r="U512" s="315"/>
      <c r="V512" s="315"/>
      <c r="W512" s="315"/>
      <c r="X512" s="315"/>
      <c r="Y512" s="315"/>
      <c r="Z512" s="315"/>
      <c r="AA512" s="315"/>
      <c r="AB512" s="315"/>
      <c r="AC512" s="315"/>
      <c r="AD512" s="315"/>
      <c r="AE512" s="315"/>
      <c r="AF512" s="315"/>
      <c r="AG512" s="315"/>
    </row>
    <row r="513">
      <c r="A513" s="315"/>
      <c r="B513" s="315"/>
      <c r="C513" s="315"/>
      <c r="D513" s="315"/>
      <c r="E513" s="315"/>
      <c r="F513" s="315"/>
      <c r="G513" s="315"/>
      <c r="H513" s="315"/>
      <c r="I513" s="315"/>
      <c r="J513" s="315"/>
      <c r="K513" s="315"/>
      <c r="L513" s="315"/>
      <c r="M513" s="315"/>
      <c r="N513" s="315"/>
      <c r="O513" s="315"/>
      <c r="P513" s="315"/>
      <c r="Q513" s="315"/>
      <c r="R513" s="315"/>
      <c r="S513" s="315"/>
      <c r="T513" s="315"/>
      <c r="U513" s="315"/>
      <c r="V513" s="315"/>
      <c r="W513" s="315"/>
      <c r="X513" s="315"/>
      <c r="Y513" s="315"/>
      <c r="Z513" s="315"/>
      <c r="AA513" s="315"/>
      <c r="AB513" s="315"/>
      <c r="AC513" s="315"/>
      <c r="AD513" s="315"/>
      <c r="AE513" s="315"/>
      <c r="AF513" s="315"/>
      <c r="AG513" s="315"/>
    </row>
    <row r="514">
      <c r="A514" s="315"/>
      <c r="B514" s="315"/>
      <c r="C514" s="315"/>
      <c r="D514" s="315"/>
      <c r="E514" s="315"/>
      <c r="F514" s="315"/>
      <c r="G514" s="315"/>
      <c r="H514" s="315"/>
      <c r="I514" s="315"/>
      <c r="J514" s="315"/>
      <c r="K514" s="315"/>
      <c r="L514" s="315"/>
      <c r="M514" s="315"/>
      <c r="N514" s="315"/>
      <c r="O514" s="315"/>
      <c r="P514" s="315"/>
      <c r="Q514" s="315"/>
      <c r="R514" s="315"/>
      <c r="S514" s="315"/>
      <c r="T514" s="315"/>
      <c r="U514" s="315"/>
      <c r="V514" s="315"/>
      <c r="W514" s="315"/>
      <c r="X514" s="315"/>
      <c r="Y514" s="315"/>
      <c r="Z514" s="315"/>
      <c r="AA514" s="315"/>
      <c r="AB514" s="315"/>
      <c r="AC514" s="315"/>
      <c r="AD514" s="315"/>
      <c r="AE514" s="315"/>
      <c r="AF514" s="315"/>
      <c r="AG514" s="315"/>
    </row>
    <row r="515">
      <c r="A515" s="315"/>
      <c r="B515" s="315"/>
      <c r="C515" s="315"/>
      <c r="D515" s="315"/>
      <c r="E515" s="315"/>
      <c r="F515" s="315"/>
      <c r="G515" s="315"/>
      <c r="H515" s="315"/>
      <c r="I515" s="315"/>
      <c r="J515" s="315"/>
      <c r="K515" s="315"/>
      <c r="L515" s="315"/>
      <c r="M515" s="315"/>
      <c r="N515" s="315"/>
      <c r="O515" s="315"/>
      <c r="P515" s="315"/>
      <c r="Q515" s="315"/>
      <c r="R515" s="315"/>
      <c r="S515" s="315"/>
      <c r="T515" s="315"/>
      <c r="U515" s="315"/>
      <c r="V515" s="315"/>
      <c r="W515" s="315"/>
      <c r="X515" s="315"/>
      <c r="Y515" s="315"/>
      <c r="Z515" s="315"/>
      <c r="AA515" s="315"/>
      <c r="AB515" s="315"/>
      <c r="AC515" s="315"/>
      <c r="AD515" s="315"/>
      <c r="AE515" s="315"/>
      <c r="AF515" s="315"/>
      <c r="AG515" s="315"/>
    </row>
    <row r="516">
      <c r="A516" s="315"/>
      <c r="B516" s="315"/>
      <c r="C516" s="315"/>
      <c r="D516" s="315"/>
      <c r="E516" s="315"/>
      <c r="F516" s="315"/>
      <c r="G516" s="315"/>
      <c r="H516" s="315"/>
      <c r="I516" s="315"/>
      <c r="J516" s="315"/>
      <c r="K516" s="315"/>
      <c r="L516" s="315"/>
      <c r="M516" s="315"/>
      <c r="N516" s="315"/>
      <c r="O516" s="315"/>
      <c r="P516" s="315"/>
      <c r="Q516" s="315"/>
      <c r="R516" s="315"/>
      <c r="S516" s="315"/>
      <c r="T516" s="315"/>
      <c r="U516" s="315"/>
      <c r="V516" s="315"/>
      <c r="W516" s="315"/>
      <c r="X516" s="315"/>
      <c r="Y516" s="315"/>
      <c r="Z516" s="315"/>
      <c r="AA516" s="315"/>
      <c r="AB516" s="315"/>
      <c r="AC516" s="315"/>
      <c r="AD516" s="315"/>
      <c r="AE516" s="315"/>
      <c r="AF516" s="315"/>
      <c r="AG516" s="315"/>
    </row>
    <row r="517">
      <c r="A517" s="315"/>
      <c r="B517" s="315"/>
      <c r="C517" s="315"/>
      <c r="D517" s="315"/>
      <c r="E517" s="315"/>
      <c r="F517" s="315"/>
      <c r="G517" s="315"/>
      <c r="H517" s="315"/>
      <c r="I517" s="315"/>
      <c r="J517" s="315"/>
      <c r="K517" s="315"/>
      <c r="L517" s="315"/>
      <c r="M517" s="315"/>
      <c r="N517" s="315"/>
      <c r="O517" s="315"/>
      <c r="P517" s="315"/>
      <c r="Q517" s="315"/>
      <c r="R517" s="315"/>
      <c r="S517" s="315"/>
      <c r="T517" s="315"/>
      <c r="U517" s="315"/>
      <c r="V517" s="315"/>
      <c r="W517" s="315"/>
      <c r="X517" s="315"/>
      <c r="Y517" s="315"/>
      <c r="Z517" s="315"/>
      <c r="AA517" s="315"/>
      <c r="AB517" s="315"/>
      <c r="AC517" s="315"/>
      <c r="AD517" s="315"/>
      <c r="AE517" s="315"/>
      <c r="AF517" s="315"/>
      <c r="AG517" s="315"/>
    </row>
    <row r="518">
      <c r="A518" s="315"/>
      <c r="B518" s="315"/>
      <c r="C518" s="315"/>
      <c r="D518" s="315"/>
      <c r="E518" s="315"/>
      <c r="F518" s="315"/>
      <c r="G518" s="315"/>
      <c r="H518" s="315"/>
      <c r="I518" s="315"/>
      <c r="J518" s="315"/>
      <c r="K518" s="315"/>
      <c r="L518" s="315"/>
      <c r="M518" s="315"/>
      <c r="N518" s="315"/>
      <c r="O518" s="315"/>
      <c r="P518" s="315"/>
      <c r="Q518" s="315"/>
      <c r="R518" s="315"/>
      <c r="S518" s="315"/>
      <c r="T518" s="315"/>
      <c r="U518" s="315"/>
      <c r="V518" s="315"/>
      <c r="W518" s="315"/>
      <c r="X518" s="315"/>
      <c r="Y518" s="315"/>
      <c r="Z518" s="315"/>
      <c r="AA518" s="315"/>
      <c r="AB518" s="315"/>
      <c r="AC518" s="315"/>
      <c r="AD518" s="315"/>
      <c r="AE518" s="315"/>
      <c r="AF518" s="315"/>
      <c r="AG518" s="315"/>
    </row>
    <row r="519">
      <c r="A519" s="315"/>
      <c r="B519" s="315"/>
      <c r="C519" s="315"/>
      <c r="D519" s="315"/>
      <c r="E519" s="315"/>
      <c r="F519" s="315"/>
      <c r="G519" s="315"/>
      <c r="H519" s="315"/>
      <c r="I519" s="315"/>
      <c r="J519" s="315"/>
      <c r="K519" s="315"/>
      <c r="L519" s="315"/>
      <c r="M519" s="315"/>
      <c r="N519" s="315"/>
      <c r="O519" s="315"/>
      <c r="P519" s="315"/>
      <c r="Q519" s="315"/>
      <c r="R519" s="315"/>
      <c r="S519" s="315"/>
      <c r="T519" s="315"/>
      <c r="U519" s="315"/>
      <c r="V519" s="315"/>
      <c r="W519" s="315"/>
      <c r="X519" s="315"/>
      <c r="Y519" s="315"/>
      <c r="Z519" s="315"/>
      <c r="AA519" s="315"/>
      <c r="AB519" s="315"/>
      <c r="AC519" s="315"/>
      <c r="AD519" s="315"/>
      <c r="AE519" s="315"/>
      <c r="AF519" s="315"/>
      <c r="AG519" s="315"/>
    </row>
    <row r="520">
      <c r="A520" s="315"/>
      <c r="B520" s="315"/>
      <c r="C520" s="315"/>
      <c r="D520" s="315"/>
      <c r="E520" s="315"/>
      <c r="F520" s="315"/>
      <c r="G520" s="315"/>
      <c r="H520" s="315"/>
      <c r="I520" s="315"/>
      <c r="J520" s="315"/>
      <c r="K520" s="315"/>
      <c r="L520" s="315"/>
      <c r="M520" s="315"/>
      <c r="N520" s="315"/>
      <c r="O520" s="315"/>
      <c r="P520" s="315"/>
      <c r="Q520" s="315"/>
      <c r="R520" s="315"/>
      <c r="S520" s="315"/>
      <c r="T520" s="315"/>
      <c r="U520" s="315"/>
      <c r="V520" s="315"/>
      <c r="W520" s="315"/>
      <c r="X520" s="315"/>
      <c r="Y520" s="315"/>
      <c r="Z520" s="315"/>
      <c r="AA520" s="315"/>
      <c r="AB520" s="315"/>
      <c r="AC520" s="315"/>
      <c r="AD520" s="315"/>
      <c r="AE520" s="315"/>
      <c r="AF520" s="315"/>
      <c r="AG520" s="315"/>
    </row>
    <row r="521">
      <c r="A521" s="315"/>
      <c r="B521" s="315"/>
      <c r="C521" s="315"/>
      <c r="D521" s="315"/>
      <c r="E521" s="315"/>
      <c r="F521" s="315"/>
      <c r="G521" s="315"/>
      <c r="H521" s="315"/>
      <c r="I521" s="315"/>
      <c r="J521" s="315"/>
      <c r="K521" s="315"/>
      <c r="L521" s="315"/>
      <c r="M521" s="315"/>
      <c r="N521" s="315"/>
      <c r="O521" s="315"/>
      <c r="P521" s="315"/>
      <c r="Q521" s="315"/>
      <c r="R521" s="315"/>
      <c r="S521" s="315"/>
      <c r="T521" s="315"/>
      <c r="U521" s="315"/>
      <c r="V521" s="315"/>
      <c r="W521" s="315"/>
      <c r="X521" s="315"/>
      <c r="Y521" s="315"/>
      <c r="Z521" s="315"/>
      <c r="AA521" s="315"/>
      <c r="AB521" s="315"/>
      <c r="AC521" s="315"/>
      <c r="AD521" s="315"/>
      <c r="AE521" s="315"/>
      <c r="AF521" s="315"/>
      <c r="AG521" s="315"/>
    </row>
    <row r="522">
      <c r="A522" s="315"/>
      <c r="B522" s="315"/>
      <c r="C522" s="315"/>
      <c r="D522" s="315"/>
      <c r="E522" s="315"/>
      <c r="F522" s="315"/>
      <c r="G522" s="315"/>
      <c r="H522" s="315"/>
      <c r="I522" s="315"/>
      <c r="J522" s="315"/>
      <c r="K522" s="315"/>
      <c r="L522" s="315"/>
      <c r="M522" s="315"/>
      <c r="N522" s="315"/>
      <c r="O522" s="315"/>
      <c r="P522" s="315"/>
      <c r="Q522" s="315"/>
      <c r="R522" s="315"/>
      <c r="S522" s="315"/>
      <c r="T522" s="315"/>
      <c r="U522" s="315"/>
      <c r="V522" s="315"/>
      <c r="W522" s="315"/>
      <c r="X522" s="315"/>
      <c r="Y522" s="315"/>
      <c r="Z522" s="315"/>
      <c r="AA522" s="315"/>
      <c r="AB522" s="315"/>
      <c r="AC522" s="315"/>
      <c r="AD522" s="315"/>
      <c r="AE522" s="315"/>
      <c r="AF522" s="315"/>
      <c r="AG522" s="315"/>
    </row>
    <row r="523">
      <c r="A523" s="315"/>
      <c r="B523" s="315"/>
      <c r="C523" s="315"/>
      <c r="D523" s="315"/>
      <c r="E523" s="315"/>
      <c r="F523" s="315"/>
      <c r="G523" s="315"/>
      <c r="H523" s="315"/>
      <c r="I523" s="315"/>
      <c r="J523" s="315"/>
      <c r="K523" s="315"/>
      <c r="L523" s="315"/>
      <c r="M523" s="315"/>
      <c r="N523" s="315"/>
      <c r="O523" s="315"/>
      <c r="P523" s="315"/>
      <c r="Q523" s="315"/>
      <c r="R523" s="315"/>
      <c r="S523" s="315"/>
      <c r="T523" s="315"/>
      <c r="U523" s="315"/>
      <c r="V523" s="315"/>
      <c r="W523" s="315"/>
      <c r="X523" s="315"/>
      <c r="Y523" s="315"/>
      <c r="Z523" s="315"/>
      <c r="AA523" s="315"/>
      <c r="AB523" s="315"/>
      <c r="AC523" s="315"/>
      <c r="AD523" s="315"/>
      <c r="AE523" s="315"/>
      <c r="AF523" s="315"/>
      <c r="AG523" s="315"/>
    </row>
    <row r="524">
      <c r="A524" s="315"/>
      <c r="B524" s="315"/>
      <c r="C524" s="315"/>
      <c r="D524" s="315"/>
      <c r="E524" s="315"/>
      <c r="F524" s="315"/>
      <c r="G524" s="315"/>
      <c r="H524" s="315"/>
      <c r="I524" s="315"/>
      <c r="J524" s="315"/>
      <c r="K524" s="315"/>
      <c r="L524" s="315"/>
      <c r="M524" s="315"/>
      <c r="N524" s="315"/>
      <c r="O524" s="315"/>
      <c r="P524" s="315"/>
      <c r="Q524" s="315"/>
      <c r="R524" s="315"/>
      <c r="S524" s="315"/>
      <c r="T524" s="315"/>
      <c r="U524" s="315"/>
      <c r="V524" s="315"/>
      <c r="W524" s="315"/>
      <c r="X524" s="315"/>
      <c r="Y524" s="315"/>
      <c r="Z524" s="315"/>
      <c r="AA524" s="315"/>
      <c r="AB524" s="315"/>
      <c r="AC524" s="315"/>
      <c r="AD524" s="315"/>
      <c r="AE524" s="315"/>
      <c r="AF524" s="315"/>
      <c r="AG524" s="315"/>
    </row>
    <row r="525">
      <c r="A525" s="315"/>
      <c r="B525" s="315"/>
      <c r="C525" s="315"/>
      <c r="D525" s="315"/>
      <c r="E525" s="315"/>
      <c r="F525" s="315"/>
      <c r="G525" s="315"/>
      <c r="H525" s="315"/>
      <c r="I525" s="315"/>
      <c r="J525" s="315"/>
      <c r="K525" s="315"/>
      <c r="L525" s="315"/>
      <c r="M525" s="315"/>
      <c r="N525" s="315"/>
      <c r="O525" s="315"/>
      <c r="P525" s="315"/>
      <c r="Q525" s="315"/>
      <c r="R525" s="315"/>
      <c r="S525" s="315"/>
      <c r="T525" s="315"/>
      <c r="U525" s="315"/>
      <c r="V525" s="315"/>
      <c r="W525" s="315"/>
      <c r="X525" s="315"/>
      <c r="Y525" s="315"/>
      <c r="Z525" s="315"/>
      <c r="AA525" s="315"/>
      <c r="AB525" s="315"/>
      <c r="AC525" s="315"/>
      <c r="AD525" s="315"/>
      <c r="AE525" s="315"/>
      <c r="AF525" s="315"/>
      <c r="AG525" s="315"/>
    </row>
    <row r="526">
      <c r="A526" s="315"/>
      <c r="B526" s="315"/>
      <c r="C526" s="315"/>
      <c r="D526" s="315"/>
      <c r="E526" s="315"/>
      <c r="F526" s="315"/>
      <c r="G526" s="315"/>
      <c r="H526" s="315"/>
      <c r="I526" s="315"/>
      <c r="J526" s="315"/>
      <c r="K526" s="315"/>
      <c r="L526" s="315"/>
      <c r="M526" s="315"/>
      <c r="N526" s="315"/>
      <c r="O526" s="315"/>
      <c r="P526" s="315"/>
      <c r="Q526" s="315"/>
      <c r="R526" s="315"/>
      <c r="S526" s="315"/>
      <c r="T526" s="315"/>
      <c r="U526" s="315"/>
      <c r="V526" s="315"/>
      <c r="W526" s="315"/>
      <c r="X526" s="315"/>
      <c r="Y526" s="315"/>
      <c r="Z526" s="315"/>
      <c r="AA526" s="315"/>
      <c r="AB526" s="315"/>
      <c r="AC526" s="315"/>
      <c r="AD526" s="315"/>
      <c r="AE526" s="315"/>
      <c r="AF526" s="315"/>
      <c r="AG526" s="315"/>
    </row>
    <row r="527">
      <c r="A527" s="315"/>
      <c r="B527" s="315"/>
      <c r="C527" s="315"/>
      <c r="D527" s="315"/>
      <c r="E527" s="315"/>
      <c r="F527" s="315"/>
      <c r="G527" s="315"/>
      <c r="H527" s="315"/>
      <c r="I527" s="315"/>
      <c r="J527" s="315"/>
      <c r="K527" s="315"/>
      <c r="L527" s="315"/>
      <c r="M527" s="315"/>
      <c r="N527" s="315"/>
      <c r="O527" s="315"/>
      <c r="P527" s="315"/>
      <c r="Q527" s="315"/>
      <c r="R527" s="315"/>
      <c r="S527" s="315"/>
      <c r="T527" s="315"/>
      <c r="U527" s="315"/>
      <c r="V527" s="315"/>
      <c r="W527" s="315"/>
      <c r="X527" s="315"/>
      <c r="Y527" s="315"/>
      <c r="Z527" s="315"/>
      <c r="AA527" s="315"/>
      <c r="AB527" s="315"/>
      <c r="AC527" s="315"/>
      <c r="AD527" s="315"/>
      <c r="AE527" s="315"/>
      <c r="AF527" s="315"/>
      <c r="AG527" s="315"/>
    </row>
    <row r="528">
      <c r="A528" s="315"/>
      <c r="B528" s="315"/>
      <c r="C528" s="315"/>
      <c r="D528" s="315"/>
      <c r="E528" s="315"/>
      <c r="F528" s="315"/>
      <c r="G528" s="315"/>
      <c r="H528" s="315"/>
      <c r="I528" s="315"/>
      <c r="J528" s="315"/>
      <c r="K528" s="315"/>
      <c r="L528" s="315"/>
      <c r="M528" s="315"/>
      <c r="N528" s="315"/>
      <c r="O528" s="315"/>
      <c r="P528" s="315"/>
      <c r="Q528" s="315"/>
      <c r="R528" s="315"/>
      <c r="S528" s="315"/>
      <c r="T528" s="315"/>
      <c r="U528" s="315"/>
      <c r="V528" s="315"/>
      <c r="W528" s="315"/>
      <c r="X528" s="315"/>
      <c r="Y528" s="315"/>
      <c r="Z528" s="315"/>
      <c r="AA528" s="315"/>
      <c r="AB528" s="315"/>
      <c r="AC528" s="315"/>
      <c r="AD528" s="315"/>
      <c r="AE528" s="315"/>
      <c r="AF528" s="315"/>
      <c r="AG528" s="315"/>
    </row>
    <row r="529">
      <c r="A529" s="315"/>
      <c r="B529" s="315"/>
      <c r="C529" s="315"/>
      <c r="D529" s="315"/>
      <c r="E529" s="315"/>
      <c r="F529" s="315"/>
      <c r="G529" s="315"/>
      <c r="H529" s="315"/>
      <c r="I529" s="315"/>
      <c r="J529" s="315"/>
      <c r="K529" s="315"/>
      <c r="L529" s="315"/>
      <c r="M529" s="315"/>
      <c r="N529" s="315"/>
      <c r="O529" s="315"/>
      <c r="P529" s="315"/>
      <c r="Q529" s="315"/>
      <c r="R529" s="315"/>
      <c r="S529" s="315"/>
      <c r="T529" s="315"/>
      <c r="U529" s="315"/>
      <c r="V529" s="315"/>
      <c r="W529" s="315"/>
      <c r="X529" s="315"/>
      <c r="Y529" s="315"/>
      <c r="Z529" s="315"/>
      <c r="AA529" s="315"/>
      <c r="AB529" s="315"/>
      <c r="AC529" s="315"/>
      <c r="AD529" s="315"/>
      <c r="AE529" s="315"/>
      <c r="AF529" s="315"/>
      <c r="AG529" s="315"/>
    </row>
    <row r="530">
      <c r="A530" s="315"/>
      <c r="B530" s="315"/>
      <c r="C530" s="315"/>
      <c r="D530" s="315"/>
      <c r="E530" s="315"/>
      <c r="F530" s="315"/>
      <c r="G530" s="315"/>
      <c r="H530" s="315"/>
      <c r="I530" s="315"/>
      <c r="J530" s="315"/>
      <c r="K530" s="315"/>
      <c r="L530" s="315"/>
      <c r="M530" s="315"/>
      <c r="N530" s="315"/>
      <c r="O530" s="315"/>
      <c r="P530" s="315"/>
      <c r="Q530" s="315"/>
      <c r="R530" s="315"/>
      <c r="S530" s="315"/>
      <c r="T530" s="315"/>
      <c r="U530" s="315"/>
      <c r="V530" s="315"/>
      <c r="W530" s="315"/>
      <c r="X530" s="315"/>
      <c r="Y530" s="315"/>
      <c r="Z530" s="315"/>
      <c r="AA530" s="315"/>
      <c r="AB530" s="315"/>
      <c r="AC530" s="315"/>
      <c r="AD530" s="315"/>
      <c r="AE530" s="315"/>
      <c r="AF530" s="315"/>
      <c r="AG530" s="315"/>
    </row>
    <row r="531">
      <c r="A531" s="315"/>
      <c r="B531" s="315"/>
      <c r="C531" s="315"/>
      <c r="D531" s="315"/>
      <c r="E531" s="315"/>
      <c r="F531" s="315"/>
      <c r="G531" s="315"/>
      <c r="H531" s="315"/>
      <c r="I531" s="315"/>
      <c r="J531" s="315"/>
      <c r="K531" s="315"/>
      <c r="L531" s="315"/>
      <c r="M531" s="315"/>
      <c r="N531" s="315"/>
      <c r="O531" s="315"/>
      <c r="P531" s="315"/>
      <c r="Q531" s="315"/>
      <c r="R531" s="315"/>
      <c r="S531" s="315"/>
      <c r="T531" s="315"/>
      <c r="U531" s="315"/>
      <c r="V531" s="315"/>
      <c r="W531" s="315"/>
      <c r="X531" s="315"/>
      <c r="Y531" s="315"/>
      <c r="Z531" s="315"/>
      <c r="AA531" s="315"/>
      <c r="AB531" s="315"/>
      <c r="AC531" s="315"/>
      <c r="AD531" s="315"/>
      <c r="AE531" s="315"/>
      <c r="AF531" s="315"/>
      <c r="AG531" s="315"/>
    </row>
    <row r="532">
      <c r="A532" s="315"/>
      <c r="B532" s="315"/>
      <c r="C532" s="315"/>
      <c r="D532" s="315"/>
      <c r="E532" s="315"/>
      <c r="F532" s="315"/>
      <c r="G532" s="315"/>
      <c r="H532" s="315"/>
      <c r="I532" s="315"/>
      <c r="J532" s="315"/>
      <c r="K532" s="315"/>
      <c r="L532" s="315"/>
      <c r="M532" s="315"/>
      <c r="N532" s="315"/>
      <c r="O532" s="315"/>
      <c r="P532" s="315"/>
      <c r="Q532" s="315"/>
      <c r="R532" s="315"/>
      <c r="S532" s="315"/>
      <c r="T532" s="315"/>
      <c r="U532" s="315"/>
      <c r="V532" s="315"/>
      <c r="W532" s="315"/>
      <c r="X532" s="315"/>
      <c r="Y532" s="315"/>
      <c r="Z532" s="315"/>
      <c r="AA532" s="315"/>
      <c r="AB532" s="315"/>
      <c r="AC532" s="315"/>
      <c r="AD532" s="315"/>
      <c r="AE532" s="315"/>
      <c r="AF532" s="315"/>
      <c r="AG532" s="315"/>
    </row>
    <row r="533">
      <c r="A533" s="315"/>
      <c r="B533" s="315"/>
      <c r="C533" s="315"/>
      <c r="D533" s="315"/>
      <c r="E533" s="315"/>
      <c r="F533" s="315"/>
      <c r="G533" s="315"/>
      <c r="H533" s="315"/>
      <c r="I533" s="315"/>
      <c r="J533" s="315"/>
      <c r="K533" s="315"/>
      <c r="L533" s="315"/>
      <c r="M533" s="315"/>
      <c r="N533" s="315"/>
      <c r="O533" s="315"/>
      <c r="P533" s="315"/>
      <c r="Q533" s="315"/>
      <c r="R533" s="315"/>
      <c r="S533" s="315"/>
      <c r="T533" s="315"/>
      <c r="U533" s="315"/>
      <c r="V533" s="315"/>
      <c r="W533" s="315"/>
      <c r="X533" s="315"/>
      <c r="Y533" s="315"/>
      <c r="Z533" s="315"/>
      <c r="AA533" s="315"/>
      <c r="AB533" s="315"/>
      <c r="AC533" s="315"/>
      <c r="AD533" s="315"/>
      <c r="AE533" s="315"/>
      <c r="AF533" s="315"/>
      <c r="AG533" s="315"/>
    </row>
    <row r="534">
      <c r="A534" s="315"/>
      <c r="B534" s="315"/>
      <c r="C534" s="315"/>
      <c r="D534" s="315"/>
      <c r="E534" s="315"/>
      <c r="F534" s="315"/>
      <c r="G534" s="315"/>
      <c r="H534" s="315"/>
      <c r="I534" s="315"/>
      <c r="J534" s="315"/>
      <c r="K534" s="315"/>
      <c r="L534" s="315"/>
      <c r="M534" s="315"/>
      <c r="N534" s="315"/>
      <c r="O534" s="315"/>
      <c r="P534" s="315"/>
      <c r="Q534" s="315"/>
      <c r="R534" s="315"/>
      <c r="S534" s="315"/>
      <c r="T534" s="315"/>
      <c r="U534" s="315"/>
      <c r="V534" s="315"/>
      <c r="W534" s="315"/>
      <c r="X534" s="315"/>
      <c r="Y534" s="315"/>
      <c r="Z534" s="315"/>
      <c r="AA534" s="315"/>
      <c r="AB534" s="315"/>
      <c r="AC534" s="315"/>
      <c r="AD534" s="315"/>
      <c r="AE534" s="315"/>
      <c r="AF534" s="315"/>
      <c r="AG534" s="315"/>
    </row>
    <row r="535">
      <c r="A535" s="315"/>
      <c r="B535" s="315"/>
      <c r="C535" s="315"/>
      <c r="D535" s="315"/>
      <c r="E535" s="315"/>
      <c r="F535" s="315"/>
      <c r="G535" s="315"/>
      <c r="H535" s="315"/>
      <c r="I535" s="315"/>
      <c r="J535" s="315"/>
      <c r="K535" s="315"/>
      <c r="L535" s="315"/>
      <c r="M535" s="315"/>
      <c r="N535" s="315"/>
      <c r="O535" s="315"/>
      <c r="P535" s="315"/>
      <c r="Q535" s="315"/>
      <c r="R535" s="315"/>
      <c r="S535" s="315"/>
      <c r="T535" s="315"/>
      <c r="U535" s="315"/>
      <c r="V535" s="315"/>
      <c r="W535" s="315"/>
      <c r="X535" s="315"/>
      <c r="Y535" s="315"/>
      <c r="Z535" s="315"/>
      <c r="AA535" s="315"/>
      <c r="AB535" s="315"/>
      <c r="AC535" s="315"/>
      <c r="AD535" s="315"/>
      <c r="AE535" s="315"/>
      <c r="AF535" s="315"/>
      <c r="AG535" s="315"/>
    </row>
    <row r="536">
      <c r="A536" s="315"/>
      <c r="B536" s="315"/>
      <c r="C536" s="315"/>
      <c r="D536" s="315"/>
      <c r="E536" s="315"/>
      <c r="F536" s="315"/>
      <c r="G536" s="315"/>
      <c r="H536" s="315"/>
      <c r="I536" s="315"/>
      <c r="J536" s="315"/>
      <c r="K536" s="315"/>
      <c r="L536" s="315"/>
      <c r="M536" s="315"/>
      <c r="N536" s="315"/>
      <c r="O536" s="315"/>
      <c r="P536" s="315"/>
      <c r="Q536" s="315"/>
      <c r="R536" s="315"/>
      <c r="S536" s="315"/>
      <c r="T536" s="315"/>
      <c r="U536" s="315"/>
      <c r="V536" s="315"/>
      <c r="W536" s="315"/>
      <c r="X536" s="315"/>
      <c r="Y536" s="315"/>
      <c r="Z536" s="315"/>
      <c r="AA536" s="315"/>
      <c r="AB536" s="315"/>
      <c r="AC536" s="315"/>
      <c r="AD536" s="315"/>
      <c r="AE536" s="315"/>
      <c r="AF536" s="315"/>
      <c r="AG536" s="315"/>
    </row>
    <row r="537">
      <c r="A537" s="315"/>
      <c r="B537" s="315"/>
      <c r="C537" s="315"/>
      <c r="D537" s="315"/>
      <c r="E537" s="315"/>
      <c r="F537" s="315"/>
      <c r="G537" s="315"/>
      <c r="H537" s="315"/>
      <c r="I537" s="315"/>
      <c r="J537" s="315"/>
      <c r="K537" s="315"/>
      <c r="L537" s="315"/>
      <c r="M537" s="315"/>
      <c r="N537" s="315"/>
      <c r="O537" s="315"/>
      <c r="P537" s="315"/>
      <c r="Q537" s="315"/>
      <c r="R537" s="315"/>
      <c r="S537" s="315"/>
      <c r="T537" s="315"/>
      <c r="U537" s="315"/>
      <c r="V537" s="315"/>
      <c r="W537" s="315"/>
      <c r="X537" s="315"/>
      <c r="Y537" s="315"/>
      <c r="Z537" s="315"/>
      <c r="AA537" s="315"/>
      <c r="AB537" s="315"/>
      <c r="AC537" s="315"/>
      <c r="AD537" s="315"/>
      <c r="AE537" s="315"/>
      <c r="AF537" s="315"/>
      <c r="AG537" s="315"/>
    </row>
    <row r="538">
      <c r="A538" s="315"/>
      <c r="B538" s="315"/>
      <c r="C538" s="315"/>
      <c r="D538" s="315"/>
      <c r="E538" s="315"/>
      <c r="F538" s="315"/>
      <c r="G538" s="315"/>
      <c r="H538" s="315"/>
      <c r="I538" s="315"/>
      <c r="J538" s="315"/>
      <c r="K538" s="315"/>
      <c r="L538" s="315"/>
      <c r="M538" s="315"/>
      <c r="N538" s="315"/>
      <c r="O538" s="315"/>
      <c r="P538" s="315"/>
      <c r="Q538" s="315"/>
      <c r="R538" s="315"/>
      <c r="S538" s="315"/>
      <c r="T538" s="315"/>
      <c r="U538" s="315"/>
      <c r="V538" s="315"/>
      <c r="W538" s="315"/>
      <c r="X538" s="315"/>
      <c r="Y538" s="315"/>
      <c r="Z538" s="315"/>
      <c r="AA538" s="315"/>
      <c r="AB538" s="315"/>
      <c r="AC538" s="315"/>
      <c r="AD538" s="315"/>
      <c r="AE538" s="315"/>
      <c r="AF538" s="315"/>
      <c r="AG538" s="315"/>
    </row>
    <row r="539">
      <c r="A539" s="315"/>
      <c r="B539" s="315"/>
      <c r="C539" s="315"/>
      <c r="D539" s="315"/>
      <c r="E539" s="315"/>
      <c r="F539" s="315"/>
      <c r="G539" s="315"/>
      <c r="H539" s="315"/>
      <c r="I539" s="315"/>
      <c r="J539" s="315"/>
      <c r="K539" s="315"/>
      <c r="L539" s="315"/>
      <c r="M539" s="315"/>
      <c r="N539" s="315"/>
      <c r="O539" s="315"/>
      <c r="P539" s="315"/>
      <c r="Q539" s="315"/>
      <c r="R539" s="315"/>
      <c r="S539" s="315"/>
      <c r="T539" s="315"/>
      <c r="U539" s="315"/>
      <c r="V539" s="315"/>
      <c r="W539" s="315"/>
      <c r="X539" s="315"/>
      <c r="Y539" s="315"/>
      <c r="Z539" s="315"/>
      <c r="AA539" s="315"/>
      <c r="AB539" s="315"/>
      <c r="AC539" s="315"/>
      <c r="AD539" s="315"/>
      <c r="AE539" s="315"/>
      <c r="AF539" s="315"/>
      <c r="AG539" s="315"/>
    </row>
    <row r="540">
      <c r="A540" s="315"/>
      <c r="B540" s="315"/>
      <c r="C540" s="315"/>
      <c r="D540" s="315"/>
      <c r="E540" s="315"/>
      <c r="F540" s="315"/>
      <c r="G540" s="315"/>
      <c r="H540" s="315"/>
      <c r="I540" s="315"/>
      <c r="J540" s="315"/>
      <c r="K540" s="315"/>
      <c r="L540" s="315"/>
      <c r="M540" s="315"/>
      <c r="N540" s="315"/>
      <c r="O540" s="315"/>
      <c r="P540" s="315"/>
      <c r="Q540" s="315"/>
      <c r="R540" s="315"/>
      <c r="S540" s="315"/>
      <c r="T540" s="315"/>
      <c r="U540" s="315"/>
      <c r="V540" s="315"/>
      <c r="W540" s="315"/>
      <c r="X540" s="315"/>
      <c r="Y540" s="315"/>
      <c r="Z540" s="315"/>
      <c r="AA540" s="315"/>
      <c r="AB540" s="315"/>
      <c r="AC540" s="315"/>
      <c r="AD540" s="315"/>
      <c r="AE540" s="315"/>
      <c r="AF540" s="315"/>
      <c r="AG540" s="315"/>
    </row>
    <row r="541">
      <c r="A541" s="315"/>
      <c r="B541" s="315"/>
      <c r="C541" s="315"/>
      <c r="D541" s="315"/>
      <c r="E541" s="315"/>
      <c r="F541" s="315"/>
      <c r="G541" s="315"/>
      <c r="H541" s="315"/>
      <c r="I541" s="315"/>
      <c r="J541" s="315"/>
      <c r="K541" s="315"/>
      <c r="L541" s="315"/>
      <c r="M541" s="315"/>
      <c r="N541" s="315"/>
      <c r="O541" s="315"/>
      <c r="P541" s="315"/>
      <c r="Q541" s="315"/>
      <c r="R541" s="315"/>
      <c r="S541" s="315"/>
      <c r="T541" s="315"/>
      <c r="U541" s="315"/>
      <c r="V541" s="315"/>
      <c r="W541" s="315"/>
      <c r="X541" s="315"/>
      <c r="Y541" s="315"/>
      <c r="Z541" s="315"/>
      <c r="AA541" s="315"/>
      <c r="AB541" s="315"/>
      <c r="AC541" s="315"/>
      <c r="AD541" s="315"/>
      <c r="AE541" s="315"/>
      <c r="AF541" s="315"/>
      <c r="AG541" s="315"/>
    </row>
    <row r="542">
      <c r="A542" s="315"/>
      <c r="B542" s="315"/>
      <c r="C542" s="315"/>
      <c r="D542" s="315"/>
      <c r="E542" s="315"/>
      <c r="F542" s="315"/>
      <c r="G542" s="315"/>
      <c r="H542" s="315"/>
      <c r="I542" s="315"/>
      <c r="J542" s="315"/>
      <c r="K542" s="315"/>
      <c r="L542" s="315"/>
      <c r="M542" s="315"/>
      <c r="N542" s="315"/>
      <c r="O542" s="315"/>
      <c r="P542" s="315"/>
      <c r="Q542" s="315"/>
      <c r="R542" s="315"/>
      <c r="S542" s="315"/>
      <c r="T542" s="315"/>
      <c r="U542" s="315"/>
      <c r="V542" s="315"/>
      <c r="W542" s="315"/>
      <c r="X542" s="315"/>
      <c r="Y542" s="315"/>
      <c r="Z542" s="315"/>
      <c r="AA542" s="315"/>
      <c r="AB542" s="315"/>
      <c r="AC542" s="315"/>
      <c r="AD542" s="315"/>
      <c r="AE542" s="315"/>
      <c r="AF542" s="315"/>
      <c r="AG542" s="315"/>
    </row>
    <row r="543">
      <c r="A543" s="315"/>
      <c r="B543" s="315"/>
      <c r="C543" s="315"/>
      <c r="D543" s="315"/>
      <c r="E543" s="315"/>
      <c r="F543" s="315"/>
      <c r="G543" s="315"/>
      <c r="H543" s="315"/>
      <c r="I543" s="315"/>
      <c r="J543" s="315"/>
      <c r="K543" s="315"/>
      <c r="L543" s="315"/>
      <c r="M543" s="315"/>
      <c r="N543" s="315"/>
      <c r="O543" s="315"/>
      <c r="P543" s="315"/>
      <c r="Q543" s="315"/>
      <c r="R543" s="315"/>
      <c r="S543" s="315"/>
      <c r="T543" s="315"/>
      <c r="U543" s="315"/>
      <c r="V543" s="315"/>
      <c r="W543" s="315"/>
      <c r="X543" s="315"/>
      <c r="Y543" s="315"/>
      <c r="Z543" s="315"/>
      <c r="AA543" s="315"/>
      <c r="AB543" s="315"/>
      <c r="AC543" s="315"/>
      <c r="AD543" s="315"/>
      <c r="AE543" s="315"/>
      <c r="AF543" s="315"/>
      <c r="AG543" s="315"/>
    </row>
    <row r="544">
      <c r="A544" s="315"/>
      <c r="B544" s="315"/>
      <c r="C544" s="315"/>
      <c r="D544" s="315"/>
      <c r="E544" s="315"/>
      <c r="F544" s="315"/>
      <c r="G544" s="315"/>
      <c r="H544" s="315"/>
      <c r="I544" s="315"/>
      <c r="J544" s="315"/>
      <c r="K544" s="315"/>
      <c r="L544" s="315"/>
      <c r="M544" s="315"/>
      <c r="N544" s="315"/>
      <c r="O544" s="315"/>
      <c r="P544" s="315"/>
      <c r="Q544" s="315"/>
      <c r="R544" s="315"/>
      <c r="S544" s="315"/>
      <c r="T544" s="315"/>
      <c r="U544" s="315"/>
      <c r="V544" s="315"/>
      <c r="W544" s="315"/>
      <c r="X544" s="315"/>
      <c r="Y544" s="315"/>
      <c r="Z544" s="315"/>
      <c r="AA544" s="315"/>
      <c r="AB544" s="315"/>
      <c r="AC544" s="315"/>
      <c r="AD544" s="315"/>
      <c r="AE544" s="315"/>
      <c r="AF544" s="315"/>
      <c r="AG544" s="315"/>
    </row>
    <row r="545">
      <c r="A545" s="315"/>
      <c r="B545" s="315"/>
      <c r="C545" s="315"/>
      <c r="D545" s="315"/>
      <c r="E545" s="315"/>
      <c r="F545" s="315"/>
      <c r="G545" s="315"/>
      <c r="H545" s="315"/>
      <c r="I545" s="315"/>
      <c r="J545" s="315"/>
      <c r="K545" s="315"/>
      <c r="L545" s="315"/>
      <c r="M545" s="315"/>
      <c r="N545" s="315"/>
      <c r="O545" s="315"/>
      <c r="P545" s="315"/>
      <c r="Q545" s="315"/>
      <c r="R545" s="315"/>
      <c r="S545" s="315"/>
      <c r="T545" s="315"/>
      <c r="U545" s="315"/>
      <c r="V545" s="315"/>
      <c r="W545" s="315"/>
      <c r="X545" s="315"/>
      <c r="Y545" s="315"/>
      <c r="Z545" s="315"/>
      <c r="AA545" s="315"/>
      <c r="AB545" s="315"/>
      <c r="AC545" s="315"/>
      <c r="AD545" s="315"/>
      <c r="AE545" s="315"/>
      <c r="AF545" s="315"/>
      <c r="AG545" s="315"/>
    </row>
    <row r="546">
      <c r="A546" s="315"/>
      <c r="B546" s="315"/>
      <c r="C546" s="315"/>
      <c r="D546" s="315"/>
      <c r="E546" s="315"/>
      <c r="F546" s="315"/>
      <c r="G546" s="315"/>
      <c r="H546" s="315"/>
      <c r="I546" s="315"/>
      <c r="J546" s="315"/>
      <c r="K546" s="315"/>
      <c r="L546" s="315"/>
      <c r="M546" s="315"/>
      <c r="N546" s="315"/>
      <c r="O546" s="315"/>
      <c r="P546" s="315"/>
      <c r="Q546" s="315"/>
      <c r="R546" s="315"/>
      <c r="S546" s="315"/>
      <c r="T546" s="315"/>
      <c r="U546" s="315"/>
      <c r="V546" s="315"/>
      <c r="W546" s="315"/>
      <c r="X546" s="315"/>
      <c r="Y546" s="315"/>
      <c r="Z546" s="315"/>
      <c r="AA546" s="315"/>
      <c r="AB546" s="315"/>
      <c r="AC546" s="315"/>
      <c r="AD546" s="315"/>
      <c r="AE546" s="315"/>
      <c r="AF546" s="315"/>
      <c r="AG546" s="315"/>
    </row>
    <row r="547">
      <c r="A547" s="315"/>
      <c r="B547" s="315"/>
      <c r="C547" s="315"/>
      <c r="D547" s="315"/>
      <c r="E547" s="315"/>
      <c r="F547" s="315"/>
      <c r="G547" s="315"/>
      <c r="H547" s="315"/>
      <c r="I547" s="315"/>
      <c r="J547" s="315"/>
      <c r="K547" s="315"/>
      <c r="L547" s="315"/>
      <c r="M547" s="315"/>
      <c r="N547" s="315"/>
      <c r="O547" s="315"/>
      <c r="P547" s="315"/>
      <c r="Q547" s="315"/>
      <c r="R547" s="315"/>
      <c r="S547" s="315"/>
      <c r="T547" s="315"/>
      <c r="U547" s="315"/>
      <c r="V547" s="315"/>
      <c r="W547" s="315"/>
      <c r="X547" s="315"/>
      <c r="Y547" s="315"/>
      <c r="Z547" s="315"/>
      <c r="AA547" s="315"/>
      <c r="AB547" s="315"/>
      <c r="AC547" s="315"/>
      <c r="AD547" s="315"/>
      <c r="AE547" s="315"/>
      <c r="AF547" s="315"/>
      <c r="AG547" s="315"/>
    </row>
    <row r="548">
      <c r="A548" s="315"/>
      <c r="B548" s="315"/>
      <c r="C548" s="315"/>
      <c r="D548" s="315"/>
      <c r="E548" s="315"/>
      <c r="F548" s="315"/>
      <c r="G548" s="315"/>
      <c r="H548" s="315"/>
      <c r="I548" s="315"/>
      <c r="J548" s="315"/>
      <c r="K548" s="315"/>
      <c r="L548" s="315"/>
      <c r="M548" s="315"/>
      <c r="N548" s="315"/>
      <c r="O548" s="315"/>
      <c r="P548" s="315"/>
      <c r="Q548" s="315"/>
      <c r="R548" s="315"/>
      <c r="S548" s="315"/>
      <c r="T548" s="315"/>
      <c r="U548" s="315"/>
      <c r="V548" s="315"/>
      <c r="W548" s="315"/>
      <c r="X548" s="315"/>
      <c r="Y548" s="315"/>
      <c r="Z548" s="315"/>
      <c r="AA548" s="315"/>
      <c r="AB548" s="315"/>
      <c r="AC548" s="315"/>
      <c r="AD548" s="315"/>
      <c r="AE548" s="315"/>
      <c r="AF548" s="315"/>
      <c r="AG548" s="315"/>
    </row>
    <row r="549">
      <c r="A549" s="315"/>
      <c r="B549" s="315"/>
      <c r="C549" s="315"/>
      <c r="D549" s="315"/>
      <c r="E549" s="315"/>
      <c r="F549" s="315"/>
      <c r="G549" s="315"/>
      <c r="H549" s="315"/>
      <c r="I549" s="315"/>
      <c r="J549" s="315"/>
      <c r="K549" s="315"/>
      <c r="L549" s="315"/>
      <c r="M549" s="315"/>
      <c r="N549" s="315"/>
      <c r="O549" s="315"/>
      <c r="P549" s="315"/>
      <c r="Q549" s="315"/>
      <c r="R549" s="315"/>
      <c r="S549" s="315"/>
      <c r="T549" s="315"/>
      <c r="U549" s="315"/>
      <c r="V549" s="315"/>
      <c r="W549" s="315"/>
      <c r="X549" s="315"/>
      <c r="Y549" s="315"/>
      <c r="Z549" s="315"/>
      <c r="AA549" s="315"/>
      <c r="AB549" s="315"/>
      <c r="AC549" s="315"/>
      <c r="AD549" s="315"/>
      <c r="AE549" s="315"/>
      <c r="AF549" s="315"/>
      <c r="AG549" s="315"/>
    </row>
    <row r="550">
      <c r="A550" s="315"/>
      <c r="B550" s="315"/>
      <c r="C550" s="315"/>
      <c r="D550" s="315"/>
      <c r="E550" s="315"/>
      <c r="F550" s="315"/>
      <c r="G550" s="315"/>
      <c r="H550" s="315"/>
      <c r="I550" s="315"/>
      <c r="J550" s="315"/>
      <c r="K550" s="315"/>
      <c r="L550" s="315"/>
      <c r="M550" s="315"/>
      <c r="N550" s="315"/>
      <c r="O550" s="315"/>
      <c r="P550" s="315"/>
      <c r="Q550" s="315"/>
      <c r="R550" s="315"/>
      <c r="S550" s="315"/>
      <c r="T550" s="315"/>
      <c r="U550" s="315"/>
      <c r="V550" s="315"/>
      <c r="W550" s="315"/>
      <c r="X550" s="315"/>
      <c r="Y550" s="315"/>
      <c r="Z550" s="315"/>
      <c r="AA550" s="315"/>
      <c r="AB550" s="315"/>
      <c r="AC550" s="315"/>
      <c r="AD550" s="315"/>
      <c r="AE550" s="315"/>
      <c r="AF550" s="315"/>
      <c r="AG550" s="315"/>
    </row>
    <row r="551">
      <c r="A551" s="315"/>
      <c r="B551" s="315"/>
      <c r="C551" s="315"/>
      <c r="D551" s="315"/>
      <c r="E551" s="315"/>
      <c r="F551" s="315"/>
      <c r="G551" s="315"/>
      <c r="H551" s="315"/>
      <c r="I551" s="315"/>
      <c r="J551" s="315"/>
      <c r="K551" s="315"/>
      <c r="L551" s="315"/>
      <c r="M551" s="315"/>
      <c r="N551" s="315"/>
      <c r="O551" s="315"/>
      <c r="P551" s="315"/>
      <c r="Q551" s="315"/>
      <c r="R551" s="315"/>
      <c r="S551" s="315"/>
      <c r="T551" s="315"/>
      <c r="U551" s="315"/>
      <c r="V551" s="315"/>
      <c r="W551" s="315"/>
      <c r="X551" s="315"/>
      <c r="Y551" s="315"/>
      <c r="Z551" s="315"/>
      <c r="AA551" s="315"/>
      <c r="AB551" s="315"/>
      <c r="AC551" s="315"/>
      <c r="AD551" s="315"/>
      <c r="AE551" s="315"/>
      <c r="AF551" s="315"/>
      <c r="AG551" s="315"/>
    </row>
    <row r="552">
      <c r="A552" s="315"/>
      <c r="B552" s="315"/>
      <c r="C552" s="315"/>
      <c r="D552" s="315"/>
      <c r="E552" s="315"/>
      <c r="F552" s="315"/>
      <c r="G552" s="315"/>
      <c r="H552" s="315"/>
      <c r="I552" s="315"/>
      <c r="J552" s="315"/>
      <c r="K552" s="315"/>
      <c r="L552" s="315"/>
      <c r="M552" s="315"/>
      <c r="N552" s="315"/>
      <c r="O552" s="315"/>
      <c r="P552" s="315"/>
      <c r="Q552" s="315"/>
      <c r="R552" s="315"/>
      <c r="S552" s="315"/>
      <c r="T552" s="315"/>
      <c r="U552" s="315"/>
      <c r="V552" s="315"/>
      <c r="W552" s="315"/>
      <c r="X552" s="315"/>
      <c r="Y552" s="315"/>
      <c r="Z552" s="315"/>
      <c r="AA552" s="315"/>
      <c r="AB552" s="315"/>
      <c r="AC552" s="315"/>
      <c r="AD552" s="315"/>
      <c r="AE552" s="315"/>
      <c r="AF552" s="315"/>
      <c r="AG552" s="315"/>
    </row>
    <row r="553">
      <c r="A553" s="315"/>
      <c r="B553" s="315"/>
      <c r="C553" s="315"/>
      <c r="D553" s="315"/>
      <c r="E553" s="315"/>
      <c r="F553" s="315"/>
      <c r="G553" s="315"/>
      <c r="H553" s="315"/>
      <c r="I553" s="315"/>
      <c r="J553" s="315"/>
      <c r="K553" s="315"/>
      <c r="L553" s="315"/>
      <c r="M553" s="315"/>
      <c r="N553" s="315"/>
      <c r="O553" s="315"/>
      <c r="P553" s="315"/>
      <c r="Q553" s="315"/>
      <c r="R553" s="315"/>
      <c r="S553" s="315"/>
      <c r="T553" s="315"/>
      <c r="U553" s="315"/>
      <c r="V553" s="315"/>
      <c r="W553" s="315"/>
      <c r="X553" s="315"/>
      <c r="Y553" s="315"/>
      <c r="Z553" s="315"/>
      <c r="AA553" s="315"/>
      <c r="AB553" s="315"/>
      <c r="AC553" s="315"/>
      <c r="AD553" s="315"/>
      <c r="AE553" s="315"/>
      <c r="AF553" s="315"/>
      <c r="AG553" s="315"/>
    </row>
    <row r="554">
      <c r="A554" s="315"/>
      <c r="B554" s="315"/>
      <c r="C554" s="315"/>
      <c r="D554" s="315"/>
      <c r="E554" s="315"/>
      <c r="F554" s="315"/>
      <c r="G554" s="315"/>
      <c r="H554" s="315"/>
      <c r="I554" s="315"/>
      <c r="J554" s="315"/>
      <c r="K554" s="315"/>
      <c r="L554" s="315"/>
      <c r="M554" s="315"/>
      <c r="N554" s="315"/>
      <c r="O554" s="315"/>
      <c r="P554" s="315"/>
      <c r="Q554" s="315"/>
      <c r="R554" s="315"/>
      <c r="S554" s="315"/>
      <c r="T554" s="315"/>
      <c r="U554" s="315"/>
      <c r="V554" s="315"/>
      <c r="W554" s="315"/>
      <c r="X554" s="315"/>
      <c r="Y554" s="315"/>
      <c r="Z554" s="315"/>
      <c r="AA554" s="315"/>
      <c r="AB554" s="315"/>
      <c r="AC554" s="315"/>
      <c r="AD554" s="315"/>
      <c r="AE554" s="315"/>
      <c r="AF554" s="315"/>
      <c r="AG554" s="315"/>
    </row>
    <row r="555">
      <c r="A555" s="315"/>
      <c r="B555" s="315"/>
      <c r="C555" s="315"/>
      <c r="D555" s="315"/>
      <c r="E555" s="315"/>
      <c r="F555" s="315"/>
      <c r="G555" s="315"/>
      <c r="H555" s="315"/>
      <c r="I555" s="315"/>
      <c r="J555" s="315"/>
      <c r="K555" s="315"/>
      <c r="L555" s="315"/>
      <c r="M555" s="315"/>
      <c r="N555" s="315"/>
      <c r="O555" s="315"/>
      <c r="P555" s="315"/>
      <c r="Q555" s="315"/>
      <c r="R555" s="315"/>
      <c r="S555" s="315"/>
      <c r="T555" s="315"/>
      <c r="U555" s="315"/>
      <c r="V555" s="315"/>
      <c r="W555" s="315"/>
      <c r="X555" s="315"/>
      <c r="Y555" s="315"/>
      <c r="Z555" s="315"/>
      <c r="AA555" s="315"/>
      <c r="AB555" s="315"/>
      <c r="AC555" s="315"/>
      <c r="AD555" s="315"/>
      <c r="AE555" s="315"/>
      <c r="AF555" s="315"/>
      <c r="AG555" s="315"/>
    </row>
    <row r="556">
      <c r="A556" s="315"/>
      <c r="B556" s="315"/>
      <c r="C556" s="315"/>
      <c r="D556" s="315"/>
      <c r="E556" s="315"/>
      <c r="F556" s="315"/>
      <c r="G556" s="315"/>
      <c r="H556" s="315"/>
      <c r="I556" s="315"/>
      <c r="J556" s="315"/>
      <c r="K556" s="315"/>
      <c r="L556" s="315"/>
      <c r="M556" s="315"/>
      <c r="N556" s="315"/>
      <c r="O556" s="315"/>
      <c r="P556" s="315"/>
      <c r="Q556" s="315"/>
      <c r="R556" s="315"/>
      <c r="S556" s="315"/>
      <c r="T556" s="315"/>
      <c r="U556" s="315"/>
      <c r="V556" s="315"/>
      <c r="W556" s="315"/>
      <c r="X556" s="315"/>
      <c r="Y556" s="315"/>
      <c r="Z556" s="315"/>
      <c r="AA556" s="315"/>
      <c r="AB556" s="315"/>
      <c r="AC556" s="315"/>
      <c r="AD556" s="315"/>
      <c r="AE556" s="315"/>
      <c r="AF556" s="315"/>
      <c r="AG556" s="315"/>
    </row>
    <row r="557">
      <c r="A557" s="315"/>
      <c r="B557" s="315"/>
      <c r="C557" s="315"/>
      <c r="D557" s="315"/>
      <c r="E557" s="315"/>
      <c r="F557" s="315"/>
      <c r="G557" s="315"/>
      <c r="H557" s="315"/>
      <c r="I557" s="315"/>
      <c r="J557" s="315"/>
      <c r="K557" s="315"/>
      <c r="L557" s="315"/>
      <c r="M557" s="315"/>
      <c r="N557" s="315"/>
      <c r="O557" s="315"/>
      <c r="P557" s="315"/>
      <c r="Q557" s="315"/>
      <c r="R557" s="315"/>
      <c r="S557" s="315"/>
      <c r="T557" s="315"/>
      <c r="U557" s="315"/>
      <c r="V557" s="315"/>
      <c r="W557" s="315"/>
      <c r="X557" s="315"/>
      <c r="Y557" s="315"/>
      <c r="Z557" s="315"/>
      <c r="AA557" s="315"/>
      <c r="AB557" s="315"/>
      <c r="AC557" s="315"/>
      <c r="AD557" s="315"/>
      <c r="AE557" s="315"/>
      <c r="AF557" s="315"/>
      <c r="AG557" s="315"/>
    </row>
    <row r="558">
      <c r="A558" s="315"/>
      <c r="B558" s="315"/>
      <c r="C558" s="315"/>
      <c r="D558" s="315"/>
      <c r="E558" s="315"/>
      <c r="F558" s="315"/>
      <c r="G558" s="315"/>
      <c r="H558" s="315"/>
      <c r="I558" s="315"/>
      <c r="J558" s="315"/>
      <c r="K558" s="315"/>
      <c r="L558" s="315"/>
      <c r="M558" s="315"/>
      <c r="N558" s="315"/>
      <c r="O558" s="315"/>
      <c r="P558" s="315"/>
      <c r="Q558" s="315"/>
      <c r="R558" s="315"/>
      <c r="S558" s="315"/>
      <c r="T558" s="315"/>
      <c r="U558" s="315"/>
      <c r="V558" s="315"/>
      <c r="W558" s="315"/>
      <c r="X558" s="315"/>
      <c r="Y558" s="315"/>
      <c r="Z558" s="315"/>
      <c r="AA558" s="315"/>
      <c r="AB558" s="315"/>
      <c r="AC558" s="315"/>
      <c r="AD558" s="315"/>
      <c r="AE558" s="315"/>
      <c r="AF558" s="315"/>
      <c r="AG558" s="315"/>
    </row>
    <row r="559">
      <c r="A559" s="315"/>
      <c r="B559" s="315"/>
      <c r="C559" s="315"/>
      <c r="D559" s="315"/>
      <c r="E559" s="315"/>
      <c r="F559" s="315"/>
      <c r="G559" s="315"/>
      <c r="H559" s="315"/>
      <c r="I559" s="315"/>
      <c r="J559" s="315"/>
      <c r="K559" s="315"/>
      <c r="L559" s="315"/>
      <c r="M559" s="315"/>
      <c r="N559" s="315"/>
      <c r="O559" s="315"/>
      <c r="P559" s="315"/>
      <c r="Q559" s="315"/>
      <c r="R559" s="315"/>
      <c r="S559" s="315"/>
      <c r="T559" s="315"/>
      <c r="U559" s="315"/>
      <c r="V559" s="315"/>
      <c r="W559" s="315"/>
      <c r="X559" s="315"/>
      <c r="Y559" s="315"/>
      <c r="Z559" s="315"/>
      <c r="AA559" s="315"/>
      <c r="AB559" s="315"/>
      <c r="AC559" s="315"/>
      <c r="AD559" s="315"/>
      <c r="AE559" s="315"/>
      <c r="AF559" s="315"/>
      <c r="AG559" s="315"/>
    </row>
    <row r="560">
      <c r="A560" s="315"/>
      <c r="B560" s="315"/>
      <c r="C560" s="315"/>
      <c r="D560" s="315"/>
      <c r="E560" s="315"/>
      <c r="F560" s="315"/>
      <c r="G560" s="315"/>
      <c r="H560" s="315"/>
      <c r="I560" s="315"/>
      <c r="J560" s="315"/>
      <c r="K560" s="315"/>
      <c r="L560" s="315"/>
      <c r="M560" s="315"/>
      <c r="N560" s="315"/>
      <c r="O560" s="315"/>
      <c r="P560" s="315"/>
      <c r="Q560" s="315"/>
      <c r="R560" s="315"/>
      <c r="S560" s="315"/>
      <c r="T560" s="315"/>
      <c r="U560" s="315"/>
      <c r="V560" s="315"/>
      <c r="W560" s="315"/>
      <c r="X560" s="315"/>
      <c r="Y560" s="315"/>
      <c r="Z560" s="315"/>
      <c r="AA560" s="315"/>
      <c r="AB560" s="315"/>
      <c r="AC560" s="315"/>
      <c r="AD560" s="315"/>
      <c r="AE560" s="315"/>
      <c r="AF560" s="315"/>
      <c r="AG560" s="315"/>
    </row>
    <row r="561">
      <c r="A561" s="315"/>
      <c r="B561" s="315"/>
      <c r="C561" s="315"/>
      <c r="D561" s="315"/>
      <c r="E561" s="315"/>
      <c r="F561" s="315"/>
      <c r="G561" s="315"/>
      <c r="H561" s="315"/>
      <c r="I561" s="315"/>
      <c r="J561" s="315"/>
      <c r="K561" s="315"/>
      <c r="L561" s="315"/>
      <c r="M561" s="315"/>
      <c r="N561" s="315"/>
      <c r="O561" s="315"/>
      <c r="P561" s="315"/>
      <c r="Q561" s="315"/>
      <c r="R561" s="315"/>
      <c r="S561" s="315"/>
      <c r="T561" s="315"/>
      <c r="U561" s="315"/>
      <c r="V561" s="315"/>
      <c r="W561" s="315"/>
      <c r="X561" s="315"/>
      <c r="Y561" s="315"/>
      <c r="Z561" s="315"/>
      <c r="AA561" s="315"/>
      <c r="AB561" s="315"/>
      <c r="AC561" s="315"/>
      <c r="AD561" s="315"/>
      <c r="AE561" s="315"/>
      <c r="AF561" s="315"/>
      <c r="AG561" s="315"/>
    </row>
    <row r="562">
      <c r="A562" s="315"/>
      <c r="B562" s="315"/>
      <c r="C562" s="315"/>
      <c r="D562" s="315"/>
      <c r="E562" s="315"/>
      <c r="F562" s="315"/>
      <c r="G562" s="315"/>
      <c r="H562" s="315"/>
      <c r="I562" s="315"/>
      <c r="J562" s="315"/>
      <c r="K562" s="315"/>
      <c r="L562" s="315"/>
      <c r="M562" s="315"/>
      <c r="N562" s="315"/>
      <c r="O562" s="315"/>
      <c r="P562" s="315"/>
      <c r="Q562" s="315"/>
      <c r="R562" s="315"/>
      <c r="S562" s="315"/>
      <c r="T562" s="315"/>
      <c r="U562" s="315"/>
      <c r="V562" s="315"/>
      <c r="W562" s="315"/>
      <c r="X562" s="315"/>
      <c r="Y562" s="315"/>
      <c r="Z562" s="315"/>
      <c r="AA562" s="315"/>
      <c r="AB562" s="315"/>
      <c r="AC562" s="315"/>
      <c r="AD562" s="315"/>
      <c r="AE562" s="315"/>
      <c r="AF562" s="315"/>
      <c r="AG562" s="315"/>
    </row>
    <row r="563">
      <c r="A563" s="315"/>
      <c r="B563" s="315"/>
      <c r="C563" s="315"/>
      <c r="D563" s="315"/>
      <c r="E563" s="315"/>
      <c r="F563" s="315"/>
      <c r="G563" s="315"/>
      <c r="H563" s="315"/>
      <c r="I563" s="315"/>
      <c r="J563" s="315"/>
      <c r="K563" s="315"/>
      <c r="L563" s="315"/>
      <c r="M563" s="315"/>
      <c r="N563" s="315"/>
      <c r="O563" s="315"/>
      <c r="P563" s="315"/>
      <c r="Q563" s="315"/>
      <c r="R563" s="315"/>
      <c r="S563" s="315"/>
      <c r="T563" s="315"/>
      <c r="U563" s="315"/>
      <c r="V563" s="315"/>
      <c r="W563" s="315"/>
      <c r="X563" s="315"/>
      <c r="Y563" s="315"/>
      <c r="Z563" s="315"/>
      <c r="AA563" s="315"/>
      <c r="AB563" s="315"/>
      <c r="AC563" s="315"/>
      <c r="AD563" s="315"/>
      <c r="AE563" s="315"/>
      <c r="AF563" s="315"/>
      <c r="AG563" s="315"/>
    </row>
    <row r="564">
      <c r="A564" s="315"/>
      <c r="B564" s="315"/>
      <c r="C564" s="315"/>
      <c r="D564" s="315"/>
      <c r="E564" s="315"/>
      <c r="F564" s="315"/>
      <c r="G564" s="315"/>
      <c r="H564" s="315"/>
      <c r="I564" s="315"/>
      <c r="J564" s="315"/>
      <c r="K564" s="315"/>
      <c r="L564" s="315"/>
      <c r="M564" s="315"/>
      <c r="N564" s="315"/>
      <c r="O564" s="315"/>
      <c r="P564" s="315"/>
      <c r="Q564" s="315"/>
      <c r="R564" s="315"/>
      <c r="S564" s="315"/>
      <c r="T564" s="315"/>
      <c r="U564" s="315"/>
      <c r="V564" s="315"/>
      <c r="W564" s="315"/>
      <c r="X564" s="315"/>
      <c r="Y564" s="315"/>
      <c r="Z564" s="315"/>
      <c r="AA564" s="315"/>
      <c r="AB564" s="315"/>
      <c r="AC564" s="315"/>
      <c r="AD564" s="315"/>
      <c r="AE564" s="315"/>
      <c r="AF564" s="315"/>
      <c r="AG564" s="315"/>
    </row>
    <row r="565">
      <c r="A565" s="315"/>
      <c r="B565" s="315"/>
      <c r="C565" s="315"/>
      <c r="D565" s="315"/>
      <c r="E565" s="315"/>
      <c r="F565" s="315"/>
      <c r="G565" s="315"/>
      <c r="H565" s="315"/>
      <c r="I565" s="315"/>
      <c r="J565" s="315"/>
      <c r="K565" s="315"/>
      <c r="L565" s="315"/>
      <c r="M565" s="315"/>
      <c r="N565" s="315"/>
      <c r="O565" s="315"/>
      <c r="P565" s="315"/>
      <c r="Q565" s="315"/>
      <c r="R565" s="315"/>
      <c r="S565" s="315"/>
      <c r="T565" s="315"/>
      <c r="U565" s="315"/>
      <c r="V565" s="315"/>
      <c r="W565" s="315"/>
      <c r="X565" s="315"/>
      <c r="Y565" s="315"/>
      <c r="Z565" s="315"/>
      <c r="AA565" s="315"/>
      <c r="AB565" s="315"/>
      <c r="AC565" s="315"/>
      <c r="AD565" s="315"/>
      <c r="AE565" s="315"/>
      <c r="AF565" s="315"/>
      <c r="AG565" s="315"/>
    </row>
    <row r="566">
      <c r="A566" s="315"/>
      <c r="B566" s="315"/>
      <c r="C566" s="315"/>
      <c r="D566" s="315"/>
      <c r="E566" s="315"/>
      <c r="F566" s="315"/>
      <c r="G566" s="315"/>
      <c r="H566" s="315"/>
      <c r="I566" s="315"/>
      <c r="J566" s="315"/>
      <c r="K566" s="315"/>
      <c r="L566" s="315"/>
      <c r="M566" s="315"/>
      <c r="N566" s="315"/>
      <c r="O566" s="315"/>
      <c r="P566" s="315"/>
      <c r="Q566" s="315"/>
      <c r="R566" s="315"/>
      <c r="S566" s="315"/>
      <c r="T566" s="315"/>
      <c r="U566" s="315"/>
      <c r="V566" s="315"/>
      <c r="W566" s="315"/>
      <c r="X566" s="315"/>
      <c r="Y566" s="315"/>
      <c r="Z566" s="315"/>
      <c r="AA566" s="315"/>
      <c r="AB566" s="315"/>
      <c r="AC566" s="315"/>
      <c r="AD566" s="315"/>
      <c r="AE566" s="315"/>
      <c r="AF566" s="315"/>
      <c r="AG566" s="315"/>
    </row>
    <row r="567">
      <c r="A567" s="315"/>
      <c r="B567" s="315"/>
      <c r="C567" s="315"/>
      <c r="D567" s="315"/>
      <c r="E567" s="315"/>
      <c r="F567" s="315"/>
      <c r="G567" s="315"/>
      <c r="H567" s="315"/>
      <c r="I567" s="315"/>
      <c r="J567" s="315"/>
      <c r="K567" s="315"/>
      <c r="L567" s="315"/>
      <c r="M567" s="315"/>
      <c r="N567" s="315"/>
      <c r="O567" s="315"/>
      <c r="P567" s="315"/>
      <c r="Q567" s="315"/>
      <c r="R567" s="315"/>
      <c r="S567" s="315"/>
      <c r="T567" s="315"/>
      <c r="U567" s="315"/>
      <c r="V567" s="315"/>
      <c r="W567" s="315"/>
      <c r="X567" s="315"/>
      <c r="Y567" s="315"/>
      <c r="Z567" s="315"/>
      <c r="AA567" s="315"/>
      <c r="AB567" s="315"/>
      <c r="AC567" s="315"/>
      <c r="AD567" s="315"/>
      <c r="AE567" s="315"/>
      <c r="AF567" s="315"/>
      <c r="AG567" s="315"/>
    </row>
    <row r="568">
      <c r="A568" s="315"/>
      <c r="B568" s="315"/>
      <c r="C568" s="315"/>
      <c r="D568" s="315"/>
      <c r="E568" s="315"/>
      <c r="F568" s="315"/>
      <c r="G568" s="315"/>
      <c r="H568" s="315"/>
      <c r="I568" s="315"/>
      <c r="J568" s="315"/>
      <c r="K568" s="315"/>
      <c r="L568" s="315"/>
      <c r="M568" s="315"/>
      <c r="N568" s="315"/>
      <c r="O568" s="315"/>
      <c r="P568" s="315"/>
      <c r="Q568" s="315"/>
      <c r="R568" s="315"/>
      <c r="S568" s="315"/>
      <c r="T568" s="315"/>
      <c r="U568" s="315"/>
      <c r="V568" s="315"/>
      <c r="W568" s="315"/>
      <c r="X568" s="315"/>
      <c r="Y568" s="315"/>
      <c r="Z568" s="315"/>
      <c r="AA568" s="315"/>
      <c r="AB568" s="315"/>
      <c r="AC568" s="315"/>
      <c r="AD568" s="315"/>
      <c r="AE568" s="315"/>
      <c r="AF568" s="315"/>
      <c r="AG568" s="315"/>
    </row>
    <row r="569">
      <c r="A569" s="315"/>
      <c r="B569" s="315"/>
      <c r="C569" s="315"/>
      <c r="D569" s="315"/>
      <c r="E569" s="315"/>
      <c r="F569" s="315"/>
      <c r="G569" s="315"/>
      <c r="H569" s="315"/>
      <c r="I569" s="315"/>
      <c r="J569" s="315"/>
      <c r="K569" s="315"/>
      <c r="L569" s="315"/>
      <c r="M569" s="315"/>
      <c r="N569" s="315"/>
      <c r="O569" s="315"/>
      <c r="P569" s="315"/>
      <c r="Q569" s="315"/>
      <c r="R569" s="315"/>
      <c r="S569" s="315"/>
      <c r="T569" s="315"/>
      <c r="U569" s="315"/>
      <c r="V569" s="315"/>
      <c r="W569" s="315"/>
      <c r="X569" s="315"/>
      <c r="Y569" s="315"/>
      <c r="Z569" s="315"/>
      <c r="AA569" s="315"/>
      <c r="AB569" s="315"/>
      <c r="AC569" s="315"/>
      <c r="AD569" s="315"/>
      <c r="AE569" s="315"/>
      <c r="AF569" s="315"/>
      <c r="AG569" s="315"/>
    </row>
    <row r="570">
      <c r="A570" s="315"/>
      <c r="B570" s="315"/>
      <c r="C570" s="315"/>
      <c r="D570" s="315"/>
      <c r="E570" s="315"/>
      <c r="F570" s="315"/>
      <c r="G570" s="315"/>
      <c r="H570" s="315"/>
      <c r="I570" s="315"/>
      <c r="J570" s="315"/>
      <c r="K570" s="315"/>
      <c r="L570" s="315"/>
      <c r="M570" s="315"/>
      <c r="N570" s="315"/>
      <c r="O570" s="315"/>
      <c r="P570" s="315"/>
      <c r="Q570" s="315"/>
      <c r="R570" s="315"/>
      <c r="S570" s="315"/>
      <c r="T570" s="315"/>
      <c r="U570" s="315"/>
      <c r="V570" s="315"/>
      <c r="W570" s="315"/>
      <c r="X570" s="315"/>
      <c r="Y570" s="315"/>
      <c r="Z570" s="315"/>
      <c r="AA570" s="315"/>
      <c r="AB570" s="315"/>
      <c r="AC570" s="315"/>
      <c r="AD570" s="315"/>
      <c r="AE570" s="315"/>
      <c r="AF570" s="315"/>
      <c r="AG570" s="315"/>
    </row>
    <row r="571">
      <c r="A571" s="315"/>
      <c r="B571" s="315"/>
      <c r="C571" s="315"/>
      <c r="D571" s="315"/>
      <c r="E571" s="315"/>
      <c r="F571" s="315"/>
      <c r="G571" s="315"/>
      <c r="H571" s="315"/>
      <c r="I571" s="315"/>
      <c r="J571" s="315"/>
      <c r="K571" s="315"/>
      <c r="L571" s="315"/>
      <c r="M571" s="315"/>
      <c r="N571" s="315"/>
      <c r="O571" s="315"/>
      <c r="P571" s="315"/>
      <c r="Q571" s="315"/>
      <c r="R571" s="315"/>
      <c r="S571" s="315"/>
      <c r="T571" s="315"/>
      <c r="U571" s="315"/>
      <c r="V571" s="315"/>
      <c r="W571" s="315"/>
      <c r="X571" s="315"/>
      <c r="Y571" s="315"/>
      <c r="Z571" s="315"/>
      <c r="AA571" s="315"/>
      <c r="AB571" s="315"/>
      <c r="AC571" s="315"/>
      <c r="AD571" s="315"/>
      <c r="AE571" s="315"/>
      <c r="AF571" s="315"/>
      <c r="AG571" s="315"/>
    </row>
    <row r="572">
      <c r="A572" s="315"/>
      <c r="B572" s="315"/>
      <c r="C572" s="315"/>
      <c r="D572" s="315"/>
      <c r="E572" s="315"/>
      <c r="F572" s="315"/>
      <c r="G572" s="315"/>
      <c r="H572" s="315"/>
      <c r="I572" s="315"/>
      <c r="J572" s="315"/>
      <c r="K572" s="315"/>
      <c r="L572" s="315"/>
      <c r="M572" s="315"/>
      <c r="N572" s="315"/>
      <c r="O572" s="315"/>
      <c r="P572" s="315"/>
      <c r="Q572" s="315"/>
      <c r="R572" s="315"/>
      <c r="S572" s="315"/>
      <c r="T572" s="315"/>
      <c r="U572" s="315"/>
      <c r="V572" s="315"/>
      <c r="W572" s="315"/>
      <c r="X572" s="315"/>
      <c r="Y572" s="315"/>
      <c r="Z572" s="315"/>
      <c r="AA572" s="315"/>
      <c r="AB572" s="315"/>
      <c r="AC572" s="315"/>
      <c r="AD572" s="315"/>
      <c r="AE572" s="315"/>
      <c r="AF572" s="315"/>
      <c r="AG572" s="315"/>
    </row>
    <row r="573">
      <c r="A573" s="315"/>
      <c r="B573" s="315"/>
      <c r="C573" s="315"/>
      <c r="D573" s="315"/>
      <c r="E573" s="315"/>
      <c r="F573" s="315"/>
      <c r="G573" s="315"/>
      <c r="H573" s="315"/>
      <c r="I573" s="315"/>
      <c r="J573" s="315"/>
      <c r="K573" s="315"/>
      <c r="L573" s="315"/>
      <c r="M573" s="315"/>
      <c r="N573" s="315"/>
      <c r="O573" s="315"/>
      <c r="P573" s="315"/>
      <c r="Q573" s="315"/>
      <c r="R573" s="315"/>
      <c r="S573" s="315"/>
      <c r="T573" s="315"/>
      <c r="U573" s="315"/>
      <c r="V573" s="315"/>
      <c r="W573" s="315"/>
      <c r="X573" s="315"/>
      <c r="Y573" s="315"/>
      <c r="Z573" s="315"/>
      <c r="AA573" s="315"/>
      <c r="AB573" s="315"/>
      <c r="AC573" s="315"/>
      <c r="AD573" s="315"/>
      <c r="AE573" s="315"/>
      <c r="AF573" s="315"/>
      <c r="AG573" s="315"/>
    </row>
    <row r="574">
      <c r="A574" s="315"/>
      <c r="B574" s="315"/>
      <c r="C574" s="315"/>
      <c r="D574" s="315"/>
      <c r="E574" s="315"/>
      <c r="F574" s="315"/>
      <c r="G574" s="315"/>
      <c r="H574" s="315"/>
      <c r="I574" s="315"/>
      <c r="J574" s="315"/>
      <c r="K574" s="315"/>
      <c r="L574" s="315"/>
      <c r="M574" s="315"/>
      <c r="N574" s="315"/>
      <c r="O574" s="315"/>
      <c r="P574" s="315"/>
      <c r="Q574" s="315"/>
      <c r="R574" s="315"/>
      <c r="S574" s="315"/>
      <c r="T574" s="315"/>
      <c r="U574" s="315"/>
      <c r="V574" s="315"/>
      <c r="W574" s="315"/>
      <c r="X574" s="315"/>
      <c r="Y574" s="315"/>
      <c r="Z574" s="315"/>
      <c r="AA574" s="315"/>
      <c r="AB574" s="315"/>
      <c r="AC574" s="315"/>
      <c r="AD574" s="315"/>
      <c r="AE574" s="315"/>
      <c r="AF574" s="315"/>
      <c r="AG574" s="315"/>
    </row>
    <row r="575">
      <c r="A575" s="315"/>
      <c r="B575" s="315"/>
      <c r="C575" s="315"/>
      <c r="D575" s="315"/>
      <c r="E575" s="315"/>
      <c r="F575" s="315"/>
      <c r="G575" s="315"/>
      <c r="H575" s="315"/>
      <c r="I575" s="315"/>
      <c r="J575" s="315"/>
      <c r="K575" s="315"/>
      <c r="L575" s="315"/>
      <c r="M575" s="315"/>
      <c r="N575" s="315"/>
      <c r="O575" s="315"/>
      <c r="P575" s="315"/>
      <c r="Q575" s="315"/>
      <c r="R575" s="315"/>
      <c r="S575" s="315"/>
      <c r="T575" s="315"/>
      <c r="U575" s="315"/>
      <c r="V575" s="315"/>
      <c r="W575" s="315"/>
      <c r="X575" s="315"/>
      <c r="Y575" s="315"/>
      <c r="Z575" s="315"/>
      <c r="AA575" s="315"/>
      <c r="AB575" s="315"/>
      <c r="AC575" s="315"/>
      <c r="AD575" s="315"/>
      <c r="AE575" s="315"/>
      <c r="AF575" s="315"/>
      <c r="AG575" s="315"/>
    </row>
    <row r="576">
      <c r="A576" s="315"/>
      <c r="B576" s="315"/>
      <c r="C576" s="315"/>
      <c r="D576" s="315"/>
      <c r="E576" s="315"/>
      <c r="F576" s="315"/>
      <c r="G576" s="315"/>
      <c r="H576" s="315"/>
      <c r="I576" s="315"/>
      <c r="J576" s="315"/>
      <c r="K576" s="315"/>
      <c r="L576" s="315"/>
      <c r="M576" s="315"/>
      <c r="N576" s="315"/>
      <c r="O576" s="315"/>
      <c r="P576" s="315"/>
      <c r="Q576" s="315"/>
      <c r="R576" s="315"/>
      <c r="S576" s="315"/>
      <c r="T576" s="315"/>
      <c r="U576" s="315"/>
      <c r="V576" s="315"/>
      <c r="W576" s="315"/>
      <c r="X576" s="315"/>
      <c r="Y576" s="315"/>
      <c r="Z576" s="315"/>
      <c r="AA576" s="315"/>
      <c r="AB576" s="315"/>
      <c r="AC576" s="315"/>
      <c r="AD576" s="315"/>
      <c r="AE576" s="315"/>
      <c r="AF576" s="315"/>
      <c r="AG576" s="315"/>
    </row>
    <row r="577">
      <c r="A577" s="315"/>
      <c r="B577" s="315"/>
      <c r="C577" s="315"/>
      <c r="D577" s="315"/>
      <c r="E577" s="315"/>
      <c r="F577" s="315"/>
      <c r="G577" s="315"/>
      <c r="H577" s="315"/>
      <c r="I577" s="315"/>
      <c r="J577" s="315"/>
      <c r="K577" s="315"/>
      <c r="L577" s="315"/>
      <c r="M577" s="315"/>
      <c r="N577" s="315"/>
      <c r="O577" s="315"/>
      <c r="P577" s="315"/>
      <c r="Q577" s="315"/>
      <c r="R577" s="315"/>
      <c r="S577" s="315"/>
      <c r="T577" s="315"/>
      <c r="U577" s="315"/>
      <c r="V577" s="315"/>
      <c r="W577" s="315"/>
      <c r="X577" s="315"/>
      <c r="Y577" s="315"/>
      <c r="Z577" s="315"/>
      <c r="AA577" s="315"/>
      <c r="AB577" s="315"/>
      <c r="AC577" s="315"/>
      <c r="AD577" s="315"/>
      <c r="AE577" s="315"/>
      <c r="AF577" s="315"/>
      <c r="AG577" s="315"/>
    </row>
    <row r="578">
      <c r="A578" s="315"/>
      <c r="B578" s="315"/>
      <c r="C578" s="315"/>
      <c r="D578" s="315"/>
      <c r="E578" s="315"/>
      <c r="F578" s="315"/>
      <c r="G578" s="315"/>
      <c r="H578" s="315"/>
      <c r="I578" s="315"/>
      <c r="J578" s="315"/>
      <c r="K578" s="315"/>
      <c r="L578" s="315"/>
      <c r="M578" s="315"/>
      <c r="N578" s="315"/>
      <c r="O578" s="315"/>
      <c r="P578" s="315"/>
      <c r="Q578" s="315"/>
      <c r="R578" s="315"/>
      <c r="S578" s="315"/>
      <c r="T578" s="315"/>
      <c r="U578" s="315"/>
      <c r="V578" s="315"/>
      <c r="W578" s="315"/>
      <c r="X578" s="315"/>
      <c r="Y578" s="315"/>
      <c r="Z578" s="315"/>
      <c r="AA578" s="315"/>
      <c r="AB578" s="315"/>
      <c r="AC578" s="315"/>
      <c r="AD578" s="315"/>
      <c r="AE578" s="315"/>
      <c r="AF578" s="315"/>
      <c r="AG578" s="315"/>
    </row>
    <row r="579">
      <c r="A579" s="315"/>
      <c r="B579" s="315"/>
      <c r="C579" s="315"/>
      <c r="D579" s="315"/>
      <c r="E579" s="315"/>
      <c r="F579" s="315"/>
      <c r="G579" s="315"/>
      <c r="H579" s="315"/>
      <c r="I579" s="315"/>
      <c r="J579" s="315"/>
      <c r="K579" s="315"/>
      <c r="L579" s="315"/>
      <c r="M579" s="315"/>
      <c r="N579" s="315"/>
      <c r="O579" s="315"/>
      <c r="P579" s="315"/>
      <c r="Q579" s="315"/>
      <c r="R579" s="315"/>
      <c r="S579" s="315"/>
      <c r="T579" s="315"/>
      <c r="U579" s="315"/>
      <c r="V579" s="315"/>
      <c r="W579" s="315"/>
      <c r="X579" s="315"/>
      <c r="Y579" s="315"/>
      <c r="Z579" s="315"/>
      <c r="AA579" s="315"/>
      <c r="AB579" s="315"/>
      <c r="AC579" s="315"/>
      <c r="AD579" s="315"/>
      <c r="AE579" s="315"/>
      <c r="AF579" s="315"/>
      <c r="AG579" s="315"/>
    </row>
    <row r="580">
      <c r="A580" s="315"/>
      <c r="B580" s="315"/>
      <c r="C580" s="315"/>
      <c r="D580" s="315"/>
      <c r="E580" s="315"/>
      <c r="F580" s="315"/>
      <c r="G580" s="315"/>
      <c r="H580" s="315"/>
      <c r="I580" s="315"/>
      <c r="J580" s="315"/>
      <c r="K580" s="315"/>
      <c r="L580" s="315"/>
      <c r="M580" s="315"/>
      <c r="N580" s="315"/>
      <c r="O580" s="315"/>
      <c r="P580" s="315"/>
      <c r="Q580" s="315"/>
      <c r="R580" s="315"/>
      <c r="S580" s="315"/>
      <c r="T580" s="315"/>
      <c r="U580" s="315"/>
      <c r="V580" s="315"/>
      <c r="W580" s="315"/>
      <c r="X580" s="315"/>
      <c r="Y580" s="315"/>
      <c r="Z580" s="315"/>
      <c r="AA580" s="315"/>
      <c r="AB580" s="315"/>
      <c r="AC580" s="315"/>
      <c r="AD580" s="315"/>
      <c r="AE580" s="315"/>
      <c r="AF580" s="315"/>
      <c r="AG580" s="315"/>
    </row>
    <row r="581">
      <c r="A581" s="315"/>
      <c r="B581" s="315"/>
      <c r="C581" s="315"/>
      <c r="D581" s="315"/>
      <c r="E581" s="315"/>
      <c r="F581" s="315"/>
      <c r="G581" s="315"/>
      <c r="H581" s="315"/>
      <c r="I581" s="315"/>
      <c r="J581" s="315"/>
      <c r="K581" s="315"/>
      <c r="L581" s="315"/>
      <c r="M581" s="315"/>
      <c r="N581" s="315"/>
      <c r="O581" s="315"/>
      <c r="P581" s="315"/>
      <c r="Q581" s="315"/>
      <c r="R581" s="315"/>
      <c r="S581" s="315"/>
      <c r="T581" s="315"/>
      <c r="U581" s="315"/>
      <c r="V581" s="315"/>
      <c r="W581" s="315"/>
      <c r="X581" s="315"/>
      <c r="Y581" s="315"/>
      <c r="Z581" s="315"/>
      <c r="AA581" s="315"/>
      <c r="AB581" s="315"/>
      <c r="AC581" s="315"/>
      <c r="AD581" s="315"/>
      <c r="AE581" s="315"/>
      <c r="AF581" s="315"/>
      <c r="AG581" s="315"/>
    </row>
    <row r="582">
      <c r="A582" s="315"/>
      <c r="B582" s="315"/>
      <c r="C582" s="315"/>
      <c r="D582" s="315"/>
      <c r="E582" s="315"/>
      <c r="F582" s="315"/>
      <c r="G582" s="315"/>
      <c r="H582" s="315"/>
      <c r="I582" s="315"/>
      <c r="J582" s="315"/>
      <c r="K582" s="315"/>
      <c r="L582" s="315"/>
      <c r="M582" s="315"/>
      <c r="N582" s="315"/>
      <c r="O582" s="315"/>
      <c r="P582" s="315"/>
      <c r="Q582" s="315"/>
      <c r="R582" s="315"/>
      <c r="S582" s="315"/>
      <c r="T582" s="315"/>
      <c r="U582" s="315"/>
      <c r="V582" s="315"/>
      <c r="W582" s="315"/>
      <c r="X582" s="315"/>
      <c r="Y582" s="315"/>
      <c r="Z582" s="315"/>
      <c r="AA582" s="315"/>
      <c r="AB582" s="315"/>
      <c r="AC582" s="315"/>
      <c r="AD582" s="315"/>
      <c r="AE582" s="315"/>
      <c r="AF582" s="315"/>
      <c r="AG582" s="315"/>
    </row>
    <row r="583">
      <c r="A583" s="315"/>
      <c r="B583" s="315"/>
      <c r="C583" s="315"/>
      <c r="D583" s="315"/>
      <c r="E583" s="315"/>
      <c r="F583" s="315"/>
      <c r="G583" s="315"/>
      <c r="H583" s="315"/>
      <c r="I583" s="315"/>
      <c r="J583" s="315"/>
      <c r="K583" s="315"/>
      <c r="L583" s="315"/>
      <c r="M583" s="315"/>
      <c r="N583" s="315"/>
      <c r="O583" s="315"/>
      <c r="P583" s="315"/>
      <c r="Q583" s="315"/>
      <c r="R583" s="315"/>
      <c r="S583" s="315"/>
      <c r="T583" s="315"/>
      <c r="U583" s="315"/>
      <c r="V583" s="315"/>
      <c r="W583" s="315"/>
      <c r="X583" s="315"/>
      <c r="Y583" s="315"/>
      <c r="Z583" s="315"/>
      <c r="AA583" s="315"/>
      <c r="AB583" s="315"/>
      <c r="AC583" s="315"/>
      <c r="AD583" s="315"/>
      <c r="AE583" s="315"/>
      <c r="AF583" s="315"/>
      <c r="AG583" s="315"/>
    </row>
    <row r="584">
      <c r="A584" s="315"/>
      <c r="B584" s="315"/>
      <c r="C584" s="315"/>
      <c r="D584" s="315"/>
      <c r="E584" s="315"/>
      <c r="F584" s="315"/>
      <c r="G584" s="315"/>
      <c r="H584" s="315"/>
      <c r="I584" s="315"/>
      <c r="J584" s="315"/>
      <c r="K584" s="315"/>
      <c r="L584" s="315"/>
      <c r="M584" s="315"/>
      <c r="N584" s="315"/>
      <c r="O584" s="315"/>
      <c r="P584" s="315"/>
      <c r="Q584" s="315"/>
      <c r="R584" s="315"/>
      <c r="S584" s="315"/>
      <c r="T584" s="315"/>
      <c r="U584" s="315"/>
      <c r="V584" s="315"/>
      <c r="W584" s="315"/>
      <c r="X584" s="315"/>
      <c r="Y584" s="315"/>
      <c r="Z584" s="315"/>
      <c r="AA584" s="315"/>
      <c r="AB584" s="315"/>
      <c r="AC584" s="315"/>
      <c r="AD584" s="315"/>
      <c r="AE584" s="315"/>
      <c r="AF584" s="315"/>
      <c r="AG584" s="315"/>
    </row>
    <row r="585">
      <c r="A585" s="315"/>
      <c r="B585" s="315"/>
      <c r="C585" s="315"/>
      <c r="D585" s="315"/>
      <c r="E585" s="315"/>
      <c r="F585" s="315"/>
      <c r="G585" s="315"/>
      <c r="H585" s="315"/>
      <c r="I585" s="315"/>
      <c r="J585" s="315"/>
      <c r="K585" s="315"/>
      <c r="L585" s="315"/>
      <c r="M585" s="315"/>
      <c r="N585" s="315"/>
      <c r="O585" s="315"/>
      <c r="P585" s="315"/>
      <c r="Q585" s="315"/>
      <c r="R585" s="315"/>
      <c r="S585" s="315"/>
      <c r="T585" s="315"/>
      <c r="U585" s="315"/>
      <c r="V585" s="315"/>
      <c r="W585" s="315"/>
      <c r="X585" s="315"/>
      <c r="Y585" s="315"/>
      <c r="Z585" s="315"/>
      <c r="AA585" s="315"/>
      <c r="AB585" s="315"/>
      <c r="AC585" s="315"/>
      <c r="AD585" s="315"/>
      <c r="AE585" s="315"/>
      <c r="AF585" s="315"/>
      <c r="AG585" s="315"/>
    </row>
    <row r="586">
      <c r="A586" s="315"/>
      <c r="B586" s="315"/>
      <c r="C586" s="315"/>
      <c r="D586" s="315"/>
      <c r="E586" s="315"/>
      <c r="F586" s="315"/>
      <c r="G586" s="315"/>
      <c r="H586" s="315"/>
      <c r="I586" s="315"/>
      <c r="J586" s="315"/>
      <c r="K586" s="315"/>
      <c r="L586" s="315"/>
      <c r="M586" s="315"/>
      <c r="N586" s="315"/>
      <c r="O586" s="315"/>
      <c r="P586" s="315"/>
      <c r="Q586" s="315"/>
      <c r="R586" s="315"/>
      <c r="S586" s="315"/>
      <c r="T586" s="315"/>
      <c r="U586" s="315"/>
      <c r="V586" s="315"/>
      <c r="W586" s="315"/>
      <c r="X586" s="315"/>
      <c r="Y586" s="315"/>
      <c r="Z586" s="315"/>
      <c r="AA586" s="315"/>
      <c r="AB586" s="315"/>
      <c r="AC586" s="315"/>
      <c r="AD586" s="315"/>
      <c r="AE586" s="315"/>
      <c r="AF586" s="315"/>
      <c r="AG586" s="315"/>
    </row>
    <row r="587">
      <c r="A587" s="315"/>
      <c r="B587" s="315"/>
      <c r="C587" s="315"/>
      <c r="D587" s="315"/>
      <c r="E587" s="315"/>
      <c r="F587" s="315"/>
      <c r="G587" s="315"/>
      <c r="H587" s="315"/>
      <c r="I587" s="315"/>
      <c r="J587" s="315"/>
      <c r="K587" s="315"/>
      <c r="L587" s="315"/>
      <c r="M587" s="315"/>
      <c r="N587" s="315"/>
      <c r="O587" s="315"/>
      <c r="P587" s="315"/>
      <c r="Q587" s="315"/>
      <c r="R587" s="315"/>
      <c r="S587" s="315"/>
      <c r="T587" s="315"/>
      <c r="U587" s="315"/>
      <c r="V587" s="315"/>
      <c r="W587" s="315"/>
      <c r="X587" s="315"/>
      <c r="Y587" s="315"/>
      <c r="Z587" s="315"/>
      <c r="AA587" s="315"/>
      <c r="AB587" s="315"/>
      <c r="AC587" s="315"/>
      <c r="AD587" s="315"/>
      <c r="AE587" s="315"/>
      <c r="AF587" s="315"/>
      <c r="AG587" s="315"/>
    </row>
    <row r="588">
      <c r="A588" s="315"/>
      <c r="B588" s="315"/>
      <c r="C588" s="315"/>
      <c r="D588" s="315"/>
      <c r="E588" s="315"/>
      <c r="F588" s="315"/>
      <c r="G588" s="315"/>
      <c r="H588" s="315"/>
      <c r="I588" s="315"/>
      <c r="J588" s="315"/>
      <c r="K588" s="315"/>
      <c r="L588" s="315"/>
      <c r="M588" s="315"/>
      <c r="N588" s="315"/>
      <c r="O588" s="315"/>
      <c r="P588" s="315"/>
      <c r="Q588" s="315"/>
      <c r="R588" s="315"/>
      <c r="S588" s="315"/>
      <c r="T588" s="315"/>
      <c r="U588" s="315"/>
      <c r="V588" s="315"/>
      <c r="W588" s="315"/>
      <c r="X588" s="315"/>
      <c r="Y588" s="315"/>
      <c r="Z588" s="315"/>
      <c r="AA588" s="315"/>
      <c r="AB588" s="315"/>
      <c r="AC588" s="315"/>
      <c r="AD588" s="315"/>
      <c r="AE588" s="315"/>
      <c r="AF588" s="315"/>
      <c r="AG588" s="315"/>
    </row>
    <row r="589">
      <c r="A589" s="315"/>
      <c r="B589" s="315"/>
      <c r="C589" s="315"/>
      <c r="D589" s="315"/>
      <c r="E589" s="315"/>
      <c r="F589" s="315"/>
      <c r="G589" s="315"/>
      <c r="H589" s="315"/>
      <c r="I589" s="315"/>
      <c r="J589" s="315"/>
      <c r="K589" s="315"/>
      <c r="L589" s="315"/>
      <c r="M589" s="315"/>
      <c r="N589" s="315"/>
      <c r="O589" s="315"/>
      <c r="P589" s="315"/>
      <c r="Q589" s="315"/>
      <c r="R589" s="315"/>
      <c r="S589" s="315"/>
      <c r="T589" s="315"/>
      <c r="U589" s="315"/>
      <c r="V589" s="315"/>
      <c r="W589" s="315"/>
      <c r="X589" s="315"/>
      <c r="Y589" s="315"/>
      <c r="Z589" s="315"/>
      <c r="AA589" s="315"/>
      <c r="AB589" s="315"/>
      <c r="AC589" s="315"/>
      <c r="AD589" s="315"/>
      <c r="AE589" s="315"/>
      <c r="AF589" s="315"/>
      <c r="AG589" s="315"/>
    </row>
    <row r="590">
      <c r="A590" s="315"/>
      <c r="B590" s="315"/>
      <c r="C590" s="315"/>
      <c r="D590" s="315"/>
      <c r="E590" s="315"/>
      <c r="F590" s="315"/>
      <c r="G590" s="315"/>
      <c r="H590" s="315"/>
      <c r="I590" s="315"/>
      <c r="J590" s="315"/>
      <c r="K590" s="315"/>
      <c r="L590" s="315"/>
      <c r="M590" s="315"/>
      <c r="N590" s="315"/>
      <c r="O590" s="315"/>
      <c r="P590" s="315"/>
      <c r="Q590" s="315"/>
      <c r="R590" s="315"/>
      <c r="S590" s="315"/>
      <c r="T590" s="315"/>
      <c r="U590" s="315"/>
      <c r="V590" s="315"/>
      <c r="W590" s="315"/>
      <c r="X590" s="315"/>
      <c r="Y590" s="315"/>
      <c r="Z590" s="315"/>
      <c r="AA590" s="315"/>
      <c r="AB590" s="315"/>
      <c r="AC590" s="315"/>
      <c r="AD590" s="315"/>
      <c r="AE590" s="315"/>
      <c r="AF590" s="315"/>
      <c r="AG590" s="315"/>
    </row>
    <row r="591">
      <c r="A591" s="315"/>
      <c r="B591" s="315"/>
      <c r="C591" s="315"/>
      <c r="D591" s="315"/>
      <c r="E591" s="315"/>
      <c r="F591" s="315"/>
      <c r="G591" s="315"/>
      <c r="H591" s="315"/>
      <c r="I591" s="315"/>
      <c r="J591" s="315"/>
      <c r="K591" s="315"/>
      <c r="L591" s="315"/>
      <c r="M591" s="315"/>
      <c r="N591" s="315"/>
      <c r="O591" s="315"/>
      <c r="P591" s="315"/>
      <c r="Q591" s="315"/>
      <c r="R591" s="315"/>
      <c r="S591" s="315"/>
      <c r="T591" s="315"/>
      <c r="U591" s="315"/>
      <c r="V591" s="315"/>
      <c r="W591" s="315"/>
      <c r="X591" s="315"/>
      <c r="Y591" s="315"/>
      <c r="Z591" s="315"/>
      <c r="AA591" s="315"/>
      <c r="AB591" s="315"/>
      <c r="AC591" s="315"/>
      <c r="AD591" s="315"/>
      <c r="AE591" s="315"/>
      <c r="AF591" s="315"/>
      <c r="AG591" s="315"/>
    </row>
    <row r="592">
      <c r="A592" s="315"/>
      <c r="B592" s="315"/>
      <c r="C592" s="315"/>
      <c r="D592" s="315"/>
      <c r="E592" s="315"/>
      <c r="F592" s="315"/>
      <c r="G592" s="315"/>
      <c r="H592" s="315"/>
      <c r="I592" s="315"/>
      <c r="J592" s="315"/>
      <c r="K592" s="315"/>
      <c r="L592" s="315"/>
      <c r="M592" s="315"/>
      <c r="N592" s="315"/>
      <c r="O592" s="315"/>
      <c r="P592" s="315"/>
      <c r="Q592" s="315"/>
      <c r="R592" s="315"/>
      <c r="S592" s="315"/>
      <c r="T592" s="315"/>
      <c r="U592" s="315"/>
      <c r="V592" s="315"/>
      <c r="W592" s="315"/>
      <c r="X592" s="315"/>
      <c r="Y592" s="315"/>
      <c r="Z592" s="315"/>
      <c r="AA592" s="315"/>
      <c r="AB592" s="315"/>
      <c r="AC592" s="315"/>
      <c r="AD592" s="315"/>
      <c r="AE592" s="315"/>
      <c r="AF592" s="315"/>
      <c r="AG592" s="315"/>
    </row>
    <row r="593">
      <c r="A593" s="315"/>
      <c r="B593" s="315"/>
      <c r="C593" s="315"/>
      <c r="D593" s="315"/>
      <c r="E593" s="315"/>
      <c r="F593" s="315"/>
      <c r="G593" s="315"/>
      <c r="H593" s="315"/>
      <c r="I593" s="315"/>
      <c r="J593" s="315"/>
      <c r="K593" s="315"/>
      <c r="L593" s="315"/>
      <c r="M593" s="315"/>
      <c r="N593" s="315"/>
      <c r="O593" s="315"/>
      <c r="P593" s="315"/>
      <c r="Q593" s="315"/>
      <c r="R593" s="315"/>
      <c r="S593" s="315"/>
      <c r="T593" s="315"/>
      <c r="U593" s="315"/>
      <c r="V593" s="315"/>
      <c r="W593" s="315"/>
      <c r="X593" s="315"/>
      <c r="Y593" s="315"/>
      <c r="Z593" s="315"/>
      <c r="AA593" s="315"/>
      <c r="AB593" s="315"/>
      <c r="AC593" s="315"/>
      <c r="AD593" s="315"/>
      <c r="AE593" s="315"/>
      <c r="AF593" s="315"/>
      <c r="AG593" s="315"/>
    </row>
    <row r="594">
      <c r="A594" s="315"/>
      <c r="B594" s="315"/>
      <c r="C594" s="315"/>
      <c r="D594" s="315"/>
      <c r="E594" s="315"/>
      <c r="F594" s="315"/>
      <c r="G594" s="315"/>
      <c r="H594" s="315"/>
      <c r="I594" s="315"/>
      <c r="J594" s="315"/>
      <c r="K594" s="315"/>
      <c r="L594" s="315"/>
      <c r="M594" s="315"/>
      <c r="N594" s="315"/>
      <c r="O594" s="315"/>
      <c r="P594" s="315"/>
      <c r="Q594" s="315"/>
      <c r="R594" s="315"/>
      <c r="S594" s="315"/>
      <c r="T594" s="315"/>
      <c r="U594" s="315"/>
      <c r="V594" s="315"/>
      <c r="W594" s="315"/>
      <c r="X594" s="315"/>
      <c r="Y594" s="315"/>
      <c r="Z594" s="315"/>
      <c r="AA594" s="315"/>
      <c r="AB594" s="315"/>
      <c r="AC594" s="315"/>
      <c r="AD594" s="315"/>
      <c r="AE594" s="315"/>
      <c r="AF594" s="315"/>
      <c r="AG594" s="315"/>
    </row>
    <row r="595">
      <c r="A595" s="315"/>
      <c r="B595" s="315"/>
      <c r="C595" s="315"/>
      <c r="D595" s="315"/>
      <c r="E595" s="315"/>
      <c r="F595" s="315"/>
      <c r="G595" s="315"/>
      <c r="H595" s="315"/>
      <c r="I595" s="315"/>
      <c r="J595" s="315"/>
      <c r="K595" s="315"/>
      <c r="L595" s="315"/>
      <c r="M595" s="315"/>
      <c r="N595" s="315"/>
      <c r="O595" s="315"/>
      <c r="P595" s="315"/>
      <c r="Q595" s="315"/>
      <c r="R595" s="315"/>
      <c r="S595" s="315"/>
      <c r="T595" s="315"/>
      <c r="U595" s="315"/>
      <c r="V595" s="315"/>
      <c r="W595" s="315"/>
      <c r="X595" s="315"/>
      <c r="Y595" s="315"/>
      <c r="Z595" s="315"/>
      <c r="AA595" s="315"/>
      <c r="AB595" s="315"/>
      <c r="AC595" s="315"/>
      <c r="AD595" s="315"/>
      <c r="AE595" s="315"/>
      <c r="AF595" s="315"/>
      <c r="AG595" s="315"/>
    </row>
    <row r="596">
      <c r="A596" s="315"/>
      <c r="B596" s="315"/>
      <c r="C596" s="315"/>
      <c r="D596" s="315"/>
      <c r="E596" s="315"/>
      <c r="F596" s="315"/>
      <c r="G596" s="315"/>
      <c r="H596" s="315"/>
      <c r="I596" s="315"/>
      <c r="J596" s="315"/>
      <c r="K596" s="315"/>
      <c r="L596" s="315"/>
      <c r="M596" s="315"/>
      <c r="N596" s="315"/>
      <c r="O596" s="315"/>
      <c r="P596" s="315"/>
      <c r="Q596" s="315"/>
      <c r="R596" s="315"/>
      <c r="S596" s="315"/>
      <c r="T596" s="315"/>
      <c r="U596" s="315"/>
      <c r="V596" s="315"/>
      <c r="W596" s="315"/>
      <c r="X596" s="315"/>
      <c r="Y596" s="315"/>
      <c r="Z596" s="315"/>
      <c r="AA596" s="315"/>
      <c r="AB596" s="315"/>
      <c r="AC596" s="315"/>
      <c r="AD596" s="315"/>
      <c r="AE596" s="315"/>
      <c r="AF596" s="315"/>
      <c r="AG596" s="315"/>
    </row>
    <row r="597">
      <c r="A597" s="315"/>
      <c r="B597" s="315"/>
      <c r="C597" s="315"/>
      <c r="D597" s="315"/>
      <c r="E597" s="315"/>
      <c r="F597" s="315"/>
      <c r="G597" s="315"/>
      <c r="H597" s="315"/>
      <c r="I597" s="315"/>
      <c r="J597" s="315"/>
      <c r="K597" s="315"/>
      <c r="L597" s="315"/>
      <c r="M597" s="315"/>
      <c r="N597" s="315"/>
      <c r="O597" s="315"/>
      <c r="P597" s="315"/>
      <c r="Q597" s="315"/>
      <c r="R597" s="315"/>
      <c r="S597" s="315"/>
      <c r="T597" s="315"/>
      <c r="U597" s="315"/>
      <c r="V597" s="315"/>
      <c r="W597" s="315"/>
      <c r="X597" s="315"/>
      <c r="Y597" s="315"/>
      <c r="Z597" s="315"/>
      <c r="AA597" s="315"/>
      <c r="AB597" s="315"/>
      <c r="AC597" s="315"/>
      <c r="AD597" s="315"/>
      <c r="AE597" s="315"/>
      <c r="AF597" s="315"/>
      <c r="AG597" s="315"/>
    </row>
    <row r="598">
      <c r="A598" s="315"/>
      <c r="B598" s="315"/>
      <c r="C598" s="315"/>
      <c r="D598" s="315"/>
      <c r="E598" s="315"/>
      <c r="F598" s="315"/>
      <c r="G598" s="315"/>
      <c r="H598" s="315"/>
      <c r="I598" s="315"/>
      <c r="J598" s="315"/>
      <c r="K598" s="315"/>
      <c r="L598" s="315"/>
      <c r="M598" s="315"/>
      <c r="N598" s="315"/>
      <c r="O598" s="315"/>
      <c r="P598" s="315"/>
      <c r="Q598" s="315"/>
      <c r="R598" s="315"/>
      <c r="S598" s="315"/>
      <c r="T598" s="315"/>
      <c r="U598" s="315"/>
      <c r="V598" s="315"/>
      <c r="W598" s="315"/>
      <c r="X598" s="315"/>
      <c r="Y598" s="315"/>
      <c r="Z598" s="315"/>
      <c r="AA598" s="315"/>
      <c r="AB598" s="315"/>
      <c r="AC598" s="315"/>
      <c r="AD598" s="315"/>
      <c r="AE598" s="315"/>
      <c r="AF598" s="315"/>
      <c r="AG598" s="315"/>
    </row>
    <row r="599">
      <c r="A599" s="315"/>
      <c r="B599" s="315"/>
      <c r="C599" s="315"/>
      <c r="D599" s="315"/>
      <c r="E599" s="315"/>
      <c r="F599" s="315"/>
      <c r="G599" s="315"/>
      <c r="H599" s="315"/>
      <c r="I599" s="315"/>
      <c r="J599" s="315"/>
      <c r="K599" s="315"/>
      <c r="L599" s="315"/>
      <c r="M599" s="315"/>
      <c r="N599" s="315"/>
      <c r="O599" s="315"/>
      <c r="P599" s="315"/>
      <c r="Q599" s="315"/>
      <c r="R599" s="315"/>
      <c r="S599" s="315"/>
      <c r="T599" s="315"/>
      <c r="U599" s="315"/>
      <c r="V599" s="315"/>
      <c r="W599" s="315"/>
      <c r="X599" s="315"/>
      <c r="Y599" s="315"/>
      <c r="Z599" s="315"/>
      <c r="AA599" s="315"/>
      <c r="AB599" s="315"/>
      <c r="AC599" s="315"/>
      <c r="AD599" s="315"/>
      <c r="AE599" s="315"/>
      <c r="AF599" s="315"/>
      <c r="AG599" s="315"/>
    </row>
    <row r="600">
      <c r="A600" s="315"/>
      <c r="B600" s="315"/>
      <c r="C600" s="315"/>
      <c r="D600" s="315"/>
      <c r="E600" s="315"/>
      <c r="F600" s="315"/>
      <c r="G600" s="315"/>
      <c r="H600" s="315"/>
      <c r="I600" s="315"/>
      <c r="J600" s="315"/>
      <c r="K600" s="315"/>
      <c r="L600" s="315"/>
      <c r="M600" s="315"/>
      <c r="N600" s="315"/>
      <c r="O600" s="315"/>
      <c r="P600" s="315"/>
      <c r="Q600" s="315"/>
      <c r="R600" s="315"/>
      <c r="S600" s="315"/>
      <c r="T600" s="315"/>
      <c r="U600" s="315"/>
      <c r="V600" s="315"/>
      <c r="W600" s="315"/>
      <c r="X600" s="315"/>
      <c r="Y600" s="315"/>
      <c r="Z600" s="315"/>
      <c r="AA600" s="315"/>
      <c r="AB600" s="315"/>
      <c r="AC600" s="315"/>
      <c r="AD600" s="315"/>
      <c r="AE600" s="315"/>
      <c r="AF600" s="315"/>
      <c r="AG600" s="315"/>
    </row>
    <row r="601">
      <c r="A601" s="315"/>
      <c r="B601" s="315"/>
      <c r="C601" s="315"/>
      <c r="D601" s="315"/>
      <c r="E601" s="315"/>
      <c r="F601" s="315"/>
      <c r="G601" s="315"/>
      <c r="H601" s="315"/>
      <c r="I601" s="315"/>
      <c r="J601" s="315"/>
      <c r="K601" s="315"/>
      <c r="L601" s="315"/>
      <c r="M601" s="315"/>
      <c r="N601" s="315"/>
      <c r="O601" s="315"/>
      <c r="P601" s="315"/>
      <c r="Q601" s="315"/>
      <c r="R601" s="315"/>
      <c r="S601" s="315"/>
      <c r="T601" s="315"/>
      <c r="U601" s="315"/>
      <c r="V601" s="315"/>
      <c r="W601" s="315"/>
      <c r="X601" s="315"/>
      <c r="Y601" s="315"/>
      <c r="Z601" s="315"/>
      <c r="AA601" s="315"/>
      <c r="AB601" s="315"/>
      <c r="AC601" s="315"/>
      <c r="AD601" s="315"/>
      <c r="AE601" s="315"/>
      <c r="AF601" s="315"/>
      <c r="AG601" s="315"/>
    </row>
    <row r="602">
      <c r="A602" s="315"/>
      <c r="B602" s="315"/>
      <c r="C602" s="315"/>
      <c r="D602" s="315"/>
      <c r="E602" s="315"/>
      <c r="F602" s="315"/>
      <c r="G602" s="315"/>
      <c r="H602" s="315"/>
      <c r="I602" s="315"/>
      <c r="J602" s="315"/>
      <c r="K602" s="315"/>
      <c r="L602" s="315"/>
      <c r="M602" s="315"/>
      <c r="N602" s="315"/>
      <c r="O602" s="315"/>
      <c r="P602" s="315"/>
      <c r="Q602" s="315"/>
      <c r="R602" s="315"/>
      <c r="S602" s="315"/>
      <c r="T602" s="315"/>
      <c r="U602" s="315"/>
      <c r="V602" s="315"/>
      <c r="W602" s="315"/>
      <c r="X602" s="315"/>
      <c r="Y602" s="315"/>
      <c r="Z602" s="315"/>
      <c r="AA602" s="315"/>
      <c r="AB602" s="315"/>
      <c r="AC602" s="315"/>
      <c r="AD602" s="315"/>
      <c r="AE602" s="315"/>
      <c r="AF602" s="315"/>
      <c r="AG602" s="315"/>
    </row>
    <row r="603">
      <c r="A603" s="315"/>
      <c r="B603" s="315"/>
      <c r="C603" s="315"/>
      <c r="D603" s="315"/>
      <c r="E603" s="315"/>
      <c r="F603" s="315"/>
      <c r="G603" s="315"/>
      <c r="H603" s="315"/>
      <c r="I603" s="315"/>
      <c r="J603" s="315"/>
      <c r="K603" s="315"/>
      <c r="L603" s="315"/>
      <c r="M603" s="315"/>
      <c r="N603" s="315"/>
      <c r="O603" s="315"/>
      <c r="P603" s="315"/>
      <c r="Q603" s="315"/>
      <c r="R603" s="315"/>
      <c r="S603" s="315"/>
      <c r="T603" s="315"/>
      <c r="U603" s="315"/>
      <c r="V603" s="315"/>
      <c r="W603" s="315"/>
      <c r="X603" s="315"/>
      <c r="Y603" s="315"/>
      <c r="Z603" s="315"/>
      <c r="AA603" s="315"/>
      <c r="AB603" s="315"/>
      <c r="AC603" s="315"/>
      <c r="AD603" s="315"/>
      <c r="AE603" s="315"/>
      <c r="AF603" s="315"/>
      <c r="AG603" s="315"/>
    </row>
    <row r="604">
      <c r="A604" s="315"/>
      <c r="B604" s="315"/>
      <c r="C604" s="315"/>
      <c r="D604" s="315"/>
      <c r="E604" s="315"/>
      <c r="F604" s="315"/>
      <c r="G604" s="315"/>
      <c r="H604" s="315"/>
      <c r="I604" s="315"/>
      <c r="J604" s="315"/>
      <c r="K604" s="315"/>
      <c r="L604" s="315"/>
      <c r="M604" s="315"/>
      <c r="N604" s="315"/>
      <c r="O604" s="315"/>
      <c r="P604" s="315"/>
      <c r="Q604" s="315"/>
      <c r="R604" s="315"/>
      <c r="S604" s="315"/>
      <c r="T604" s="315"/>
      <c r="U604" s="315"/>
      <c r="V604" s="315"/>
      <c r="W604" s="315"/>
      <c r="X604" s="315"/>
      <c r="Y604" s="315"/>
      <c r="Z604" s="315"/>
      <c r="AA604" s="315"/>
      <c r="AB604" s="315"/>
      <c r="AC604" s="315"/>
      <c r="AD604" s="315"/>
      <c r="AE604" s="315"/>
      <c r="AF604" s="315"/>
      <c r="AG604" s="315"/>
    </row>
    <row r="605">
      <c r="A605" s="315"/>
      <c r="B605" s="315"/>
      <c r="C605" s="315"/>
      <c r="D605" s="315"/>
      <c r="E605" s="315"/>
      <c r="F605" s="315"/>
      <c r="G605" s="315"/>
      <c r="H605" s="315"/>
      <c r="I605" s="315"/>
      <c r="J605" s="315"/>
      <c r="K605" s="315"/>
      <c r="L605" s="315"/>
      <c r="M605" s="315"/>
      <c r="N605" s="315"/>
      <c r="O605" s="315"/>
      <c r="P605" s="315"/>
      <c r="Q605" s="315"/>
      <c r="R605" s="315"/>
      <c r="S605" s="315"/>
      <c r="T605" s="315"/>
      <c r="U605" s="315"/>
      <c r="V605" s="315"/>
      <c r="W605" s="315"/>
      <c r="X605" s="315"/>
      <c r="Y605" s="315"/>
      <c r="Z605" s="315"/>
      <c r="AA605" s="315"/>
      <c r="AB605" s="315"/>
      <c r="AC605" s="315"/>
      <c r="AD605" s="315"/>
      <c r="AE605" s="315"/>
      <c r="AF605" s="315"/>
      <c r="AG605" s="315"/>
    </row>
    <row r="606">
      <c r="A606" s="315"/>
      <c r="B606" s="315"/>
      <c r="C606" s="315"/>
      <c r="D606" s="315"/>
      <c r="E606" s="315"/>
      <c r="F606" s="315"/>
      <c r="G606" s="315"/>
      <c r="H606" s="315"/>
      <c r="I606" s="315"/>
      <c r="J606" s="315"/>
      <c r="K606" s="315"/>
      <c r="L606" s="315"/>
      <c r="M606" s="315"/>
      <c r="N606" s="315"/>
      <c r="O606" s="315"/>
      <c r="P606" s="315"/>
      <c r="Q606" s="315"/>
      <c r="R606" s="315"/>
      <c r="S606" s="315"/>
      <c r="T606" s="315"/>
      <c r="U606" s="315"/>
      <c r="V606" s="315"/>
      <c r="W606" s="315"/>
      <c r="X606" s="315"/>
      <c r="Y606" s="315"/>
      <c r="Z606" s="315"/>
      <c r="AA606" s="315"/>
      <c r="AB606" s="315"/>
      <c r="AC606" s="315"/>
      <c r="AD606" s="315"/>
      <c r="AE606" s="315"/>
      <c r="AF606" s="315"/>
      <c r="AG606" s="315"/>
    </row>
    <row r="607">
      <c r="A607" s="315"/>
      <c r="B607" s="315"/>
      <c r="C607" s="315"/>
      <c r="D607" s="315"/>
      <c r="E607" s="315"/>
      <c r="F607" s="315"/>
      <c r="G607" s="315"/>
      <c r="H607" s="315"/>
      <c r="I607" s="315"/>
      <c r="J607" s="315"/>
      <c r="K607" s="315"/>
      <c r="L607" s="315"/>
      <c r="M607" s="315"/>
      <c r="N607" s="315"/>
      <c r="O607" s="315"/>
      <c r="P607" s="315"/>
      <c r="Q607" s="315"/>
      <c r="R607" s="315"/>
      <c r="S607" s="315"/>
      <c r="T607" s="315"/>
      <c r="U607" s="315"/>
      <c r="V607" s="315"/>
      <c r="W607" s="315"/>
      <c r="X607" s="315"/>
      <c r="Y607" s="315"/>
      <c r="Z607" s="315"/>
      <c r="AA607" s="315"/>
      <c r="AB607" s="315"/>
      <c r="AC607" s="315"/>
      <c r="AD607" s="315"/>
      <c r="AE607" s="315"/>
      <c r="AF607" s="315"/>
      <c r="AG607" s="315"/>
    </row>
    <row r="608">
      <c r="A608" s="315"/>
      <c r="B608" s="315"/>
      <c r="C608" s="315"/>
      <c r="D608" s="315"/>
      <c r="E608" s="315"/>
      <c r="F608" s="315"/>
      <c r="G608" s="315"/>
      <c r="H608" s="315"/>
      <c r="I608" s="315"/>
      <c r="J608" s="315"/>
      <c r="K608" s="315"/>
      <c r="L608" s="315"/>
      <c r="M608" s="315"/>
      <c r="N608" s="315"/>
      <c r="O608" s="315"/>
      <c r="P608" s="315"/>
      <c r="Q608" s="315"/>
      <c r="R608" s="315"/>
      <c r="S608" s="315"/>
      <c r="T608" s="315"/>
      <c r="U608" s="315"/>
      <c r="V608" s="315"/>
      <c r="W608" s="315"/>
      <c r="X608" s="315"/>
      <c r="Y608" s="315"/>
      <c r="Z608" s="315"/>
      <c r="AA608" s="315"/>
      <c r="AB608" s="315"/>
      <c r="AC608" s="315"/>
      <c r="AD608" s="315"/>
      <c r="AE608" s="315"/>
      <c r="AF608" s="315"/>
      <c r="AG608" s="315"/>
    </row>
    <row r="609">
      <c r="A609" s="315"/>
      <c r="B609" s="315"/>
      <c r="C609" s="315"/>
      <c r="D609" s="315"/>
      <c r="E609" s="315"/>
      <c r="F609" s="315"/>
      <c r="G609" s="315"/>
      <c r="H609" s="315"/>
      <c r="I609" s="315"/>
      <c r="J609" s="315"/>
      <c r="K609" s="315"/>
      <c r="L609" s="315"/>
      <c r="M609" s="315"/>
      <c r="N609" s="315"/>
      <c r="O609" s="315"/>
      <c r="P609" s="315"/>
      <c r="Q609" s="315"/>
      <c r="R609" s="315"/>
      <c r="S609" s="315"/>
      <c r="T609" s="315"/>
      <c r="U609" s="315"/>
      <c r="V609" s="315"/>
      <c r="W609" s="315"/>
      <c r="X609" s="315"/>
      <c r="Y609" s="315"/>
      <c r="Z609" s="315"/>
      <c r="AA609" s="315"/>
      <c r="AB609" s="315"/>
      <c r="AC609" s="315"/>
      <c r="AD609" s="315"/>
      <c r="AE609" s="315"/>
      <c r="AF609" s="315"/>
      <c r="AG609" s="315"/>
    </row>
    <row r="610">
      <c r="A610" s="315"/>
      <c r="B610" s="315"/>
      <c r="C610" s="315"/>
      <c r="D610" s="315"/>
      <c r="E610" s="315"/>
      <c r="F610" s="315"/>
      <c r="G610" s="315"/>
      <c r="H610" s="315"/>
      <c r="I610" s="315"/>
      <c r="J610" s="315"/>
      <c r="K610" s="315"/>
      <c r="L610" s="315"/>
      <c r="M610" s="315"/>
      <c r="N610" s="315"/>
      <c r="O610" s="315"/>
      <c r="P610" s="315"/>
      <c r="Q610" s="315"/>
      <c r="R610" s="315"/>
      <c r="S610" s="315"/>
      <c r="T610" s="315"/>
      <c r="U610" s="315"/>
      <c r="V610" s="315"/>
      <c r="W610" s="315"/>
      <c r="X610" s="315"/>
      <c r="Y610" s="315"/>
      <c r="Z610" s="315"/>
      <c r="AA610" s="315"/>
      <c r="AB610" s="315"/>
      <c r="AC610" s="315"/>
      <c r="AD610" s="315"/>
      <c r="AE610" s="315"/>
      <c r="AF610" s="315"/>
      <c r="AG610" s="315"/>
    </row>
    <row r="611">
      <c r="A611" s="315"/>
      <c r="B611" s="315"/>
      <c r="C611" s="315"/>
      <c r="D611" s="315"/>
      <c r="E611" s="315"/>
      <c r="F611" s="315"/>
      <c r="G611" s="315"/>
      <c r="H611" s="315"/>
      <c r="I611" s="315"/>
      <c r="J611" s="315"/>
      <c r="K611" s="315"/>
      <c r="L611" s="315"/>
      <c r="M611" s="315"/>
      <c r="N611" s="315"/>
      <c r="O611" s="315"/>
      <c r="P611" s="315"/>
      <c r="Q611" s="315"/>
      <c r="R611" s="315"/>
      <c r="S611" s="315"/>
      <c r="T611" s="315"/>
      <c r="U611" s="315"/>
      <c r="V611" s="315"/>
      <c r="W611" s="315"/>
      <c r="X611" s="315"/>
      <c r="Y611" s="315"/>
      <c r="Z611" s="315"/>
      <c r="AA611" s="315"/>
      <c r="AB611" s="315"/>
      <c r="AC611" s="315"/>
      <c r="AD611" s="315"/>
      <c r="AE611" s="315"/>
      <c r="AF611" s="315"/>
      <c r="AG611" s="315"/>
    </row>
    <row r="612">
      <c r="A612" s="315"/>
      <c r="B612" s="315"/>
      <c r="C612" s="315"/>
      <c r="D612" s="315"/>
      <c r="E612" s="315"/>
      <c r="F612" s="315"/>
      <c r="G612" s="315"/>
      <c r="H612" s="315"/>
      <c r="I612" s="315"/>
      <c r="J612" s="315"/>
      <c r="K612" s="315"/>
      <c r="L612" s="315"/>
      <c r="M612" s="315"/>
      <c r="N612" s="315"/>
      <c r="O612" s="315"/>
      <c r="P612" s="315"/>
      <c r="Q612" s="315"/>
      <c r="R612" s="315"/>
      <c r="S612" s="315"/>
      <c r="T612" s="315"/>
      <c r="U612" s="315"/>
      <c r="V612" s="315"/>
      <c r="W612" s="315"/>
      <c r="X612" s="315"/>
      <c r="Y612" s="315"/>
      <c r="Z612" s="315"/>
      <c r="AA612" s="315"/>
      <c r="AB612" s="315"/>
      <c r="AC612" s="315"/>
      <c r="AD612" s="315"/>
      <c r="AE612" s="315"/>
      <c r="AF612" s="315"/>
      <c r="AG612" s="315"/>
    </row>
    <row r="613">
      <c r="A613" s="315"/>
      <c r="B613" s="315"/>
      <c r="C613" s="315"/>
      <c r="D613" s="315"/>
      <c r="E613" s="315"/>
      <c r="F613" s="315"/>
      <c r="G613" s="315"/>
      <c r="H613" s="315"/>
      <c r="I613" s="315"/>
      <c r="J613" s="315"/>
      <c r="K613" s="315"/>
      <c r="L613" s="315"/>
      <c r="M613" s="315"/>
      <c r="N613" s="315"/>
      <c r="O613" s="315"/>
      <c r="P613" s="315"/>
      <c r="Q613" s="315"/>
      <c r="R613" s="315"/>
      <c r="S613" s="315"/>
      <c r="T613" s="315"/>
      <c r="U613" s="315"/>
      <c r="V613" s="315"/>
      <c r="W613" s="315"/>
      <c r="X613" s="315"/>
      <c r="Y613" s="315"/>
      <c r="Z613" s="315"/>
      <c r="AA613" s="315"/>
      <c r="AB613" s="315"/>
      <c r="AC613" s="315"/>
      <c r="AD613" s="315"/>
      <c r="AE613" s="315"/>
      <c r="AF613" s="315"/>
      <c r="AG613" s="315"/>
    </row>
    <row r="614">
      <c r="A614" s="315"/>
      <c r="B614" s="315"/>
      <c r="C614" s="315"/>
      <c r="D614" s="315"/>
      <c r="E614" s="315"/>
      <c r="F614" s="315"/>
      <c r="G614" s="315"/>
      <c r="H614" s="315"/>
      <c r="I614" s="315"/>
      <c r="J614" s="315"/>
      <c r="K614" s="315"/>
      <c r="L614" s="315"/>
      <c r="M614" s="315"/>
      <c r="N614" s="315"/>
      <c r="O614" s="315"/>
      <c r="P614" s="315"/>
      <c r="Q614" s="315"/>
      <c r="R614" s="315"/>
      <c r="S614" s="315"/>
      <c r="T614" s="315"/>
      <c r="U614" s="315"/>
      <c r="V614" s="315"/>
      <c r="W614" s="315"/>
      <c r="X614" s="315"/>
      <c r="Y614" s="315"/>
      <c r="Z614" s="315"/>
      <c r="AA614" s="315"/>
      <c r="AB614" s="315"/>
      <c r="AC614" s="315"/>
      <c r="AD614" s="315"/>
      <c r="AE614" s="315"/>
      <c r="AF614" s="315"/>
      <c r="AG614" s="315"/>
    </row>
    <row r="615">
      <c r="A615" s="315"/>
      <c r="B615" s="315"/>
      <c r="C615" s="315"/>
      <c r="D615" s="315"/>
      <c r="E615" s="315"/>
      <c r="F615" s="315"/>
      <c r="G615" s="315"/>
      <c r="H615" s="315"/>
      <c r="I615" s="315"/>
      <c r="J615" s="315"/>
      <c r="K615" s="315"/>
      <c r="L615" s="315"/>
      <c r="M615" s="315"/>
      <c r="N615" s="315"/>
      <c r="O615" s="315"/>
      <c r="P615" s="315"/>
      <c r="Q615" s="315"/>
      <c r="R615" s="315"/>
      <c r="S615" s="315"/>
      <c r="T615" s="315"/>
      <c r="U615" s="315"/>
      <c r="V615" s="315"/>
      <c r="W615" s="315"/>
      <c r="X615" s="315"/>
      <c r="Y615" s="315"/>
      <c r="Z615" s="315"/>
      <c r="AA615" s="315"/>
      <c r="AB615" s="315"/>
      <c r="AC615" s="315"/>
      <c r="AD615" s="315"/>
      <c r="AE615" s="315"/>
      <c r="AF615" s="315"/>
      <c r="AG615" s="315"/>
    </row>
    <row r="616">
      <c r="A616" s="315"/>
      <c r="B616" s="315"/>
      <c r="C616" s="315"/>
      <c r="D616" s="315"/>
      <c r="E616" s="315"/>
      <c r="F616" s="315"/>
      <c r="G616" s="315"/>
      <c r="H616" s="315"/>
      <c r="I616" s="315"/>
      <c r="J616" s="315"/>
      <c r="K616" s="315"/>
      <c r="L616" s="315"/>
      <c r="M616" s="315"/>
      <c r="N616" s="315"/>
      <c r="O616" s="315"/>
      <c r="P616" s="315"/>
      <c r="Q616" s="315"/>
      <c r="R616" s="315"/>
      <c r="S616" s="315"/>
      <c r="T616" s="315"/>
      <c r="U616" s="315"/>
      <c r="V616" s="315"/>
      <c r="W616" s="315"/>
      <c r="X616" s="315"/>
      <c r="Y616" s="315"/>
      <c r="Z616" s="315"/>
      <c r="AA616" s="315"/>
      <c r="AB616" s="315"/>
      <c r="AC616" s="315"/>
      <c r="AD616" s="315"/>
      <c r="AE616" s="315"/>
      <c r="AF616" s="315"/>
      <c r="AG616" s="315"/>
    </row>
    <row r="617">
      <c r="A617" s="315"/>
      <c r="B617" s="315"/>
      <c r="C617" s="315"/>
      <c r="D617" s="315"/>
      <c r="E617" s="315"/>
      <c r="F617" s="315"/>
      <c r="G617" s="315"/>
      <c r="H617" s="315"/>
      <c r="I617" s="315"/>
      <c r="J617" s="315"/>
      <c r="K617" s="315"/>
      <c r="L617" s="315"/>
      <c r="M617" s="315"/>
      <c r="N617" s="315"/>
      <c r="O617" s="315"/>
      <c r="P617" s="315"/>
      <c r="Q617" s="315"/>
      <c r="R617" s="315"/>
      <c r="S617" s="315"/>
      <c r="T617" s="315"/>
      <c r="U617" s="315"/>
      <c r="V617" s="315"/>
      <c r="W617" s="315"/>
      <c r="X617" s="315"/>
      <c r="Y617" s="315"/>
      <c r="Z617" s="315"/>
      <c r="AA617" s="315"/>
      <c r="AB617" s="315"/>
      <c r="AC617" s="315"/>
      <c r="AD617" s="315"/>
      <c r="AE617" s="315"/>
      <c r="AF617" s="315"/>
      <c r="AG617" s="315"/>
    </row>
    <row r="618">
      <c r="A618" s="315"/>
      <c r="B618" s="315"/>
      <c r="C618" s="315"/>
      <c r="D618" s="315"/>
      <c r="E618" s="315"/>
      <c r="F618" s="315"/>
      <c r="G618" s="315"/>
      <c r="H618" s="315"/>
      <c r="I618" s="315"/>
      <c r="J618" s="315"/>
      <c r="K618" s="315"/>
      <c r="L618" s="315"/>
      <c r="M618" s="315"/>
      <c r="N618" s="315"/>
      <c r="O618" s="315"/>
      <c r="P618" s="315"/>
      <c r="Q618" s="315"/>
      <c r="R618" s="315"/>
      <c r="S618" s="315"/>
      <c r="T618" s="315"/>
      <c r="U618" s="315"/>
      <c r="V618" s="315"/>
      <c r="W618" s="315"/>
      <c r="X618" s="315"/>
      <c r="Y618" s="315"/>
      <c r="Z618" s="315"/>
      <c r="AA618" s="315"/>
      <c r="AB618" s="315"/>
      <c r="AC618" s="315"/>
      <c r="AD618" s="315"/>
      <c r="AE618" s="315"/>
      <c r="AF618" s="315"/>
      <c r="AG618" s="315"/>
    </row>
    <row r="619">
      <c r="A619" s="315"/>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c r="Y619" s="315"/>
      <c r="Z619" s="315"/>
      <c r="AA619" s="315"/>
      <c r="AB619" s="315"/>
      <c r="AC619" s="315"/>
      <c r="AD619" s="315"/>
      <c r="AE619" s="315"/>
      <c r="AF619" s="315"/>
      <c r="AG619" s="315"/>
    </row>
    <row r="620">
      <c r="A620" s="315"/>
      <c r="B620" s="315"/>
      <c r="C620" s="315"/>
      <c r="D620" s="315"/>
      <c r="E620" s="315"/>
      <c r="F620" s="315"/>
      <c r="G620" s="315"/>
      <c r="H620" s="315"/>
      <c r="I620" s="315"/>
      <c r="J620" s="315"/>
      <c r="K620" s="315"/>
      <c r="L620" s="315"/>
      <c r="M620" s="315"/>
      <c r="N620" s="315"/>
      <c r="O620" s="315"/>
      <c r="P620" s="315"/>
      <c r="Q620" s="315"/>
      <c r="R620" s="315"/>
      <c r="S620" s="315"/>
      <c r="T620" s="315"/>
      <c r="U620" s="315"/>
      <c r="V620" s="315"/>
      <c r="W620" s="315"/>
      <c r="X620" s="315"/>
      <c r="Y620" s="315"/>
      <c r="Z620" s="315"/>
      <c r="AA620" s="315"/>
      <c r="AB620" s="315"/>
      <c r="AC620" s="315"/>
      <c r="AD620" s="315"/>
      <c r="AE620" s="315"/>
      <c r="AF620" s="315"/>
      <c r="AG620" s="315"/>
    </row>
    <row r="621">
      <c r="A621" s="315"/>
      <c r="B621" s="315"/>
      <c r="C621" s="315"/>
      <c r="D621" s="315"/>
      <c r="E621" s="315"/>
      <c r="F621" s="315"/>
      <c r="G621" s="315"/>
      <c r="H621" s="315"/>
      <c r="I621" s="315"/>
      <c r="J621" s="315"/>
      <c r="K621" s="315"/>
      <c r="L621" s="315"/>
      <c r="M621" s="315"/>
      <c r="N621" s="315"/>
      <c r="O621" s="315"/>
      <c r="P621" s="315"/>
      <c r="Q621" s="315"/>
      <c r="R621" s="315"/>
      <c r="S621" s="315"/>
      <c r="T621" s="315"/>
      <c r="U621" s="315"/>
      <c r="V621" s="315"/>
      <c r="W621" s="315"/>
      <c r="X621" s="315"/>
      <c r="Y621" s="315"/>
      <c r="Z621" s="315"/>
      <c r="AA621" s="315"/>
      <c r="AB621" s="315"/>
      <c r="AC621" s="315"/>
      <c r="AD621" s="315"/>
      <c r="AE621" s="315"/>
      <c r="AF621" s="315"/>
      <c r="AG621" s="315"/>
    </row>
    <row r="622">
      <c r="A622" s="315"/>
      <c r="B622" s="315"/>
      <c r="C622" s="315"/>
      <c r="D622" s="315"/>
      <c r="E622" s="315"/>
      <c r="F622" s="315"/>
      <c r="G622" s="315"/>
      <c r="H622" s="315"/>
      <c r="I622" s="315"/>
      <c r="J622" s="315"/>
      <c r="K622" s="315"/>
      <c r="L622" s="315"/>
      <c r="M622" s="315"/>
      <c r="N622" s="315"/>
      <c r="O622" s="315"/>
      <c r="P622" s="315"/>
      <c r="Q622" s="315"/>
      <c r="R622" s="315"/>
      <c r="S622" s="315"/>
      <c r="T622" s="315"/>
      <c r="U622" s="315"/>
      <c r="V622" s="315"/>
      <c r="W622" s="315"/>
      <c r="X622" s="315"/>
      <c r="Y622" s="315"/>
      <c r="Z622" s="315"/>
      <c r="AA622" s="315"/>
      <c r="AB622" s="315"/>
      <c r="AC622" s="315"/>
      <c r="AD622" s="315"/>
      <c r="AE622" s="315"/>
      <c r="AF622" s="315"/>
      <c r="AG622" s="315"/>
    </row>
    <row r="623">
      <c r="A623" s="315"/>
      <c r="B623" s="315"/>
      <c r="C623" s="315"/>
      <c r="D623" s="315"/>
      <c r="E623" s="315"/>
      <c r="F623" s="315"/>
      <c r="G623" s="315"/>
      <c r="H623" s="315"/>
      <c r="I623" s="315"/>
      <c r="J623" s="315"/>
      <c r="K623" s="315"/>
      <c r="L623" s="315"/>
      <c r="M623" s="315"/>
      <c r="N623" s="315"/>
      <c r="O623" s="315"/>
      <c r="P623" s="315"/>
      <c r="Q623" s="315"/>
      <c r="R623" s="315"/>
      <c r="S623" s="315"/>
      <c r="T623" s="315"/>
      <c r="U623" s="315"/>
      <c r="V623" s="315"/>
      <c r="W623" s="315"/>
      <c r="X623" s="315"/>
      <c r="Y623" s="315"/>
      <c r="Z623" s="315"/>
      <c r="AA623" s="315"/>
      <c r="AB623" s="315"/>
      <c r="AC623" s="315"/>
      <c r="AD623" s="315"/>
      <c r="AE623" s="315"/>
      <c r="AF623" s="315"/>
      <c r="AG623" s="315"/>
    </row>
    <row r="624">
      <c r="A624" s="315"/>
      <c r="B624" s="315"/>
      <c r="C624" s="315"/>
      <c r="D624" s="315"/>
      <c r="E624" s="315"/>
      <c r="F624" s="315"/>
      <c r="G624" s="315"/>
      <c r="H624" s="315"/>
      <c r="I624" s="315"/>
      <c r="J624" s="315"/>
      <c r="K624" s="315"/>
      <c r="L624" s="315"/>
      <c r="M624" s="315"/>
      <c r="N624" s="315"/>
      <c r="O624" s="315"/>
      <c r="P624" s="315"/>
      <c r="Q624" s="315"/>
      <c r="R624" s="315"/>
      <c r="S624" s="315"/>
      <c r="T624" s="315"/>
      <c r="U624" s="315"/>
      <c r="V624" s="315"/>
      <c r="W624" s="315"/>
      <c r="X624" s="315"/>
      <c r="Y624" s="315"/>
      <c r="Z624" s="315"/>
      <c r="AA624" s="315"/>
      <c r="AB624" s="315"/>
      <c r="AC624" s="315"/>
      <c r="AD624" s="315"/>
      <c r="AE624" s="315"/>
      <c r="AF624" s="315"/>
      <c r="AG624" s="315"/>
    </row>
    <row r="625">
      <c r="A625" s="315"/>
      <c r="B625" s="315"/>
      <c r="C625" s="315"/>
      <c r="D625" s="315"/>
      <c r="E625" s="315"/>
      <c r="F625" s="315"/>
      <c r="G625" s="315"/>
      <c r="H625" s="315"/>
      <c r="I625" s="315"/>
      <c r="J625" s="315"/>
      <c r="K625" s="315"/>
      <c r="L625" s="315"/>
      <c r="M625" s="315"/>
      <c r="N625" s="315"/>
      <c r="O625" s="315"/>
      <c r="P625" s="315"/>
      <c r="Q625" s="315"/>
      <c r="R625" s="315"/>
      <c r="S625" s="315"/>
      <c r="T625" s="315"/>
      <c r="U625" s="315"/>
      <c r="V625" s="315"/>
      <c r="W625" s="315"/>
      <c r="X625" s="315"/>
      <c r="Y625" s="315"/>
      <c r="Z625" s="315"/>
      <c r="AA625" s="315"/>
      <c r="AB625" s="315"/>
      <c r="AC625" s="315"/>
      <c r="AD625" s="315"/>
      <c r="AE625" s="315"/>
      <c r="AF625" s="315"/>
      <c r="AG625" s="315"/>
    </row>
    <row r="626">
      <c r="A626" s="315"/>
      <c r="B626" s="315"/>
      <c r="C626" s="315"/>
      <c r="D626" s="315"/>
      <c r="E626" s="315"/>
      <c r="F626" s="315"/>
      <c r="G626" s="315"/>
      <c r="H626" s="315"/>
      <c r="I626" s="315"/>
      <c r="J626" s="315"/>
      <c r="K626" s="315"/>
      <c r="L626" s="315"/>
      <c r="M626" s="315"/>
      <c r="N626" s="315"/>
      <c r="O626" s="315"/>
      <c r="P626" s="315"/>
      <c r="Q626" s="315"/>
      <c r="R626" s="315"/>
      <c r="S626" s="315"/>
      <c r="T626" s="315"/>
      <c r="U626" s="315"/>
      <c r="V626" s="315"/>
      <c r="W626" s="315"/>
      <c r="X626" s="315"/>
      <c r="Y626" s="315"/>
      <c r="Z626" s="315"/>
      <c r="AA626" s="315"/>
      <c r="AB626" s="315"/>
      <c r="AC626" s="315"/>
      <c r="AD626" s="315"/>
      <c r="AE626" s="315"/>
      <c r="AF626" s="315"/>
      <c r="AG626" s="315"/>
    </row>
    <row r="627">
      <c r="A627" s="315"/>
      <c r="B627" s="315"/>
      <c r="C627" s="315"/>
      <c r="D627" s="315"/>
      <c r="E627" s="315"/>
      <c r="F627" s="315"/>
      <c r="G627" s="315"/>
      <c r="H627" s="315"/>
      <c r="I627" s="315"/>
      <c r="J627" s="315"/>
      <c r="K627" s="315"/>
      <c r="L627" s="315"/>
      <c r="M627" s="315"/>
      <c r="N627" s="315"/>
      <c r="O627" s="315"/>
      <c r="P627" s="315"/>
      <c r="Q627" s="315"/>
      <c r="R627" s="315"/>
      <c r="S627" s="315"/>
      <c r="T627" s="315"/>
      <c r="U627" s="315"/>
      <c r="V627" s="315"/>
      <c r="W627" s="315"/>
      <c r="X627" s="315"/>
      <c r="Y627" s="315"/>
      <c r="Z627" s="315"/>
      <c r="AA627" s="315"/>
      <c r="AB627" s="315"/>
      <c r="AC627" s="315"/>
      <c r="AD627" s="315"/>
      <c r="AE627" s="315"/>
      <c r="AF627" s="315"/>
      <c r="AG627" s="315"/>
    </row>
    <row r="628">
      <c r="A628" s="315"/>
      <c r="B628" s="315"/>
      <c r="C628" s="315"/>
      <c r="D628" s="315"/>
      <c r="E628" s="315"/>
      <c r="F628" s="315"/>
      <c r="G628" s="315"/>
      <c r="H628" s="315"/>
      <c r="I628" s="315"/>
      <c r="J628" s="315"/>
      <c r="K628" s="315"/>
      <c r="L628" s="315"/>
      <c r="M628" s="315"/>
      <c r="N628" s="315"/>
      <c r="O628" s="315"/>
      <c r="P628" s="315"/>
      <c r="Q628" s="315"/>
      <c r="R628" s="315"/>
      <c r="S628" s="315"/>
      <c r="T628" s="315"/>
      <c r="U628" s="315"/>
      <c r="V628" s="315"/>
      <c r="W628" s="315"/>
      <c r="X628" s="315"/>
      <c r="Y628" s="315"/>
      <c r="Z628" s="315"/>
      <c r="AA628" s="315"/>
      <c r="AB628" s="315"/>
      <c r="AC628" s="315"/>
      <c r="AD628" s="315"/>
      <c r="AE628" s="315"/>
      <c r="AF628" s="315"/>
      <c r="AG628" s="315"/>
    </row>
    <row r="629">
      <c r="A629" s="315"/>
      <c r="B629" s="315"/>
      <c r="C629" s="315"/>
      <c r="D629" s="315"/>
      <c r="E629" s="315"/>
      <c r="F629" s="315"/>
      <c r="G629" s="315"/>
      <c r="H629" s="315"/>
      <c r="I629" s="315"/>
      <c r="J629" s="315"/>
      <c r="K629" s="315"/>
      <c r="L629" s="315"/>
      <c r="M629" s="315"/>
      <c r="N629" s="315"/>
      <c r="O629" s="315"/>
      <c r="P629" s="315"/>
      <c r="Q629" s="315"/>
      <c r="R629" s="315"/>
      <c r="S629" s="315"/>
      <c r="T629" s="315"/>
      <c r="U629" s="315"/>
      <c r="V629" s="315"/>
      <c r="W629" s="315"/>
      <c r="X629" s="315"/>
      <c r="Y629" s="315"/>
      <c r="Z629" s="315"/>
      <c r="AA629" s="315"/>
      <c r="AB629" s="315"/>
      <c r="AC629" s="315"/>
      <c r="AD629" s="315"/>
      <c r="AE629" s="315"/>
      <c r="AF629" s="315"/>
      <c r="AG629" s="315"/>
    </row>
    <row r="630">
      <c r="A630" s="315"/>
      <c r="B630" s="315"/>
      <c r="C630" s="315"/>
      <c r="D630" s="315"/>
      <c r="E630" s="315"/>
      <c r="F630" s="315"/>
      <c r="G630" s="315"/>
      <c r="H630" s="315"/>
      <c r="I630" s="315"/>
      <c r="J630" s="315"/>
      <c r="K630" s="315"/>
      <c r="L630" s="315"/>
      <c r="M630" s="315"/>
      <c r="N630" s="315"/>
      <c r="O630" s="315"/>
      <c r="P630" s="315"/>
      <c r="Q630" s="315"/>
      <c r="R630" s="315"/>
      <c r="S630" s="315"/>
      <c r="T630" s="315"/>
      <c r="U630" s="315"/>
      <c r="V630" s="315"/>
      <c r="W630" s="315"/>
      <c r="X630" s="315"/>
      <c r="Y630" s="315"/>
      <c r="Z630" s="315"/>
      <c r="AA630" s="315"/>
      <c r="AB630" s="315"/>
      <c r="AC630" s="315"/>
      <c r="AD630" s="315"/>
      <c r="AE630" s="315"/>
      <c r="AF630" s="315"/>
      <c r="AG630" s="315"/>
    </row>
    <row r="631">
      <c r="A631" s="315"/>
      <c r="B631" s="315"/>
      <c r="C631" s="315"/>
      <c r="D631" s="315"/>
      <c r="E631" s="315"/>
      <c r="F631" s="315"/>
      <c r="G631" s="315"/>
      <c r="H631" s="315"/>
      <c r="I631" s="315"/>
      <c r="J631" s="315"/>
      <c r="K631" s="315"/>
      <c r="L631" s="315"/>
      <c r="M631" s="315"/>
      <c r="N631" s="315"/>
      <c r="O631" s="315"/>
      <c r="P631" s="315"/>
      <c r="Q631" s="315"/>
      <c r="R631" s="315"/>
      <c r="S631" s="315"/>
      <c r="T631" s="315"/>
      <c r="U631" s="315"/>
      <c r="V631" s="315"/>
      <c r="W631" s="315"/>
      <c r="X631" s="315"/>
      <c r="Y631" s="315"/>
      <c r="Z631" s="315"/>
      <c r="AA631" s="315"/>
      <c r="AB631" s="315"/>
      <c r="AC631" s="315"/>
      <c r="AD631" s="315"/>
      <c r="AE631" s="315"/>
      <c r="AF631" s="315"/>
      <c r="AG631" s="315"/>
    </row>
    <row r="632">
      <c r="A632" s="315"/>
      <c r="B632" s="315"/>
      <c r="C632" s="315"/>
      <c r="D632" s="315"/>
      <c r="E632" s="315"/>
      <c r="F632" s="315"/>
      <c r="G632" s="315"/>
      <c r="H632" s="315"/>
      <c r="I632" s="315"/>
      <c r="J632" s="315"/>
      <c r="K632" s="315"/>
      <c r="L632" s="315"/>
      <c r="M632" s="315"/>
      <c r="N632" s="315"/>
      <c r="O632" s="315"/>
      <c r="P632" s="315"/>
      <c r="Q632" s="315"/>
      <c r="R632" s="315"/>
      <c r="S632" s="315"/>
      <c r="T632" s="315"/>
      <c r="U632" s="315"/>
      <c r="V632" s="315"/>
      <c r="W632" s="315"/>
      <c r="X632" s="315"/>
      <c r="Y632" s="315"/>
      <c r="Z632" s="315"/>
      <c r="AA632" s="315"/>
      <c r="AB632" s="315"/>
      <c r="AC632" s="315"/>
      <c r="AD632" s="315"/>
      <c r="AE632" s="315"/>
      <c r="AF632" s="315"/>
      <c r="AG632" s="315"/>
    </row>
    <row r="633">
      <c r="A633" s="315"/>
      <c r="B633" s="315"/>
      <c r="C633" s="315"/>
      <c r="D633" s="315"/>
      <c r="E633" s="315"/>
      <c r="F633" s="315"/>
      <c r="G633" s="315"/>
      <c r="H633" s="315"/>
      <c r="I633" s="315"/>
      <c r="J633" s="315"/>
      <c r="K633" s="315"/>
      <c r="L633" s="315"/>
      <c r="M633" s="315"/>
      <c r="N633" s="315"/>
      <c r="O633" s="315"/>
      <c r="P633" s="315"/>
      <c r="Q633" s="315"/>
      <c r="R633" s="315"/>
      <c r="S633" s="315"/>
      <c r="T633" s="315"/>
      <c r="U633" s="315"/>
      <c r="V633" s="315"/>
      <c r="W633" s="315"/>
      <c r="X633" s="315"/>
      <c r="Y633" s="315"/>
      <c r="Z633" s="315"/>
      <c r="AA633" s="315"/>
      <c r="AB633" s="315"/>
      <c r="AC633" s="315"/>
      <c r="AD633" s="315"/>
      <c r="AE633" s="315"/>
      <c r="AF633" s="315"/>
      <c r="AG633" s="315"/>
    </row>
    <row r="634">
      <c r="A634" s="315"/>
      <c r="B634" s="315"/>
      <c r="C634" s="315"/>
      <c r="D634" s="315"/>
      <c r="E634" s="315"/>
      <c r="F634" s="315"/>
      <c r="G634" s="315"/>
      <c r="H634" s="315"/>
      <c r="I634" s="315"/>
      <c r="J634" s="315"/>
      <c r="K634" s="315"/>
      <c r="L634" s="315"/>
      <c r="M634" s="315"/>
      <c r="N634" s="315"/>
      <c r="O634" s="315"/>
      <c r="P634" s="315"/>
      <c r="Q634" s="315"/>
      <c r="R634" s="315"/>
      <c r="S634" s="315"/>
      <c r="T634" s="315"/>
      <c r="U634" s="315"/>
      <c r="V634" s="315"/>
      <c r="W634" s="315"/>
      <c r="X634" s="315"/>
      <c r="Y634" s="315"/>
      <c r="Z634" s="315"/>
      <c r="AA634" s="315"/>
      <c r="AB634" s="315"/>
      <c r="AC634" s="315"/>
      <c r="AD634" s="315"/>
      <c r="AE634" s="315"/>
      <c r="AF634" s="315"/>
      <c r="AG634" s="315"/>
    </row>
    <row r="635">
      <c r="A635" s="315"/>
      <c r="B635" s="315"/>
      <c r="C635" s="315"/>
      <c r="D635" s="315"/>
      <c r="E635" s="315"/>
      <c r="F635" s="315"/>
      <c r="G635" s="315"/>
      <c r="H635" s="315"/>
      <c r="I635" s="315"/>
      <c r="J635" s="315"/>
      <c r="K635" s="315"/>
      <c r="L635" s="315"/>
      <c r="M635" s="315"/>
      <c r="N635" s="315"/>
      <c r="O635" s="315"/>
      <c r="P635" s="315"/>
      <c r="Q635" s="315"/>
      <c r="R635" s="315"/>
      <c r="S635" s="315"/>
      <c r="T635" s="315"/>
      <c r="U635" s="315"/>
      <c r="V635" s="315"/>
      <c r="W635" s="315"/>
      <c r="X635" s="315"/>
      <c r="Y635" s="315"/>
      <c r="Z635" s="315"/>
      <c r="AA635" s="315"/>
      <c r="AB635" s="315"/>
      <c r="AC635" s="315"/>
      <c r="AD635" s="315"/>
      <c r="AE635" s="315"/>
      <c r="AF635" s="315"/>
      <c r="AG635" s="315"/>
    </row>
    <row r="636">
      <c r="A636" s="315"/>
      <c r="B636" s="315"/>
      <c r="C636" s="315"/>
      <c r="D636" s="315"/>
      <c r="E636" s="315"/>
      <c r="F636" s="315"/>
      <c r="G636" s="315"/>
      <c r="H636" s="315"/>
      <c r="I636" s="315"/>
      <c r="J636" s="315"/>
      <c r="K636" s="315"/>
      <c r="L636" s="315"/>
      <c r="M636" s="315"/>
      <c r="N636" s="315"/>
      <c r="O636" s="315"/>
      <c r="P636" s="315"/>
      <c r="Q636" s="315"/>
      <c r="R636" s="315"/>
      <c r="S636" s="315"/>
      <c r="T636" s="315"/>
      <c r="U636" s="315"/>
      <c r="V636" s="315"/>
      <c r="W636" s="315"/>
      <c r="X636" s="315"/>
      <c r="Y636" s="315"/>
      <c r="Z636" s="315"/>
      <c r="AA636" s="315"/>
      <c r="AB636" s="315"/>
      <c r="AC636" s="315"/>
      <c r="AD636" s="315"/>
      <c r="AE636" s="315"/>
      <c r="AF636" s="315"/>
      <c r="AG636" s="315"/>
    </row>
    <row r="637">
      <c r="A637" s="315"/>
      <c r="B637" s="315"/>
      <c r="C637" s="315"/>
      <c r="D637" s="315"/>
      <c r="E637" s="315"/>
      <c r="F637" s="315"/>
      <c r="G637" s="315"/>
      <c r="H637" s="315"/>
      <c r="I637" s="315"/>
      <c r="J637" s="315"/>
      <c r="K637" s="315"/>
      <c r="L637" s="315"/>
      <c r="M637" s="315"/>
      <c r="N637" s="315"/>
      <c r="O637" s="315"/>
      <c r="P637" s="315"/>
      <c r="Q637" s="315"/>
      <c r="R637" s="315"/>
      <c r="S637" s="315"/>
      <c r="T637" s="315"/>
      <c r="U637" s="315"/>
      <c r="V637" s="315"/>
      <c r="W637" s="315"/>
      <c r="X637" s="315"/>
      <c r="Y637" s="315"/>
      <c r="Z637" s="315"/>
      <c r="AA637" s="315"/>
      <c r="AB637" s="315"/>
      <c r="AC637" s="315"/>
      <c r="AD637" s="315"/>
      <c r="AE637" s="315"/>
      <c r="AF637" s="315"/>
      <c r="AG637" s="315"/>
    </row>
    <row r="638">
      <c r="A638" s="315"/>
      <c r="B638" s="315"/>
      <c r="C638" s="315"/>
      <c r="D638" s="315"/>
      <c r="E638" s="315"/>
      <c r="F638" s="315"/>
      <c r="G638" s="315"/>
      <c r="H638" s="315"/>
      <c r="I638" s="315"/>
      <c r="J638" s="315"/>
      <c r="K638" s="315"/>
      <c r="L638" s="315"/>
      <c r="M638" s="315"/>
      <c r="N638" s="315"/>
      <c r="O638" s="315"/>
      <c r="P638" s="315"/>
      <c r="Q638" s="315"/>
      <c r="R638" s="315"/>
      <c r="S638" s="315"/>
      <c r="T638" s="315"/>
      <c r="U638" s="315"/>
      <c r="V638" s="315"/>
      <c r="W638" s="315"/>
      <c r="X638" s="315"/>
      <c r="Y638" s="315"/>
      <c r="Z638" s="315"/>
      <c r="AA638" s="315"/>
      <c r="AB638" s="315"/>
      <c r="AC638" s="315"/>
      <c r="AD638" s="315"/>
      <c r="AE638" s="315"/>
      <c r="AF638" s="315"/>
      <c r="AG638" s="315"/>
    </row>
    <row r="639">
      <c r="A639" s="315"/>
      <c r="B639" s="315"/>
      <c r="C639" s="315"/>
      <c r="D639" s="315"/>
      <c r="E639" s="315"/>
      <c r="F639" s="315"/>
      <c r="G639" s="315"/>
      <c r="H639" s="315"/>
      <c r="I639" s="315"/>
      <c r="J639" s="315"/>
      <c r="K639" s="315"/>
      <c r="L639" s="315"/>
      <c r="M639" s="315"/>
      <c r="N639" s="315"/>
      <c r="O639" s="315"/>
      <c r="P639" s="315"/>
      <c r="Q639" s="315"/>
      <c r="R639" s="315"/>
      <c r="S639" s="315"/>
      <c r="T639" s="315"/>
      <c r="U639" s="315"/>
      <c r="V639" s="315"/>
      <c r="W639" s="315"/>
      <c r="X639" s="315"/>
      <c r="Y639" s="315"/>
      <c r="Z639" s="315"/>
      <c r="AA639" s="315"/>
      <c r="AB639" s="315"/>
      <c r="AC639" s="315"/>
      <c r="AD639" s="315"/>
      <c r="AE639" s="315"/>
      <c r="AF639" s="315"/>
      <c r="AG639" s="315"/>
    </row>
    <row r="640">
      <c r="A640" s="315"/>
      <c r="B640" s="315"/>
      <c r="C640" s="315"/>
      <c r="D640" s="315"/>
      <c r="E640" s="315"/>
      <c r="F640" s="315"/>
      <c r="G640" s="315"/>
      <c r="H640" s="315"/>
      <c r="I640" s="315"/>
      <c r="J640" s="315"/>
      <c r="K640" s="315"/>
      <c r="L640" s="315"/>
      <c r="M640" s="315"/>
      <c r="N640" s="315"/>
      <c r="O640" s="315"/>
      <c r="P640" s="315"/>
      <c r="Q640" s="315"/>
      <c r="R640" s="315"/>
      <c r="S640" s="315"/>
      <c r="T640" s="315"/>
      <c r="U640" s="315"/>
      <c r="V640" s="315"/>
      <c r="W640" s="315"/>
      <c r="X640" s="315"/>
      <c r="Y640" s="315"/>
      <c r="Z640" s="315"/>
      <c r="AA640" s="315"/>
      <c r="AB640" s="315"/>
      <c r="AC640" s="315"/>
      <c r="AD640" s="315"/>
      <c r="AE640" s="315"/>
      <c r="AF640" s="315"/>
      <c r="AG640" s="315"/>
    </row>
    <row r="641">
      <c r="A641" s="315"/>
      <c r="B641" s="315"/>
      <c r="C641" s="315"/>
      <c r="D641" s="315"/>
      <c r="E641" s="315"/>
      <c r="F641" s="315"/>
      <c r="G641" s="315"/>
      <c r="H641" s="315"/>
      <c r="I641" s="315"/>
      <c r="J641" s="315"/>
      <c r="K641" s="315"/>
      <c r="L641" s="315"/>
      <c r="M641" s="315"/>
      <c r="N641" s="315"/>
      <c r="O641" s="315"/>
      <c r="P641" s="315"/>
      <c r="Q641" s="315"/>
      <c r="R641" s="315"/>
      <c r="S641" s="315"/>
      <c r="T641" s="315"/>
      <c r="U641" s="315"/>
      <c r="V641" s="315"/>
      <c r="W641" s="315"/>
      <c r="X641" s="315"/>
      <c r="Y641" s="315"/>
      <c r="Z641" s="315"/>
      <c r="AA641" s="315"/>
      <c r="AB641" s="315"/>
      <c r="AC641" s="315"/>
      <c r="AD641" s="315"/>
      <c r="AE641" s="315"/>
      <c r="AF641" s="315"/>
      <c r="AG641" s="315"/>
    </row>
    <row r="642">
      <c r="A642" s="315"/>
      <c r="B642" s="315"/>
      <c r="C642" s="315"/>
      <c r="D642" s="315"/>
      <c r="E642" s="315"/>
      <c r="F642" s="315"/>
      <c r="G642" s="315"/>
      <c r="H642" s="315"/>
      <c r="I642" s="315"/>
      <c r="J642" s="315"/>
      <c r="K642" s="315"/>
      <c r="L642" s="315"/>
      <c r="M642" s="315"/>
      <c r="N642" s="315"/>
      <c r="O642" s="315"/>
      <c r="P642" s="315"/>
      <c r="Q642" s="315"/>
      <c r="R642" s="315"/>
      <c r="S642" s="315"/>
      <c r="T642" s="315"/>
      <c r="U642" s="315"/>
      <c r="V642" s="315"/>
      <c r="W642" s="315"/>
      <c r="X642" s="315"/>
      <c r="Y642" s="315"/>
      <c r="Z642" s="315"/>
      <c r="AA642" s="315"/>
      <c r="AB642" s="315"/>
      <c r="AC642" s="315"/>
      <c r="AD642" s="315"/>
      <c r="AE642" s="315"/>
      <c r="AF642" s="315"/>
      <c r="AG642" s="315"/>
    </row>
    <row r="643">
      <c r="A643" s="315"/>
      <c r="B643" s="315"/>
      <c r="C643" s="315"/>
      <c r="D643" s="315"/>
      <c r="E643" s="315"/>
      <c r="F643" s="315"/>
      <c r="G643" s="315"/>
      <c r="H643" s="315"/>
      <c r="I643" s="315"/>
      <c r="J643" s="315"/>
      <c r="K643" s="315"/>
      <c r="L643" s="315"/>
      <c r="M643" s="315"/>
      <c r="N643" s="315"/>
      <c r="O643" s="315"/>
      <c r="P643" s="315"/>
      <c r="Q643" s="315"/>
      <c r="R643" s="315"/>
      <c r="S643" s="315"/>
      <c r="T643" s="315"/>
      <c r="U643" s="315"/>
      <c r="V643" s="315"/>
      <c r="W643" s="315"/>
      <c r="X643" s="315"/>
      <c r="Y643" s="315"/>
      <c r="Z643" s="315"/>
      <c r="AA643" s="315"/>
      <c r="AB643" s="315"/>
      <c r="AC643" s="315"/>
      <c r="AD643" s="315"/>
      <c r="AE643" s="315"/>
      <c r="AF643" s="315"/>
      <c r="AG643" s="315"/>
    </row>
    <row r="644">
      <c r="A644" s="315"/>
      <c r="B644" s="315"/>
      <c r="C644" s="315"/>
      <c r="D644" s="315"/>
      <c r="E644" s="315"/>
      <c r="F644" s="315"/>
      <c r="G644" s="315"/>
      <c r="H644" s="315"/>
      <c r="I644" s="315"/>
      <c r="J644" s="315"/>
      <c r="K644" s="315"/>
      <c r="L644" s="315"/>
      <c r="M644" s="315"/>
      <c r="N644" s="315"/>
      <c r="O644" s="315"/>
      <c r="P644" s="315"/>
      <c r="Q644" s="315"/>
      <c r="R644" s="315"/>
      <c r="S644" s="315"/>
      <c r="T644" s="315"/>
      <c r="U644" s="315"/>
      <c r="V644" s="315"/>
      <c r="W644" s="315"/>
      <c r="X644" s="315"/>
      <c r="Y644" s="315"/>
      <c r="Z644" s="315"/>
      <c r="AA644" s="315"/>
      <c r="AB644" s="315"/>
      <c r="AC644" s="315"/>
      <c r="AD644" s="315"/>
      <c r="AE644" s="315"/>
      <c r="AF644" s="315"/>
      <c r="AG644" s="315"/>
    </row>
    <row r="645">
      <c r="A645" s="315"/>
      <c r="B645" s="315"/>
      <c r="C645" s="315"/>
      <c r="D645" s="315"/>
      <c r="E645" s="315"/>
      <c r="F645" s="315"/>
      <c r="G645" s="315"/>
      <c r="H645" s="315"/>
      <c r="I645" s="315"/>
      <c r="J645" s="315"/>
      <c r="K645" s="315"/>
      <c r="L645" s="315"/>
      <c r="M645" s="315"/>
      <c r="N645" s="315"/>
      <c r="O645" s="315"/>
      <c r="P645" s="315"/>
      <c r="Q645" s="315"/>
      <c r="R645" s="315"/>
      <c r="S645" s="315"/>
      <c r="T645" s="315"/>
      <c r="U645" s="315"/>
      <c r="V645" s="315"/>
      <c r="W645" s="315"/>
      <c r="X645" s="315"/>
      <c r="Y645" s="315"/>
      <c r="Z645" s="315"/>
      <c r="AA645" s="315"/>
      <c r="AB645" s="315"/>
      <c r="AC645" s="315"/>
      <c r="AD645" s="315"/>
      <c r="AE645" s="315"/>
      <c r="AF645" s="315"/>
      <c r="AG645" s="315"/>
    </row>
    <row r="646">
      <c r="A646" s="315"/>
      <c r="B646" s="315"/>
      <c r="C646" s="315"/>
      <c r="D646" s="315"/>
      <c r="E646" s="315"/>
      <c r="F646" s="315"/>
      <c r="G646" s="315"/>
      <c r="H646" s="315"/>
      <c r="I646" s="315"/>
      <c r="J646" s="315"/>
      <c r="K646" s="315"/>
      <c r="L646" s="315"/>
      <c r="M646" s="315"/>
      <c r="N646" s="315"/>
      <c r="O646" s="315"/>
      <c r="P646" s="315"/>
      <c r="Q646" s="315"/>
      <c r="R646" s="315"/>
      <c r="S646" s="315"/>
      <c r="T646" s="315"/>
      <c r="U646" s="315"/>
      <c r="V646" s="315"/>
      <c r="W646" s="315"/>
      <c r="X646" s="315"/>
      <c r="Y646" s="315"/>
      <c r="Z646" s="315"/>
      <c r="AA646" s="315"/>
      <c r="AB646" s="315"/>
      <c r="AC646" s="315"/>
      <c r="AD646" s="315"/>
      <c r="AE646" s="315"/>
      <c r="AF646" s="315"/>
      <c r="AG646" s="315"/>
    </row>
    <row r="647">
      <c r="A647" s="315"/>
      <c r="B647" s="315"/>
      <c r="C647" s="315"/>
      <c r="D647" s="315"/>
      <c r="E647" s="315"/>
      <c r="F647" s="315"/>
      <c r="G647" s="315"/>
      <c r="H647" s="315"/>
      <c r="I647" s="315"/>
      <c r="J647" s="315"/>
      <c r="K647" s="315"/>
      <c r="L647" s="315"/>
      <c r="M647" s="315"/>
      <c r="N647" s="315"/>
      <c r="O647" s="315"/>
      <c r="P647" s="315"/>
      <c r="Q647" s="315"/>
      <c r="R647" s="315"/>
      <c r="S647" s="315"/>
      <c r="T647" s="315"/>
      <c r="U647" s="315"/>
      <c r="V647" s="315"/>
      <c r="W647" s="315"/>
      <c r="X647" s="315"/>
      <c r="Y647" s="315"/>
      <c r="Z647" s="315"/>
      <c r="AA647" s="315"/>
      <c r="AB647" s="315"/>
      <c r="AC647" s="315"/>
      <c r="AD647" s="315"/>
      <c r="AE647" s="315"/>
      <c r="AF647" s="315"/>
      <c r="AG647" s="315"/>
    </row>
    <row r="648">
      <c r="A648" s="315"/>
      <c r="B648" s="315"/>
      <c r="C648" s="315"/>
      <c r="D648" s="315"/>
      <c r="E648" s="315"/>
      <c r="F648" s="315"/>
      <c r="G648" s="315"/>
      <c r="H648" s="315"/>
      <c r="I648" s="315"/>
      <c r="J648" s="315"/>
      <c r="K648" s="315"/>
      <c r="L648" s="315"/>
      <c r="M648" s="315"/>
      <c r="N648" s="315"/>
      <c r="O648" s="315"/>
      <c r="P648" s="315"/>
      <c r="Q648" s="315"/>
      <c r="R648" s="315"/>
      <c r="S648" s="315"/>
      <c r="T648" s="315"/>
      <c r="U648" s="315"/>
      <c r="V648" s="315"/>
      <c r="W648" s="315"/>
      <c r="X648" s="315"/>
      <c r="Y648" s="315"/>
      <c r="Z648" s="315"/>
      <c r="AA648" s="315"/>
      <c r="AB648" s="315"/>
      <c r="AC648" s="315"/>
      <c r="AD648" s="315"/>
      <c r="AE648" s="315"/>
      <c r="AF648" s="315"/>
      <c r="AG648" s="315"/>
    </row>
    <row r="649">
      <c r="A649" s="315"/>
      <c r="B649" s="315"/>
      <c r="C649" s="315"/>
      <c r="D649" s="315"/>
      <c r="E649" s="315"/>
      <c r="F649" s="315"/>
      <c r="G649" s="315"/>
      <c r="H649" s="315"/>
      <c r="I649" s="315"/>
      <c r="J649" s="315"/>
      <c r="K649" s="315"/>
      <c r="L649" s="315"/>
      <c r="M649" s="315"/>
      <c r="N649" s="315"/>
      <c r="O649" s="315"/>
      <c r="P649" s="315"/>
      <c r="Q649" s="315"/>
      <c r="R649" s="315"/>
      <c r="S649" s="315"/>
      <c r="T649" s="315"/>
      <c r="U649" s="315"/>
      <c r="V649" s="315"/>
      <c r="W649" s="315"/>
      <c r="X649" s="315"/>
      <c r="Y649" s="315"/>
      <c r="Z649" s="315"/>
      <c r="AA649" s="315"/>
      <c r="AB649" s="315"/>
      <c r="AC649" s="315"/>
      <c r="AD649" s="315"/>
      <c r="AE649" s="315"/>
      <c r="AF649" s="315"/>
      <c r="AG649" s="315"/>
    </row>
    <row r="650">
      <c r="A650" s="315"/>
      <c r="B650" s="315"/>
      <c r="C650" s="315"/>
      <c r="D650" s="315"/>
      <c r="E650" s="315"/>
      <c r="F650" s="315"/>
      <c r="G650" s="315"/>
      <c r="H650" s="315"/>
      <c r="I650" s="315"/>
      <c r="J650" s="315"/>
      <c r="K650" s="315"/>
      <c r="L650" s="315"/>
      <c r="M650" s="315"/>
      <c r="N650" s="315"/>
      <c r="O650" s="315"/>
      <c r="P650" s="315"/>
      <c r="Q650" s="315"/>
      <c r="R650" s="315"/>
      <c r="S650" s="315"/>
      <c r="T650" s="315"/>
      <c r="U650" s="315"/>
      <c r="V650" s="315"/>
      <c r="W650" s="315"/>
      <c r="X650" s="315"/>
      <c r="Y650" s="315"/>
      <c r="Z650" s="315"/>
      <c r="AA650" s="315"/>
      <c r="AB650" s="315"/>
      <c r="AC650" s="315"/>
      <c r="AD650" s="315"/>
      <c r="AE650" s="315"/>
      <c r="AF650" s="315"/>
      <c r="AG650" s="315"/>
    </row>
    <row r="651">
      <c r="A651" s="315"/>
      <c r="B651" s="315"/>
      <c r="C651" s="315"/>
      <c r="D651" s="315"/>
      <c r="E651" s="315"/>
      <c r="F651" s="315"/>
      <c r="G651" s="315"/>
      <c r="H651" s="315"/>
      <c r="I651" s="315"/>
      <c r="J651" s="315"/>
      <c r="K651" s="315"/>
      <c r="L651" s="315"/>
      <c r="M651" s="315"/>
      <c r="N651" s="315"/>
      <c r="O651" s="315"/>
      <c r="P651" s="315"/>
      <c r="Q651" s="315"/>
      <c r="R651" s="315"/>
      <c r="S651" s="315"/>
      <c r="T651" s="315"/>
      <c r="U651" s="315"/>
      <c r="V651" s="315"/>
      <c r="W651" s="315"/>
      <c r="X651" s="315"/>
      <c r="Y651" s="315"/>
      <c r="Z651" s="315"/>
      <c r="AA651" s="315"/>
      <c r="AB651" s="315"/>
      <c r="AC651" s="315"/>
      <c r="AD651" s="315"/>
      <c r="AE651" s="315"/>
      <c r="AF651" s="315"/>
      <c r="AG651" s="315"/>
    </row>
    <row r="652">
      <c r="A652" s="315"/>
      <c r="B652" s="315"/>
      <c r="C652" s="315"/>
      <c r="D652" s="315"/>
      <c r="E652" s="315"/>
      <c r="F652" s="315"/>
      <c r="G652" s="315"/>
      <c r="H652" s="315"/>
      <c r="I652" s="315"/>
      <c r="J652" s="315"/>
      <c r="K652" s="315"/>
      <c r="L652" s="315"/>
      <c r="M652" s="315"/>
      <c r="N652" s="315"/>
      <c r="O652" s="315"/>
      <c r="P652" s="315"/>
      <c r="Q652" s="315"/>
      <c r="R652" s="315"/>
      <c r="S652" s="315"/>
      <c r="T652" s="315"/>
      <c r="U652" s="315"/>
      <c r="V652" s="315"/>
      <c r="W652" s="315"/>
      <c r="X652" s="315"/>
      <c r="Y652" s="315"/>
      <c r="Z652" s="315"/>
      <c r="AA652" s="315"/>
      <c r="AB652" s="315"/>
      <c r="AC652" s="315"/>
      <c r="AD652" s="315"/>
      <c r="AE652" s="315"/>
      <c r="AF652" s="315"/>
      <c r="AG652" s="315"/>
    </row>
    <row r="653">
      <c r="A653" s="315"/>
      <c r="B653" s="315"/>
      <c r="C653" s="315"/>
      <c r="D653" s="315"/>
      <c r="E653" s="315"/>
      <c r="F653" s="315"/>
      <c r="G653" s="315"/>
      <c r="H653" s="315"/>
      <c r="I653" s="315"/>
      <c r="J653" s="315"/>
      <c r="K653" s="315"/>
      <c r="L653" s="315"/>
      <c r="M653" s="315"/>
      <c r="N653" s="315"/>
      <c r="O653" s="315"/>
      <c r="P653" s="315"/>
      <c r="Q653" s="315"/>
      <c r="R653" s="315"/>
      <c r="S653" s="315"/>
      <c r="T653" s="315"/>
      <c r="U653" s="315"/>
      <c r="V653" s="315"/>
      <c r="W653" s="315"/>
      <c r="X653" s="315"/>
      <c r="Y653" s="315"/>
      <c r="Z653" s="315"/>
      <c r="AA653" s="315"/>
      <c r="AB653" s="315"/>
      <c r="AC653" s="315"/>
      <c r="AD653" s="315"/>
      <c r="AE653" s="315"/>
      <c r="AF653" s="315"/>
      <c r="AG653" s="315"/>
    </row>
    <row r="654">
      <c r="A654" s="315"/>
      <c r="B654" s="315"/>
      <c r="C654" s="315"/>
      <c r="D654" s="315"/>
      <c r="E654" s="315"/>
      <c r="F654" s="315"/>
      <c r="G654" s="315"/>
      <c r="H654" s="315"/>
      <c r="I654" s="315"/>
      <c r="J654" s="315"/>
      <c r="K654" s="315"/>
      <c r="L654" s="315"/>
      <c r="M654" s="315"/>
      <c r="N654" s="315"/>
      <c r="O654" s="315"/>
      <c r="P654" s="315"/>
      <c r="Q654" s="315"/>
      <c r="R654" s="315"/>
      <c r="S654" s="315"/>
      <c r="T654" s="315"/>
      <c r="U654" s="315"/>
      <c r="V654" s="315"/>
      <c r="W654" s="315"/>
      <c r="X654" s="315"/>
      <c r="Y654" s="315"/>
      <c r="Z654" s="315"/>
      <c r="AA654" s="315"/>
      <c r="AB654" s="315"/>
      <c r="AC654" s="315"/>
      <c r="AD654" s="315"/>
      <c r="AE654" s="315"/>
      <c r="AF654" s="315"/>
      <c r="AG654" s="315"/>
    </row>
    <row r="655">
      <c r="A655" s="315"/>
      <c r="B655" s="315"/>
      <c r="C655" s="315"/>
      <c r="D655" s="315"/>
      <c r="E655" s="315"/>
      <c r="F655" s="315"/>
      <c r="G655" s="315"/>
      <c r="H655" s="315"/>
      <c r="I655" s="315"/>
      <c r="J655" s="315"/>
      <c r="K655" s="315"/>
      <c r="L655" s="315"/>
      <c r="M655" s="315"/>
      <c r="N655" s="315"/>
      <c r="O655" s="315"/>
      <c r="P655" s="315"/>
      <c r="Q655" s="315"/>
      <c r="R655" s="315"/>
      <c r="S655" s="315"/>
      <c r="T655" s="315"/>
      <c r="U655" s="315"/>
      <c r="V655" s="315"/>
      <c r="W655" s="315"/>
      <c r="X655" s="315"/>
      <c r="Y655" s="315"/>
      <c r="Z655" s="315"/>
      <c r="AA655" s="315"/>
      <c r="AB655" s="315"/>
      <c r="AC655" s="315"/>
      <c r="AD655" s="315"/>
      <c r="AE655" s="315"/>
      <c r="AF655" s="315"/>
      <c r="AG655" s="315"/>
    </row>
    <row r="656">
      <c r="A656" s="315"/>
      <c r="B656" s="315"/>
      <c r="C656" s="315"/>
      <c r="D656" s="315"/>
      <c r="E656" s="315"/>
      <c r="F656" s="315"/>
      <c r="G656" s="315"/>
      <c r="H656" s="315"/>
      <c r="I656" s="315"/>
      <c r="J656" s="315"/>
      <c r="K656" s="315"/>
      <c r="L656" s="315"/>
      <c r="M656" s="315"/>
      <c r="N656" s="315"/>
      <c r="O656" s="315"/>
      <c r="P656" s="315"/>
      <c r="Q656" s="315"/>
      <c r="R656" s="315"/>
      <c r="S656" s="315"/>
      <c r="T656" s="315"/>
      <c r="U656" s="315"/>
      <c r="V656" s="315"/>
      <c r="W656" s="315"/>
      <c r="X656" s="315"/>
      <c r="Y656" s="315"/>
      <c r="Z656" s="315"/>
      <c r="AA656" s="315"/>
      <c r="AB656" s="315"/>
      <c r="AC656" s="315"/>
      <c r="AD656" s="315"/>
      <c r="AE656" s="315"/>
      <c r="AF656" s="315"/>
      <c r="AG656" s="315"/>
    </row>
    <row r="657">
      <c r="A657" s="315"/>
      <c r="B657" s="315"/>
      <c r="C657" s="315"/>
      <c r="D657" s="315"/>
      <c r="E657" s="315"/>
      <c r="F657" s="315"/>
      <c r="G657" s="315"/>
      <c r="H657" s="315"/>
      <c r="I657" s="315"/>
      <c r="J657" s="315"/>
      <c r="K657" s="315"/>
      <c r="L657" s="315"/>
      <c r="M657" s="315"/>
      <c r="N657" s="315"/>
      <c r="O657" s="315"/>
      <c r="P657" s="315"/>
      <c r="Q657" s="315"/>
      <c r="R657" s="315"/>
      <c r="S657" s="315"/>
      <c r="T657" s="315"/>
      <c r="U657" s="315"/>
      <c r="V657" s="315"/>
      <c r="W657" s="315"/>
      <c r="X657" s="315"/>
      <c r="Y657" s="315"/>
      <c r="Z657" s="315"/>
      <c r="AA657" s="315"/>
      <c r="AB657" s="315"/>
      <c r="AC657" s="315"/>
      <c r="AD657" s="315"/>
      <c r="AE657" s="315"/>
      <c r="AF657" s="315"/>
      <c r="AG657" s="315"/>
    </row>
    <row r="658">
      <c r="A658" s="315"/>
      <c r="B658" s="315"/>
      <c r="C658" s="315"/>
      <c r="D658" s="315"/>
      <c r="E658" s="315"/>
      <c r="F658" s="315"/>
      <c r="G658" s="315"/>
      <c r="H658" s="315"/>
      <c r="I658" s="315"/>
      <c r="J658" s="315"/>
      <c r="K658" s="315"/>
      <c r="L658" s="315"/>
      <c r="M658" s="315"/>
      <c r="N658" s="315"/>
      <c r="O658" s="315"/>
      <c r="P658" s="315"/>
      <c r="Q658" s="315"/>
      <c r="R658" s="315"/>
      <c r="S658" s="315"/>
      <c r="T658" s="315"/>
      <c r="U658" s="315"/>
      <c r="V658" s="315"/>
      <c r="W658" s="315"/>
      <c r="X658" s="315"/>
      <c r="Y658" s="315"/>
      <c r="Z658" s="315"/>
      <c r="AA658" s="315"/>
      <c r="AB658" s="315"/>
      <c r="AC658" s="315"/>
      <c r="AD658" s="315"/>
      <c r="AE658" s="315"/>
      <c r="AF658" s="315"/>
      <c r="AG658" s="315"/>
    </row>
    <row r="659">
      <c r="A659" s="315"/>
      <c r="B659" s="315"/>
      <c r="C659" s="315"/>
      <c r="D659" s="315"/>
      <c r="E659" s="315"/>
      <c r="F659" s="315"/>
      <c r="G659" s="315"/>
      <c r="H659" s="315"/>
      <c r="I659" s="315"/>
      <c r="J659" s="315"/>
      <c r="K659" s="315"/>
      <c r="L659" s="315"/>
      <c r="M659" s="315"/>
      <c r="N659" s="315"/>
      <c r="O659" s="315"/>
      <c r="P659" s="315"/>
      <c r="Q659" s="315"/>
      <c r="R659" s="315"/>
      <c r="S659" s="315"/>
      <c r="T659" s="315"/>
      <c r="U659" s="315"/>
      <c r="V659" s="315"/>
      <c r="W659" s="315"/>
      <c r="X659" s="315"/>
      <c r="Y659" s="315"/>
      <c r="Z659" s="315"/>
      <c r="AA659" s="315"/>
      <c r="AB659" s="315"/>
      <c r="AC659" s="315"/>
      <c r="AD659" s="315"/>
      <c r="AE659" s="315"/>
      <c r="AF659" s="315"/>
      <c r="AG659" s="315"/>
    </row>
    <row r="660">
      <c r="A660" s="315"/>
      <c r="B660" s="315"/>
      <c r="C660" s="315"/>
      <c r="D660" s="315"/>
      <c r="E660" s="315"/>
      <c r="F660" s="315"/>
      <c r="G660" s="315"/>
      <c r="H660" s="315"/>
      <c r="I660" s="315"/>
      <c r="J660" s="315"/>
      <c r="K660" s="315"/>
      <c r="L660" s="315"/>
      <c r="M660" s="315"/>
      <c r="N660" s="315"/>
      <c r="O660" s="315"/>
      <c r="P660" s="315"/>
      <c r="Q660" s="315"/>
      <c r="R660" s="315"/>
      <c r="S660" s="315"/>
      <c r="T660" s="315"/>
      <c r="U660" s="315"/>
      <c r="V660" s="315"/>
      <c r="W660" s="315"/>
      <c r="X660" s="315"/>
      <c r="Y660" s="315"/>
      <c r="Z660" s="315"/>
      <c r="AA660" s="315"/>
      <c r="AB660" s="315"/>
      <c r="AC660" s="315"/>
      <c r="AD660" s="315"/>
      <c r="AE660" s="315"/>
      <c r="AF660" s="315"/>
      <c r="AG660" s="315"/>
    </row>
    <row r="661">
      <c r="A661" s="315"/>
      <c r="B661" s="315"/>
      <c r="C661" s="315"/>
      <c r="D661" s="315"/>
      <c r="E661" s="315"/>
      <c r="F661" s="315"/>
      <c r="G661" s="315"/>
      <c r="H661" s="315"/>
      <c r="I661" s="315"/>
      <c r="J661" s="315"/>
      <c r="K661" s="315"/>
      <c r="L661" s="315"/>
      <c r="M661" s="315"/>
      <c r="N661" s="315"/>
      <c r="O661" s="315"/>
      <c r="P661" s="315"/>
      <c r="Q661" s="315"/>
      <c r="R661" s="315"/>
      <c r="S661" s="315"/>
      <c r="T661" s="315"/>
      <c r="U661" s="315"/>
      <c r="V661" s="315"/>
      <c r="W661" s="315"/>
      <c r="X661" s="315"/>
      <c r="Y661" s="315"/>
      <c r="Z661" s="315"/>
      <c r="AA661" s="315"/>
      <c r="AB661" s="315"/>
      <c r="AC661" s="315"/>
      <c r="AD661" s="315"/>
      <c r="AE661" s="315"/>
      <c r="AF661" s="315"/>
      <c r="AG661" s="315"/>
    </row>
    <row r="662">
      <c r="A662" s="315"/>
      <c r="B662" s="315"/>
      <c r="C662" s="315"/>
      <c r="D662" s="315"/>
      <c r="E662" s="315"/>
      <c r="F662" s="315"/>
      <c r="G662" s="315"/>
      <c r="H662" s="315"/>
      <c r="I662" s="315"/>
      <c r="J662" s="315"/>
      <c r="K662" s="315"/>
      <c r="L662" s="315"/>
      <c r="M662" s="315"/>
      <c r="N662" s="315"/>
      <c r="O662" s="315"/>
      <c r="P662" s="315"/>
      <c r="Q662" s="315"/>
      <c r="R662" s="315"/>
      <c r="S662" s="315"/>
      <c r="T662" s="315"/>
      <c r="U662" s="315"/>
      <c r="V662" s="315"/>
      <c r="W662" s="315"/>
      <c r="X662" s="315"/>
      <c r="Y662" s="315"/>
      <c r="Z662" s="315"/>
      <c r="AA662" s="315"/>
      <c r="AB662" s="315"/>
      <c r="AC662" s="315"/>
      <c r="AD662" s="315"/>
      <c r="AE662" s="315"/>
      <c r="AF662" s="315"/>
      <c r="AG662" s="315"/>
    </row>
    <row r="663">
      <c r="A663" s="315"/>
      <c r="B663" s="315"/>
      <c r="C663" s="315"/>
      <c r="D663" s="315"/>
      <c r="E663" s="315"/>
      <c r="F663" s="315"/>
      <c r="G663" s="315"/>
      <c r="H663" s="315"/>
      <c r="I663" s="315"/>
      <c r="J663" s="315"/>
      <c r="K663" s="315"/>
      <c r="L663" s="315"/>
      <c r="M663" s="315"/>
      <c r="N663" s="315"/>
      <c r="O663" s="315"/>
      <c r="P663" s="315"/>
      <c r="Q663" s="315"/>
      <c r="R663" s="315"/>
      <c r="S663" s="315"/>
      <c r="T663" s="315"/>
      <c r="U663" s="315"/>
      <c r="V663" s="315"/>
      <c r="W663" s="315"/>
      <c r="X663" s="315"/>
      <c r="Y663" s="315"/>
      <c r="Z663" s="315"/>
      <c r="AA663" s="315"/>
      <c r="AB663" s="315"/>
      <c r="AC663" s="315"/>
      <c r="AD663" s="315"/>
      <c r="AE663" s="315"/>
      <c r="AF663" s="315"/>
      <c r="AG663" s="315"/>
    </row>
    <row r="664">
      <c r="A664" s="315"/>
      <c r="B664" s="315"/>
      <c r="C664" s="315"/>
      <c r="D664" s="315"/>
      <c r="E664" s="315"/>
      <c r="F664" s="315"/>
      <c r="G664" s="315"/>
      <c r="H664" s="315"/>
      <c r="I664" s="315"/>
      <c r="J664" s="315"/>
      <c r="K664" s="315"/>
      <c r="L664" s="315"/>
      <c r="M664" s="315"/>
      <c r="N664" s="315"/>
      <c r="O664" s="315"/>
      <c r="P664" s="315"/>
      <c r="Q664" s="315"/>
      <c r="R664" s="315"/>
      <c r="S664" s="315"/>
      <c r="T664" s="315"/>
      <c r="U664" s="315"/>
      <c r="V664" s="315"/>
      <c r="W664" s="315"/>
      <c r="X664" s="315"/>
      <c r="Y664" s="315"/>
      <c r="Z664" s="315"/>
      <c r="AA664" s="315"/>
      <c r="AB664" s="315"/>
      <c r="AC664" s="315"/>
      <c r="AD664" s="315"/>
      <c r="AE664" s="315"/>
      <c r="AF664" s="315"/>
      <c r="AG664" s="315"/>
    </row>
    <row r="665">
      <c r="A665" s="315"/>
      <c r="B665" s="315"/>
      <c r="C665" s="315"/>
      <c r="D665" s="315"/>
      <c r="E665" s="315"/>
      <c r="F665" s="315"/>
      <c r="G665" s="315"/>
      <c r="H665" s="315"/>
      <c r="I665" s="315"/>
      <c r="J665" s="315"/>
      <c r="K665" s="315"/>
      <c r="L665" s="315"/>
      <c r="M665" s="315"/>
      <c r="N665" s="315"/>
      <c r="O665" s="315"/>
      <c r="P665" s="315"/>
      <c r="Q665" s="315"/>
      <c r="R665" s="315"/>
      <c r="S665" s="315"/>
      <c r="T665" s="315"/>
      <c r="U665" s="315"/>
      <c r="V665" s="315"/>
      <c r="W665" s="315"/>
      <c r="X665" s="315"/>
      <c r="Y665" s="315"/>
      <c r="Z665" s="315"/>
      <c r="AA665" s="315"/>
      <c r="AB665" s="315"/>
      <c r="AC665" s="315"/>
      <c r="AD665" s="315"/>
      <c r="AE665" s="315"/>
      <c r="AF665" s="315"/>
      <c r="AG665" s="315"/>
    </row>
    <row r="666">
      <c r="A666" s="315"/>
      <c r="B666" s="315"/>
      <c r="C666" s="315"/>
      <c r="D666" s="315"/>
      <c r="E666" s="315"/>
      <c r="F666" s="315"/>
      <c r="G666" s="315"/>
      <c r="H666" s="315"/>
      <c r="I666" s="315"/>
      <c r="J666" s="315"/>
      <c r="K666" s="315"/>
      <c r="L666" s="315"/>
      <c r="M666" s="315"/>
      <c r="N666" s="315"/>
      <c r="O666" s="315"/>
      <c r="P666" s="315"/>
      <c r="Q666" s="315"/>
      <c r="R666" s="315"/>
      <c r="S666" s="315"/>
      <c r="T666" s="315"/>
      <c r="U666" s="315"/>
      <c r="V666" s="315"/>
      <c r="W666" s="315"/>
      <c r="X666" s="315"/>
      <c r="Y666" s="315"/>
      <c r="Z666" s="315"/>
      <c r="AA666" s="315"/>
      <c r="AB666" s="315"/>
      <c r="AC666" s="315"/>
      <c r="AD666" s="315"/>
      <c r="AE666" s="315"/>
      <c r="AF666" s="315"/>
      <c r="AG666" s="315"/>
    </row>
    <row r="667">
      <c r="A667" s="315"/>
      <c r="B667" s="315"/>
      <c r="C667" s="315"/>
      <c r="D667" s="315"/>
      <c r="E667" s="315"/>
      <c r="F667" s="315"/>
      <c r="G667" s="315"/>
      <c r="H667" s="315"/>
      <c r="I667" s="315"/>
      <c r="J667" s="315"/>
      <c r="K667" s="315"/>
      <c r="L667" s="315"/>
      <c r="M667" s="315"/>
      <c r="N667" s="315"/>
      <c r="O667" s="315"/>
      <c r="P667" s="315"/>
      <c r="Q667" s="315"/>
      <c r="R667" s="315"/>
      <c r="S667" s="315"/>
      <c r="T667" s="315"/>
      <c r="U667" s="315"/>
      <c r="V667" s="315"/>
      <c r="W667" s="315"/>
      <c r="X667" s="315"/>
      <c r="Y667" s="315"/>
      <c r="Z667" s="315"/>
      <c r="AA667" s="315"/>
      <c r="AB667" s="315"/>
      <c r="AC667" s="315"/>
      <c r="AD667" s="315"/>
      <c r="AE667" s="315"/>
      <c r="AF667" s="315"/>
      <c r="AG667" s="315"/>
    </row>
    <row r="668">
      <c r="A668" s="315"/>
      <c r="B668" s="315"/>
      <c r="C668" s="315"/>
      <c r="D668" s="315"/>
      <c r="E668" s="315"/>
      <c r="F668" s="315"/>
      <c r="G668" s="315"/>
      <c r="H668" s="315"/>
      <c r="I668" s="315"/>
      <c r="J668" s="315"/>
      <c r="K668" s="315"/>
      <c r="L668" s="315"/>
      <c r="M668" s="315"/>
      <c r="N668" s="315"/>
      <c r="O668" s="315"/>
      <c r="P668" s="315"/>
      <c r="Q668" s="315"/>
      <c r="R668" s="315"/>
      <c r="S668" s="315"/>
      <c r="T668" s="315"/>
      <c r="U668" s="315"/>
      <c r="V668" s="315"/>
      <c r="W668" s="315"/>
      <c r="X668" s="315"/>
      <c r="Y668" s="315"/>
      <c r="Z668" s="315"/>
      <c r="AA668" s="315"/>
      <c r="AB668" s="315"/>
      <c r="AC668" s="315"/>
      <c r="AD668" s="315"/>
      <c r="AE668" s="315"/>
      <c r="AF668" s="315"/>
      <c r="AG668" s="315"/>
    </row>
    <row r="669">
      <c r="A669" s="315"/>
      <c r="B669" s="315"/>
      <c r="C669" s="315"/>
      <c r="D669" s="315"/>
      <c r="E669" s="315"/>
      <c r="F669" s="315"/>
      <c r="G669" s="315"/>
      <c r="H669" s="315"/>
      <c r="I669" s="315"/>
      <c r="J669" s="315"/>
      <c r="K669" s="315"/>
      <c r="L669" s="315"/>
      <c r="M669" s="315"/>
      <c r="N669" s="315"/>
      <c r="O669" s="315"/>
      <c r="P669" s="315"/>
      <c r="Q669" s="315"/>
      <c r="R669" s="315"/>
      <c r="S669" s="315"/>
      <c r="T669" s="315"/>
      <c r="U669" s="315"/>
      <c r="V669" s="315"/>
      <c r="W669" s="315"/>
      <c r="X669" s="315"/>
      <c r="Y669" s="315"/>
      <c r="Z669" s="315"/>
      <c r="AA669" s="315"/>
      <c r="AB669" s="315"/>
      <c r="AC669" s="315"/>
      <c r="AD669" s="315"/>
      <c r="AE669" s="315"/>
      <c r="AF669" s="315"/>
      <c r="AG669" s="315"/>
    </row>
    <row r="670">
      <c r="A670" s="315"/>
      <c r="B670" s="315"/>
      <c r="C670" s="315"/>
      <c r="D670" s="315"/>
      <c r="E670" s="315"/>
      <c r="F670" s="315"/>
      <c r="G670" s="315"/>
      <c r="H670" s="315"/>
      <c r="I670" s="315"/>
      <c r="J670" s="315"/>
      <c r="K670" s="315"/>
      <c r="L670" s="315"/>
      <c r="M670" s="315"/>
      <c r="N670" s="315"/>
      <c r="O670" s="315"/>
      <c r="P670" s="315"/>
      <c r="Q670" s="315"/>
      <c r="R670" s="315"/>
      <c r="S670" s="315"/>
      <c r="T670" s="315"/>
      <c r="U670" s="315"/>
      <c r="V670" s="315"/>
      <c r="W670" s="315"/>
      <c r="X670" s="315"/>
      <c r="Y670" s="315"/>
      <c r="Z670" s="315"/>
      <c r="AA670" s="315"/>
      <c r="AB670" s="315"/>
      <c r="AC670" s="315"/>
      <c r="AD670" s="315"/>
      <c r="AE670" s="315"/>
      <c r="AF670" s="315"/>
      <c r="AG670" s="315"/>
    </row>
    <row r="671">
      <c r="A671" s="315"/>
      <c r="B671" s="315"/>
      <c r="C671" s="315"/>
      <c r="D671" s="315"/>
      <c r="E671" s="315"/>
      <c r="F671" s="315"/>
      <c r="G671" s="315"/>
      <c r="H671" s="315"/>
      <c r="I671" s="315"/>
      <c r="J671" s="315"/>
      <c r="K671" s="315"/>
      <c r="L671" s="315"/>
      <c r="M671" s="315"/>
      <c r="N671" s="315"/>
      <c r="O671" s="315"/>
      <c r="P671" s="315"/>
      <c r="Q671" s="315"/>
      <c r="R671" s="315"/>
      <c r="S671" s="315"/>
      <c r="T671" s="315"/>
      <c r="U671" s="315"/>
      <c r="V671" s="315"/>
      <c r="W671" s="315"/>
      <c r="X671" s="315"/>
      <c r="Y671" s="315"/>
      <c r="Z671" s="315"/>
      <c r="AA671" s="315"/>
      <c r="AB671" s="315"/>
      <c r="AC671" s="315"/>
      <c r="AD671" s="315"/>
      <c r="AE671" s="315"/>
      <c r="AF671" s="315"/>
      <c r="AG671" s="315"/>
    </row>
    <row r="672">
      <c r="A672" s="315"/>
      <c r="B672" s="315"/>
      <c r="C672" s="315"/>
      <c r="D672" s="315"/>
      <c r="E672" s="315"/>
      <c r="F672" s="315"/>
      <c r="G672" s="315"/>
      <c r="H672" s="315"/>
      <c r="I672" s="315"/>
      <c r="J672" s="315"/>
      <c r="K672" s="315"/>
      <c r="L672" s="315"/>
      <c r="M672" s="315"/>
      <c r="N672" s="315"/>
      <c r="O672" s="315"/>
      <c r="P672" s="315"/>
      <c r="Q672" s="315"/>
      <c r="R672" s="315"/>
      <c r="S672" s="315"/>
      <c r="T672" s="315"/>
      <c r="U672" s="315"/>
      <c r="V672" s="315"/>
      <c r="W672" s="315"/>
      <c r="X672" s="315"/>
      <c r="Y672" s="315"/>
      <c r="Z672" s="315"/>
      <c r="AA672" s="315"/>
      <c r="AB672" s="315"/>
      <c r="AC672" s="315"/>
      <c r="AD672" s="315"/>
      <c r="AE672" s="315"/>
      <c r="AF672" s="315"/>
      <c r="AG672" s="315"/>
    </row>
    <row r="673">
      <c r="A673" s="315"/>
      <c r="B673" s="315"/>
      <c r="C673" s="315"/>
      <c r="D673" s="315"/>
      <c r="E673" s="315"/>
      <c r="F673" s="315"/>
      <c r="G673" s="315"/>
      <c r="H673" s="315"/>
      <c r="I673" s="315"/>
      <c r="J673" s="315"/>
      <c r="K673" s="315"/>
      <c r="L673" s="315"/>
      <c r="M673" s="315"/>
      <c r="N673" s="315"/>
      <c r="O673" s="315"/>
      <c r="P673" s="315"/>
      <c r="Q673" s="315"/>
      <c r="R673" s="315"/>
      <c r="S673" s="315"/>
      <c r="T673" s="315"/>
      <c r="U673" s="315"/>
      <c r="V673" s="315"/>
      <c r="W673" s="315"/>
      <c r="X673" s="315"/>
      <c r="Y673" s="315"/>
      <c r="Z673" s="315"/>
      <c r="AA673" s="315"/>
      <c r="AB673" s="315"/>
      <c r="AC673" s="315"/>
      <c r="AD673" s="315"/>
      <c r="AE673" s="315"/>
      <c r="AF673" s="315"/>
      <c r="AG673" s="315"/>
    </row>
    <row r="674">
      <c r="A674" s="315"/>
      <c r="B674" s="315"/>
      <c r="C674" s="315"/>
      <c r="D674" s="315"/>
      <c r="E674" s="315"/>
      <c r="F674" s="315"/>
      <c r="G674" s="315"/>
      <c r="H674" s="315"/>
      <c r="I674" s="315"/>
      <c r="J674" s="315"/>
      <c r="K674" s="315"/>
      <c r="L674" s="315"/>
      <c r="M674" s="315"/>
      <c r="N674" s="315"/>
      <c r="O674" s="315"/>
      <c r="P674" s="315"/>
      <c r="Q674" s="315"/>
      <c r="R674" s="315"/>
      <c r="S674" s="315"/>
      <c r="T674" s="315"/>
      <c r="U674" s="315"/>
      <c r="V674" s="315"/>
      <c r="W674" s="315"/>
      <c r="X674" s="315"/>
      <c r="Y674" s="315"/>
      <c r="Z674" s="315"/>
      <c r="AA674" s="315"/>
      <c r="AB674" s="315"/>
      <c r="AC674" s="315"/>
      <c r="AD674" s="315"/>
      <c r="AE674" s="315"/>
      <c r="AF674" s="315"/>
      <c r="AG674" s="315"/>
    </row>
    <row r="675">
      <c r="A675" s="315"/>
      <c r="B675" s="315"/>
      <c r="C675" s="315"/>
      <c r="D675" s="315"/>
      <c r="E675" s="315"/>
      <c r="F675" s="315"/>
      <c r="G675" s="315"/>
      <c r="H675" s="315"/>
      <c r="I675" s="315"/>
      <c r="J675" s="315"/>
      <c r="K675" s="315"/>
      <c r="L675" s="315"/>
      <c r="M675" s="315"/>
      <c r="N675" s="315"/>
      <c r="O675" s="315"/>
      <c r="P675" s="315"/>
      <c r="Q675" s="315"/>
      <c r="R675" s="315"/>
      <c r="S675" s="315"/>
      <c r="T675" s="315"/>
      <c r="U675" s="315"/>
      <c r="V675" s="315"/>
      <c r="W675" s="315"/>
      <c r="X675" s="315"/>
      <c r="Y675" s="315"/>
      <c r="Z675" s="315"/>
      <c r="AA675" s="315"/>
      <c r="AB675" s="315"/>
      <c r="AC675" s="315"/>
      <c r="AD675" s="315"/>
      <c r="AE675" s="315"/>
      <c r="AF675" s="315"/>
      <c r="AG675" s="315"/>
    </row>
    <row r="676">
      <c r="A676" s="315"/>
      <c r="B676" s="315"/>
      <c r="C676" s="315"/>
      <c r="D676" s="315"/>
      <c r="E676" s="315"/>
      <c r="F676" s="315"/>
      <c r="G676" s="315"/>
      <c r="H676" s="315"/>
      <c r="I676" s="315"/>
      <c r="J676" s="315"/>
      <c r="K676" s="315"/>
      <c r="L676" s="315"/>
      <c r="M676" s="315"/>
      <c r="N676" s="315"/>
      <c r="O676" s="315"/>
      <c r="P676" s="315"/>
      <c r="Q676" s="315"/>
      <c r="R676" s="315"/>
      <c r="S676" s="315"/>
      <c r="T676" s="315"/>
      <c r="U676" s="315"/>
      <c r="V676" s="315"/>
      <c r="W676" s="315"/>
      <c r="X676" s="315"/>
      <c r="Y676" s="315"/>
      <c r="Z676" s="315"/>
      <c r="AA676" s="315"/>
      <c r="AB676" s="315"/>
      <c r="AC676" s="315"/>
      <c r="AD676" s="315"/>
      <c r="AE676" s="315"/>
      <c r="AF676" s="315"/>
      <c r="AG676" s="315"/>
    </row>
    <row r="677">
      <c r="A677" s="315"/>
      <c r="B677" s="315"/>
      <c r="C677" s="315"/>
      <c r="D677" s="315"/>
      <c r="E677" s="315"/>
      <c r="F677" s="315"/>
      <c r="G677" s="315"/>
      <c r="H677" s="315"/>
      <c r="I677" s="315"/>
      <c r="J677" s="315"/>
      <c r="K677" s="315"/>
      <c r="L677" s="315"/>
      <c r="M677" s="315"/>
      <c r="N677" s="315"/>
      <c r="O677" s="315"/>
      <c r="P677" s="315"/>
      <c r="Q677" s="315"/>
      <c r="R677" s="315"/>
      <c r="S677" s="315"/>
      <c r="T677" s="315"/>
      <c r="U677" s="315"/>
      <c r="V677" s="315"/>
      <c r="W677" s="315"/>
      <c r="X677" s="315"/>
      <c r="Y677" s="315"/>
      <c r="Z677" s="315"/>
      <c r="AA677" s="315"/>
      <c r="AB677" s="315"/>
      <c r="AC677" s="315"/>
      <c r="AD677" s="315"/>
      <c r="AE677" s="315"/>
      <c r="AF677" s="315"/>
      <c r="AG677" s="315"/>
    </row>
    <row r="678">
      <c r="A678" s="315"/>
      <c r="B678" s="315"/>
      <c r="C678" s="315"/>
      <c r="D678" s="315"/>
      <c r="E678" s="315"/>
      <c r="F678" s="315"/>
      <c r="G678" s="315"/>
      <c r="H678" s="315"/>
      <c r="I678" s="315"/>
      <c r="J678" s="315"/>
      <c r="K678" s="315"/>
      <c r="L678" s="315"/>
      <c r="M678" s="315"/>
      <c r="N678" s="315"/>
      <c r="O678" s="315"/>
      <c r="P678" s="315"/>
      <c r="Q678" s="315"/>
      <c r="R678" s="315"/>
      <c r="S678" s="315"/>
      <c r="T678" s="315"/>
      <c r="U678" s="315"/>
      <c r="V678" s="315"/>
      <c r="W678" s="315"/>
      <c r="X678" s="315"/>
      <c r="Y678" s="315"/>
      <c r="Z678" s="315"/>
      <c r="AA678" s="315"/>
      <c r="AB678" s="315"/>
      <c r="AC678" s="315"/>
      <c r="AD678" s="315"/>
      <c r="AE678" s="315"/>
      <c r="AF678" s="315"/>
      <c r="AG678" s="315"/>
    </row>
    <row r="679">
      <c r="A679" s="315"/>
      <c r="B679" s="315"/>
      <c r="C679" s="315"/>
      <c r="D679" s="315"/>
      <c r="E679" s="315"/>
      <c r="F679" s="315"/>
      <c r="G679" s="315"/>
      <c r="H679" s="315"/>
      <c r="I679" s="315"/>
      <c r="J679" s="315"/>
      <c r="K679" s="315"/>
      <c r="L679" s="315"/>
      <c r="M679" s="315"/>
      <c r="N679" s="315"/>
      <c r="O679" s="315"/>
      <c r="P679" s="315"/>
      <c r="Q679" s="315"/>
      <c r="R679" s="315"/>
      <c r="S679" s="315"/>
      <c r="T679" s="315"/>
      <c r="U679" s="315"/>
      <c r="V679" s="315"/>
      <c r="W679" s="315"/>
      <c r="X679" s="315"/>
      <c r="Y679" s="315"/>
      <c r="Z679" s="315"/>
      <c r="AA679" s="315"/>
      <c r="AB679" s="315"/>
      <c r="AC679" s="315"/>
      <c r="AD679" s="315"/>
      <c r="AE679" s="315"/>
      <c r="AF679" s="315"/>
      <c r="AG679" s="315"/>
    </row>
    <row r="680">
      <c r="A680" s="315"/>
      <c r="B680" s="315"/>
      <c r="C680" s="315"/>
      <c r="D680" s="315"/>
      <c r="E680" s="315"/>
      <c r="F680" s="315"/>
      <c r="G680" s="315"/>
      <c r="H680" s="315"/>
      <c r="I680" s="315"/>
      <c r="J680" s="315"/>
      <c r="K680" s="315"/>
      <c r="L680" s="315"/>
      <c r="M680" s="315"/>
      <c r="N680" s="315"/>
      <c r="O680" s="315"/>
      <c r="P680" s="315"/>
      <c r="Q680" s="315"/>
      <c r="R680" s="315"/>
      <c r="S680" s="315"/>
      <c r="T680" s="315"/>
      <c r="U680" s="315"/>
      <c r="V680" s="315"/>
      <c r="W680" s="315"/>
      <c r="X680" s="315"/>
      <c r="Y680" s="315"/>
      <c r="Z680" s="315"/>
      <c r="AA680" s="315"/>
      <c r="AB680" s="315"/>
      <c r="AC680" s="315"/>
      <c r="AD680" s="315"/>
      <c r="AE680" s="315"/>
      <c r="AF680" s="315"/>
      <c r="AG680" s="315"/>
    </row>
    <row r="681">
      <c r="A681" s="315"/>
      <c r="B681" s="315"/>
      <c r="C681" s="315"/>
      <c r="D681" s="315"/>
      <c r="E681" s="315"/>
      <c r="F681" s="315"/>
      <c r="G681" s="315"/>
      <c r="H681" s="315"/>
      <c r="I681" s="315"/>
      <c r="J681" s="315"/>
      <c r="K681" s="315"/>
      <c r="L681" s="315"/>
      <c r="M681" s="315"/>
      <c r="N681" s="315"/>
      <c r="O681" s="315"/>
      <c r="P681" s="315"/>
      <c r="Q681" s="315"/>
      <c r="R681" s="315"/>
      <c r="S681" s="315"/>
      <c r="T681" s="315"/>
      <c r="U681" s="315"/>
      <c r="V681" s="315"/>
      <c r="W681" s="315"/>
      <c r="X681" s="315"/>
      <c r="Y681" s="315"/>
      <c r="Z681" s="315"/>
      <c r="AA681" s="315"/>
      <c r="AB681" s="315"/>
      <c r="AC681" s="315"/>
      <c r="AD681" s="315"/>
      <c r="AE681" s="315"/>
      <c r="AF681" s="315"/>
      <c r="AG681" s="315"/>
    </row>
    <row r="682">
      <c r="A682" s="315"/>
      <c r="B682" s="315"/>
      <c r="C682" s="315"/>
      <c r="D682" s="315"/>
      <c r="E682" s="315"/>
      <c r="F682" s="315"/>
      <c r="G682" s="315"/>
      <c r="H682" s="315"/>
      <c r="I682" s="315"/>
      <c r="J682" s="315"/>
      <c r="K682" s="315"/>
      <c r="L682" s="315"/>
      <c r="M682" s="315"/>
      <c r="N682" s="315"/>
      <c r="O682" s="315"/>
      <c r="P682" s="315"/>
      <c r="Q682" s="315"/>
      <c r="R682" s="315"/>
      <c r="S682" s="315"/>
      <c r="T682" s="315"/>
      <c r="U682" s="315"/>
      <c r="V682" s="315"/>
      <c r="W682" s="315"/>
      <c r="X682" s="315"/>
      <c r="Y682" s="315"/>
      <c r="Z682" s="315"/>
      <c r="AA682" s="315"/>
      <c r="AB682" s="315"/>
      <c r="AC682" s="315"/>
      <c r="AD682" s="315"/>
      <c r="AE682" s="315"/>
      <c r="AF682" s="315"/>
      <c r="AG682" s="315"/>
    </row>
    <row r="683">
      <c r="A683" s="315"/>
      <c r="B683" s="315"/>
      <c r="C683" s="315"/>
      <c r="D683" s="315"/>
      <c r="E683" s="315"/>
      <c r="F683" s="315"/>
      <c r="G683" s="315"/>
      <c r="H683" s="315"/>
      <c r="I683" s="315"/>
      <c r="J683" s="315"/>
      <c r="K683" s="315"/>
      <c r="L683" s="315"/>
      <c r="M683" s="315"/>
      <c r="N683" s="315"/>
      <c r="O683" s="315"/>
      <c r="P683" s="315"/>
      <c r="Q683" s="315"/>
      <c r="R683" s="315"/>
      <c r="S683" s="315"/>
      <c r="T683" s="315"/>
      <c r="U683" s="315"/>
      <c r="V683" s="315"/>
      <c r="W683" s="315"/>
      <c r="X683" s="315"/>
      <c r="Y683" s="315"/>
      <c r="Z683" s="315"/>
      <c r="AA683" s="315"/>
      <c r="AB683" s="315"/>
      <c r="AC683" s="315"/>
      <c r="AD683" s="315"/>
      <c r="AE683" s="315"/>
      <c r="AF683" s="315"/>
      <c r="AG683" s="315"/>
    </row>
    <row r="684">
      <c r="A684" s="315"/>
      <c r="B684" s="315"/>
      <c r="C684" s="315"/>
      <c r="D684" s="315"/>
      <c r="E684" s="315"/>
      <c r="F684" s="315"/>
      <c r="G684" s="315"/>
      <c r="H684" s="315"/>
      <c r="I684" s="315"/>
      <c r="J684" s="315"/>
      <c r="K684" s="315"/>
      <c r="L684" s="315"/>
      <c r="M684" s="315"/>
      <c r="N684" s="315"/>
      <c r="O684" s="315"/>
      <c r="P684" s="315"/>
      <c r="Q684" s="315"/>
      <c r="R684" s="315"/>
      <c r="S684" s="315"/>
      <c r="T684" s="315"/>
      <c r="U684" s="315"/>
      <c r="V684" s="315"/>
      <c r="W684" s="315"/>
      <c r="X684" s="315"/>
      <c r="Y684" s="315"/>
      <c r="Z684" s="315"/>
      <c r="AA684" s="315"/>
      <c r="AB684" s="315"/>
      <c r="AC684" s="315"/>
      <c r="AD684" s="315"/>
      <c r="AE684" s="315"/>
      <c r="AF684" s="315"/>
      <c r="AG684" s="315"/>
    </row>
    <row r="685">
      <c r="A685" s="315"/>
      <c r="B685" s="315"/>
      <c r="C685" s="315"/>
      <c r="D685" s="315"/>
      <c r="E685" s="315"/>
      <c r="F685" s="315"/>
      <c r="G685" s="315"/>
      <c r="H685" s="315"/>
      <c r="I685" s="315"/>
      <c r="J685" s="315"/>
      <c r="K685" s="315"/>
      <c r="L685" s="315"/>
      <c r="M685" s="315"/>
      <c r="N685" s="315"/>
      <c r="O685" s="315"/>
      <c r="P685" s="315"/>
      <c r="Q685" s="315"/>
      <c r="R685" s="315"/>
      <c r="S685" s="315"/>
      <c r="T685" s="315"/>
      <c r="U685" s="315"/>
      <c r="V685" s="315"/>
      <c r="W685" s="315"/>
      <c r="X685" s="315"/>
      <c r="Y685" s="315"/>
      <c r="Z685" s="315"/>
      <c r="AA685" s="315"/>
      <c r="AB685" s="315"/>
      <c r="AC685" s="315"/>
      <c r="AD685" s="315"/>
      <c r="AE685" s="315"/>
      <c r="AF685" s="315"/>
      <c r="AG685" s="315"/>
    </row>
    <row r="686">
      <c r="A686" s="315"/>
      <c r="B686" s="315"/>
      <c r="C686" s="315"/>
      <c r="D686" s="315"/>
      <c r="E686" s="315"/>
      <c r="F686" s="315"/>
      <c r="G686" s="315"/>
      <c r="H686" s="315"/>
      <c r="I686" s="315"/>
      <c r="J686" s="315"/>
      <c r="K686" s="315"/>
      <c r="L686" s="315"/>
      <c r="M686" s="315"/>
      <c r="N686" s="315"/>
      <c r="O686" s="315"/>
      <c r="P686" s="315"/>
      <c r="Q686" s="315"/>
      <c r="R686" s="315"/>
      <c r="S686" s="315"/>
      <c r="T686" s="315"/>
      <c r="U686" s="315"/>
      <c r="V686" s="315"/>
      <c r="W686" s="315"/>
      <c r="X686" s="315"/>
      <c r="Y686" s="315"/>
      <c r="Z686" s="315"/>
      <c r="AA686" s="315"/>
      <c r="AB686" s="315"/>
      <c r="AC686" s="315"/>
      <c r="AD686" s="315"/>
      <c r="AE686" s="315"/>
      <c r="AF686" s="315"/>
      <c r="AG686" s="315"/>
    </row>
    <row r="687">
      <c r="A687" s="315"/>
      <c r="B687" s="315"/>
      <c r="C687" s="315"/>
      <c r="D687" s="315"/>
      <c r="E687" s="315"/>
      <c r="F687" s="315"/>
      <c r="G687" s="315"/>
      <c r="H687" s="315"/>
      <c r="I687" s="315"/>
      <c r="J687" s="315"/>
      <c r="K687" s="315"/>
      <c r="L687" s="315"/>
      <c r="M687" s="315"/>
      <c r="N687" s="315"/>
      <c r="O687" s="315"/>
      <c r="P687" s="315"/>
      <c r="Q687" s="315"/>
      <c r="R687" s="315"/>
      <c r="S687" s="315"/>
      <c r="T687" s="315"/>
      <c r="U687" s="315"/>
      <c r="V687" s="315"/>
      <c r="W687" s="315"/>
      <c r="X687" s="315"/>
      <c r="Y687" s="315"/>
      <c r="Z687" s="315"/>
      <c r="AA687" s="315"/>
      <c r="AB687" s="315"/>
      <c r="AC687" s="315"/>
      <c r="AD687" s="315"/>
      <c r="AE687" s="315"/>
      <c r="AF687" s="315"/>
      <c r="AG687" s="315"/>
    </row>
    <row r="688">
      <c r="A688" s="315"/>
      <c r="B688" s="315"/>
      <c r="C688" s="315"/>
      <c r="D688" s="315"/>
      <c r="E688" s="315"/>
      <c r="F688" s="315"/>
      <c r="G688" s="315"/>
      <c r="H688" s="315"/>
      <c r="I688" s="315"/>
      <c r="J688" s="315"/>
      <c r="K688" s="315"/>
      <c r="L688" s="315"/>
      <c r="M688" s="315"/>
      <c r="N688" s="315"/>
      <c r="O688" s="315"/>
      <c r="P688" s="315"/>
      <c r="Q688" s="315"/>
      <c r="R688" s="315"/>
      <c r="S688" s="315"/>
      <c r="T688" s="315"/>
      <c r="U688" s="315"/>
      <c r="V688" s="315"/>
      <c r="W688" s="315"/>
      <c r="X688" s="315"/>
      <c r="Y688" s="315"/>
      <c r="Z688" s="315"/>
      <c r="AA688" s="315"/>
      <c r="AB688" s="315"/>
      <c r="AC688" s="315"/>
      <c r="AD688" s="315"/>
      <c r="AE688" s="315"/>
      <c r="AF688" s="315"/>
      <c r="AG688" s="315"/>
    </row>
    <row r="689">
      <c r="A689" s="315"/>
      <c r="B689" s="315"/>
      <c r="C689" s="315"/>
      <c r="D689" s="315"/>
      <c r="E689" s="315"/>
      <c r="F689" s="315"/>
      <c r="G689" s="315"/>
      <c r="H689" s="315"/>
      <c r="I689" s="315"/>
      <c r="J689" s="315"/>
      <c r="K689" s="315"/>
      <c r="L689" s="315"/>
      <c r="M689" s="315"/>
      <c r="N689" s="315"/>
      <c r="O689" s="315"/>
      <c r="P689" s="315"/>
      <c r="Q689" s="315"/>
      <c r="R689" s="315"/>
      <c r="S689" s="315"/>
      <c r="T689" s="315"/>
      <c r="U689" s="315"/>
      <c r="V689" s="315"/>
      <c r="W689" s="315"/>
      <c r="X689" s="315"/>
      <c r="Y689" s="315"/>
      <c r="Z689" s="315"/>
      <c r="AA689" s="315"/>
      <c r="AB689" s="315"/>
      <c r="AC689" s="315"/>
      <c r="AD689" s="315"/>
      <c r="AE689" s="315"/>
      <c r="AF689" s="315"/>
      <c r="AG689" s="315"/>
    </row>
    <row r="690">
      <c r="A690" s="315"/>
      <c r="B690" s="315"/>
      <c r="C690" s="315"/>
      <c r="D690" s="315"/>
      <c r="E690" s="315"/>
      <c r="F690" s="315"/>
      <c r="G690" s="315"/>
      <c r="H690" s="315"/>
      <c r="I690" s="315"/>
      <c r="J690" s="315"/>
      <c r="K690" s="315"/>
      <c r="L690" s="315"/>
      <c r="M690" s="315"/>
      <c r="N690" s="315"/>
      <c r="O690" s="315"/>
      <c r="P690" s="315"/>
      <c r="Q690" s="315"/>
      <c r="R690" s="315"/>
      <c r="S690" s="315"/>
      <c r="T690" s="315"/>
      <c r="U690" s="315"/>
      <c r="V690" s="315"/>
      <c r="W690" s="315"/>
      <c r="X690" s="315"/>
      <c r="Y690" s="315"/>
      <c r="Z690" s="315"/>
      <c r="AA690" s="315"/>
      <c r="AB690" s="315"/>
      <c r="AC690" s="315"/>
      <c r="AD690" s="315"/>
      <c r="AE690" s="315"/>
      <c r="AF690" s="315"/>
      <c r="AG690" s="315"/>
    </row>
    <row r="691">
      <c r="A691" s="315"/>
      <c r="B691" s="315"/>
      <c r="C691" s="315"/>
      <c r="D691" s="315"/>
      <c r="E691" s="315"/>
      <c r="F691" s="315"/>
      <c r="G691" s="315"/>
      <c r="H691" s="315"/>
      <c r="I691" s="315"/>
      <c r="J691" s="315"/>
      <c r="K691" s="315"/>
      <c r="L691" s="315"/>
      <c r="M691" s="315"/>
      <c r="N691" s="315"/>
      <c r="O691" s="315"/>
      <c r="P691" s="315"/>
      <c r="Q691" s="315"/>
      <c r="R691" s="315"/>
      <c r="S691" s="315"/>
      <c r="T691" s="315"/>
      <c r="U691" s="315"/>
      <c r="V691" s="315"/>
      <c r="W691" s="315"/>
      <c r="X691" s="315"/>
      <c r="Y691" s="315"/>
      <c r="Z691" s="315"/>
      <c r="AA691" s="315"/>
      <c r="AB691" s="315"/>
      <c r="AC691" s="315"/>
      <c r="AD691" s="315"/>
      <c r="AE691" s="315"/>
      <c r="AF691" s="315"/>
      <c r="AG691" s="315"/>
    </row>
    <row r="692">
      <c r="A692" s="315"/>
      <c r="B692" s="315"/>
      <c r="C692" s="315"/>
      <c r="D692" s="315"/>
      <c r="E692" s="315"/>
      <c r="F692" s="315"/>
      <c r="G692" s="315"/>
      <c r="H692" s="315"/>
      <c r="I692" s="315"/>
      <c r="J692" s="315"/>
      <c r="K692" s="315"/>
      <c r="L692" s="315"/>
      <c r="M692" s="315"/>
      <c r="N692" s="315"/>
      <c r="O692" s="315"/>
      <c r="P692" s="315"/>
      <c r="Q692" s="315"/>
      <c r="R692" s="315"/>
      <c r="S692" s="315"/>
      <c r="T692" s="315"/>
      <c r="U692" s="315"/>
      <c r="V692" s="315"/>
      <c r="W692" s="315"/>
      <c r="X692" s="315"/>
      <c r="Y692" s="315"/>
      <c r="Z692" s="315"/>
      <c r="AA692" s="315"/>
      <c r="AB692" s="315"/>
      <c r="AC692" s="315"/>
      <c r="AD692" s="315"/>
      <c r="AE692" s="315"/>
      <c r="AF692" s="315"/>
      <c r="AG692" s="315"/>
    </row>
    <row r="693">
      <c r="A693" s="315"/>
      <c r="B693" s="315"/>
      <c r="C693" s="315"/>
      <c r="D693" s="315"/>
      <c r="E693" s="315"/>
      <c r="F693" s="315"/>
      <c r="G693" s="315"/>
      <c r="H693" s="315"/>
      <c r="I693" s="315"/>
      <c r="J693" s="315"/>
      <c r="K693" s="315"/>
      <c r="L693" s="315"/>
      <c r="M693" s="315"/>
      <c r="N693" s="315"/>
      <c r="O693" s="315"/>
      <c r="P693" s="315"/>
      <c r="Q693" s="315"/>
      <c r="R693" s="315"/>
      <c r="S693" s="315"/>
      <c r="T693" s="315"/>
      <c r="U693" s="315"/>
      <c r="V693" s="315"/>
      <c r="W693" s="315"/>
      <c r="X693" s="315"/>
      <c r="Y693" s="315"/>
      <c r="Z693" s="315"/>
      <c r="AA693" s="315"/>
      <c r="AB693" s="315"/>
      <c r="AC693" s="315"/>
      <c r="AD693" s="315"/>
      <c r="AE693" s="315"/>
      <c r="AF693" s="315"/>
      <c r="AG693" s="315"/>
    </row>
    <row r="694">
      <c r="A694" s="315"/>
      <c r="B694" s="315"/>
      <c r="C694" s="315"/>
      <c r="D694" s="315"/>
      <c r="E694" s="315"/>
      <c r="F694" s="315"/>
      <c r="G694" s="315"/>
      <c r="H694" s="315"/>
      <c r="I694" s="315"/>
      <c r="J694" s="315"/>
      <c r="K694" s="315"/>
      <c r="L694" s="315"/>
      <c r="M694" s="315"/>
      <c r="N694" s="315"/>
      <c r="O694" s="315"/>
      <c r="P694" s="315"/>
      <c r="Q694" s="315"/>
      <c r="R694" s="315"/>
      <c r="S694" s="315"/>
      <c r="T694" s="315"/>
      <c r="U694" s="315"/>
      <c r="V694" s="315"/>
      <c r="W694" s="315"/>
      <c r="X694" s="315"/>
      <c r="Y694" s="315"/>
      <c r="Z694" s="315"/>
      <c r="AA694" s="315"/>
      <c r="AB694" s="315"/>
      <c r="AC694" s="315"/>
      <c r="AD694" s="315"/>
      <c r="AE694" s="315"/>
      <c r="AF694" s="315"/>
      <c r="AG694" s="315"/>
    </row>
    <row r="695">
      <c r="A695" s="315"/>
      <c r="B695" s="315"/>
      <c r="C695" s="315"/>
      <c r="D695" s="315"/>
      <c r="E695" s="315"/>
      <c r="F695" s="315"/>
      <c r="G695" s="315"/>
      <c r="H695" s="315"/>
      <c r="I695" s="315"/>
      <c r="J695" s="315"/>
      <c r="K695" s="315"/>
      <c r="L695" s="315"/>
      <c r="M695" s="315"/>
      <c r="N695" s="315"/>
      <c r="O695" s="315"/>
      <c r="P695" s="315"/>
      <c r="Q695" s="315"/>
      <c r="R695" s="315"/>
      <c r="S695" s="315"/>
      <c r="T695" s="315"/>
      <c r="U695" s="315"/>
      <c r="V695" s="315"/>
      <c r="W695" s="315"/>
      <c r="X695" s="315"/>
      <c r="Y695" s="315"/>
      <c r="Z695" s="315"/>
      <c r="AA695" s="315"/>
      <c r="AB695" s="315"/>
      <c r="AC695" s="315"/>
      <c r="AD695" s="315"/>
      <c r="AE695" s="315"/>
      <c r="AF695" s="315"/>
      <c r="AG695" s="315"/>
    </row>
    <row r="696">
      <c r="A696" s="315"/>
      <c r="B696" s="315"/>
      <c r="C696" s="315"/>
      <c r="D696" s="315"/>
      <c r="E696" s="315"/>
      <c r="F696" s="315"/>
      <c r="G696" s="315"/>
      <c r="H696" s="315"/>
      <c r="I696" s="315"/>
      <c r="J696" s="315"/>
      <c r="K696" s="315"/>
      <c r="L696" s="315"/>
      <c r="M696" s="315"/>
      <c r="N696" s="315"/>
      <c r="O696" s="315"/>
      <c r="P696" s="315"/>
      <c r="Q696" s="315"/>
      <c r="R696" s="315"/>
      <c r="S696" s="315"/>
      <c r="T696" s="315"/>
      <c r="U696" s="315"/>
      <c r="V696" s="315"/>
      <c r="W696" s="315"/>
      <c r="X696" s="315"/>
      <c r="Y696" s="315"/>
      <c r="Z696" s="315"/>
      <c r="AA696" s="315"/>
      <c r="AB696" s="315"/>
      <c r="AC696" s="315"/>
      <c r="AD696" s="315"/>
      <c r="AE696" s="315"/>
      <c r="AF696" s="315"/>
      <c r="AG696" s="315"/>
    </row>
    <row r="697">
      <c r="A697" s="315"/>
      <c r="B697" s="315"/>
      <c r="C697" s="315"/>
      <c r="D697" s="315"/>
      <c r="E697" s="315"/>
      <c r="F697" s="315"/>
      <c r="G697" s="315"/>
      <c r="H697" s="315"/>
      <c r="I697" s="315"/>
      <c r="J697" s="315"/>
      <c r="K697" s="315"/>
      <c r="L697" s="315"/>
      <c r="M697" s="315"/>
      <c r="N697" s="315"/>
      <c r="O697" s="315"/>
      <c r="P697" s="315"/>
      <c r="Q697" s="315"/>
      <c r="R697" s="315"/>
      <c r="S697" s="315"/>
      <c r="T697" s="315"/>
      <c r="U697" s="315"/>
      <c r="V697" s="315"/>
      <c r="W697" s="315"/>
      <c r="X697" s="315"/>
      <c r="Y697" s="315"/>
      <c r="Z697" s="315"/>
      <c r="AA697" s="315"/>
      <c r="AB697" s="315"/>
      <c r="AC697" s="315"/>
      <c r="AD697" s="315"/>
      <c r="AE697" s="315"/>
      <c r="AF697" s="315"/>
      <c r="AG697" s="315"/>
    </row>
    <row r="698">
      <c r="A698" s="315"/>
      <c r="B698" s="315"/>
      <c r="C698" s="315"/>
      <c r="D698" s="315"/>
      <c r="E698" s="315"/>
      <c r="F698" s="315"/>
      <c r="G698" s="315"/>
      <c r="H698" s="315"/>
      <c r="I698" s="315"/>
      <c r="J698" s="315"/>
      <c r="K698" s="315"/>
      <c r="L698" s="315"/>
      <c r="M698" s="315"/>
      <c r="N698" s="315"/>
      <c r="O698" s="315"/>
      <c r="P698" s="315"/>
      <c r="Q698" s="315"/>
      <c r="R698" s="315"/>
      <c r="S698" s="315"/>
      <c r="T698" s="315"/>
      <c r="U698" s="315"/>
      <c r="V698" s="315"/>
      <c r="W698" s="315"/>
      <c r="X698" s="315"/>
      <c r="Y698" s="315"/>
      <c r="Z698" s="315"/>
      <c r="AA698" s="315"/>
      <c r="AB698" s="315"/>
      <c r="AC698" s="315"/>
      <c r="AD698" s="315"/>
      <c r="AE698" s="315"/>
      <c r="AF698" s="315"/>
      <c r="AG698" s="315"/>
    </row>
    <row r="699">
      <c r="A699" s="315"/>
      <c r="B699" s="315"/>
      <c r="C699" s="315"/>
      <c r="D699" s="315"/>
      <c r="E699" s="315"/>
      <c r="F699" s="315"/>
      <c r="G699" s="315"/>
      <c r="H699" s="315"/>
      <c r="I699" s="315"/>
      <c r="J699" s="315"/>
      <c r="K699" s="315"/>
      <c r="L699" s="315"/>
      <c r="M699" s="315"/>
      <c r="N699" s="315"/>
      <c r="O699" s="315"/>
      <c r="P699" s="315"/>
      <c r="Q699" s="315"/>
      <c r="R699" s="315"/>
      <c r="S699" s="315"/>
      <c r="T699" s="315"/>
      <c r="U699" s="315"/>
      <c r="V699" s="315"/>
      <c r="W699" s="315"/>
      <c r="X699" s="315"/>
      <c r="Y699" s="315"/>
      <c r="Z699" s="315"/>
      <c r="AA699" s="315"/>
      <c r="AB699" s="315"/>
      <c r="AC699" s="315"/>
      <c r="AD699" s="315"/>
      <c r="AE699" s="315"/>
      <c r="AF699" s="315"/>
      <c r="AG699" s="315"/>
    </row>
    <row r="700">
      <c r="A700" s="315"/>
      <c r="B700" s="315"/>
      <c r="C700" s="315"/>
      <c r="D700" s="315"/>
      <c r="E700" s="315"/>
      <c r="F700" s="315"/>
      <c r="G700" s="315"/>
      <c r="H700" s="315"/>
      <c r="I700" s="315"/>
      <c r="J700" s="315"/>
      <c r="K700" s="315"/>
      <c r="L700" s="315"/>
      <c r="M700" s="315"/>
      <c r="N700" s="315"/>
      <c r="O700" s="315"/>
      <c r="P700" s="315"/>
      <c r="Q700" s="315"/>
      <c r="R700" s="315"/>
      <c r="S700" s="315"/>
      <c r="T700" s="315"/>
      <c r="U700" s="315"/>
      <c r="V700" s="315"/>
      <c r="W700" s="315"/>
      <c r="X700" s="315"/>
      <c r="Y700" s="315"/>
      <c r="Z700" s="315"/>
      <c r="AA700" s="315"/>
      <c r="AB700" s="315"/>
      <c r="AC700" s="315"/>
      <c r="AD700" s="315"/>
      <c r="AE700" s="315"/>
      <c r="AF700" s="315"/>
      <c r="AG700" s="315"/>
    </row>
    <row r="701">
      <c r="A701" s="315"/>
      <c r="B701" s="315"/>
      <c r="C701" s="315"/>
      <c r="D701" s="315"/>
      <c r="E701" s="315"/>
      <c r="F701" s="315"/>
      <c r="G701" s="315"/>
      <c r="H701" s="315"/>
      <c r="I701" s="315"/>
      <c r="J701" s="315"/>
      <c r="K701" s="315"/>
      <c r="L701" s="315"/>
      <c r="M701" s="315"/>
      <c r="N701" s="315"/>
      <c r="O701" s="315"/>
      <c r="P701" s="315"/>
      <c r="Q701" s="315"/>
      <c r="R701" s="315"/>
      <c r="S701" s="315"/>
      <c r="T701" s="315"/>
      <c r="U701" s="315"/>
      <c r="V701" s="315"/>
      <c r="W701" s="315"/>
      <c r="X701" s="315"/>
      <c r="Y701" s="315"/>
      <c r="Z701" s="315"/>
      <c r="AA701" s="315"/>
      <c r="AB701" s="315"/>
      <c r="AC701" s="315"/>
      <c r="AD701" s="315"/>
      <c r="AE701" s="315"/>
      <c r="AF701" s="315"/>
      <c r="AG701" s="315"/>
    </row>
    <row r="702">
      <c r="A702" s="315"/>
      <c r="B702" s="315"/>
      <c r="C702" s="315"/>
      <c r="D702" s="315"/>
      <c r="E702" s="315"/>
      <c r="F702" s="315"/>
      <c r="G702" s="315"/>
      <c r="H702" s="315"/>
      <c r="I702" s="315"/>
      <c r="J702" s="315"/>
      <c r="K702" s="315"/>
      <c r="L702" s="315"/>
      <c r="M702" s="315"/>
      <c r="N702" s="315"/>
      <c r="O702" s="315"/>
      <c r="P702" s="315"/>
      <c r="Q702" s="315"/>
      <c r="R702" s="315"/>
      <c r="S702" s="315"/>
      <c r="T702" s="315"/>
      <c r="U702" s="315"/>
      <c r="V702" s="315"/>
      <c r="W702" s="315"/>
      <c r="X702" s="315"/>
      <c r="Y702" s="315"/>
      <c r="Z702" s="315"/>
      <c r="AA702" s="315"/>
      <c r="AB702" s="315"/>
      <c r="AC702" s="315"/>
      <c r="AD702" s="315"/>
      <c r="AE702" s="315"/>
      <c r="AF702" s="315"/>
      <c r="AG702" s="315"/>
    </row>
    <row r="703">
      <c r="A703" s="315"/>
      <c r="B703" s="315"/>
      <c r="C703" s="315"/>
      <c r="D703" s="315"/>
      <c r="E703" s="315"/>
      <c r="F703" s="315"/>
      <c r="G703" s="315"/>
      <c r="H703" s="315"/>
      <c r="I703" s="315"/>
      <c r="J703" s="315"/>
      <c r="K703" s="315"/>
      <c r="L703" s="315"/>
      <c r="M703" s="315"/>
      <c r="N703" s="315"/>
      <c r="O703" s="315"/>
      <c r="P703" s="315"/>
      <c r="Q703" s="315"/>
      <c r="R703" s="315"/>
      <c r="S703" s="315"/>
      <c r="T703" s="315"/>
      <c r="U703" s="315"/>
      <c r="V703" s="315"/>
      <c r="W703" s="315"/>
      <c r="X703" s="315"/>
      <c r="Y703" s="315"/>
      <c r="Z703" s="315"/>
      <c r="AA703" s="315"/>
      <c r="AB703" s="315"/>
      <c r="AC703" s="315"/>
      <c r="AD703" s="315"/>
      <c r="AE703" s="315"/>
      <c r="AF703" s="315"/>
      <c r="AG703" s="315"/>
    </row>
    <row r="704">
      <c r="A704" s="315"/>
      <c r="B704" s="315"/>
      <c r="C704" s="315"/>
      <c r="D704" s="315"/>
      <c r="E704" s="315"/>
      <c r="F704" s="315"/>
      <c r="G704" s="315"/>
      <c r="H704" s="315"/>
      <c r="I704" s="315"/>
      <c r="J704" s="315"/>
      <c r="K704" s="315"/>
      <c r="L704" s="315"/>
      <c r="M704" s="315"/>
      <c r="N704" s="315"/>
      <c r="O704" s="315"/>
      <c r="P704" s="315"/>
      <c r="Q704" s="315"/>
      <c r="R704" s="315"/>
      <c r="S704" s="315"/>
      <c r="T704" s="315"/>
      <c r="U704" s="315"/>
      <c r="V704" s="315"/>
      <c r="W704" s="315"/>
      <c r="X704" s="315"/>
      <c r="Y704" s="315"/>
      <c r="Z704" s="315"/>
      <c r="AA704" s="315"/>
      <c r="AB704" s="315"/>
      <c r="AC704" s="315"/>
      <c r="AD704" s="315"/>
      <c r="AE704" s="315"/>
      <c r="AF704" s="315"/>
      <c r="AG704" s="315"/>
    </row>
    <row r="705">
      <c r="A705" s="315"/>
      <c r="B705" s="315"/>
      <c r="C705" s="315"/>
      <c r="D705" s="315"/>
      <c r="E705" s="315"/>
      <c r="F705" s="315"/>
      <c r="G705" s="315"/>
      <c r="H705" s="315"/>
      <c r="I705" s="315"/>
      <c r="J705" s="315"/>
      <c r="K705" s="315"/>
      <c r="L705" s="315"/>
      <c r="M705" s="315"/>
      <c r="N705" s="315"/>
      <c r="O705" s="315"/>
      <c r="P705" s="315"/>
      <c r="Q705" s="315"/>
      <c r="R705" s="315"/>
      <c r="S705" s="315"/>
      <c r="T705" s="315"/>
      <c r="U705" s="315"/>
      <c r="V705" s="315"/>
      <c r="W705" s="315"/>
      <c r="X705" s="315"/>
      <c r="Y705" s="315"/>
      <c r="Z705" s="315"/>
      <c r="AA705" s="315"/>
      <c r="AB705" s="315"/>
      <c r="AC705" s="315"/>
      <c r="AD705" s="315"/>
      <c r="AE705" s="315"/>
      <c r="AF705" s="315"/>
      <c r="AG705" s="315"/>
    </row>
    <row r="706">
      <c r="A706" s="315"/>
      <c r="B706" s="315"/>
      <c r="C706" s="315"/>
      <c r="D706" s="315"/>
      <c r="E706" s="315"/>
      <c r="F706" s="315"/>
      <c r="G706" s="315"/>
      <c r="H706" s="315"/>
      <c r="I706" s="315"/>
      <c r="J706" s="315"/>
      <c r="K706" s="315"/>
      <c r="L706" s="315"/>
      <c r="M706" s="315"/>
      <c r="N706" s="315"/>
      <c r="O706" s="315"/>
      <c r="P706" s="315"/>
      <c r="Q706" s="315"/>
      <c r="R706" s="315"/>
      <c r="S706" s="315"/>
      <c r="T706" s="315"/>
      <c r="U706" s="315"/>
      <c r="V706" s="315"/>
      <c r="W706" s="315"/>
      <c r="X706" s="315"/>
      <c r="Y706" s="315"/>
      <c r="Z706" s="315"/>
      <c r="AA706" s="315"/>
      <c r="AB706" s="315"/>
      <c r="AC706" s="315"/>
      <c r="AD706" s="315"/>
      <c r="AE706" s="315"/>
      <c r="AF706" s="315"/>
      <c r="AG706" s="315"/>
    </row>
    <row r="707">
      <c r="A707" s="315"/>
      <c r="B707" s="315"/>
      <c r="C707" s="315"/>
      <c r="D707" s="315"/>
      <c r="E707" s="315"/>
      <c r="F707" s="315"/>
      <c r="G707" s="315"/>
      <c r="H707" s="315"/>
      <c r="I707" s="315"/>
      <c r="J707" s="315"/>
      <c r="K707" s="315"/>
      <c r="L707" s="315"/>
      <c r="M707" s="315"/>
      <c r="N707" s="315"/>
      <c r="O707" s="315"/>
      <c r="P707" s="315"/>
      <c r="Q707" s="315"/>
      <c r="R707" s="315"/>
      <c r="S707" s="315"/>
      <c r="T707" s="315"/>
      <c r="U707" s="315"/>
      <c r="V707" s="315"/>
      <c r="W707" s="315"/>
      <c r="X707" s="315"/>
      <c r="Y707" s="315"/>
      <c r="Z707" s="315"/>
      <c r="AA707" s="315"/>
      <c r="AB707" s="315"/>
      <c r="AC707" s="315"/>
      <c r="AD707" s="315"/>
      <c r="AE707" s="315"/>
      <c r="AF707" s="315"/>
      <c r="AG707" s="315"/>
    </row>
    <row r="708">
      <c r="A708" s="315"/>
      <c r="B708" s="315"/>
      <c r="C708" s="315"/>
      <c r="D708" s="315"/>
      <c r="E708" s="315"/>
      <c r="F708" s="315"/>
      <c r="G708" s="315"/>
      <c r="H708" s="315"/>
      <c r="I708" s="315"/>
      <c r="J708" s="315"/>
      <c r="K708" s="315"/>
      <c r="L708" s="315"/>
      <c r="M708" s="315"/>
      <c r="N708" s="315"/>
      <c r="O708" s="315"/>
      <c r="P708" s="315"/>
      <c r="Q708" s="315"/>
      <c r="R708" s="315"/>
      <c r="S708" s="315"/>
      <c r="T708" s="315"/>
      <c r="U708" s="315"/>
      <c r="V708" s="315"/>
      <c r="W708" s="315"/>
      <c r="X708" s="315"/>
      <c r="Y708" s="315"/>
      <c r="Z708" s="315"/>
      <c r="AA708" s="315"/>
      <c r="AB708" s="315"/>
      <c r="AC708" s="315"/>
      <c r="AD708" s="315"/>
      <c r="AE708" s="315"/>
      <c r="AF708" s="315"/>
      <c r="AG708" s="315"/>
    </row>
    <row r="709">
      <c r="A709" s="315"/>
      <c r="B709" s="315"/>
      <c r="C709" s="315"/>
      <c r="D709" s="315"/>
      <c r="E709" s="315"/>
      <c r="F709" s="315"/>
      <c r="G709" s="315"/>
      <c r="H709" s="315"/>
      <c r="I709" s="315"/>
      <c r="J709" s="315"/>
      <c r="K709" s="315"/>
      <c r="L709" s="315"/>
      <c r="M709" s="315"/>
      <c r="N709" s="315"/>
      <c r="O709" s="315"/>
      <c r="P709" s="315"/>
      <c r="Q709" s="315"/>
      <c r="R709" s="315"/>
      <c r="S709" s="315"/>
      <c r="T709" s="315"/>
      <c r="U709" s="315"/>
      <c r="V709" s="315"/>
      <c r="W709" s="315"/>
      <c r="X709" s="315"/>
      <c r="Y709" s="315"/>
      <c r="Z709" s="315"/>
      <c r="AA709" s="315"/>
      <c r="AB709" s="315"/>
      <c r="AC709" s="315"/>
      <c r="AD709" s="315"/>
      <c r="AE709" s="315"/>
      <c r="AF709" s="315"/>
      <c r="AG709" s="315"/>
    </row>
    <row r="710">
      <c r="A710" s="315"/>
      <c r="B710" s="315"/>
      <c r="C710" s="315"/>
      <c r="D710" s="315"/>
      <c r="E710" s="315"/>
      <c r="F710" s="315"/>
      <c r="G710" s="315"/>
      <c r="H710" s="315"/>
      <c r="I710" s="315"/>
      <c r="J710" s="315"/>
      <c r="K710" s="315"/>
      <c r="L710" s="315"/>
      <c r="M710" s="315"/>
      <c r="N710" s="315"/>
      <c r="O710" s="315"/>
      <c r="P710" s="315"/>
      <c r="Q710" s="315"/>
      <c r="R710" s="315"/>
      <c r="S710" s="315"/>
      <c r="T710" s="315"/>
      <c r="U710" s="315"/>
      <c r="V710" s="315"/>
      <c r="W710" s="315"/>
      <c r="X710" s="315"/>
      <c r="Y710" s="315"/>
      <c r="Z710" s="315"/>
      <c r="AA710" s="315"/>
      <c r="AB710" s="315"/>
      <c r="AC710" s="315"/>
      <c r="AD710" s="315"/>
      <c r="AE710" s="315"/>
      <c r="AF710" s="315"/>
      <c r="AG710" s="315"/>
    </row>
    <row r="711">
      <c r="A711" s="315"/>
      <c r="B711" s="315"/>
      <c r="C711" s="315"/>
      <c r="D711" s="315"/>
      <c r="E711" s="315"/>
      <c r="F711" s="315"/>
      <c r="G711" s="315"/>
      <c r="H711" s="315"/>
      <c r="I711" s="315"/>
      <c r="J711" s="315"/>
      <c r="K711" s="315"/>
      <c r="L711" s="315"/>
      <c r="M711" s="315"/>
      <c r="N711" s="315"/>
      <c r="O711" s="315"/>
      <c r="P711" s="315"/>
      <c r="Q711" s="315"/>
      <c r="R711" s="315"/>
      <c r="S711" s="315"/>
      <c r="T711" s="315"/>
      <c r="U711" s="315"/>
      <c r="V711" s="315"/>
      <c r="W711" s="315"/>
      <c r="X711" s="315"/>
      <c r="Y711" s="315"/>
      <c r="Z711" s="315"/>
      <c r="AA711" s="315"/>
      <c r="AB711" s="315"/>
      <c r="AC711" s="315"/>
      <c r="AD711" s="315"/>
      <c r="AE711" s="315"/>
      <c r="AF711" s="315"/>
      <c r="AG711" s="315"/>
    </row>
    <row r="712">
      <c r="A712" s="315"/>
      <c r="B712" s="315"/>
      <c r="C712" s="315"/>
      <c r="D712" s="315"/>
      <c r="E712" s="315"/>
      <c r="F712" s="315"/>
      <c r="G712" s="315"/>
      <c r="H712" s="315"/>
      <c r="I712" s="315"/>
      <c r="J712" s="315"/>
      <c r="K712" s="315"/>
      <c r="L712" s="315"/>
      <c r="M712" s="315"/>
      <c r="N712" s="315"/>
      <c r="O712" s="315"/>
      <c r="P712" s="315"/>
      <c r="Q712" s="315"/>
      <c r="R712" s="315"/>
      <c r="S712" s="315"/>
      <c r="T712" s="315"/>
      <c r="U712" s="315"/>
      <c r="V712" s="315"/>
      <c r="W712" s="315"/>
      <c r="X712" s="315"/>
      <c r="Y712" s="315"/>
      <c r="Z712" s="315"/>
      <c r="AA712" s="315"/>
      <c r="AB712" s="315"/>
      <c r="AC712" s="315"/>
      <c r="AD712" s="315"/>
      <c r="AE712" s="315"/>
      <c r="AF712" s="315"/>
      <c r="AG712" s="315"/>
    </row>
    <row r="713">
      <c r="A713" s="315"/>
      <c r="B713" s="315"/>
      <c r="C713" s="315"/>
      <c r="D713" s="315"/>
      <c r="E713" s="315"/>
      <c r="F713" s="315"/>
      <c r="G713" s="315"/>
      <c r="H713" s="315"/>
      <c r="I713" s="315"/>
      <c r="J713" s="315"/>
      <c r="K713" s="315"/>
      <c r="L713" s="315"/>
      <c r="M713" s="315"/>
      <c r="N713" s="315"/>
      <c r="O713" s="315"/>
      <c r="P713" s="315"/>
      <c r="Q713" s="315"/>
      <c r="R713" s="315"/>
      <c r="S713" s="315"/>
      <c r="T713" s="315"/>
      <c r="U713" s="315"/>
      <c r="V713" s="315"/>
      <c r="W713" s="315"/>
      <c r="X713" s="315"/>
      <c r="Y713" s="315"/>
      <c r="Z713" s="315"/>
      <c r="AA713" s="315"/>
      <c r="AB713" s="315"/>
      <c r="AC713" s="315"/>
      <c r="AD713" s="315"/>
      <c r="AE713" s="315"/>
      <c r="AF713" s="315"/>
      <c r="AG713" s="315"/>
    </row>
    <row r="714">
      <c r="A714" s="315"/>
      <c r="B714" s="315"/>
      <c r="C714" s="315"/>
      <c r="D714" s="315"/>
      <c r="E714" s="315"/>
      <c r="F714" s="315"/>
      <c r="G714" s="315"/>
      <c r="H714" s="315"/>
      <c r="I714" s="315"/>
      <c r="J714" s="315"/>
      <c r="K714" s="315"/>
      <c r="L714" s="315"/>
      <c r="M714" s="315"/>
      <c r="N714" s="315"/>
      <c r="O714" s="315"/>
      <c r="P714" s="315"/>
      <c r="Q714" s="315"/>
      <c r="R714" s="315"/>
      <c r="S714" s="315"/>
      <c r="T714" s="315"/>
      <c r="U714" s="315"/>
      <c r="V714" s="315"/>
      <c r="W714" s="315"/>
      <c r="X714" s="315"/>
      <c r="Y714" s="315"/>
      <c r="Z714" s="315"/>
      <c r="AA714" s="315"/>
      <c r="AB714" s="315"/>
      <c r="AC714" s="315"/>
      <c r="AD714" s="315"/>
      <c r="AE714" s="315"/>
      <c r="AF714" s="315"/>
      <c r="AG714" s="315"/>
    </row>
    <row r="715">
      <c r="A715" s="315"/>
      <c r="B715" s="315"/>
      <c r="C715" s="315"/>
      <c r="D715" s="315"/>
      <c r="E715" s="315"/>
      <c r="F715" s="315"/>
      <c r="G715" s="315"/>
      <c r="H715" s="315"/>
      <c r="I715" s="315"/>
      <c r="J715" s="315"/>
      <c r="K715" s="315"/>
      <c r="L715" s="315"/>
      <c r="M715" s="315"/>
      <c r="N715" s="315"/>
      <c r="O715" s="315"/>
      <c r="P715" s="315"/>
      <c r="Q715" s="315"/>
      <c r="R715" s="315"/>
      <c r="S715" s="315"/>
      <c r="T715" s="315"/>
      <c r="U715" s="315"/>
      <c r="V715" s="315"/>
      <c r="W715" s="315"/>
      <c r="X715" s="315"/>
      <c r="Y715" s="315"/>
      <c r="Z715" s="315"/>
      <c r="AA715" s="315"/>
      <c r="AB715" s="315"/>
      <c r="AC715" s="315"/>
      <c r="AD715" s="315"/>
      <c r="AE715" s="315"/>
      <c r="AF715" s="315"/>
      <c r="AG715" s="315"/>
    </row>
    <row r="716">
      <c r="A716" s="315"/>
      <c r="B716" s="315"/>
      <c r="C716" s="315"/>
      <c r="D716" s="315"/>
      <c r="E716" s="315"/>
      <c r="F716" s="315"/>
      <c r="G716" s="315"/>
      <c r="H716" s="315"/>
      <c r="I716" s="315"/>
      <c r="J716" s="315"/>
      <c r="K716" s="315"/>
      <c r="L716" s="315"/>
      <c r="M716" s="315"/>
      <c r="N716" s="315"/>
      <c r="O716" s="315"/>
      <c r="P716" s="315"/>
      <c r="Q716" s="315"/>
      <c r="R716" s="315"/>
      <c r="S716" s="315"/>
      <c r="T716" s="315"/>
      <c r="U716" s="315"/>
      <c r="V716" s="315"/>
      <c r="W716" s="315"/>
      <c r="X716" s="315"/>
      <c r="Y716" s="315"/>
      <c r="Z716" s="315"/>
      <c r="AA716" s="315"/>
      <c r="AB716" s="315"/>
      <c r="AC716" s="315"/>
      <c r="AD716" s="315"/>
      <c r="AE716" s="315"/>
      <c r="AF716" s="315"/>
      <c r="AG716" s="315"/>
    </row>
    <row r="717">
      <c r="A717" s="315"/>
      <c r="B717" s="315"/>
      <c r="C717" s="315"/>
      <c r="D717" s="315"/>
      <c r="E717" s="315"/>
      <c r="F717" s="315"/>
      <c r="G717" s="315"/>
      <c r="H717" s="315"/>
      <c r="I717" s="315"/>
      <c r="J717" s="315"/>
      <c r="K717" s="315"/>
      <c r="L717" s="315"/>
      <c r="M717" s="315"/>
      <c r="N717" s="315"/>
      <c r="O717" s="315"/>
      <c r="P717" s="315"/>
      <c r="Q717" s="315"/>
      <c r="R717" s="315"/>
      <c r="S717" s="315"/>
      <c r="T717" s="315"/>
      <c r="U717" s="315"/>
      <c r="V717" s="315"/>
      <c r="W717" s="315"/>
      <c r="X717" s="315"/>
      <c r="Y717" s="315"/>
      <c r="Z717" s="315"/>
      <c r="AA717" s="315"/>
      <c r="AB717" s="315"/>
      <c r="AC717" s="315"/>
      <c r="AD717" s="315"/>
      <c r="AE717" s="315"/>
      <c r="AF717" s="315"/>
      <c r="AG717" s="315"/>
    </row>
    <row r="718">
      <c r="A718" s="315"/>
      <c r="B718" s="315"/>
      <c r="C718" s="315"/>
      <c r="D718" s="315"/>
      <c r="E718" s="315"/>
      <c r="F718" s="315"/>
      <c r="G718" s="315"/>
      <c r="H718" s="315"/>
      <c r="I718" s="315"/>
      <c r="J718" s="315"/>
      <c r="K718" s="315"/>
      <c r="L718" s="315"/>
      <c r="M718" s="315"/>
      <c r="N718" s="315"/>
      <c r="O718" s="315"/>
      <c r="P718" s="315"/>
      <c r="Q718" s="315"/>
      <c r="R718" s="315"/>
      <c r="S718" s="315"/>
      <c r="T718" s="315"/>
      <c r="U718" s="315"/>
      <c r="V718" s="315"/>
      <c r="W718" s="315"/>
      <c r="X718" s="315"/>
      <c r="Y718" s="315"/>
      <c r="Z718" s="315"/>
      <c r="AA718" s="315"/>
      <c r="AB718" s="315"/>
      <c r="AC718" s="315"/>
      <c r="AD718" s="315"/>
      <c r="AE718" s="315"/>
      <c r="AF718" s="315"/>
      <c r="AG718" s="315"/>
    </row>
    <row r="719">
      <c r="A719" s="315"/>
      <c r="B719" s="315"/>
      <c r="C719" s="315"/>
      <c r="D719" s="315"/>
      <c r="E719" s="315"/>
      <c r="F719" s="315"/>
      <c r="G719" s="315"/>
      <c r="H719" s="315"/>
      <c r="I719" s="315"/>
      <c r="J719" s="315"/>
      <c r="K719" s="315"/>
      <c r="L719" s="315"/>
      <c r="M719" s="315"/>
      <c r="N719" s="315"/>
      <c r="O719" s="315"/>
      <c r="P719" s="315"/>
      <c r="Q719" s="315"/>
      <c r="R719" s="315"/>
      <c r="S719" s="315"/>
      <c r="T719" s="315"/>
      <c r="U719" s="315"/>
      <c r="V719" s="315"/>
      <c r="W719" s="315"/>
      <c r="X719" s="315"/>
      <c r="Y719" s="315"/>
      <c r="Z719" s="315"/>
      <c r="AA719" s="315"/>
      <c r="AB719" s="315"/>
      <c r="AC719" s="315"/>
      <c r="AD719" s="315"/>
      <c r="AE719" s="315"/>
      <c r="AF719" s="315"/>
      <c r="AG719" s="315"/>
    </row>
    <row r="720">
      <c r="A720" s="315"/>
      <c r="B720" s="315"/>
      <c r="C720" s="315"/>
      <c r="D720" s="315"/>
      <c r="E720" s="315"/>
      <c r="F720" s="315"/>
      <c r="G720" s="315"/>
      <c r="H720" s="315"/>
      <c r="I720" s="315"/>
      <c r="J720" s="315"/>
      <c r="K720" s="315"/>
      <c r="L720" s="315"/>
      <c r="M720" s="315"/>
      <c r="N720" s="315"/>
      <c r="O720" s="315"/>
      <c r="P720" s="315"/>
      <c r="Q720" s="315"/>
      <c r="R720" s="315"/>
      <c r="S720" s="315"/>
      <c r="T720" s="315"/>
      <c r="U720" s="315"/>
      <c r="V720" s="315"/>
      <c r="W720" s="315"/>
      <c r="X720" s="315"/>
      <c r="Y720" s="315"/>
      <c r="Z720" s="315"/>
      <c r="AA720" s="315"/>
      <c r="AB720" s="315"/>
      <c r="AC720" s="315"/>
      <c r="AD720" s="315"/>
      <c r="AE720" s="315"/>
      <c r="AF720" s="315"/>
      <c r="AG720" s="315"/>
    </row>
    <row r="721">
      <c r="A721" s="315"/>
      <c r="B721" s="315"/>
      <c r="C721" s="315"/>
      <c r="D721" s="315"/>
      <c r="E721" s="315"/>
      <c r="F721" s="315"/>
      <c r="G721" s="315"/>
      <c r="H721" s="315"/>
      <c r="I721" s="315"/>
      <c r="J721" s="315"/>
      <c r="K721" s="315"/>
      <c r="L721" s="315"/>
      <c r="M721" s="315"/>
      <c r="N721" s="315"/>
      <c r="O721" s="315"/>
      <c r="P721" s="315"/>
      <c r="Q721" s="315"/>
      <c r="R721" s="315"/>
      <c r="S721" s="315"/>
      <c r="T721" s="315"/>
      <c r="U721" s="315"/>
      <c r="V721" s="315"/>
      <c r="W721" s="315"/>
      <c r="X721" s="315"/>
      <c r="Y721" s="315"/>
      <c r="Z721" s="315"/>
      <c r="AA721" s="315"/>
      <c r="AB721" s="315"/>
      <c r="AC721" s="315"/>
      <c r="AD721" s="315"/>
      <c r="AE721" s="315"/>
      <c r="AF721" s="315"/>
      <c r="AG721" s="315"/>
    </row>
    <row r="722">
      <c r="A722" s="315"/>
      <c r="B722" s="315"/>
      <c r="C722" s="315"/>
      <c r="D722" s="315"/>
      <c r="E722" s="315"/>
      <c r="F722" s="315"/>
      <c r="G722" s="315"/>
      <c r="H722" s="315"/>
      <c r="I722" s="315"/>
      <c r="J722" s="315"/>
      <c r="K722" s="315"/>
      <c r="L722" s="315"/>
      <c r="M722" s="315"/>
      <c r="N722" s="315"/>
      <c r="O722" s="315"/>
      <c r="P722" s="315"/>
      <c r="Q722" s="315"/>
      <c r="R722" s="315"/>
      <c r="S722" s="315"/>
      <c r="T722" s="315"/>
      <c r="U722" s="315"/>
      <c r="V722" s="315"/>
      <c r="W722" s="315"/>
      <c r="X722" s="315"/>
      <c r="Y722" s="315"/>
      <c r="Z722" s="315"/>
      <c r="AA722" s="315"/>
      <c r="AB722" s="315"/>
      <c r="AC722" s="315"/>
      <c r="AD722" s="315"/>
      <c r="AE722" s="315"/>
      <c r="AF722" s="315"/>
      <c r="AG722" s="315"/>
    </row>
    <row r="723">
      <c r="A723" s="315"/>
      <c r="B723" s="315"/>
      <c r="C723" s="315"/>
      <c r="D723" s="315"/>
      <c r="E723" s="315"/>
      <c r="F723" s="315"/>
      <c r="G723" s="315"/>
      <c r="H723" s="315"/>
      <c r="I723" s="315"/>
      <c r="J723" s="315"/>
      <c r="K723" s="315"/>
      <c r="L723" s="315"/>
      <c r="M723" s="315"/>
      <c r="N723" s="315"/>
      <c r="O723" s="315"/>
      <c r="P723" s="315"/>
      <c r="Q723" s="315"/>
      <c r="R723" s="315"/>
      <c r="S723" s="315"/>
      <c r="T723" s="315"/>
      <c r="U723" s="315"/>
      <c r="V723" s="315"/>
      <c r="W723" s="315"/>
      <c r="X723" s="315"/>
      <c r="Y723" s="315"/>
      <c r="Z723" s="315"/>
      <c r="AA723" s="315"/>
      <c r="AB723" s="315"/>
      <c r="AC723" s="315"/>
      <c r="AD723" s="315"/>
      <c r="AE723" s="315"/>
      <c r="AF723" s="315"/>
      <c r="AG723" s="315"/>
    </row>
    <row r="724">
      <c r="A724" s="315"/>
      <c r="B724" s="315"/>
      <c r="C724" s="315"/>
      <c r="D724" s="315"/>
      <c r="E724" s="315"/>
      <c r="F724" s="315"/>
      <c r="G724" s="315"/>
      <c r="H724" s="315"/>
      <c r="I724" s="315"/>
      <c r="J724" s="315"/>
      <c r="K724" s="315"/>
      <c r="L724" s="315"/>
      <c r="M724" s="315"/>
      <c r="N724" s="315"/>
      <c r="O724" s="315"/>
      <c r="P724" s="315"/>
      <c r="Q724" s="315"/>
      <c r="R724" s="315"/>
      <c r="S724" s="315"/>
      <c r="T724" s="315"/>
      <c r="U724" s="315"/>
      <c r="V724" s="315"/>
      <c r="W724" s="315"/>
      <c r="X724" s="315"/>
      <c r="Y724" s="315"/>
      <c r="Z724" s="315"/>
      <c r="AA724" s="315"/>
      <c r="AB724" s="315"/>
      <c r="AC724" s="315"/>
      <c r="AD724" s="315"/>
      <c r="AE724" s="315"/>
      <c r="AF724" s="315"/>
      <c r="AG724" s="315"/>
    </row>
    <row r="725">
      <c r="A725" s="315"/>
      <c r="B725" s="315"/>
      <c r="C725" s="315"/>
      <c r="D725" s="315"/>
      <c r="E725" s="315"/>
      <c r="F725" s="315"/>
      <c r="G725" s="315"/>
      <c r="H725" s="315"/>
      <c r="I725" s="315"/>
      <c r="J725" s="315"/>
      <c r="K725" s="315"/>
      <c r="L725" s="315"/>
      <c r="M725" s="315"/>
      <c r="N725" s="315"/>
      <c r="O725" s="315"/>
      <c r="P725" s="315"/>
      <c r="Q725" s="315"/>
      <c r="R725" s="315"/>
      <c r="S725" s="315"/>
      <c r="T725" s="315"/>
      <c r="U725" s="315"/>
      <c r="V725" s="315"/>
      <c r="W725" s="315"/>
      <c r="X725" s="315"/>
      <c r="Y725" s="315"/>
      <c r="Z725" s="315"/>
      <c r="AA725" s="315"/>
      <c r="AB725" s="315"/>
      <c r="AC725" s="315"/>
      <c r="AD725" s="315"/>
      <c r="AE725" s="315"/>
      <c r="AF725" s="315"/>
      <c r="AG725" s="315"/>
    </row>
    <row r="726">
      <c r="A726" s="315"/>
      <c r="B726" s="315"/>
      <c r="C726" s="315"/>
      <c r="D726" s="315"/>
      <c r="E726" s="315"/>
      <c r="F726" s="315"/>
      <c r="G726" s="315"/>
      <c r="H726" s="315"/>
      <c r="I726" s="315"/>
      <c r="J726" s="315"/>
      <c r="K726" s="315"/>
      <c r="L726" s="315"/>
      <c r="M726" s="315"/>
      <c r="N726" s="315"/>
      <c r="O726" s="315"/>
      <c r="P726" s="315"/>
      <c r="Q726" s="315"/>
      <c r="R726" s="315"/>
      <c r="S726" s="315"/>
      <c r="T726" s="315"/>
      <c r="U726" s="315"/>
      <c r="V726" s="315"/>
      <c r="W726" s="315"/>
      <c r="X726" s="315"/>
      <c r="Y726" s="315"/>
      <c r="Z726" s="315"/>
      <c r="AA726" s="315"/>
      <c r="AB726" s="315"/>
      <c r="AC726" s="315"/>
      <c r="AD726" s="315"/>
      <c r="AE726" s="315"/>
      <c r="AF726" s="315"/>
      <c r="AG726" s="315"/>
    </row>
    <row r="727">
      <c r="A727" s="315"/>
      <c r="B727" s="315"/>
      <c r="C727" s="315"/>
      <c r="D727" s="315"/>
      <c r="E727" s="315"/>
      <c r="F727" s="315"/>
      <c r="G727" s="315"/>
      <c r="H727" s="315"/>
      <c r="I727" s="315"/>
      <c r="J727" s="315"/>
      <c r="K727" s="315"/>
      <c r="L727" s="315"/>
      <c r="M727" s="315"/>
      <c r="N727" s="315"/>
      <c r="O727" s="315"/>
      <c r="P727" s="315"/>
      <c r="Q727" s="315"/>
      <c r="R727" s="315"/>
      <c r="S727" s="315"/>
      <c r="T727" s="315"/>
      <c r="U727" s="315"/>
      <c r="V727" s="315"/>
      <c r="W727" s="315"/>
      <c r="X727" s="315"/>
      <c r="Y727" s="315"/>
      <c r="Z727" s="315"/>
      <c r="AA727" s="315"/>
      <c r="AB727" s="315"/>
      <c r="AC727" s="315"/>
      <c r="AD727" s="315"/>
      <c r="AE727" s="315"/>
      <c r="AF727" s="315"/>
      <c r="AG727" s="315"/>
    </row>
    <row r="728">
      <c r="A728" s="315"/>
      <c r="B728" s="315"/>
      <c r="C728" s="315"/>
      <c r="D728" s="315"/>
      <c r="E728" s="315"/>
      <c r="F728" s="315"/>
      <c r="G728" s="315"/>
      <c r="H728" s="315"/>
      <c r="I728" s="315"/>
      <c r="J728" s="315"/>
      <c r="K728" s="315"/>
      <c r="L728" s="315"/>
      <c r="M728" s="315"/>
      <c r="N728" s="315"/>
      <c r="O728" s="315"/>
      <c r="P728" s="315"/>
      <c r="Q728" s="315"/>
      <c r="R728" s="315"/>
      <c r="S728" s="315"/>
      <c r="T728" s="315"/>
      <c r="U728" s="315"/>
      <c r="V728" s="315"/>
      <c r="W728" s="315"/>
      <c r="X728" s="315"/>
      <c r="Y728" s="315"/>
      <c r="Z728" s="315"/>
      <c r="AA728" s="315"/>
      <c r="AB728" s="315"/>
      <c r="AC728" s="315"/>
      <c r="AD728" s="315"/>
      <c r="AE728" s="315"/>
      <c r="AF728" s="315"/>
      <c r="AG728" s="315"/>
    </row>
    <row r="729">
      <c r="A729" s="315"/>
      <c r="B729" s="315"/>
      <c r="C729" s="315"/>
      <c r="D729" s="315"/>
      <c r="E729" s="315"/>
      <c r="F729" s="315"/>
      <c r="G729" s="315"/>
      <c r="H729" s="315"/>
      <c r="I729" s="315"/>
      <c r="J729" s="315"/>
      <c r="K729" s="315"/>
      <c r="L729" s="315"/>
      <c r="M729" s="315"/>
      <c r="N729" s="315"/>
      <c r="O729" s="315"/>
      <c r="P729" s="315"/>
      <c r="Q729" s="315"/>
      <c r="R729" s="315"/>
      <c r="S729" s="315"/>
      <c r="T729" s="315"/>
      <c r="U729" s="315"/>
      <c r="V729" s="315"/>
      <c r="W729" s="315"/>
      <c r="X729" s="315"/>
      <c r="Y729" s="315"/>
      <c r="Z729" s="315"/>
      <c r="AA729" s="315"/>
      <c r="AB729" s="315"/>
      <c r="AC729" s="315"/>
      <c r="AD729" s="315"/>
      <c r="AE729" s="315"/>
      <c r="AF729" s="315"/>
      <c r="AG729" s="315"/>
    </row>
    <row r="730">
      <c r="A730" s="315"/>
      <c r="B730" s="315"/>
      <c r="C730" s="315"/>
      <c r="D730" s="315"/>
      <c r="E730" s="315"/>
      <c r="F730" s="315"/>
      <c r="G730" s="315"/>
      <c r="H730" s="315"/>
      <c r="I730" s="315"/>
      <c r="J730" s="315"/>
      <c r="K730" s="315"/>
      <c r="L730" s="315"/>
      <c r="M730" s="315"/>
      <c r="N730" s="315"/>
      <c r="O730" s="315"/>
      <c r="P730" s="315"/>
      <c r="Q730" s="315"/>
      <c r="R730" s="315"/>
      <c r="S730" s="315"/>
      <c r="T730" s="315"/>
      <c r="U730" s="315"/>
      <c r="V730" s="315"/>
      <c r="W730" s="315"/>
      <c r="X730" s="315"/>
      <c r="Y730" s="315"/>
      <c r="Z730" s="315"/>
      <c r="AA730" s="315"/>
      <c r="AB730" s="315"/>
      <c r="AC730" s="315"/>
      <c r="AD730" s="315"/>
      <c r="AE730" s="315"/>
      <c r="AF730" s="315"/>
      <c r="AG730" s="315"/>
    </row>
    <row r="731">
      <c r="A731" s="315"/>
      <c r="B731" s="315"/>
      <c r="C731" s="315"/>
      <c r="D731" s="315"/>
      <c r="E731" s="315"/>
      <c r="F731" s="315"/>
      <c r="G731" s="315"/>
      <c r="H731" s="315"/>
      <c r="I731" s="315"/>
      <c r="J731" s="315"/>
      <c r="K731" s="315"/>
      <c r="L731" s="315"/>
      <c r="M731" s="315"/>
      <c r="N731" s="315"/>
      <c r="O731" s="315"/>
      <c r="P731" s="315"/>
      <c r="Q731" s="315"/>
      <c r="R731" s="315"/>
      <c r="S731" s="315"/>
      <c r="T731" s="315"/>
      <c r="U731" s="315"/>
      <c r="V731" s="315"/>
      <c r="W731" s="315"/>
      <c r="X731" s="315"/>
      <c r="Y731" s="315"/>
      <c r="Z731" s="315"/>
      <c r="AA731" s="315"/>
      <c r="AB731" s="315"/>
      <c r="AC731" s="315"/>
      <c r="AD731" s="315"/>
      <c r="AE731" s="315"/>
      <c r="AF731" s="315"/>
      <c r="AG731" s="315"/>
    </row>
    <row r="732">
      <c r="A732" s="315"/>
      <c r="B732" s="315"/>
      <c r="C732" s="315"/>
      <c r="D732" s="315"/>
      <c r="E732" s="315"/>
      <c r="F732" s="315"/>
      <c r="G732" s="315"/>
      <c r="H732" s="315"/>
      <c r="I732" s="315"/>
      <c r="J732" s="315"/>
      <c r="K732" s="315"/>
      <c r="L732" s="315"/>
      <c r="M732" s="315"/>
      <c r="N732" s="315"/>
      <c r="O732" s="315"/>
      <c r="P732" s="315"/>
      <c r="Q732" s="315"/>
      <c r="R732" s="315"/>
      <c r="S732" s="315"/>
      <c r="T732" s="315"/>
      <c r="U732" s="315"/>
      <c r="V732" s="315"/>
      <c r="W732" s="315"/>
      <c r="X732" s="315"/>
      <c r="Y732" s="315"/>
      <c r="Z732" s="315"/>
      <c r="AA732" s="315"/>
      <c r="AB732" s="315"/>
      <c r="AC732" s="315"/>
      <c r="AD732" s="315"/>
      <c r="AE732" s="315"/>
      <c r="AF732" s="315"/>
      <c r="AG732" s="315"/>
    </row>
    <row r="733">
      <c r="A733" s="315"/>
      <c r="B733" s="315"/>
      <c r="C733" s="315"/>
      <c r="D733" s="315"/>
      <c r="E733" s="315"/>
      <c r="F733" s="315"/>
      <c r="G733" s="315"/>
      <c r="H733" s="315"/>
      <c r="I733" s="315"/>
      <c r="J733" s="315"/>
      <c r="K733" s="315"/>
      <c r="L733" s="315"/>
      <c r="M733" s="315"/>
      <c r="N733" s="315"/>
      <c r="O733" s="315"/>
      <c r="P733" s="315"/>
      <c r="Q733" s="315"/>
      <c r="R733" s="315"/>
      <c r="S733" s="315"/>
      <c r="T733" s="315"/>
      <c r="U733" s="315"/>
      <c r="V733" s="315"/>
      <c r="W733" s="315"/>
      <c r="X733" s="315"/>
      <c r="Y733" s="315"/>
      <c r="Z733" s="315"/>
      <c r="AA733" s="315"/>
      <c r="AB733" s="315"/>
      <c r="AC733" s="315"/>
      <c r="AD733" s="315"/>
      <c r="AE733" s="315"/>
      <c r="AF733" s="315"/>
      <c r="AG733" s="315"/>
    </row>
    <row r="734">
      <c r="A734" s="315"/>
      <c r="B734" s="315"/>
      <c r="C734" s="315"/>
      <c r="D734" s="315"/>
      <c r="E734" s="315"/>
      <c r="F734" s="315"/>
      <c r="G734" s="315"/>
      <c r="H734" s="315"/>
      <c r="I734" s="315"/>
      <c r="J734" s="315"/>
      <c r="K734" s="315"/>
      <c r="L734" s="315"/>
      <c r="M734" s="315"/>
      <c r="N734" s="315"/>
      <c r="O734" s="315"/>
      <c r="P734" s="315"/>
      <c r="Q734" s="315"/>
      <c r="R734" s="315"/>
      <c r="S734" s="315"/>
      <c r="T734" s="315"/>
      <c r="U734" s="315"/>
      <c r="V734" s="315"/>
      <c r="W734" s="315"/>
      <c r="X734" s="315"/>
      <c r="Y734" s="315"/>
      <c r="Z734" s="315"/>
      <c r="AA734" s="315"/>
      <c r="AB734" s="315"/>
      <c r="AC734" s="315"/>
      <c r="AD734" s="315"/>
      <c r="AE734" s="315"/>
      <c r="AF734" s="315"/>
      <c r="AG734" s="315"/>
    </row>
    <row r="735">
      <c r="A735" s="315"/>
      <c r="B735" s="315"/>
      <c r="C735" s="315"/>
      <c r="D735" s="315"/>
      <c r="E735" s="315"/>
      <c r="F735" s="315"/>
      <c r="G735" s="315"/>
      <c r="H735" s="315"/>
      <c r="I735" s="315"/>
      <c r="J735" s="315"/>
      <c r="K735" s="315"/>
      <c r="L735" s="315"/>
      <c r="M735" s="315"/>
      <c r="N735" s="315"/>
      <c r="O735" s="315"/>
      <c r="P735" s="315"/>
      <c r="Q735" s="315"/>
      <c r="R735" s="315"/>
      <c r="S735" s="315"/>
      <c r="T735" s="315"/>
      <c r="U735" s="315"/>
      <c r="V735" s="315"/>
      <c r="W735" s="315"/>
      <c r="X735" s="315"/>
      <c r="Y735" s="315"/>
      <c r="Z735" s="315"/>
      <c r="AA735" s="315"/>
      <c r="AB735" s="315"/>
      <c r="AC735" s="315"/>
      <c r="AD735" s="315"/>
      <c r="AE735" s="315"/>
      <c r="AF735" s="315"/>
      <c r="AG735" s="315"/>
    </row>
    <row r="736">
      <c r="A736" s="315"/>
      <c r="B736" s="315"/>
      <c r="C736" s="315"/>
      <c r="D736" s="315"/>
      <c r="E736" s="315"/>
      <c r="F736" s="315"/>
      <c r="G736" s="315"/>
      <c r="H736" s="315"/>
      <c r="I736" s="315"/>
      <c r="J736" s="315"/>
      <c r="K736" s="315"/>
      <c r="L736" s="315"/>
      <c r="M736" s="315"/>
      <c r="N736" s="315"/>
      <c r="O736" s="315"/>
      <c r="P736" s="315"/>
      <c r="Q736" s="315"/>
      <c r="R736" s="315"/>
      <c r="S736" s="315"/>
      <c r="T736" s="315"/>
      <c r="U736" s="315"/>
      <c r="V736" s="315"/>
      <c r="W736" s="315"/>
      <c r="X736" s="315"/>
      <c r="Y736" s="315"/>
      <c r="Z736" s="315"/>
      <c r="AA736" s="315"/>
      <c r="AB736" s="315"/>
      <c r="AC736" s="315"/>
      <c r="AD736" s="315"/>
      <c r="AE736" s="315"/>
      <c r="AF736" s="315"/>
      <c r="AG736" s="315"/>
    </row>
    <row r="737">
      <c r="A737" s="315"/>
      <c r="B737" s="315"/>
      <c r="C737" s="315"/>
      <c r="D737" s="315"/>
      <c r="E737" s="315"/>
      <c r="F737" s="315"/>
      <c r="G737" s="315"/>
      <c r="H737" s="315"/>
      <c r="I737" s="315"/>
      <c r="J737" s="315"/>
      <c r="K737" s="315"/>
      <c r="L737" s="315"/>
      <c r="M737" s="315"/>
      <c r="N737" s="315"/>
      <c r="O737" s="315"/>
      <c r="P737" s="315"/>
      <c r="Q737" s="315"/>
      <c r="R737" s="315"/>
      <c r="S737" s="315"/>
      <c r="T737" s="315"/>
      <c r="U737" s="315"/>
      <c r="V737" s="315"/>
      <c r="W737" s="315"/>
      <c r="X737" s="315"/>
      <c r="Y737" s="315"/>
      <c r="Z737" s="315"/>
      <c r="AA737" s="315"/>
      <c r="AB737" s="315"/>
      <c r="AC737" s="315"/>
      <c r="AD737" s="315"/>
      <c r="AE737" s="315"/>
      <c r="AF737" s="315"/>
      <c r="AG737" s="315"/>
    </row>
    <row r="738">
      <c r="A738" s="315"/>
      <c r="B738" s="315"/>
      <c r="C738" s="315"/>
      <c r="D738" s="315"/>
      <c r="E738" s="315"/>
      <c r="F738" s="315"/>
      <c r="G738" s="315"/>
      <c r="H738" s="315"/>
      <c r="I738" s="315"/>
      <c r="J738" s="315"/>
      <c r="K738" s="315"/>
      <c r="L738" s="315"/>
      <c r="M738" s="315"/>
      <c r="N738" s="315"/>
      <c r="O738" s="315"/>
      <c r="P738" s="315"/>
      <c r="Q738" s="315"/>
      <c r="R738" s="315"/>
      <c r="S738" s="315"/>
      <c r="T738" s="315"/>
      <c r="U738" s="315"/>
      <c r="V738" s="315"/>
      <c r="W738" s="315"/>
      <c r="X738" s="315"/>
      <c r="Y738" s="315"/>
      <c r="Z738" s="315"/>
      <c r="AA738" s="315"/>
      <c r="AB738" s="315"/>
      <c r="AC738" s="315"/>
      <c r="AD738" s="315"/>
      <c r="AE738" s="315"/>
      <c r="AF738" s="315"/>
      <c r="AG738" s="315"/>
    </row>
    <row r="739">
      <c r="A739" s="315"/>
      <c r="B739" s="315"/>
      <c r="C739" s="315"/>
      <c r="D739" s="315"/>
      <c r="E739" s="315"/>
      <c r="F739" s="315"/>
      <c r="G739" s="315"/>
      <c r="H739" s="315"/>
      <c r="I739" s="315"/>
      <c r="J739" s="315"/>
      <c r="K739" s="315"/>
      <c r="L739" s="315"/>
      <c r="M739" s="315"/>
      <c r="N739" s="315"/>
      <c r="O739" s="315"/>
      <c r="P739" s="315"/>
      <c r="Q739" s="315"/>
      <c r="R739" s="315"/>
      <c r="S739" s="315"/>
      <c r="T739" s="315"/>
      <c r="U739" s="315"/>
      <c r="V739" s="315"/>
      <c r="W739" s="315"/>
      <c r="X739" s="315"/>
      <c r="Y739" s="315"/>
      <c r="Z739" s="315"/>
      <c r="AA739" s="315"/>
      <c r="AB739" s="315"/>
      <c r="AC739" s="315"/>
      <c r="AD739" s="315"/>
      <c r="AE739" s="315"/>
      <c r="AF739" s="315"/>
      <c r="AG739" s="315"/>
    </row>
    <row r="740">
      <c r="A740" s="315"/>
      <c r="B740" s="315"/>
      <c r="C740" s="315"/>
      <c r="D740" s="315"/>
      <c r="E740" s="315"/>
      <c r="F740" s="315"/>
      <c r="G740" s="315"/>
      <c r="H740" s="315"/>
      <c r="I740" s="315"/>
      <c r="J740" s="315"/>
      <c r="K740" s="315"/>
      <c r="L740" s="315"/>
      <c r="M740" s="315"/>
      <c r="N740" s="315"/>
      <c r="O740" s="315"/>
      <c r="P740" s="315"/>
      <c r="Q740" s="315"/>
      <c r="R740" s="315"/>
      <c r="S740" s="315"/>
      <c r="T740" s="315"/>
      <c r="U740" s="315"/>
      <c r="V740" s="315"/>
      <c r="W740" s="315"/>
      <c r="X740" s="315"/>
      <c r="Y740" s="315"/>
      <c r="Z740" s="315"/>
      <c r="AA740" s="315"/>
      <c r="AB740" s="315"/>
      <c r="AC740" s="315"/>
      <c r="AD740" s="315"/>
      <c r="AE740" s="315"/>
      <c r="AF740" s="315"/>
      <c r="AG740" s="315"/>
    </row>
    <row r="741">
      <c r="A741" s="315"/>
      <c r="B741" s="315"/>
      <c r="C741" s="315"/>
      <c r="D741" s="315"/>
      <c r="E741" s="315"/>
      <c r="F741" s="315"/>
      <c r="G741" s="315"/>
      <c r="H741" s="315"/>
      <c r="I741" s="315"/>
      <c r="J741" s="315"/>
      <c r="K741" s="315"/>
      <c r="L741" s="315"/>
      <c r="M741" s="315"/>
      <c r="N741" s="315"/>
      <c r="O741" s="315"/>
      <c r="P741" s="315"/>
      <c r="Q741" s="315"/>
      <c r="R741" s="315"/>
      <c r="S741" s="315"/>
      <c r="T741" s="315"/>
      <c r="U741" s="315"/>
      <c r="V741" s="315"/>
      <c r="W741" s="315"/>
      <c r="X741" s="315"/>
      <c r="Y741" s="315"/>
      <c r="Z741" s="315"/>
      <c r="AA741" s="315"/>
      <c r="AB741" s="315"/>
      <c r="AC741" s="315"/>
      <c r="AD741" s="315"/>
      <c r="AE741" s="315"/>
      <c r="AF741" s="315"/>
      <c r="AG741" s="315"/>
    </row>
    <row r="742">
      <c r="A742" s="315"/>
      <c r="B742" s="315"/>
      <c r="C742" s="315"/>
      <c r="D742" s="315"/>
      <c r="E742" s="315"/>
      <c r="F742" s="315"/>
      <c r="G742" s="315"/>
      <c r="H742" s="315"/>
      <c r="I742" s="315"/>
      <c r="J742" s="315"/>
      <c r="K742" s="315"/>
      <c r="L742" s="315"/>
      <c r="M742" s="315"/>
      <c r="N742" s="315"/>
      <c r="O742" s="315"/>
      <c r="P742" s="315"/>
      <c r="Q742" s="315"/>
      <c r="R742" s="315"/>
      <c r="S742" s="315"/>
      <c r="T742" s="315"/>
      <c r="U742" s="315"/>
      <c r="V742" s="315"/>
      <c r="W742" s="315"/>
      <c r="X742" s="315"/>
      <c r="Y742" s="315"/>
      <c r="Z742" s="315"/>
      <c r="AA742" s="315"/>
      <c r="AB742" s="315"/>
      <c r="AC742" s="315"/>
      <c r="AD742" s="315"/>
      <c r="AE742" s="315"/>
      <c r="AF742" s="315"/>
      <c r="AG742" s="315"/>
    </row>
    <row r="743">
      <c r="A743" s="315"/>
      <c r="B743" s="315"/>
      <c r="C743" s="315"/>
      <c r="D743" s="315"/>
      <c r="E743" s="315"/>
      <c r="F743" s="315"/>
      <c r="G743" s="315"/>
      <c r="H743" s="315"/>
      <c r="I743" s="315"/>
      <c r="J743" s="315"/>
      <c r="K743" s="315"/>
      <c r="L743" s="315"/>
      <c r="M743" s="315"/>
      <c r="N743" s="315"/>
      <c r="O743" s="315"/>
      <c r="P743" s="315"/>
      <c r="Q743" s="315"/>
      <c r="R743" s="315"/>
      <c r="S743" s="315"/>
      <c r="T743" s="315"/>
      <c r="U743" s="315"/>
      <c r="V743" s="315"/>
      <c r="W743" s="315"/>
      <c r="X743" s="315"/>
      <c r="Y743" s="315"/>
      <c r="Z743" s="315"/>
      <c r="AA743" s="315"/>
      <c r="AB743" s="315"/>
      <c r="AC743" s="315"/>
      <c r="AD743" s="315"/>
      <c r="AE743" s="315"/>
      <c r="AF743" s="315"/>
      <c r="AG743" s="315"/>
    </row>
    <row r="744">
      <c r="A744" s="315"/>
      <c r="B744" s="315"/>
      <c r="C744" s="315"/>
      <c r="D744" s="315"/>
      <c r="E744" s="315"/>
      <c r="F744" s="315"/>
      <c r="G744" s="315"/>
      <c r="H744" s="315"/>
      <c r="I744" s="315"/>
      <c r="J744" s="315"/>
      <c r="K744" s="315"/>
      <c r="L744" s="315"/>
      <c r="M744" s="315"/>
      <c r="N744" s="315"/>
      <c r="O744" s="315"/>
      <c r="P744" s="315"/>
      <c r="Q744" s="315"/>
      <c r="R744" s="315"/>
      <c r="S744" s="315"/>
      <c r="T744" s="315"/>
      <c r="U744" s="315"/>
      <c r="V744" s="315"/>
      <c r="W744" s="315"/>
      <c r="X744" s="315"/>
      <c r="Y744" s="315"/>
      <c r="Z744" s="315"/>
      <c r="AA744" s="315"/>
      <c r="AB744" s="315"/>
      <c r="AC744" s="315"/>
      <c r="AD744" s="315"/>
      <c r="AE744" s="315"/>
      <c r="AF744" s="315"/>
      <c r="AG744" s="315"/>
    </row>
    <row r="745">
      <c r="A745" s="315"/>
      <c r="B745" s="315"/>
      <c r="C745" s="315"/>
      <c r="D745" s="315"/>
      <c r="E745" s="315"/>
      <c r="F745" s="315"/>
      <c r="G745" s="315"/>
      <c r="H745" s="315"/>
      <c r="I745" s="315"/>
      <c r="J745" s="315"/>
      <c r="K745" s="315"/>
      <c r="L745" s="315"/>
      <c r="M745" s="315"/>
      <c r="N745" s="315"/>
      <c r="O745" s="315"/>
      <c r="P745" s="315"/>
      <c r="Q745" s="315"/>
      <c r="R745" s="315"/>
      <c r="S745" s="315"/>
      <c r="T745" s="315"/>
      <c r="U745" s="315"/>
      <c r="V745" s="315"/>
      <c r="W745" s="315"/>
      <c r="X745" s="315"/>
      <c r="Y745" s="315"/>
      <c r="Z745" s="315"/>
      <c r="AA745" s="315"/>
      <c r="AB745" s="315"/>
      <c r="AC745" s="315"/>
      <c r="AD745" s="315"/>
      <c r="AE745" s="315"/>
      <c r="AF745" s="315"/>
      <c r="AG745" s="315"/>
    </row>
    <row r="746">
      <c r="A746" s="315"/>
      <c r="B746" s="315"/>
      <c r="C746" s="315"/>
      <c r="D746" s="315"/>
      <c r="E746" s="315"/>
      <c r="F746" s="315"/>
      <c r="G746" s="315"/>
      <c r="H746" s="315"/>
      <c r="I746" s="315"/>
      <c r="J746" s="315"/>
      <c r="K746" s="315"/>
      <c r="L746" s="315"/>
      <c r="M746" s="315"/>
      <c r="N746" s="315"/>
      <c r="O746" s="315"/>
      <c r="P746" s="315"/>
      <c r="Q746" s="315"/>
      <c r="R746" s="315"/>
      <c r="S746" s="315"/>
      <c r="T746" s="315"/>
      <c r="U746" s="315"/>
      <c r="V746" s="315"/>
      <c r="W746" s="315"/>
      <c r="X746" s="315"/>
      <c r="Y746" s="315"/>
      <c r="Z746" s="315"/>
      <c r="AA746" s="315"/>
      <c r="AB746" s="315"/>
      <c r="AC746" s="315"/>
      <c r="AD746" s="315"/>
      <c r="AE746" s="315"/>
      <c r="AF746" s="315"/>
      <c r="AG746" s="315"/>
    </row>
    <row r="747">
      <c r="A747" s="315"/>
      <c r="B747" s="315"/>
      <c r="C747" s="315"/>
      <c r="D747" s="315"/>
      <c r="E747" s="315"/>
      <c r="F747" s="315"/>
      <c r="G747" s="315"/>
      <c r="H747" s="315"/>
      <c r="I747" s="315"/>
      <c r="J747" s="315"/>
      <c r="K747" s="315"/>
      <c r="L747" s="315"/>
      <c r="M747" s="315"/>
      <c r="N747" s="315"/>
      <c r="O747" s="315"/>
      <c r="P747" s="315"/>
      <c r="Q747" s="315"/>
      <c r="R747" s="315"/>
      <c r="S747" s="315"/>
      <c r="T747" s="315"/>
      <c r="U747" s="315"/>
      <c r="V747" s="315"/>
      <c r="W747" s="315"/>
      <c r="X747" s="315"/>
      <c r="Y747" s="315"/>
      <c r="Z747" s="315"/>
      <c r="AA747" s="315"/>
      <c r="AB747" s="315"/>
      <c r="AC747" s="315"/>
      <c r="AD747" s="315"/>
      <c r="AE747" s="315"/>
      <c r="AF747" s="315"/>
      <c r="AG747" s="315"/>
    </row>
    <row r="748">
      <c r="A748" s="315"/>
      <c r="B748" s="315"/>
      <c r="C748" s="315"/>
      <c r="D748" s="315"/>
      <c r="E748" s="315"/>
      <c r="F748" s="315"/>
      <c r="G748" s="315"/>
      <c r="H748" s="315"/>
      <c r="I748" s="315"/>
      <c r="J748" s="315"/>
      <c r="K748" s="315"/>
      <c r="L748" s="315"/>
      <c r="M748" s="315"/>
      <c r="N748" s="315"/>
      <c r="O748" s="315"/>
      <c r="P748" s="315"/>
      <c r="Q748" s="315"/>
      <c r="R748" s="315"/>
      <c r="S748" s="315"/>
      <c r="T748" s="315"/>
      <c r="U748" s="315"/>
      <c r="V748" s="315"/>
      <c r="W748" s="315"/>
      <c r="X748" s="315"/>
      <c r="Y748" s="315"/>
      <c r="Z748" s="315"/>
      <c r="AA748" s="315"/>
      <c r="AB748" s="315"/>
      <c r="AC748" s="315"/>
      <c r="AD748" s="315"/>
      <c r="AE748" s="315"/>
      <c r="AF748" s="315"/>
      <c r="AG748" s="315"/>
    </row>
    <row r="749">
      <c r="A749" s="315"/>
      <c r="B749" s="315"/>
      <c r="C749" s="315"/>
      <c r="D749" s="315"/>
      <c r="E749" s="315"/>
      <c r="F749" s="315"/>
      <c r="G749" s="315"/>
      <c r="H749" s="315"/>
      <c r="I749" s="315"/>
      <c r="J749" s="315"/>
      <c r="K749" s="315"/>
      <c r="L749" s="315"/>
      <c r="M749" s="315"/>
      <c r="N749" s="315"/>
      <c r="O749" s="315"/>
      <c r="P749" s="315"/>
      <c r="Q749" s="315"/>
      <c r="R749" s="315"/>
      <c r="S749" s="315"/>
      <c r="T749" s="315"/>
      <c r="U749" s="315"/>
      <c r="V749" s="315"/>
      <c r="W749" s="315"/>
      <c r="X749" s="315"/>
      <c r="Y749" s="315"/>
      <c r="Z749" s="315"/>
      <c r="AA749" s="315"/>
      <c r="AB749" s="315"/>
      <c r="AC749" s="315"/>
      <c r="AD749" s="315"/>
      <c r="AE749" s="315"/>
      <c r="AF749" s="315"/>
      <c r="AG749" s="315"/>
    </row>
    <row r="750">
      <c r="A750" s="315"/>
      <c r="B750" s="315"/>
      <c r="C750" s="315"/>
      <c r="D750" s="315"/>
      <c r="E750" s="315"/>
      <c r="F750" s="315"/>
      <c r="G750" s="315"/>
      <c r="H750" s="315"/>
      <c r="I750" s="315"/>
      <c r="J750" s="315"/>
      <c r="K750" s="315"/>
      <c r="L750" s="315"/>
      <c r="M750" s="315"/>
      <c r="N750" s="315"/>
      <c r="O750" s="315"/>
      <c r="P750" s="315"/>
      <c r="Q750" s="315"/>
      <c r="R750" s="315"/>
      <c r="S750" s="315"/>
      <c r="T750" s="315"/>
      <c r="U750" s="315"/>
      <c r="V750" s="315"/>
      <c r="W750" s="315"/>
      <c r="X750" s="315"/>
      <c r="Y750" s="315"/>
      <c r="Z750" s="315"/>
      <c r="AA750" s="315"/>
      <c r="AB750" s="315"/>
      <c r="AC750" s="315"/>
      <c r="AD750" s="315"/>
      <c r="AE750" s="315"/>
      <c r="AF750" s="315"/>
      <c r="AG750" s="315"/>
    </row>
    <row r="751">
      <c r="A751" s="315"/>
      <c r="B751" s="315"/>
      <c r="C751" s="315"/>
      <c r="D751" s="315"/>
      <c r="E751" s="315"/>
      <c r="F751" s="315"/>
      <c r="G751" s="315"/>
      <c r="H751" s="315"/>
      <c r="I751" s="315"/>
      <c r="J751" s="315"/>
      <c r="K751" s="315"/>
      <c r="L751" s="315"/>
      <c r="M751" s="315"/>
      <c r="N751" s="315"/>
      <c r="O751" s="315"/>
      <c r="P751" s="315"/>
      <c r="Q751" s="315"/>
      <c r="R751" s="315"/>
      <c r="S751" s="315"/>
      <c r="T751" s="315"/>
      <c r="U751" s="315"/>
      <c r="V751" s="315"/>
      <c r="W751" s="315"/>
      <c r="X751" s="315"/>
      <c r="Y751" s="315"/>
      <c r="Z751" s="315"/>
      <c r="AA751" s="315"/>
      <c r="AB751" s="315"/>
      <c r="AC751" s="315"/>
      <c r="AD751" s="315"/>
      <c r="AE751" s="315"/>
      <c r="AF751" s="315"/>
      <c r="AG751" s="315"/>
    </row>
    <row r="752">
      <c r="A752" s="315"/>
      <c r="B752" s="315"/>
      <c r="C752" s="315"/>
      <c r="D752" s="315"/>
      <c r="E752" s="315"/>
      <c r="F752" s="315"/>
      <c r="G752" s="315"/>
      <c r="H752" s="315"/>
      <c r="I752" s="315"/>
      <c r="J752" s="315"/>
      <c r="K752" s="315"/>
      <c r="L752" s="315"/>
      <c r="M752" s="315"/>
      <c r="N752" s="315"/>
      <c r="O752" s="315"/>
      <c r="P752" s="315"/>
      <c r="Q752" s="315"/>
      <c r="R752" s="315"/>
      <c r="S752" s="315"/>
      <c r="T752" s="315"/>
      <c r="U752" s="315"/>
      <c r="V752" s="315"/>
      <c r="W752" s="315"/>
      <c r="X752" s="315"/>
      <c r="Y752" s="315"/>
      <c r="Z752" s="315"/>
      <c r="AA752" s="315"/>
      <c r="AB752" s="315"/>
      <c r="AC752" s="315"/>
      <c r="AD752" s="315"/>
      <c r="AE752" s="315"/>
      <c r="AF752" s="315"/>
      <c r="AG752" s="315"/>
    </row>
    <row r="753">
      <c r="A753" s="315"/>
      <c r="B753" s="315"/>
      <c r="C753" s="315"/>
      <c r="D753" s="315"/>
      <c r="E753" s="315"/>
      <c r="F753" s="315"/>
      <c r="G753" s="315"/>
      <c r="H753" s="315"/>
      <c r="I753" s="315"/>
      <c r="J753" s="315"/>
      <c r="K753" s="315"/>
      <c r="L753" s="315"/>
      <c r="M753" s="315"/>
      <c r="N753" s="315"/>
      <c r="O753" s="315"/>
      <c r="P753" s="315"/>
      <c r="Q753" s="315"/>
      <c r="R753" s="315"/>
      <c r="S753" s="315"/>
      <c r="T753" s="315"/>
      <c r="U753" s="315"/>
      <c r="V753" s="315"/>
      <c r="W753" s="315"/>
      <c r="X753" s="315"/>
      <c r="Y753" s="315"/>
      <c r="Z753" s="315"/>
      <c r="AA753" s="315"/>
      <c r="AB753" s="315"/>
      <c r="AC753" s="315"/>
      <c r="AD753" s="315"/>
      <c r="AE753" s="315"/>
      <c r="AF753" s="315"/>
      <c r="AG753" s="315"/>
    </row>
    <row r="754">
      <c r="A754" s="315"/>
      <c r="B754" s="315"/>
      <c r="C754" s="315"/>
      <c r="D754" s="315"/>
      <c r="E754" s="315"/>
      <c r="F754" s="315"/>
      <c r="G754" s="315"/>
      <c r="H754" s="315"/>
      <c r="I754" s="315"/>
      <c r="J754" s="315"/>
      <c r="K754" s="315"/>
      <c r="L754" s="315"/>
      <c r="M754" s="315"/>
      <c r="N754" s="315"/>
      <c r="O754" s="315"/>
      <c r="P754" s="315"/>
      <c r="Q754" s="315"/>
      <c r="R754" s="315"/>
      <c r="S754" s="315"/>
      <c r="T754" s="315"/>
      <c r="U754" s="315"/>
      <c r="V754" s="315"/>
      <c r="W754" s="315"/>
      <c r="X754" s="315"/>
      <c r="Y754" s="315"/>
      <c r="Z754" s="315"/>
      <c r="AA754" s="315"/>
      <c r="AB754" s="315"/>
      <c r="AC754" s="315"/>
      <c r="AD754" s="315"/>
      <c r="AE754" s="315"/>
      <c r="AF754" s="315"/>
      <c r="AG754" s="315"/>
    </row>
    <row r="755">
      <c r="A755" s="315"/>
      <c r="B755" s="315"/>
      <c r="C755" s="315"/>
      <c r="D755" s="315"/>
      <c r="E755" s="315"/>
      <c r="F755" s="315"/>
      <c r="G755" s="315"/>
      <c r="H755" s="315"/>
      <c r="I755" s="315"/>
      <c r="J755" s="315"/>
      <c r="K755" s="315"/>
      <c r="L755" s="315"/>
      <c r="M755" s="315"/>
      <c r="N755" s="315"/>
      <c r="O755" s="315"/>
      <c r="P755" s="315"/>
      <c r="Q755" s="315"/>
      <c r="R755" s="315"/>
      <c r="S755" s="315"/>
      <c r="T755" s="315"/>
      <c r="U755" s="315"/>
      <c r="V755" s="315"/>
      <c r="W755" s="315"/>
      <c r="X755" s="315"/>
      <c r="Y755" s="315"/>
      <c r="Z755" s="315"/>
      <c r="AA755" s="315"/>
      <c r="AB755" s="315"/>
      <c r="AC755" s="315"/>
      <c r="AD755" s="315"/>
      <c r="AE755" s="315"/>
      <c r="AF755" s="315"/>
      <c r="AG755" s="315"/>
    </row>
    <row r="756">
      <c r="A756" s="315"/>
      <c r="B756" s="315"/>
      <c r="C756" s="315"/>
      <c r="D756" s="315"/>
      <c r="E756" s="315"/>
      <c r="F756" s="315"/>
      <c r="G756" s="315"/>
      <c r="H756" s="315"/>
      <c r="I756" s="315"/>
      <c r="J756" s="315"/>
      <c r="K756" s="315"/>
      <c r="L756" s="315"/>
      <c r="M756" s="315"/>
      <c r="N756" s="315"/>
      <c r="O756" s="315"/>
      <c r="P756" s="315"/>
      <c r="Q756" s="315"/>
      <c r="R756" s="315"/>
      <c r="S756" s="315"/>
      <c r="T756" s="315"/>
      <c r="U756" s="315"/>
      <c r="V756" s="315"/>
      <c r="W756" s="315"/>
      <c r="X756" s="315"/>
      <c r="Y756" s="315"/>
      <c r="Z756" s="315"/>
      <c r="AA756" s="315"/>
      <c r="AB756" s="315"/>
      <c r="AC756" s="315"/>
      <c r="AD756" s="315"/>
      <c r="AE756" s="315"/>
      <c r="AF756" s="315"/>
      <c r="AG756" s="315"/>
    </row>
    <row r="757">
      <c r="A757" s="315"/>
      <c r="B757" s="315"/>
      <c r="C757" s="315"/>
      <c r="D757" s="315"/>
      <c r="E757" s="315"/>
      <c r="F757" s="315"/>
      <c r="G757" s="315"/>
      <c r="H757" s="315"/>
      <c r="I757" s="315"/>
      <c r="J757" s="315"/>
      <c r="K757" s="315"/>
      <c r="L757" s="315"/>
      <c r="M757" s="315"/>
      <c r="N757" s="315"/>
      <c r="O757" s="315"/>
      <c r="P757" s="315"/>
      <c r="Q757" s="315"/>
      <c r="R757" s="315"/>
      <c r="S757" s="315"/>
      <c r="T757" s="315"/>
      <c r="U757" s="315"/>
      <c r="V757" s="315"/>
      <c r="W757" s="315"/>
      <c r="X757" s="315"/>
      <c r="Y757" s="315"/>
      <c r="Z757" s="315"/>
      <c r="AA757" s="315"/>
      <c r="AB757" s="315"/>
      <c r="AC757" s="315"/>
      <c r="AD757" s="315"/>
      <c r="AE757" s="315"/>
      <c r="AF757" s="315"/>
      <c r="AG757" s="315"/>
    </row>
    <row r="758">
      <c r="A758" s="315"/>
      <c r="B758" s="315"/>
      <c r="C758" s="315"/>
      <c r="D758" s="315"/>
      <c r="E758" s="315"/>
      <c r="F758" s="315"/>
      <c r="G758" s="315"/>
      <c r="H758" s="315"/>
      <c r="I758" s="315"/>
      <c r="J758" s="315"/>
      <c r="K758" s="315"/>
      <c r="L758" s="315"/>
      <c r="M758" s="315"/>
      <c r="N758" s="315"/>
      <c r="O758" s="315"/>
      <c r="P758" s="315"/>
      <c r="Q758" s="315"/>
      <c r="R758" s="315"/>
      <c r="S758" s="315"/>
      <c r="T758" s="315"/>
      <c r="U758" s="315"/>
      <c r="V758" s="315"/>
      <c r="W758" s="315"/>
      <c r="X758" s="315"/>
      <c r="Y758" s="315"/>
      <c r="Z758" s="315"/>
      <c r="AA758" s="315"/>
      <c r="AB758" s="315"/>
      <c r="AC758" s="315"/>
      <c r="AD758" s="315"/>
      <c r="AE758" s="315"/>
      <c r="AF758" s="315"/>
      <c r="AG758" s="315"/>
    </row>
    <row r="759">
      <c r="A759" s="315"/>
      <c r="B759" s="315"/>
      <c r="C759" s="315"/>
      <c r="D759" s="315"/>
      <c r="E759" s="315"/>
      <c r="F759" s="315"/>
      <c r="G759" s="315"/>
      <c r="H759" s="315"/>
      <c r="I759" s="315"/>
      <c r="J759" s="315"/>
      <c r="K759" s="315"/>
      <c r="L759" s="315"/>
      <c r="M759" s="315"/>
      <c r="N759" s="315"/>
      <c r="O759" s="315"/>
      <c r="P759" s="315"/>
      <c r="Q759" s="315"/>
      <c r="R759" s="315"/>
      <c r="S759" s="315"/>
      <c r="T759" s="315"/>
      <c r="U759" s="315"/>
      <c r="V759" s="315"/>
      <c r="W759" s="315"/>
      <c r="X759" s="315"/>
      <c r="Y759" s="315"/>
      <c r="Z759" s="315"/>
      <c r="AA759" s="315"/>
      <c r="AB759" s="315"/>
      <c r="AC759" s="315"/>
      <c r="AD759" s="315"/>
      <c r="AE759" s="315"/>
      <c r="AF759" s="315"/>
      <c r="AG759" s="315"/>
    </row>
    <row r="760">
      <c r="A760" s="315"/>
      <c r="B760" s="315"/>
      <c r="C760" s="315"/>
      <c r="D760" s="315"/>
      <c r="E760" s="315"/>
      <c r="F760" s="315"/>
      <c r="G760" s="315"/>
      <c r="H760" s="315"/>
      <c r="I760" s="315"/>
      <c r="J760" s="315"/>
      <c r="K760" s="315"/>
      <c r="L760" s="315"/>
      <c r="M760" s="315"/>
      <c r="N760" s="315"/>
      <c r="O760" s="315"/>
      <c r="P760" s="315"/>
      <c r="Q760" s="315"/>
      <c r="R760" s="315"/>
      <c r="S760" s="315"/>
      <c r="T760" s="315"/>
      <c r="U760" s="315"/>
      <c r="V760" s="315"/>
      <c r="W760" s="315"/>
      <c r="X760" s="315"/>
      <c r="Y760" s="315"/>
      <c r="Z760" s="315"/>
      <c r="AA760" s="315"/>
      <c r="AB760" s="315"/>
      <c r="AC760" s="315"/>
      <c r="AD760" s="315"/>
      <c r="AE760" s="315"/>
      <c r="AF760" s="315"/>
      <c r="AG760" s="315"/>
    </row>
    <row r="761">
      <c r="A761" s="315"/>
      <c r="B761" s="315"/>
      <c r="C761" s="315"/>
      <c r="D761" s="315"/>
      <c r="E761" s="315"/>
      <c r="F761" s="315"/>
      <c r="G761" s="315"/>
      <c r="H761" s="315"/>
      <c r="I761" s="315"/>
      <c r="J761" s="315"/>
      <c r="K761" s="315"/>
      <c r="L761" s="315"/>
      <c r="M761" s="315"/>
      <c r="N761" s="315"/>
      <c r="O761" s="315"/>
      <c r="P761" s="315"/>
      <c r="Q761" s="315"/>
      <c r="R761" s="315"/>
      <c r="S761" s="315"/>
      <c r="T761" s="315"/>
      <c r="U761" s="315"/>
      <c r="V761" s="315"/>
      <c r="W761" s="315"/>
      <c r="X761" s="315"/>
      <c r="Y761" s="315"/>
      <c r="Z761" s="315"/>
      <c r="AA761" s="315"/>
      <c r="AB761" s="315"/>
      <c r="AC761" s="315"/>
      <c r="AD761" s="315"/>
      <c r="AE761" s="315"/>
      <c r="AF761" s="315"/>
      <c r="AG761" s="315"/>
    </row>
    <row r="762">
      <c r="A762" s="315"/>
      <c r="B762" s="315"/>
      <c r="C762" s="315"/>
      <c r="D762" s="315"/>
      <c r="E762" s="315"/>
      <c r="F762" s="315"/>
      <c r="G762" s="315"/>
      <c r="H762" s="315"/>
      <c r="I762" s="315"/>
      <c r="J762" s="315"/>
      <c r="K762" s="315"/>
      <c r="L762" s="315"/>
      <c r="M762" s="315"/>
      <c r="N762" s="315"/>
      <c r="O762" s="315"/>
      <c r="P762" s="315"/>
      <c r="Q762" s="315"/>
      <c r="R762" s="315"/>
      <c r="S762" s="315"/>
      <c r="T762" s="315"/>
      <c r="U762" s="315"/>
      <c r="V762" s="315"/>
      <c r="W762" s="315"/>
      <c r="X762" s="315"/>
      <c r="Y762" s="315"/>
      <c r="Z762" s="315"/>
      <c r="AA762" s="315"/>
      <c r="AB762" s="315"/>
      <c r="AC762" s="315"/>
      <c r="AD762" s="315"/>
      <c r="AE762" s="315"/>
      <c r="AF762" s="315"/>
      <c r="AG762" s="315"/>
    </row>
    <row r="763">
      <c r="A763" s="315"/>
      <c r="B763" s="315"/>
      <c r="C763" s="315"/>
      <c r="D763" s="315"/>
      <c r="E763" s="315"/>
      <c r="F763" s="315"/>
      <c r="G763" s="315"/>
      <c r="H763" s="315"/>
      <c r="I763" s="315"/>
      <c r="J763" s="315"/>
      <c r="K763" s="315"/>
      <c r="L763" s="315"/>
      <c r="M763" s="315"/>
      <c r="N763" s="315"/>
      <c r="O763" s="315"/>
      <c r="P763" s="315"/>
      <c r="Q763" s="315"/>
      <c r="R763" s="315"/>
      <c r="S763" s="315"/>
      <c r="T763" s="315"/>
      <c r="U763" s="315"/>
      <c r="V763" s="315"/>
      <c r="W763" s="315"/>
      <c r="X763" s="315"/>
      <c r="Y763" s="315"/>
      <c r="Z763" s="315"/>
      <c r="AA763" s="315"/>
      <c r="AB763" s="315"/>
      <c r="AC763" s="315"/>
      <c r="AD763" s="315"/>
      <c r="AE763" s="315"/>
      <c r="AF763" s="315"/>
      <c r="AG763" s="315"/>
    </row>
    <row r="764">
      <c r="A764" s="315"/>
      <c r="B764" s="315"/>
      <c r="C764" s="315"/>
      <c r="D764" s="315"/>
      <c r="E764" s="315"/>
      <c r="F764" s="315"/>
      <c r="G764" s="315"/>
      <c r="H764" s="315"/>
      <c r="I764" s="315"/>
      <c r="J764" s="315"/>
      <c r="K764" s="315"/>
      <c r="L764" s="315"/>
      <c r="M764" s="315"/>
      <c r="N764" s="315"/>
      <c r="O764" s="315"/>
      <c r="P764" s="315"/>
      <c r="Q764" s="315"/>
      <c r="R764" s="315"/>
      <c r="S764" s="315"/>
      <c r="T764" s="315"/>
      <c r="U764" s="315"/>
      <c r="V764" s="315"/>
      <c r="W764" s="315"/>
      <c r="X764" s="315"/>
      <c r="Y764" s="315"/>
      <c r="Z764" s="315"/>
      <c r="AA764" s="315"/>
      <c r="AB764" s="315"/>
      <c r="AC764" s="315"/>
      <c r="AD764" s="315"/>
      <c r="AE764" s="315"/>
      <c r="AF764" s="315"/>
      <c r="AG764" s="315"/>
    </row>
    <row r="765">
      <c r="A765" s="315"/>
      <c r="B765" s="315"/>
      <c r="C765" s="315"/>
      <c r="D765" s="315"/>
      <c r="E765" s="315"/>
      <c r="F765" s="315"/>
      <c r="G765" s="315"/>
      <c r="H765" s="315"/>
      <c r="I765" s="315"/>
      <c r="J765" s="315"/>
      <c r="K765" s="315"/>
      <c r="L765" s="315"/>
      <c r="M765" s="315"/>
      <c r="N765" s="315"/>
      <c r="O765" s="315"/>
      <c r="P765" s="315"/>
      <c r="Q765" s="315"/>
      <c r="R765" s="315"/>
      <c r="S765" s="315"/>
      <c r="T765" s="315"/>
      <c r="U765" s="315"/>
      <c r="V765" s="315"/>
      <c r="W765" s="315"/>
      <c r="X765" s="315"/>
      <c r="Y765" s="315"/>
      <c r="Z765" s="315"/>
      <c r="AA765" s="315"/>
      <c r="AB765" s="315"/>
      <c r="AC765" s="315"/>
      <c r="AD765" s="315"/>
      <c r="AE765" s="315"/>
      <c r="AF765" s="315"/>
      <c r="AG765" s="315"/>
    </row>
    <row r="766">
      <c r="A766" s="315"/>
      <c r="B766" s="315"/>
      <c r="C766" s="315"/>
      <c r="D766" s="315"/>
      <c r="E766" s="315"/>
      <c r="F766" s="315"/>
      <c r="G766" s="315"/>
      <c r="H766" s="315"/>
      <c r="I766" s="315"/>
      <c r="J766" s="315"/>
      <c r="K766" s="315"/>
      <c r="L766" s="315"/>
      <c r="M766" s="315"/>
      <c r="N766" s="315"/>
      <c r="O766" s="315"/>
      <c r="P766" s="315"/>
      <c r="Q766" s="315"/>
      <c r="R766" s="315"/>
      <c r="S766" s="315"/>
      <c r="T766" s="315"/>
      <c r="U766" s="315"/>
      <c r="V766" s="315"/>
      <c r="W766" s="315"/>
      <c r="X766" s="315"/>
      <c r="Y766" s="315"/>
      <c r="Z766" s="315"/>
      <c r="AA766" s="315"/>
      <c r="AB766" s="315"/>
      <c r="AC766" s="315"/>
      <c r="AD766" s="315"/>
      <c r="AE766" s="315"/>
      <c r="AF766" s="315"/>
      <c r="AG766" s="315"/>
    </row>
    <row r="767">
      <c r="A767" s="315"/>
      <c r="B767" s="315"/>
      <c r="C767" s="315"/>
      <c r="D767" s="315"/>
      <c r="E767" s="315"/>
      <c r="F767" s="315"/>
      <c r="G767" s="315"/>
      <c r="H767" s="315"/>
      <c r="I767" s="315"/>
      <c r="J767" s="315"/>
      <c r="K767" s="315"/>
      <c r="L767" s="315"/>
      <c r="M767" s="315"/>
      <c r="N767" s="315"/>
      <c r="O767" s="315"/>
      <c r="P767" s="315"/>
      <c r="Q767" s="315"/>
      <c r="R767" s="315"/>
      <c r="S767" s="315"/>
      <c r="T767" s="315"/>
      <c r="U767" s="315"/>
      <c r="V767" s="315"/>
      <c r="W767" s="315"/>
      <c r="X767" s="315"/>
      <c r="Y767" s="315"/>
      <c r="Z767" s="315"/>
      <c r="AA767" s="315"/>
      <c r="AB767" s="315"/>
      <c r="AC767" s="315"/>
      <c r="AD767" s="315"/>
      <c r="AE767" s="315"/>
      <c r="AF767" s="315"/>
      <c r="AG767" s="315"/>
    </row>
    <row r="768">
      <c r="A768" s="315"/>
      <c r="B768" s="315"/>
      <c r="C768" s="315"/>
      <c r="D768" s="315"/>
      <c r="E768" s="315"/>
      <c r="F768" s="315"/>
      <c r="G768" s="315"/>
      <c r="H768" s="315"/>
      <c r="I768" s="315"/>
      <c r="J768" s="315"/>
      <c r="K768" s="315"/>
      <c r="L768" s="315"/>
      <c r="M768" s="315"/>
      <c r="N768" s="315"/>
      <c r="O768" s="315"/>
      <c r="P768" s="315"/>
      <c r="Q768" s="315"/>
      <c r="R768" s="315"/>
      <c r="S768" s="315"/>
      <c r="T768" s="315"/>
      <c r="U768" s="315"/>
      <c r="V768" s="315"/>
      <c r="W768" s="315"/>
      <c r="X768" s="315"/>
      <c r="Y768" s="315"/>
      <c r="Z768" s="315"/>
      <c r="AA768" s="315"/>
      <c r="AB768" s="315"/>
      <c r="AC768" s="315"/>
      <c r="AD768" s="315"/>
      <c r="AE768" s="315"/>
      <c r="AF768" s="315"/>
      <c r="AG768" s="315"/>
    </row>
    <row r="769">
      <c r="A769" s="315"/>
      <c r="B769" s="315"/>
      <c r="C769" s="315"/>
      <c r="D769" s="315"/>
      <c r="E769" s="315"/>
      <c r="F769" s="315"/>
      <c r="G769" s="315"/>
      <c r="H769" s="315"/>
      <c r="I769" s="315"/>
      <c r="J769" s="315"/>
      <c r="K769" s="315"/>
      <c r="L769" s="315"/>
      <c r="M769" s="315"/>
      <c r="N769" s="315"/>
      <c r="O769" s="315"/>
      <c r="P769" s="315"/>
      <c r="Q769" s="315"/>
      <c r="R769" s="315"/>
      <c r="S769" s="315"/>
      <c r="T769" s="315"/>
      <c r="U769" s="315"/>
      <c r="V769" s="315"/>
      <c r="W769" s="315"/>
      <c r="X769" s="315"/>
      <c r="Y769" s="315"/>
      <c r="Z769" s="315"/>
      <c r="AA769" s="315"/>
      <c r="AB769" s="315"/>
      <c r="AC769" s="315"/>
      <c r="AD769" s="315"/>
      <c r="AE769" s="315"/>
      <c r="AF769" s="315"/>
      <c r="AG769" s="315"/>
    </row>
    <row r="770">
      <c r="A770" s="315"/>
      <c r="B770" s="315"/>
      <c r="C770" s="315"/>
      <c r="D770" s="315"/>
      <c r="E770" s="315"/>
      <c r="F770" s="315"/>
      <c r="G770" s="315"/>
      <c r="H770" s="315"/>
      <c r="I770" s="315"/>
      <c r="J770" s="315"/>
      <c r="K770" s="315"/>
      <c r="L770" s="315"/>
      <c r="M770" s="315"/>
      <c r="N770" s="315"/>
      <c r="O770" s="315"/>
      <c r="P770" s="315"/>
      <c r="Q770" s="315"/>
      <c r="R770" s="315"/>
      <c r="S770" s="315"/>
      <c r="T770" s="315"/>
      <c r="U770" s="315"/>
      <c r="V770" s="315"/>
      <c r="W770" s="315"/>
      <c r="X770" s="315"/>
      <c r="Y770" s="315"/>
      <c r="Z770" s="315"/>
      <c r="AA770" s="315"/>
      <c r="AB770" s="315"/>
      <c r="AC770" s="315"/>
      <c r="AD770" s="315"/>
      <c r="AE770" s="315"/>
      <c r="AF770" s="315"/>
      <c r="AG770" s="315"/>
    </row>
    <row r="771">
      <c r="A771" s="315"/>
      <c r="B771" s="315"/>
      <c r="C771" s="315"/>
      <c r="D771" s="315"/>
      <c r="E771" s="315"/>
      <c r="F771" s="315"/>
      <c r="G771" s="315"/>
      <c r="H771" s="315"/>
      <c r="I771" s="315"/>
      <c r="J771" s="315"/>
      <c r="K771" s="315"/>
      <c r="L771" s="315"/>
      <c r="M771" s="315"/>
      <c r="N771" s="315"/>
      <c r="O771" s="315"/>
      <c r="P771" s="315"/>
      <c r="Q771" s="315"/>
      <c r="R771" s="315"/>
      <c r="S771" s="315"/>
      <c r="T771" s="315"/>
      <c r="U771" s="315"/>
      <c r="V771" s="315"/>
      <c r="W771" s="315"/>
      <c r="X771" s="315"/>
      <c r="Y771" s="315"/>
      <c r="Z771" s="315"/>
      <c r="AA771" s="315"/>
      <c r="AB771" s="315"/>
      <c r="AC771" s="315"/>
      <c r="AD771" s="315"/>
      <c r="AE771" s="315"/>
      <c r="AF771" s="315"/>
      <c r="AG771" s="315"/>
    </row>
    <row r="772">
      <c r="A772" s="315"/>
      <c r="B772" s="315"/>
      <c r="C772" s="315"/>
      <c r="D772" s="315"/>
      <c r="E772" s="315"/>
      <c r="F772" s="315"/>
      <c r="G772" s="315"/>
      <c r="H772" s="315"/>
      <c r="I772" s="315"/>
      <c r="J772" s="315"/>
      <c r="K772" s="315"/>
      <c r="L772" s="315"/>
      <c r="M772" s="315"/>
      <c r="N772" s="315"/>
      <c r="O772" s="315"/>
      <c r="P772" s="315"/>
      <c r="Q772" s="315"/>
      <c r="R772" s="315"/>
      <c r="S772" s="315"/>
      <c r="T772" s="315"/>
      <c r="U772" s="315"/>
      <c r="V772" s="315"/>
      <c r="W772" s="315"/>
      <c r="X772" s="315"/>
      <c r="Y772" s="315"/>
      <c r="Z772" s="315"/>
      <c r="AA772" s="315"/>
      <c r="AB772" s="315"/>
      <c r="AC772" s="315"/>
      <c r="AD772" s="315"/>
      <c r="AE772" s="315"/>
      <c r="AF772" s="315"/>
      <c r="AG772" s="315"/>
    </row>
    <row r="773">
      <c r="A773" s="315"/>
      <c r="B773" s="315"/>
      <c r="C773" s="315"/>
      <c r="D773" s="315"/>
      <c r="E773" s="315"/>
      <c r="F773" s="315"/>
      <c r="G773" s="315"/>
      <c r="H773" s="315"/>
      <c r="I773" s="315"/>
      <c r="J773" s="315"/>
      <c r="K773" s="315"/>
      <c r="L773" s="315"/>
      <c r="M773" s="315"/>
      <c r="N773" s="315"/>
      <c r="O773" s="315"/>
      <c r="P773" s="315"/>
      <c r="Q773" s="315"/>
      <c r="R773" s="315"/>
      <c r="S773" s="315"/>
      <c r="T773" s="315"/>
      <c r="U773" s="315"/>
      <c r="V773" s="315"/>
      <c r="W773" s="315"/>
      <c r="X773" s="315"/>
      <c r="Y773" s="315"/>
      <c r="Z773" s="315"/>
      <c r="AA773" s="315"/>
      <c r="AB773" s="315"/>
      <c r="AC773" s="315"/>
      <c r="AD773" s="315"/>
      <c r="AE773" s="315"/>
      <c r="AF773" s="315"/>
      <c r="AG773" s="315"/>
    </row>
    <row r="774">
      <c r="A774" s="315"/>
      <c r="B774" s="315"/>
      <c r="C774" s="315"/>
      <c r="D774" s="315"/>
      <c r="E774" s="315"/>
      <c r="F774" s="315"/>
      <c r="G774" s="315"/>
      <c r="H774" s="315"/>
      <c r="I774" s="315"/>
      <c r="J774" s="315"/>
      <c r="K774" s="315"/>
      <c r="L774" s="315"/>
      <c r="M774" s="315"/>
      <c r="N774" s="315"/>
      <c r="O774" s="315"/>
      <c r="P774" s="315"/>
      <c r="Q774" s="315"/>
      <c r="R774" s="315"/>
      <c r="S774" s="315"/>
      <c r="T774" s="315"/>
      <c r="U774" s="315"/>
      <c r="V774" s="315"/>
      <c r="W774" s="315"/>
      <c r="X774" s="315"/>
      <c r="Y774" s="315"/>
      <c r="Z774" s="315"/>
      <c r="AA774" s="315"/>
      <c r="AB774" s="315"/>
      <c r="AC774" s="315"/>
      <c r="AD774" s="315"/>
      <c r="AE774" s="315"/>
      <c r="AF774" s="315"/>
      <c r="AG774" s="315"/>
    </row>
    <row r="775">
      <c r="A775" s="315"/>
      <c r="B775" s="315"/>
      <c r="C775" s="315"/>
      <c r="D775" s="315"/>
      <c r="E775" s="315"/>
      <c r="F775" s="315"/>
      <c r="G775" s="315"/>
      <c r="H775" s="315"/>
      <c r="I775" s="315"/>
      <c r="J775" s="315"/>
      <c r="K775" s="315"/>
      <c r="L775" s="315"/>
      <c r="M775" s="315"/>
      <c r="N775" s="315"/>
      <c r="O775" s="315"/>
      <c r="P775" s="315"/>
      <c r="Q775" s="315"/>
      <c r="R775" s="315"/>
      <c r="S775" s="315"/>
      <c r="T775" s="315"/>
      <c r="U775" s="315"/>
      <c r="V775" s="315"/>
      <c r="W775" s="315"/>
      <c r="X775" s="315"/>
      <c r="Y775" s="315"/>
      <c r="Z775" s="315"/>
      <c r="AA775" s="315"/>
      <c r="AB775" s="315"/>
      <c r="AC775" s="315"/>
      <c r="AD775" s="315"/>
      <c r="AE775" s="315"/>
      <c r="AF775" s="315"/>
      <c r="AG775" s="315"/>
    </row>
    <row r="776">
      <c r="A776" s="315"/>
      <c r="B776" s="315"/>
      <c r="C776" s="315"/>
      <c r="D776" s="315"/>
      <c r="E776" s="315"/>
      <c r="F776" s="315"/>
      <c r="G776" s="315"/>
      <c r="H776" s="315"/>
      <c r="I776" s="315"/>
      <c r="J776" s="315"/>
      <c r="K776" s="315"/>
      <c r="L776" s="315"/>
      <c r="M776" s="315"/>
      <c r="N776" s="315"/>
      <c r="O776" s="315"/>
      <c r="P776" s="315"/>
      <c r="Q776" s="315"/>
      <c r="R776" s="315"/>
      <c r="S776" s="315"/>
      <c r="T776" s="315"/>
      <c r="U776" s="315"/>
      <c r="V776" s="315"/>
      <c r="W776" s="315"/>
      <c r="X776" s="315"/>
      <c r="Y776" s="315"/>
      <c r="Z776" s="315"/>
      <c r="AA776" s="315"/>
      <c r="AB776" s="315"/>
      <c r="AC776" s="315"/>
      <c r="AD776" s="315"/>
      <c r="AE776" s="315"/>
      <c r="AF776" s="315"/>
      <c r="AG776" s="315"/>
    </row>
    <row r="777">
      <c r="A777" s="315"/>
      <c r="B777" s="315"/>
      <c r="C777" s="315"/>
      <c r="D777" s="315"/>
      <c r="E777" s="315"/>
      <c r="F777" s="315"/>
      <c r="G777" s="315"/>
      <c r="H777" s="315"/>
      <c r="I777" s="315"/>
      <c r="J777" s="315"/>
      <c r="K777" s="315"/>
      <c r="L777" s="315"/>
      <c r="M777" s="315"/>
      <c r="N777" s="315"/>
      <c r="O777" s="315"/>
      <c r="P777" s="315"/>
      <c r="Q777" s="315"/>
      <c r="R777" s="315"/>
      <c r="S777" s="315"/>
      <c r="T777" s="315"/>
      <c r="U777" s="315"/>
      <c r="V777" s="315"/>
      <c r="W777" s="315"/>
      <c r="X777" s="315"/>
      <c r="Y777" s="315"/>
      <c r="Z777" s="315"/>
      <c r="AA777" s="315"/>
      <c r="AB777" s="315"/>
      <c r="AC777" s="315"/>
      <c r="AD777" s="315"/>
      <c r="AE777" s="315"/>
      <c r="AF777" s="315"/>
      <c r="AG777" s="315"/>
    </row>
    <row r="778">
      <c r="A778" s="315"/>
      <c r="B778" s="315"/>
      <c r="C778" s="315"/>
      <c r="D778" s="315"/>
      <c r="E778" s="315"/>
      <c r="F778" s="315"/>
      <c r="G778" s="315"/>
      <c r="H778" s="315"/>
      <c r="I778" s="315"/>
      <c r="J778" s="315"/>
      <c r="K778" s="315"/>
      <c r="L778" s="315"/>
      <c r="M778" s="315"/>
      <c r="N778" s="315"/>
      <c r="O778" s="315"/>
      <c r="P778" s="315"/>
      <c r="Q778" s="315"/>
      <c r="R778" s="315"/>
      <c r="S778" s="315"/>
      <c r="T778" s="315"/>
      <c r="U778" s="315"/>
      <c r="V778" s="315"/>
      <c r="W778" s="315"/>
      <c r="X778" s="315"/>
      <c r="Y778" s="315"/>
      <c r="Z778" s="315"/>
      <c r="AA778" s="315"/>
      <c r="AB778" s="315"/>
      <c r="AC778" s="315"/>
      <c r="AD778" s="315"/>
      <c r="AE778" s="315"/>
      <c r="AF778" s="315"/>
      <c r="AG778" s="315"/>
    </row>
    <row r="779">
      <c r="A779" s="315"/>
      <c r="B779" s="315"/>
      <c r="C779" s="315"/>
      <c r="D779" s="315"/>
      <c r="E779" s="315"/>
      <c r="F779" s="315"/>
      <c r="G779" s="315"/>
      <c r="H779" s="315"/>
      <c r="I779" s="315"/>
      <c r="J779" s="315"/>
      <c r="K779" s="315"/>
      <c r="L779" s="315"/>
      <c r="M779" s="315"/>
      <c r="N779" s="315"/>
      <c r="O779" s="315"/>
      <c r="P779" s="315"/>
      <c r="Q779" s="315"/>
      <c r="R779" s="315"/>
      <c r="S779" s="315"/>
      <c r="T779" s="315"/>
      <c r="U779" s="315"/>
      <c r="V779" s="315"/>
      <c r="W779" s="315"/>
      <c r="X779" s="315"/>
      <c r="Y779" s="315"/>
      <c r="Z779" s="315"/>
      <c r="AA779" s="315"/>
      <c r="AB779" s="315"/>
      <c r="AC779" s="315"/>
      <c r="AD779" s="315"/>
      <c r="AE779" s="315"/>
      <c r="AF779" s="315"/>
      <c r="AG779" s="315"/>
    </row>
    <row r="780">
      <c r="A780" s="315"/>
      <c r="B780" s="315"/>
      <c r="C780" s="315"/>
      <c r="D780" s="315"/>
      <c r="E780" s="315"/>
      <c r="F780" s="315"/>
      <c r="G780" s="315"/>
      <c r="H780" s="315"/>
      <c r="I780" s="315"/>
      <c r="J780" s="315"/>
      <c r="K780" s="315"/>
      <c r="L780" s="315"/>
      <c r="M780" s="315"/>
      <c r="N780" s="315"/>
      <c r="O780" s="315"/>
      <c r="P780" s="315"/>
      <c r="Q780" s="315"/>
      <c r="R780" s="315"/>
      <c r="S780" s="315"/>
      <c r="T780" s="315"/>
      <c r="U780" s="315"/>
      <c r="V780" s="315"/>
      <c r="W780" s="315"/>
      <c r="X780" s="315"/>
      <c r="Y780" s="315"/>
      <c r="Z780" s="315"/>
      <c r="AA780" s="315"/>
      <c r="AB780" s="315"/>
      <c r="AC780" s="315"/>
      <c r="AD780" s="315"/>
      <c r="AE780" s="315"/>
      <c r="AF780" s="315"/>
      <c r="AG780" s="315"/>
    </row>
    <row r="781">
      <c r="A781" s="315"/>
      <c r="B781" s="315"/>
      <c r="C781" s="315"/>
      <c r="D781" s="315"/>
      <c r="E781" s="315"/>
      <c r="F781" s="315"/>
      <c r="G781" s="315"/>
      <c r="H781" s="315"/>
      <c r="I781" s="315"/>
      <c r="J781" s="315"/>
      <c r="K781" s="315"/>
      <c r="L781" s="315"/>
      <c r="M781" s="315"/>
      <c r="N781" s="315"/>
      <c r="O781" s="315"/>
      <c r="P781" s="315"/>
      <c r="Q781" s="315"/>
      <c r="R781" s="315"/>
      <c r="S781" s="315"/>
      <c r="T781" s="315"/>
      <c r="U781" s="315"/>
      <c r="V781" s="315"/>
      <c r="W781" s="315"/>
      <c r="X781" s="315"/>
      <c r="Y781" s="315"/>
      <c r="Z781" s="315"/>
      <c r="AA781" s="315"/>
      <c r="AB781" s="315"/>
      <c r="AC781" s="315"/>
      <c r="AD781" s="315"/>
      <c r="AE781" s="315"/>
      <c r="AF781" s="315"/>
      <c r="AG781" s="315"/>
    </row>
    <row r="782">
      <c r="A782" s="315"/>
      <c r="B782" s="315"/>
      <c r="C782" s="315"/>
      <c r="D782" s="315"/>
      <c r="E782" s="315"/>
      <c r="F782" s="315"/>
      <c r="G782" s="315"/>
      <c r="H782" s="315"/>
      <c r="I782" s="315"/>
      <c r="J782" s="315"/>
      <c r="K782" s="315"/>
      <c r="L782" s="315"/>
      <c r="M782" s="315"/>
      <c r="N782" s="315"/>
      <c r="O782" s="315"/>
      <c r="P782" s="315"/>
      <c r="Q782" s="315"/>
      <c r="R782" s="315"/>
      <c r="S782" s="315"/>
      <c r="T782" s="315"/>
      <c r="U782" s="315"/>
      <c r="V782" s="315"/>
      <c r="W782" s="315"/>
      <c r="X782" s="315"/>
      <c r="Y782" s="315"/>
      <c r="Z782" s="315"/>
      <c r="AA782" s="315"/>
      <c r="AB782" s="315"/>
      <c r="AC782" s="315"/>
      <c r="AD782" s="315"/>
      <c r="AE782" s="315"/>
      <c r="AF782" s="315"/>
      <c r="AG782" s="315"/>
    </row>
    <row r="783">
      <c r="A783" s="315"/>
      <c r="B783" s="315"/>
      <c r="C783" s="315"/>
      <c r="D783" s="315"/>
      <c r="E783" s="315"/>
      <c r="F783" s="315"/>
      <c r="G783" s="315"/>
      <c r="H783" s="315"/>
      <c r="I783" s="315"/>
      <c r="J783" s="315"/>
      <c r="K783" s="315"/>
      <c r="L783" s="315"/>
      <c r="M783" s="315"/>
      <c r="N783" s="315"/>
      <c r="O783" s="315"/>
      <c r="P783" s="315"/>
      <c r="Q783" s="315"/>
      <c r="R783" s="315"/>
      <c r="S783" s="315"/>
      <c r="T783" s="315"/>
      <c r="U783" s="315"/>
      <c r="V783" s="315"/>
      <c r="W783" s="315"/>
      <c r="X783" s="315"/>
      <c r="Y783" s="315"/>
      <c r="Z783" s="315"/>
      <c r="AA783" s="315"/>
      <c r="AB783" s="315"/>
      <c r="AC783" s="315"/>
      <c r="AD783" s="315"/>
      <c r="AE783" s="315"/>
      <c r="AF783" s="315"/>
      <c r="AG783" s="315"/>
    </row>
    <row r="784">
      <c r="A784" s="315"/>
      <c r="B784" s="315"/>
      <c r="C784" s="315"/>
      <c r="D784" s="315"/>
      <c r="E784" s="315"/>
      <c r="F784" s="315"/>
      <c r="G784" s="315"/>
      <c r="H784" s="315"/>
      <c r="I784" s="315"/>
      <c r="J784" s="315"/>
      <c r="K784" s="315"/>
      <c r="L784" s="315"/>
      <c r="M784" s="315"/>
      <c r="N784" s="315"/>
      <c r="O784" s="315"/>
      <c r="P784" s="315"/>
      <c r="Q784" s="315"/>
      <c r="R784" s="315"/>
      <c r="S784" s="315"/>
      <c r="T784" s="315"/>
      <c r="U784" s="315"/>
      <c r="V784" s="315"/>
      <c r="W784" s="315"/>
      <c r="X784" s="315"/>
      <c r="Y784" s="315"/>
      <c r="Z784" s="315"/>
      <c r="AA784" s="315"/>
      <c r="AB784" s="315"/>
      <c r="AC784" s="315"/>
      <c r="AD784" s="315"/>
      <c r="AE784" s="315"/>
      <c r="AF784" s="315"/>
      <c r="AG784" s="315"/>
    </row>
    <row r="785">
      <c r="A785" s="315"/>
      <c r="B785" s="315"/>
      <c r="C785" s="315"/>
      <c r="D785" s="315"/>
      <c r="E785" s="315"/>
      <c r="F785" s="315"/>
      <c r="G785" s="315"/>
      <c r="H785" s="315"/>
      <c r="I785" s="315"/>
      <c r="J785" s="315"/>
      <c r="K785" s="315"/>
      <c r="L785" s="315"/>
      <c r="M785" s="315"/>
      <c r="N785" s="315"/>
      <c r="O785" s="315"/>
      <c r="P785" s="315"/>
      <c r="Q785" s="315"/>
      <c r="R785" s="315"/>
      <c r="S785" s="315"/>
      <c r="T785" s="315"/>
      <c r="U785" s="315"/>
      <c r="V785" s="315"/>
      <c r="W785" s="315"/>
      <c r="X785" s="315"/>
      <c r="Y785" s="315"/>
      <c r="Z785" s="315"/>
      <c r="AA785" s="315"/>
      <c r="AB785" s="315"/>
      <c r="AC785" s="315"/>
      <c r="AD785" s="315"/>
      <c r="AE785" s="315"/>
      <c r="AF785" s="315"/>
      <c r="AG785" s="315"/>
    </row>
    <row r="786">
      <c r="A786" s="315"/>
      <c r="B786" s="315"/>
      <c r="C786" s="315"/>
      <c r="D786" s="315"/>
      <c r="E786" s="315"/>
      <c r="F786" s="315"/>
      <c r="G786" s="315"/>
      <c r="H786" s="315"/>
      <c r="I786" s="315"/>
      <c r="J786" s="315"/>
      <c r="K786" s="315"/>
      <c r="L786" s="315"/>
      <c r="M786" s="315"/>
      <c r="N786" s="315"/>
      <c r="O786" s="315"/>
      <c r="P786" s="315"/>
      <c r="Q786" s="315"/>
      <c r="R786" s="315"/>
      <c r="S786" s="315"/>
      <c r="T786" s="315"/>
      <c r="U786" s="315"/>
      <c r="V786" s="315"/>
      <c r="W786" s="315"/>
      <c r="X786" s="315"/>
      <c r="Y786" s="315"/>
      <c r="Z786" s="315"/>
      <c r="AA786" s="315"/>
      <c r="AB786" s="315"/>
      <c r="AC786" s="315"/>
      <c r="AD786" s="315"/>
      <c r="AE786" s="315"/>
      <c r="AF786" s="315"/>
      <c r="AG786" s="315"/>
    </row>
    <row r="787">
      <c r="A787" s="315"/>
      <c r="B787" s="315"/>
      <c r="C787" s="315"/>
      <c r="D787" s="315"/>
      <c r="E787" s="315"/>
      <c r="F787" s="315"/>
      <c r="G787" s="315"/>
      <c r="H787" s="315"/>
      <c r="I787" s="315"/>
      <c r="J787" s="315"/>
      <c r="K787" s="315"/>
      <c r="L787" s="315"/>
      <c r="M787" s="315"/>
      <c r="N787" s="315"/>
      <c r="O787" s="315"/>
      <c r="P787" s="315"/>
      <c r="Q787" s="315"/>
      <c r="R787" s="315"/>
      <c r="S787" s="315"/>
      <c r="T787" s="315"/>
      <c r="U787" s="315"/>
      <c r="V787" s="315"/>
      <c r="W787" s="315"/>
      <c r="X787" s="315"/>
      <c r="Y787" s="315"/>
      <c r="Z787" s="315"/>
      <c r="AA787" s="315"/>
      <c r="AB787" s="315"/>
      <c r="AC787" s="315"/>
      <c r="AD787" s="315"/>
      <c r="AE787" s="315"/>
      <c r="AF787" s="315"/>
      <c r="AG787" s="315"/>
    </row>
    <row r="788">
      <c r="A788" s="315"/>
      <c r="B788" s="315"/>
      <c r="C788" s="315"/>
      <c r="D788" s="315"/>
      <c r="E788" s="315"/>
      <c r="F788" s="315"/>
      <c r="G788" s="315"/>
      <c r="H788" s="315"/>
      <c r="I788" s="315"/>
      <c r="J788" s="315"/>
      <c r="K788" s="315"/>
      <c r="L788" s="315"/>
      <c r="M788" s="315"/>
      <c r="N788" s="315"/>
      <c r="O788" s="315"/>
      <c r="P788" s="315"/>
      <c r="Q788" s="315"/>
      <c r="R788" s="315"/>
      <c r="S788" s="315"/>
      <c r="T788" s="315"/>
      <c r="U788" s="315"/>
      <c r="V788" s="315"/>
      <c r="W788" s="315"/>
      <c r="X788" s="315"/>
      <c r="Y788" s="315"/>
      <c r="Z788" s="315"/>
      <c r="AA788" s="315"/>
      <c r="AB788" s="315"/>
      <c r="AC788" s="315"/>
      <c r="AD788" s="315"/>
      <c r="AE788" s="315"/>
      <c r="AF788" s="315"/>
      <c r="AG788" s="315"/>
    </row>
    <row r="789">
      <c r="A789" s="315"/>
      <c r="B789" s="315"/>
      <c r="C789" s="315"/>
      <c r="D789" s="315"/>
      <c r="E789" s="315"/>
      <c r="F789" s="315"/>
      <c r="G789" s="315"/>
      <c r="H789" s="315"/>
      <c r="I789" s="315"/>
      <c r="J789" s="315"/>
      <c r="K789" s="315"/>
      <c r="L789" s="315"/>
      <c r="M789" s="315"/>
      <c r="N789" s="315"/>
      <c r="O789" s="315"/>
      <c r="P789" s="315"/>
      <c r="Q789" s="315"/>
      <c r="R789" s="315"/>
      <c r="S789" s="315"/>
      <c r="T789" s="315"/>
      <c r="U789" s="315"/>
      <c r="V789" s="315"/>
      <c r="W789" s="315"/>
      <c r="X789" s="315"/>
      <c r="Y789" s="315"/>
      <c r="Z789" s="315"/>
      <c r="AA789" s="315"/>
      <c r="AB789" s="315"/>
      <c r="AC789" s="315"/>
      <c r="AD789" s="315"/>
      <c r="AE789" s="315"/>
      <c r="AF789" s="315"/>
      <c r="AG789" s="315"/>
    </row>
    <row r="790">
      <c r="A790" s="315"/>
      <c r="B790" s="315"/>
      <c r="C790" s="315"/>
      <c r="D790" s="315"/>
      <c r="E790" s="315"/>
      <c r="F790" s="315"/>
      <c r="G790" s="315"/>
      <c r="H790" s="315"/>
      <c r="I790" s="315"/>
      <c r="J790" s="315"/>
      <c r="K790" s="315"/>
      <c r="L790" s="315"/>
      <c r="M790" s="315"/>
      <c r="N790" s="315"/>
      <c r="O790" s="315"/>
      <c r="P790" s="315"/>
      <c r="Q790" s="315"/>
      <c r="R790" s="315"/>
      <c r="S790" s="315"/>
      <c r="T790" s="315"/>
      <c r="U790" s="315"/>
      <c r="V790" s="315"/>
      <c r="W790" s="315"/>
      <c r="X790" s="315"/>
      <c r="Y790" s="315"/>
      <c r="Z790" s="315"/>
      <c r="AA790" s="315"/>
      <c r="AB790" s="315"/>
      <c r="AC790" s="315"/>
      <c r="AD790" s="315"/>
      <c r="AE790" s="315"/>
      <c r="AF790" s="315"/>
      <c r="AG790" s="315"/>
    </row>
    <row r="791">
      <c r="A791" s="315"/>
      <c r="B791" s="315"/>
      <c r="C791" s="315"/>
      <c r="D791" s="315"/>
      <c r="E791" s="315"/>
      <c r="F791" s="315"/>
      <c r="G791" s="315"/>
      <c r="H791" s="315"/>
      <c r="I791" s="315"/>
      <c r="J791" s="315"/>
      <c r="K791" s="315"/>
      <c r="L791" s="315"/>
      <c r="M791" s="315"/>
      <c r="N791" s="315"/>
      <c r="O791" s="315"/>
      <c r="P791" s="315"/>
      <c r="Q791" s="315"/>
      <c r="R791" s="315"/>
      <c r="S791" s="315"/>
      <c r="T791" s="315"/>
      <c r="U791" s="315"/>
      <c r="V791" s="315"/>
      <c r="W791" s="315"/>
      <c r="X791" s="315"/>
      <c r="Y791" s="315"/>
      <c r="Z791" s="315"/>
      <c r="AA791" s="315"/>
      <c r="AB791" s="315"/>
      <c r="AC791" s="315"/>
      <c r="AD791" s="315"/>
      <c r="AE791" s="315"/>
      <c r="AF791" s="315"/>
      <c r="AG791" s="315"/>
    </row>
    <row r="792">
      <c r="A792" s="315"/>
      <c r="B792" s="315"/>
      <c r="C792" s="315"/>
      <c r="D792" s="315"/>
      <c r="E792" s="315"/>
      <c r="F792" s="315"/>
      <c r="G792" s="315"/>
      <c r="H792" s="315"/>
      <c r="I792" s="315"/>
      <c r="J792" s="315"/>
      <c r="K792" s="315"/>
      <c r="L792" s="315"/>
      <c r="M792" s="315"/>
      <c r="N792" s="315"/>
      <c r="O792" s="315"/>
      <c r="P792" s="315"/>
      <c r="Q792" s="315"/>
      <c r="R792" s="315"/>
      <c r="S792" s="315"/>
      <c r="T792" s="315"/>
      <c r="U792" s="315"/>
      <c r="V792" s="315"/>
      <c r="W792" s="315"/>
      <c r="X792" s="315"/>
      <c r="Y792" s="315"/>
      <c r="Z792" s="315"/>
      <c r="AA792" s="315"/>
      <c r="AB792" s="315"/>
      <c r="AC792" s="315"/>
      <c r="AD792" s="315"/>
      <c r="AE792" s="315"/>
      <c r="AF792" s="315"/>
      <c r="AG792" s="315"/>
    </row>
    <row r="793">
      <c r="A793" s="315"/>
      <c r="B793" s="315"/>
      <c r="C793" s="315"/>
      <c r="D793" s="315"/>
      <c r="E793" s="315"/>
      <c r="F793" s="315"/>
      <c r="G793" s="315"/>
      <c r="H793" s="315"/>
      <c r="I793" s="315"/>
      <c r="J793" s="315"/>
      <c r="K793" s="315"/>
      <c r="L793" s="315"/>
      <c r="M793" s="315"/>
      <c r="N793" s="315"/>
      <c r="O793" s="315"/>
      <c r="P793" s="315"/>
      <c r="Q793" s="315"/>
      <c r="R793" s="315"/>
      <c r="S793" s="315"/>
      <c r="T793" s="315"/>
      <c r="U793" s="315"/>
      <c r="V793" s="315"/>
      <c r="W793" s="315"/>
      <c r="X793" s="315"/>
      <c r="Y793" s="315"/>
      <c r="Z793" s="315"/>
      <c r="AA793" s="315"/>
      <c r="AB793" s="315"/>
      <c r="AC793" s="315"/>
      <c r="AD793" s="315"/>
      <c r="AE793" s="315"/>
      <c r="AF793" s="315"/>
      <c r="AG793" s="315"/>
    </row>
    <row r="794">
      <c r="A794" s="315"/>
      <c r="B794" s="315"/>
      <c r="C794" s="315"/>
      <c r="D794" s="315"/>
      <c r="E794" s="315"/>
      <c r="F794" s="315"/>
      <c r="G794" s="315"/>
      <c r="H794" s="315"/>
      <c r="I794" s="315"/>
      <c r="J794" s="315"/>
      <c r="K794" s="315"/>
      <c r="L794" s="315"/>
      <c r="M794" s="315"/>
      <c r="N794" s="315"/>
      <c r="O794" s="315"/>
      <c r="P794" s="315"/>
      <c r="Q794" s="315"/>
      <c r="R794" s="315"/>
      <c r="S794" s="315"/>
      <c r="T794" s="315"/>
      <c r="U794" s="315"/>
      <c r="V794" s="315"/>
      <c r="W794" s="315"/>
      <c r="X794" s="315"/>
      <c r="Y794" s="315"/>
      <c r="Z794" s="315"/>
      <c r="AA794" s="315"/>
      <c r="AB794" s="315"/>
      <c r="AC794" s="315"/>
      <c r="AD794" s="315"/>
      <c r="AE794" s="315"/>
      <c r="AF794" s="315"/>
      <c r="AG794" s="315"/>
    </row>
    <row r="795">
      <c r="A795" s="315"/>
      <c r="B795" s="315"/>
      <c r="C795" s="315"/>
      <c r="D795" s="315"/>
      <c r="E795" s="315"/>
      <c r="F795" s="315"/>
      <c r="G795" s="315"/>
      <c r="H795" s="315"/>
      <c r="I795" s="315"/>
      <c r="J795" s="315"/>
      <c r="K795" s="315"/>
      <c r="L795" s="315"/>
      <c r="M795" s="315"/>
      <c r="N795" s="315"/>
      <c r="O795" s="315"/>
      <c r="P795" s="315"/>
      <c r="Q795" s="315"/>
      <c r="R795" s="315"/>
      <c r="S795" s="315"/>
      <c r="T795" s="315"/>
      <c r="U795" s="315"/>
      <c r="V795" s="315"/>
      <c r="W795" s="315"/>
      <c r="X795" s="315"/>
      <c r="Y795" s="315"/>
      <c r="Z795" s="315"/>
      <c r="AA795" s="315"/>
      <c r="AB795" s="315"/>
      <c r="AC795" s="315"/>
      <c r="AD795" s="315"/>
      <c r="AE795" s="315"/>
      <c r="AF795" s="315"/>
      <c r="AG795" s="315"/>
    </row>
    <row r="796">
      <c r="A796" s="315"/>
      <c r="B796" s="315"/>
      <c r="C796" s="315"/>
      <c r="D796" s="315"/>
      <c r="E796" s="315"/>
      <c r="F796" s="315"/>
      <c r="G796" s="315"/>
      <c r="H796" s="315"/>
      <c r="I796" s="315"/>
      <c r="J796" s="315"/>
      <c r="K796" s="315"/>
      <c r="L796" s="315"/>
      <c r="M796" s="315"/>
      <c r="N796" s="315"/>
      <c r="O796" s="315"/>
      <c r="P796" s="315"/>
      <c r="Q796" s="315"/>
      <c r="R796" s="315"/>
      <c r="S796" s="315"/>
      <c r="T796" s="315"/>
      <c r="U796" s="315"/>
      <c r="V796" s="315"/>
      <c r="W796" s="315"/>
      <c r="X796" s="315"/>
      <c r="Y796" s="315"/>
      <c r="Z796" s="315"/>
      <c r="AA796" s="315"/>
      <c r="AB796" s="315"/>
      <c r="AC796" s="315"/>
      <c r="AD796" s="315"/>
      <c r="AE796" s="315"/>
      <c r="AF796" s="315"/>
      <c r="AG796" s="315"/>
    </row>
    <row r="797">
      <c r="A797" s="315"/>
      <c r="B797" s="315"/>
      <c r="C797" s="315"/>
      <c r="D797" s="315"/>
      <c r="E797" s="315"/>
      <c r="F797" s="315"/>
      <c r="G797" s="315"/>
      <c r="H797" s="315"/>
      <c r="I797" s="315"/>
      <c r="J797" s="315"/>
      <c r="K797" s="315"/>
      <c r="L797" s="315"/>
      <c r="M797" s="315"/>
      <c r="N797" s="315"/>
      <c r="O797" s="315"/>
      <c r="P797" s="315"/>
      <c r="Q797" s="315"/>
      <c r="R797" s="315"/>
      <c r="S797" s="315"/>
      <c r="T797" s="315"/>
      <c r="U797" s="315"/>
      <c r="V797" s="315"/>
      <c r="W797" s="315"/>
      <c r="X797" s="315"/>
      <c r="Y797" s="315"/>
      <c r="Z797" s="315"/>
      <c r="AA797" s="315"/>
      <c r="AB797" s="315"/>
      <c r="AC797" s="315"/>
      <c r="AD797" s="315"/>
      <c r="AE797" s="315"/>
      <c r="AF797" s="315"/>
      <c r="AG797" s="315"/>
    </row>
    <row r="798">
      <c r="A798" s="315"/>
      <c r="B798" s="315"/>
      <c r="C798" s="315"/>
      <c r="D798" s="315"/>
      <c r="E798" s="315"/>
      <c r="F798" s="315"/>
      <c r="G798" s="315"/>
      <c r="H798" s="315"/>
      <c r="I798" s="315"/>
      <c r="J798" s="315"/>
      <c r="K798" s="315"/>
      <c r="L798" s="315"/>
      <c r="M798" s="315"/>
      <c r="N798" s="315"/>
      <c r="O798" s="315"/>
      <c r="P798" s="315"/>
      <c r="Q798" s="315"/>
      <c r="R798" s="315"/>
      <c r="S798" s="315"/>
      <c r="T798" s="315"/>
      <c r="U798" s="315"/>
      <c r="V798" s="315"/>
      <c r="W798" s="315"/>
      <c r="X798" s="315"/>
      <c r="Y798" s="315"/>
      <c r="Z798" s="315"/>
      <c r="AA798" s="315"/>
      <c r="AB798" s="315"/>
      <c r="AC798" s="315"/>
      <c r="AD798" s="315"/>
      <c r="AE798" s="315"/>
      <c r="AF798" s="315"/>
      <c r="AG798" s="315"/>
    </row>
    <row r="799">
      <c r="A799" s="315"/>
      <c r="B799" s="315"/>
      <c r="C799" s="315"/>
      <c r="D799" s="315"/>
      <c r="E799" s="315"/>
      <c r="F799" s="315"/>
      <c r="G799" s="315"/>
      <c r="H799" s="315"/>
      <c r="I799" s="315"/>
      <c r="J799" s="315"/>
      <c r="K799" s="315"/>
      <c r="L799" s="315"/>
      <c r="M799" s="315"/>
      <c r="N799" s="315"/>
      <c r="O799" s="315"/>
      <c r="P799" s="315"/>
      <c r="Q799" s="315"/>
      <c r="R799" s="315"/>
      <c r="S799" s="315"/>
      <c r="T799" s="315"/>
      <c r="U799" s="315"/>
      <c r="V799" s="315"/>
      <c r="W799" s="315"/>
      <c r="X799" s="315"/>
      <c r="Y799" s="315"/>
      <c r="Z799" s="315"/>
      <c r="AA799" s="315"/>
      <c r="AB799" s="315"/>
      <c r="AC799" s="315"/>
      <c r="AD799" s="315"/>
      <c r="AE799" s="315"/>
      <c r="AF799" s="315"/>
      <c r="AG799" s="315"/>
    </row>
    <row r="800">
      <c r="A800" s="315"/>
      <c r="B800" s="315"/>
      <c r="C800" s="315"/>
      <c r="D800" s="315"/>
      <c r="E800" s="315"/>
      <c r="F800" s="315"/>
      <c r="G800" s="315"/>
      <c r="H800" s="315"/>
      <c r="I800" s="315"/>
      <c r="J800" s="315"/>
      <c r="K800" s="315"/>
      <c r="L800" s="315"/>
      <c r="M800" s="315"/>
      <c r="N800" s="315"/>
      <c r="O800" s="315"/>
      <c r="P800" s="315"/>
      <c r="Q800" s="315"/>
      <c r="R800" s="315"/>
      <c r="S800" s="315"/>
      <c r="T800" s="315"/>
      <c r="U800" s="315"/>
      <c r="V800" s="315"/>
      <c r="W800" s="315"/>
      <c r="X800" s="315"/>
      <c r="Y800" s="315"/>
      <c r="Z800" s="315"/>
      <c r="AA800" s="315"/>
      <c r="AB800" s="315"/>
      <c r="AC800" s="315"/>
      <c r="AD800" s="315"/>
      <c r="AE800" s="315"/>
      <c r="AF800" s="315"/>
      <c r="AG800" s="315"/>
    </row>
    <row r="801">
      <c r="A801" s="315"/>
      <c r="B801" s="315"/>
      <c r="C801" s="315"/>
      <c r="D801" s="315"/>
      <c r="E801" s="315"/>
      <c r="F801" s="315"/>
      <c r="G801" s="315"/>
      <c r="H801" s="315"/>
      <c r="I801" s="315"/>
      <c r="J801" s="315"/>
      <c r="K801" s="315"/>
      <c r="L801" s="315"/>
      <c r="M801" s="315"/>
      <c r="N801" s="315"/>
      <c r="O801" s="315"/>
      <c r="P801" s="315"/>
      <c r="Q801" s="315"/>
      <c r="R801" s="315"/>
      <c r="S801" s="315"/>
      <c r="T801" s="315"/>
      <c r="U801" s="315"/>
      <c r="V801" s="315"/>
      <c r="W801" s="315"/>
      <c r="X801" s="315"/>
      <c r="Y801" s="315"/>
      <c r="Z801" s="315"/>
      <c r="AA801" s="315"/>
      <c r="AB801" s="315"/>
      <c r="AC801" s="315"/>
      <c r="AD801" s="315"/>
      <c r="AE801" s="315"/>
      <c r="AF801" s="315"/>
      <c r="AG801" s="315"/>
    </row>
    <row r="802">
      <c r="A802" s="315"/>
      <c r="B802" s="315"/>
      <c r="C802" s="315"/>
      <c r="D802" s="315"/>
      <c r="E802" s="315"/>
      <c r="F802" s="315"/>
      <c r="G802" s="315"/>
      <c r="H802" s="315"/>
      <c r="I802" s="315"/>
      <c r="J802" s="315"/>
      <c r="K802" s="315"/>
      <c r="L802" s="315"/>
      <c r="M802" s="315"/>
      <c r="N802" s="315"/>
      <c r="O802" s="315"/>
      <c r="P802" s="315"/>
      <c r="Q802" s="315"/>
      <c r="R802" s="315"/>
      <c r="S802" s="315"/>
      <c r="T802" s="315"/>
      <c r="U802" s="315"/>
      <c r="V802" s="315"/>
      <c r="W802" s="315"/>
      <c r="X802" s="315"/>
      <c r="Y802" s="315"/>
      <c r="Z802" s="315"/>
      <c r="AA802" s="315"/>
      <c r="AB802" s="315"/>
      <c r="AC802" s="315"/>
      <c r="AD802" s="315"/>
      <c r="AE802" s="315"/>
      <c r="AF802" s="315"/>
      <c r="AG802" s="315"/>
    </row>
    <row r="803">
      <c r="A803" s="315"/>
      <c r="B803" s="315"/>
      <c r="C803" s="315"/>
      <c r="D803" s="315"/>
      <c r="E803" s="315"/>
      <c r="F803" s="315"/>
      <c r="G803" s="315"/>
      <c r="H803" s="315"/>
      <c r="I803" s="315"/>
      <c r="J803" s="315"/>
      <c r="K803" s="315"/>
      <c r="L803" s="315"/>
      <c r="M803" s="315"/>
      <c r="N803" s="315"/>
      <c r="O803" s="315"/>
      <c r="P803" s="315"/>
      <c r="Q803" s="315"/>
      <c r="R803" s="315"/>
      <c r="S803" s="315"/>
      <c r="T803" s="315"/>
      <c r="U803" s="315"/>
      <c r="V803" s="315"/>
      <c r="W803" s="315"/>
      <c r="X803" s="315"/>
      <c r="Y803" s="315"/>
      <c r="Z803" s="315"/>
      <c r="AA803" s="315"/>
      <c r="AB803" s="315"/>
      <c r="AC803" s="315"/>
      <c r="AD803" s="315"/>
      <c r="AE803" s="315"/>
      <c r="AF803" s="315"/>
      <c r="AG803" s="315"/>
    </row>
    <row r="804">
      <c r="A804" s="315"/>
      <c r="B804" s="315"/>
      <c r="C804" s="315"/>
      <c r="D804" s="315"/>
      <c r="E804" s="315"/>
      <c r="F804" s="315"/>
      <c r="G804" s="315"/>
      <c r="H804" s="315"/>
      <c r="I804" s="315"/>
      <c r="J804" s="315"/>
      <c r="K804" s="315"/>
      <c r="L804" s="315"/>
      <c r="M804" s="315"/>
      <c r="N804" s="315"/>
      <c r="O804" s="315"/>
      <c r="P804" s="315"/>
      <c r="Q804" s="315"/>
      <c r="R804" s="315"/>
      <c r="S804" s="315"/>
      <c r="T804" s="315"/>
      <c r="U804" s="315"/>
      <c r="V804" s="315"/>
      <c r="W804" s="315"/>
      <c r="X804" s="315"/>
      <c r="Y804" s="315"/>
      <c r="Z804" s="315"/>
      <c r="AA804" s="315"/>
      <c r="AB804" s="315"/>
      <c r="AC804" s="315"/>
      <c r="AD804" s="315"/>
      <c r="AE804" s="315"/>
      <c r="AF804" s="315"/>
      <c r="AG804" s="315"/>
    </row>
    <row r="805">
      <c r="A805" s="315"/>
      <c r="B805" s="315"/>
      <c r="C805" s="315"/>
      <c r="D805" s="315"/>
      <c r="E805" s="315"/>
      <c r="F805" s="315"/>
      <c r="G805" s="315"/>
      <c r="H805" s="315"/>
      <c r="I805" s="315"/>
      <c r="J805" s="315"/>
      <c r="K805" s="315"/>
      <c r="L805" s="315"/>
      <c r="M805" s="315"/>
      <c r="N805" s="315"/>
      <c r="O805" s="315"/>
      <c r="P805" s="315"/>
      <c r="Q805" s="315"/>
      <c r="R805" s="315"/>
      <c r="S805" s="315"/>
      <c r="T805" s="315"/>
      <c r="U805" s="315"/>
      <c r="V805" s="315"/>
      <c r="W805" s="315"/>
      <c r="X805" s="315"/>
      <c r="Y805" s="315"/>
      <c r="Z805" s="315"/>
      <c r="AA805" s="315"/>
      <c r="AB805" s="315"/>
      <c r="AC805" s="315"/>
      <c r="AD805" s="315"/>
      <c r="AE805" s="315"/>
      <c r="AF805" s="315"/>
      <c r="AG805" s="315"/>
    </row>
    <row r="806">
      <c r="A806" s="315"/>
      <c r="B806" s="315"/>
      <c r="C806" s="315"/>
      <c r="D806" s="315"/>
      <c r="E806" s="315"/>
      <c r="F806" s="315"/>
      <c r="G806" s="315"/>
      <c r="H806" s="315"/>
      <c r="I806" s="315"/>
      <c r="J806" s="315"/>
      <c r="K806" s="315"/>
      <c r="L806" s="315"/>
      <c r="M806" s="315"/>
      <c r="N806" s="315"/>
      <c r="O806" s="315"/>
      <c r="P806" s="315"/>
      <c r="Q806" s="315"/>
      <c r="R806" s="315"/>
      <c r="S806" s="315"/>
      <c r="T806" s="315"/>
      <c r="U806" s="315"/>
      <c r="V806" s="315"/>
      <c r="W806" s="315"/>
      <c r="X806" s="315"/>
      <c r="Y806" s="315"/>
      <c r="Z806" s="315"/>
      <c r="AA806" s="315"/>
      <c r="AB806" s="315"/>
      <c r="AC806" s="315"/>
      <c r="AD806" s="315"/>
      <c r="AE806" s="315"/>
      <c r="AF806" s="315"/>
      <c r="AG806" s="315"/>
    </row>
    <row r="807">
      <c r="A807" s="315"/>
      <c r="B807" s="315"/>
      <c r="C807" s="315"/>
      <c r="D807" s="315"/>
      <c r="E807" s="315"/>
      <c r="F807" s="315"/>
      <c r="G807" s="315"/>
      <c r="H807" s="315"/>
      <c r="I807" s="315"/>
      <c r="J807" s="315"/>
      <c r="K807" s="315"/>
      <c r="L807" s="315"/>
      <c r="M807" s="315"/>
      <c r="N807" s="315"/>
      <c r="O807" s="315"/>
      <c r="P807" s="315"/>
      <c r="Q807" s="315"/>
      <c r="R807" s="315"/>
      <c r="S807" s="315"/>
      <c r="T807" s="315"/>
      <c r="U807" s="315"/>
      <c r="V807" s="315"/>
      <c r="W807" s="315"/>
      <c r="X807" s="315"/>
      <c r="Y807" s="315"/>
      <c r="Z807" s="315"/>
      <c r="AA807" s="315"/>
      <c r="AB807" s="315"/>
      <c r="AC807" s="315"/>
      <c r="AD807" s="315"/>
      <c r="AE807" s="315"/>
      <c r="AF807" s="315"/>
      <c r="AG807" s="315"/>
    </row>
    <row r="808">
      <c r="A808" s="315"/>
      <c r="B808" s="315"/>
      <c r="C808" s="315"/>
      <c r="D808" s="315"/>
      <c r="E808" s="315"/>
      <c r="F808" s="315"/>
      <c r="G808" s="315"/>
      <c r="H808" s="315"/>
      <c r="I808" s="315"/>
      <c r="J808" s="315"/>
      <c r="K808" s="315"/>
      <c r="L808" s="315"/>
      <c r="M808" s="315"/>
      <c r="N808" s="315"/>
      <c r="O808" s="315"/>
      <c r="P808" s="315"/>
      <c r="Q808" s="315"/>
      <c r="R808" s="315"/>
      <c r="S808" s="315"/>
      <c r="T808" s="315"/>
      <c r="U808" s="315"/>
      <c r="V808" s="315"/>
      <c r="W808" s="315"/>
      <c r="X808" s="315"/>
      <c r="Y808" s="315"/>
      <c r="Z808" s="315"/>
      <c r="AA808" s="315"/>
      <c r="AB808" s="315"/>
      <c r="AC808" s="315"/>
      <c r="AD808" s="315"/>
      <c r="AE808" s="315"/>
      <c r="AF808" s="315"/>
      <c r="AG808" s="315"/>
    </row>
    <row r="809">
      <c r="A809" s="315"/>
      <c r="B809" s="315"/>
      <c r="C809" s="315"/>
      <c r="D809" s="315"/>
      <c r="E809" s="315"/>
      <c r="F809" s="315"/>
      <c r="G809" s="315"/>
      <c r="H809" s="315"/>
      <c r="I809" s="315"/>
      <c r="J809" s="315"/>
      <c r="K809" s="315"/>
      <c r="L809" s="315"/>
      <c r="M809" s="315"/>
      <c r="N809" s="315"/>
      <c r="O809" s="315"/>
      <c r="P809" s="315"/>
      <c r="Q809" s="315"/>
      <c r="R809" s="315"/>
      <c r="S809" s="315"/>
      <c r="T809" s="315"/>
      <c r="U809" s="315"/>
      <c r="V809" s="315"/>
      <c r="W809" s="315"/>
      <c r="X809" s="315"/>
      <c r="Y809" s="315"/>
      <c r="Z809" s="315"/>
      <c r="AA809" s="315"/>
      <c r="AB809" s="315"/>
      <c r="AC809" s="315"/>
      <c r="AD809" s="315"/>
      <c r="AE809" s="315"/>
      <c r="AF809" s="315"/>
      <c r="AG809" s="315"/>
    </row>
    <row r="810">
      <c r="A810" s="315"/>
      <c r="B810" s="315"/>
      <c r="C810" s="315"/>
      <c r="D810" s="315"/>
      <c r="E810" s="315"/>
      <c r="F810" s="315"/>
      <c r="G810" s="315"/>
      <c r="H810" s="315"/>
      <c r="I810" s="315"/>
      <c r="J810" s="315"/>
      <c r="K810" s="315"/>
      <c r="L810" s="315"/>
      <c r="M810" s="315"/>
      <c r="N810" s="315"/>
      <c r="O810" s="315"/>
      <c r="P810" s="315"/>
      <c r="Q810" s="315"/>
      <c r="R810" s="315"/>
      <c r="S810" s="315"/>
      <c r="T810" s="315"/>
      <c r="U810" s="315"/>
      <c r="V810" s="315"/>
      <c r="W810" s="315"/>
      <c r="X810" s="315"/>
      <c r="Y810" s="315"/>
      <c r="Z810" s="315"/>
      <c r="AA810" s="315"/>
      <c r="AB810" s="315"/>
      <c r="AC810" s="315"/>
      <c r="AD810" s="315"/>
      <c r="AE810" s="315"/>
      <c r="AF810" s="315"/>
      <c r="AG810" s="315"/>
    </row>
    <row r="811">
      <c r="A811" s="315"/>
      <c r="B811" s="315"/>
      <c r="C811" s="315"/>
      <c r="D811" s="315"/>
      <c r="E811" s="315"/>
      <c r="F811" s="315"/>
      <c r="G811" s="315"/>
      <c r="H811" s="315"/>
      <c r="I811" s="315"/>
      <c r="J811" s="315"/>
      <c r="K811" s="315"/>
      <c r="L811" s="315"/>
      <c r="M811" s="315"/>
      <c r="N811" s="315"/>
      <c r="O811" s="315"/>
      <c r="P811" s="315"/>
      <c r="Q811" s="315"/>
      <c r="R811" s="315"/>
      <c r="S811" s="315"/>
      <c r="T811" s="315"/>
      <c r="U811" s="315"/>
      <c r="V811" s="315"/>
      <c r="W811" s="315"/>
      <c r="X811" s="315"/>
      <c r="Y811" s="315"/>
      <c r="Z811" s="315"/>
      <c r="AA811" s="315"/>
      <c r="AB811" s="315"/>
      <c r="AC811" s="315"/>
      <c r="AD811" s="315"/>
      <c r="AE811" s="315"/>
      <c r="AF811" s="315"/>
      <c r="AG811" s="315"/>
    </row>
    <row r="812">
      <c r="A812" s="315"/>
      <c r="B812" s="315"/>
      <c r="C812" s="315"/>
      <c r="D812" s="315"/>
      <c r="E812" s="315"/>
      <c r="F812" s="315"/>
      <c r="G812" s="315"/>
      <c r="H812" s="315"/>
      <c r="I812" s="315"/>
      <c r="J812" s="315"/>
      <c r="K812" s="315"/>
      <c r="L812" s="315"/>
      <c r="M812" s="315"/>
      <c r="N812" s="315"/>
      <c r="O812" s="315"/>
      <c r="P812" s="315"/>
      <c r="Q812" s="315"/>
      <c r="R812" s="315"/>
      <c r="S812" s="315"/>
      <c r="T812" s="315"/>
      <c r="U812" s="315"/>
      <c r="V812" s="315"/>
      <c r="W812" s="315"/>
      <c r="X812" s="315"/>
      <c r="Y812" s="315"/>
      <c r="Z812" s="315"/>
      <c r="AA812" s="315"/>
      <c r="AB812" s="315"/>
      <c r="AC812" s="315"/>
      <c r="AD812" s="315"/>
      <c r="AE812" s="315"/>
      <c r="AF812" s="315"/>
      <c r="AG812" s="315"/>
    </row>
    <row r="813">
      <c r="A813" s="315"/>
      <c r="B813" s="315"/>
      <c r="C813" s="315"/>
      <c r="D813" s="315"/>
      <c r="E813" s="315"/>
      <c r="F813" s="315"/>
      <c r="G813" s="315"/>
      <c r="H813" s="315"/>
      <c r="I813" s="315"/>
      <c r="J813" s="315"/>
      <c r="K813" s="315"/>
      <c r="L813" s="315"/>
      <c r="M813" s="315"/>
      <c r="N813" s="315"/>
      <c r="O813" s="315"/>
      <c r="P813" s="315"/>
      <c r="Q813" s="315"/>
      <c r="R813" s="315"/>
      <c r="S813" s="315"/>
      <c r="T813" s="315"/>
      <c r="U813" s="315"/>
      <c r="V813" s="315"/>
      <c r="W813" s="315"/>
      <c r="X813" s="315"/>
      <c r="Y813" s="315"/>
      <c r="Z813" s="315"/>
      <c r="AA813" s="315"/>
      <c r="AB813" s="315"/>
      <c r="AC813" s="315"/>
      <c r="AD813" s="315"/>
      <c r="AE813" s="315"/>
      <c r="AF813" s="315"/>
      <c r="AG813" s="315"/>
    </row>
    <row r="814">
      <c r="A814" s="315"/>
      <c r="B814" s="315"/>
      <c r="C814" s="315"/>
      <c r="D814" s="315"/>
      <c r="E814" s="315"/>
      <c r="F814" s="315"/>
      <c r="G814" s="315"/>
      <c r="H814" s="315"/>
      <c r="I814" s="315"/>
      <c r="J814" s="315"/>
      <c r="K814" s="315"/>
      <c r="L814" s="315"/>
      <c r="M814" s="315"/>
      <c r="N814" s="315"/>
      <c r="O814" s="315"/>
      <c r="P814" s="315"/>
      <c r="Q814" s="315"/>
      <c r="R814" s="315"/>
      <c r="S814" s="315"/>
      <c r="T814" s="315"/>
      <c r="U814" s="315"/>
      <c r="V814" s="315"/>
      <c r="W814" s="315"/>
      <c r="X814" s="315"/>
      <c r="Y814" s="315"/>
      <c r="Z814" s="315"/>
      <c r="AA814" s="315"/>
      <c r="AB814" s="315"/>
      <c r="AC814" s="315"/>
      <c r="AD814" s="315"/>
      <c r="AE814" s="315"/>
      <c r="AF814" s="315"/>
      <c r="AG814" s="315"/>
    </row>
    <row r="815">
      <c r="A815" s="315"/>
      <c r="B815" s="315"/>
      <c r="C815" s="315"/>
      <c r="D815" s="315"/>
      <c r="E815" s="315"/>
      <c r="F815" s="315"/>
      <c r="G815" s="315"/>
      <c r="H815" s="315"/>
      <c r="I815" s="315"/>
      <c r="J815" s="315"/>
      <c r="K815" s="315"/>
      <c r="L815" s="315"/>
      <c r="M815" s="315"/>
      <c r="N815" s="315"/>
      <c r="O815" s="315"/>
      <c r="P815" s="315"/>
      <c r="Q815" s="315"/>
      <c r="R815" s="315"/>
      <c r="S815" s="315"/>
      <c r="T815" s="315"/>
      <c r="U815" s="315"/>
      <c r="V815" s="315"/>
      <c r="W815" s="315"/>
      <c r="X815" s="315"/>
      <c r="Y815" s="315"/>
      <c r="Z815" s="315"/>
      <c r="AA815" s="315"/>
      <c r="AB815" s="315"/>
      <c r="AC815" s="315"/>
      <c r="AD815" s="315"/>
      <c r="AE815" s="315"/>
      <c r="AF815" s="315"/>
      <c r="AG815" s="315"/>
    </row>
    <row r="816">
      <c r="A816" s="315"/>
      <c r="B816" s="315"/>
      <c r="C816" s="315"/>
      <c r="D816" s="315"/>
      <c r="E816" s="315"/>
      <c r="F816" s="315"/>
      <c r="G816" s="315"/>
      <c r="H816" s="315"/>
      <c r="I816" s="315"/>
      <c r="J816" s="315"/>
      <c r="K816" s="315"/>
      <c r="L816" s="315"/>
      <c r="M816" s="315"/>
      <c r="N816" s="315"/>
      <c r="O816" s="315"/>
      <c r="P816" s="315"/>
      <c r="Q816" s="315"/>
      <c r="R816" s="315"/>
      <c r="S816" s="315"/>
      <c r="T816" s="315"/>
      <c r="U816" s="315"/>
      <c r="V816" s="315"/>
      <c r="W816" s="315"/>
      <c r="X816" s="315"/>
      <c r="Y816" s="315"/>
      <c r="Z816" s="315"/>
      <c r="AA816" s="315"/>
      <c r="AB816" s="315"/>
      <c r="AC816" s="315"/>
      <c r="AD816" s="315"/>
      <c r="AE816" s="315"/>
      <c r="AF816" s="315"/>
      <c r="AG816" s="315"/>
    </row>
    <row r="817">
      <c r="A817" s="315"/>
      <c r="B817" s="315"/>
      <c r="C817" s="315"/>
      <c r="D817" s="315"/>
      <c r="E817" s="315"/>
      <c r="F817" s="315"/>
      <c r="G817" s="315"/>
      <c r="H817" s="315"/>
      <c r="I817" s="315"/>
      <c r="J817" s="315"/>
      <c r="K817" s="315"/>
      <c r="L817" s="315"/>
      <c r="M817" s="315"/>
      <c r="N817" s="315"/>
      <c r="O817" s="315"/>
      <c r="P817" s="315"/>
      <c r="Q817" s="315"/>
      <c r="R817" s="315"/>
      <c r="S817" s="315"/>
      <c r="T817" s="315"/>
      <c r="U817" s="315"/>
      <c r="V817" s="315"/>
      <c r="W817" s="315"/>
      <c r="X817" s="315"/>
      <c r="Y817" s="315"/>
      <c r="Z817" s="315"/>
      <c r="AA817" s="315"/>
      <c r="AB817" s="315"/>
      <c r="AC817" s="315"/>
      <c r="AD817" s="315"/>
      <c r="AE817" s="315"/>
      <c r="AF817" s="315"/>
      <c r="AG817" s="315"/>
    </row>
    <row r="818">
      <c r="A818" s="315"/>
      <c r="B818" s="315"/>
      <c r="C818" s="315"/>
      <c r="D818" s="315"/>
      <c r="E818" s="315"/>
      <c r="F818" s="315"/>
      <c r="G818" s="315"/>
      <c r="H818" s="315"/>
      <c r="I818" s="315"/>
      <c r="J818" s="315"/>
      <c r="K818" s="315"/>
      <c r="L818" s="315"/>
      <c r="M818" s="315"/>
      <c r="N818" s="315"/>
      <c r="O818" s="315"/>
      <c r="P818" s="315"/>
      <c r="Q818" s="315"/>
      <c r="R818" s="315"/>
      <c r="S818" s="315"/>
      <c r="T818" s="315"/>
      <c r="U818" s="315"/>
      <c r="V818" s="315"/>
      <c r="W818" s="315"/>
      <c r="X818" s="315"/>
      <c r="Y818" s="315"/>
      <c r="Z818" s="315"/>
      <c r="AA818" s="315"/>
      <c r="AB818" s="315"/>
      <c r="AC818" s="315"/>
      <c r="AD818" s="315"/>
      <c r="AE818" s="315"/>
      <c r="AF818" s="315"/>
      <c r="AG818" s="315"/>
    </row>
    <row r="819">
      <c r="A819" s="315"/>
      <c r="B819" s="315"/>
      <c r="C819" s="315"/>
      <c r="D819" s="315"/>
      <c r="E819" s="315"/>
      <c r="F819" s="315"/>
      <c r="G819" s="315"/>
      <c r="H819" s="315"/>
      <c r="I819" s="315"/>
      <c r="J819" s="315"/>
      <c r="K819" s="315"/>
      <c r="L819" s="315"/>
      <c r="M819" s="315"/>
      <c r="N819" s="315"/>
      <c r="O819" s="315"/>
      <c r="P819" s="315"/>
      <c r="Q819" s="315"/>
      <c r="R819" s="315"/>
      <c r="S819" s="315"/>
      <c r="T819" s="315"/>
      <c r="U819" s="315"/>
      <c r="V819" s="315"/>
      <c r="W819" s="315"/>
      <c r="X819" s="315"/>
      <c r="Y819" s="315"/>
      <c r="Z819" s="315"/>
      <c r="AA819" s="315"/>
      <c r="AB819" s="315"/>
      <c r="AC819" s="315"/>
      <c r="AD819" s="315"/>
      <c r="AE819" s="315"/>
      <c r="AF819" s="315"/>
      <c r="AG819" s="315"/>
    </row>
    <row r="820">
      <c r="A820" s="315"/>
      <c r="B820" s="315"/>
      <c r="C820" s="315"/>
      <c r="D820" s="315"/>
      <c r="E820" s="315"/>
      <c r="F820" s="315"/>
      <c r="G820" s="315"/>
      <c r="H820" s="315"/>
      <c r="I820" s="315"/>
      <c r="J820" s="315"/>
      <c r="K820" s="315"/>
      <c r="L820" s="315"/>
      <c r="M820" s="315"/>
      <c r="N820" s="315"/>
      <c r="O820" s="315"/>
      <c r="P820" s="315"/>
      <c r="Q820" s="315"/>
      <c r="R820" s="315"/>
      <c r="S820" s="315"/>
      <c r="T820" s="315"/>
      <c r="U820" s="315"/>
      <c r="V820" s="315"/>
      <c r="W820" s="315"/>
      <c r="X820" s="315"/>
      <c r="Y820" s="315"/>
      <c r="Z820" s="315"/>
      <c r="AA820" s="315"/>
      <c r="AB820" s="315"/>
      <c r="AC820" s="315"/>
      <c r="AD820" s="315"/>
      <c r="AE820" s="315"/>
      <c r="AF820" s="315"/>
      <c r="AG820" s="315"/>
    </row>
    <row r="821">
      <c r="A821" s="315"/>
      <c r="B821" s="315"/>
      <c r="C821" s="315"/>
      <c r="D821" s="315"/>
      <c r="E821" s="315"/>
      <c r="F821" s="315"/>
      <c r="G821" s="315"/>
      <c r="H821" s="315"/>
      <c r="I821" s="315"/>
      <c r="J821" s="315"/>
      <c r="K821" s="315"/>
      <c r="L821" s="315"/>
      <c r="M821" s="315"/>
      <c r="N821" s="315"/>
      <c r="O821" s="315"/>
      <c r="P821" s="315"/>
      <c r="Q821" s="315"/>
      <c r="R821" s="315"/>
      <c r="S821" s="315"/>
      <c r="T821" s="315"/>
      <c r="U821" s="315"/>
      <c r="V821" s="315"/>
      <c r="W821" s="315"/>
      <c r="X821" s="315"/>
      <c r="Y821" s="315"/>
      <c r="Z821" s="315"/>
      <c r="AA821" s="315"/>
      <c r="AB821" s="315"/>
      <c r="AC821" s="315"/>
      <c r="AD821" s="315"/>
      <c r="AE821" s="315"/>
      <c r="AF821" s="315"/>
      <c r="AG821" s="315"/>
    </row>
    <row r="822">
      <c r="A822" s="315"/>
      <c r="B822" s="315"/>
      <c r="C822" s="315"/>
      <c r="D822" s="315"/>
      <c r="E822" s="315"/>
      <c r="F822" s="315"/>
      <c r="G822" s="315"/>
      <c r="H822" s="315"/>
      <c r="I822" s="315"/>
      <c r="J822" s="315"/>
      <c r="K822" s="315"/>
      <c r="L822" s="315"/>
      <c r="M822" s="315"/>
      <c r="N822" s="315"/>
      <c r="O822" s="315"/>
      <c r="P822" s="315"/>
      <c r="Q822" s="315"/>
      <c r="R822" s="315"/>
      <c r="S822" s="315"/>
      <c r="T822" s="315"/>
      <c r="U822" s="315"/>
      <c r="V822" s="315"/>
      <c r="W822" s="315"/>
      <c r="X822" s="315"/>
      <c r="Y822" s="315"/>
      <c r="Z822" s="315"/>
      <c r="AA822" s="315"/>
      <c r="AB822" s="315"/>
      <c r="AC822" s="315"/>
      <c r="AD822" s="315"/>
      <c r="AE822" s="315"/>
      <c r="AF822" s="315"/>
      <c r="AG822" s="315"/>
    </row>
    <row r="823">
      <c r="A823" s="315"/>
      <c r="B823" s="315"/>
      <c r="C823" s="315"/>
      <c r="D823" s="315"/>
      <c r="E823" s="315"/>
      <c r="F823" s="315"/>
      <c r="G823" s="315"/>
      <c r="H823" s="315"/>
      <c r="I823" s="315"/>
      <c r="J823" s="315"/>
      <c r="K823" s="315"/>
      <c r="L823" s="315"/>
      <c r="M823" s="315"/>
      <c r="N823" s="315"/>
      <c r="O823" s="315"/>
      <c r="P823" s="315"/>
      <c r="Q823" s="315"/>
      <c r="R823" s="315"/>
      <c r="S823" s="315"/>
      <c r="T823" s="315"/>
      <c r="U823" s="315"/>
      <c r="V823" s="315"/>
      <c r="W823" s="315"/>
      <c r="X823" s="315"/>
      <c r="Y823" s="315"/>
      <c r="Z823" s="315"/>
      <c r="AA823" s="315"/>
      <c r="AB823" s="315"/>
      <c r="AC823" s="315"/>
      <c r="AD823" s="315"/>
      <c r="AE823" s="315"/>
      <c r="AF823" s="315"/>
      <c r="AG823" s="315"/>
    </row>
    <row r="824">
      <c r="A824" s="315"/>
      <c r="B824" s="315"/>
      <c r="C824" s="315"/>
      <c r="D824" s="315"/>
      <c r="E824" s="315"/>
      <c r="F824" s="315"/>
      <c r="G824" s="315"/>
      <c r="H824" s="315"/>
      <c r="I824" s="315"/>
      <c r="J824" s="315"/>
      <c r="K824" s="315"/>
      <c r="L824" s="315"/>
      <c r="M824" s="315"/>
      <c r="N824" s="315"/>
      <c r="O824" s="315"/>
      <c r="P824" s="315"/>
      <c r="Q824" s="315"/>
      <c r="R824" s="315"/>
      <c r="S824" s="315"/>
      <c r="T824" s="315"/>
      <c r="U824" s="315"/>
      <c r="V824" s="315"/>
      <c r="W824" s="315"/>
      <c r="X824" s="315"/>
      <c r="Y824" s="315"/>
      <c r="Z824" s="315"/>
      <c r="AA824" s="315"/>
      <c r="AB824" s="315"/>
      <c r="AC824" s="315"/>
      <c r="AD824" s="315"/>
      <c r="AE824" s="315"/>
      <c r="AF824" s="315"/>
      <c r="AG824" s="315"/>
    </row>
    <row r="825">
      <c r="A825" s="315"/>
      <c r="B825" s="315"/>
      <c r="C825" s="315"/>
      <c r="D825" s="315"/>
      <c r="E825" s="315"/>
      <c r="F825" s="315"/>
      <c r="G825" s="315"/>
      <c r="H825" s="315"/>
      <c r="I825" s="315"/>
      <c r="J825" s="315"/>
      <c r="K825" s="315"/>
      <c r="L825" s="315"/>
      <c r="M825" s="315"/>
      <c r="N825" s="315"/>
      <c r="O825" s="315"/>
      <c r="P825" s="315"/>
      <c r="Q825" s="315"/>
      <c r="R825" s="315"/>
      <c r="S825" s="315"/>
      <c r="T825" s="315"/>
      <c r="U825" s="315"/>
      <c r="V825" s="315"/>
      <c r="W825" s="315"/>
      <c r="X825" s="315"/>
      <c r="Y825" s="315"/>
      <c r="Z825" s="315"/>
      <c r="AA825" s="315"/>
      <c r="AB825" s="315"/>
      <c r="AC825" s="315"/>
      <c r="AD825" s="315"/>
      <c r="AE825" s="315"/>
      <c r="AF825" s="315"/>
      <c r="AG825" s="315"/>
    </row>
    <row r="826">
      <c r="A826" s="315"/>
      <c r="B826" s="315"/>
      <c r="C826" s="315"/>
      <c r="D826" s="315"/>
      <c r="E826" s="315"/>
      <c r="F826" s="315"/>
      <c r="G826" s="315"/>
      <c r="H826" s="315"/>
      <c r="I826" s="315"/>
      <c r="J826" s="315"/>
      <c r="K826" s="315"/>
      <c r="L826" s="315"/>
      <c r="M826" s="315"/>
      <c r="N826" s="315"/>
      <c r="O826" s="315"/>
      <c r="P826" s="315"/>
      <c r="Q826" s="315"/>
      <c r="R826" s="315"/>
      <c r="S826" s="315"/>
      <c r="T826" s="315"/>
      <c r="U826" s="315"/>
      <c r="V826" s="315"/>
      <c r="W826" s="315"/>
      <c r="X826" s="315"/>
      <c r="Y826" s="315"/>
      <c r="Z826" s="315"/>
      <c r="AA826" s="315"/>
      <c r="AB826" s="315"/>
      <c r="AC826" s="315"/>
      <c r="AD826" s="315"/>
      <c r="AE826" s="315"/>
      <c r="AF826" s="315"/>
      <c r="AG826" s="315"/>
    </row>
    <row r="827">
      <c r="A827" s="315"/>
      <c r="B827" s="315"/>
      <c r="C827" s="315"/>
      <c r="D827" s="315"/>
      <c r="E827" s="315"/>
      <c r="F827" s="315"/>
      <c r="G827" s="315"/>
      <c r="H827" s="315"/>
      <c r="I827" s="315"/>
      <c r="J827" s="315"/>
      <c r="K827" s="315"/>
      <c r="L827" s="315"/>
      <c r="M827" s="315"/>
      <c r="N827" s="315"/>
      <c r="O827" s="315"/>
      <c r="P827" s="315"/>
      <c r="Q827" s="315"/>
      <c r="R827" s="315"/>
      <c r="S827" s="315"/>
      <c r="T827" s="315"/>
      <c r="U827" s="315"/>
      <c r="V827" s="315"/>
      <c r="W827" s="315"/>
      <c r="X827" s="315"/>
      <c r="Y827" s="315"/>
      <c r="Z827" s="315"/>
      <c r="AA827" s="315"/>
      <c r="AB827" s="315"/>
      <c r="AC827" s="315"/>
      <c r="AD827" s="315"/>
      <c r="AE827" s="315"/>
      <c r="AF827" s="315"/>
      <c r="AG827" s="315"/>
    </row>
    <row r="828">
      <c r="A828" s="315"/>
      <c r="B828" s="315"/>
      <c r="C828" s="315"/>
      <c r="D828" s="315"/>
      <c r="E828" s="315"/>
      <c r="F828" s="315"/>
      <c r="G828" s="315"/>
      <c r="H828" s="315"/>
      <c r="I828" s="315"/>
      <c r="J828" s="315"/>
      <c r="K828" s="315"/>
      <c r="L828" s="315"/>
      <c r="M828" s="315"/>
      <c r="N828" s="315"/>
      <c r="O828" s="315"/>
      <c r="P828" s="315"/>
      <c r="Q828" s="315"/>
      <c r="R828" s="315"/>
      <c r="S828" s="315"/>
      <c r="T828" s="315"/>
      <c r="U828" s="315"/>
      <c r="V828" s="315"/>
      <c r="W828" s="315"/>
      <c r="X828" s="315"/>
      <c r="Y828" s="315"/>
      <c r="Z828" s="315"/>
      <c r="AA828" s="315"/>
      <c r="AB828" s="315"/>
      <c r="AC828" s="315"/>
      <c r="AD828" s="315"/>
      <c r="AE828" s="315"/>
      <c r="AF828" s="315"/>
      <c r="AG828" s="315"/>
    </row>
    <row r="829">
      <c r="A829" s="315"/>
      <c r="B829" s="315"/>
      <c r="C829" s="315"/>
      <c r="D829" s="315"/>
      <c r="E829" s="315"/>
      <c r="F829" s="315"/>
      <c r="G829" s="315"/>
      <c r="H829" s="315"/>
      <c r="I829" s="315"/>
      <c r="J829" s="315"/>
      <c r="K829" s="315"/>
      <c r="L829" s="315"/>
      <c r="M829" s="315"/>
      <c r="N829" s="315"/>
      <c r="O829" s="315"/>
      <c r="P829" s="315"/>
      <c r="Q829" s="315"/>
      <c r="R829" s="315"/>
      <c r="S829" s="315"/>
      <c r="T829" s="315"/>
      <c r="U829" s="315"/>
      <c r="V829" s="315"/>
      <c r="W829" s="315"/>
      <c r="X829" s="315"/>
      <c r="Y829" s="315"/>
      <c r="Z829" s="315"/>
      <c r="AA829" s="315"/>
      <c r="AB829" s="315"/>
      <c r="AC829" s="315"/>
      <c r="AD829" s="315"/>
      <c r="AE829" s="315"/>
      <c r="AF829" s="315"/>
      <c r="AG829" s="315"/>
    </row>
    <row r="830">
      <c r="A830" s="315"/>
      <c r="B830" s="315"/>
      <c r="C830" s="315"/>
      <c r="D830" s="315"/>
      <c r="E830" s="315"/>
      <c r="F830" s="315"/>
      <c r="G830" s="315"/>
      <c r="H830" s="315"/>
      <c r="I830" s="315"/>
      <c r="J830" s="315"/>
      <c r="K830" s="315"/>
      <c r="L830" s="315"/>
      <c r="M830" s="315"/>
      <c r="N830" s="315"/>
      <c r="O830" s="315"/>
      <c r="P830" s="315"/>
      <c r="Q830" s="315"/>
      <c r="R830" s="315"/>
      <c r="S830" s="315"/>
      <c r="T830" s="315"/>
      <c r="U830" s="315"/>
      <c r="V830" s="315"/>
      <c r="W830" s="315"/>
      <c r="X830" s="315"/>
      <c r="Y830" s="315"/>
      <c r="Z830" s="315"/>
      <c r="AA830" s="315"/>
      <c r="AB830" s="315"/>
      <c r="AC830" s="315"/>
      <c r="AD830" s="315"/>
      <c r="AE830" s="315"/>
      <c r="AF830" s="315"/>
      <c r="AG830" s="315"/>
    </row>
    <row r="831">
      <c r="A831" s="315"/>
      <c r="B831" s="315"/>
      <c r="C831" s="315"/>
      <c r="D831" s="315"/>
      <c r="E831" s="315"/>
      <c r="F831" s="315"/>
      <c r="G831" s="315"/>
      <c r="H831" s="315"/>
      <c r="I831" s="315"/>
      <c r="J831" s="315"/>
      <c r="K831" s="315"/>
      <c r="L831" s="315"/>
      <c r="M831" s="315"/>
      <c r="N831" s="315"/>
      <c r="O831" s="315"/>
      <c r="P831" s="315"/>
      <c r="Q831" s="315"/>
      <c r="R831" s="315"/>
      <c r="S831" s="315"/>
      <c r="T831" s="315"/>
      <c r="U831" s="315"/>
      <c r="V831" s="315"/>
      <c r="W831" s="315"/>
      <c r="X831" s="315"/>
      <c r="Y831" s="315"/>
      <c r="Z831" s="315"/>
      <c r="AA831" s="315"/>
      <c r="AB831" s="315"/>
      <c r="AC831" s="315"/>
      <c r="AD831" s="315"/>
      <c r="AE831" s="315"/>
      <c r="AF831" s="315"/>
      <c r="AG831" s="315"/>
    </row>
    <row r="832">
      <c r="A832" s="315"/>
      <c r="B832" s="315"/>
      <c r="C832" s="315"/>
      <c r="D832" s="315"/>
      <c r="E832" s="315"/>
      <c r="F832" s="315"/>
      <c r="G832" s="315"/>
      <c r="H832" s="315"/>
      <c r="I832" s="315"/>
      <c r="J832" s="315"/>
      <c r="K832" s="315"/>
      <c r="L832" s="315"/>
      <c r="M832" s="315"/>
      <c r="N832" s="315"/>
      <c r="O832" s="315"/>
      <c r="P832" s="315"/>
      <c r="Q832" s="315"/>
      <c r="R832" s="315"/>
      <c r="S832" s="315"/>
      <c r="T832" s="315"/>
      <c r="U832" s="315"/>
      <c r="V832" s="315"/>
      <c r="W832" s="315"/>
      <c r="X832" s="315"/>
      <c r="Y832" s="315"/>
      <c r="Z832" s="315"/>
      <c r="AA832" s="315"/>
      <c r="AB832" s="315"/>
      <c r="AC832" s="315"/>
      <c r="AD832" s="315"/>
      <c r="AE832" s="315"/>
      <c r="AF832" s="315"/>
      <c r="AG832" s="315"/>
    </row>
    <row r="833">
      <c r="A833" s="315"/>
      <c r="B833" s="315"/>
      <c r="C833" s="315"/>
      <c r="D833" s="315"/>
      <c r="E833" s="315"/>
      <c r="F833" s="315"/>
      <c r="G833" s="315"/>
      <c r="H833" s="315"/>
      <c r="I833" s="315"/>
      <c r="J833" s="315"/>
      <c r="K833" s="315"/>
      <c r="L833" s="315"/>
      <c r="M833" s="315"/>
      <c r="N833" s="315"/>
      <c r="O833" s="315"/>
      <c r="P833" s="315"/>
      <c r="Q833" s="315"/>
      <c r="R833" s="315"/>
      <c r="S833" s="315"/>
      <c r="T833" s="315"/>
      <c r="U833" s="315"/>
      <c r="V833" s="315"/>
      <c r="W833" s="315"/>
      <c r="X833" s="315"/>
      <c r="Y833" s="315"/>
      <c r="Z833" s="315"/>
      <c r="AA833" s="315"/>
      <c r="AB833" s="315"/>
      <c r="AC833" s="315"/>
      <c r="AD833" s="315"/>
      <c r="AE833" s="315"/>
      <c r="AF833" s="315"/>
      <c r="AG833" s="315"/>
    </row>
    <row r="834">
      <c r="A834" s="315"/>
      <c r="B834" s="315"/>
      <c r="C834" s="315"/>
      <c r="D834" s="315"/>
      <c r="E834" s="315"/>
      <c r="F834" s="315"/>
      <c r="G834" s="315"/>
      <c r="H834" s="315"/>
      <c r="I834" s="315"/>
      <c r="J834" s="315"/>
      <c r="K834" s="315"/>
      <c r="L834" s="315"/>
      <c r="M834" s="315"/>
      <c r="N834" s="315"/>
      <c r="O834" s="315"/>
      <c r="P834" s="315"/>
      <c r="Q834" s="315"/>
      <c r="R834" s="315"/>
      <c r="S834" s="315"/>
      <c r="T834" s="315"/>
      <c r="U834" s="315"/>
      <c r="V834" s="315"/>
      <c r="W834" s="315"/>
      <c r="X834" s="315"/>
      <c r="Y834" s="315"/>
      <c r="Z834" s="315"/>
      <c r="AA834" s="315"/>
      <c r="AB834" s="315"/>
      <c r="AC834" s="315"/>
      <c r="AD834" s="315"/>
      <c r="AE834" s="315"/>
      <c r="AF834" s="315"/>
      <c r="AG834" s="315"/>
    </row>
    <row r="835">
      <c r="A835" s="315"/>
      <c r="B835" s="315"/>
      <c r="C835" s="315"/>
      <c r="D835" s="315"/>
      <c r="E835" s="315"/>
      <c r="F835" s="315"/>
      <c r="G835" s="315"/>
      <c r="H835" s="315"/>
      <c r="I835" s="315"/>
      <c r="J835" s="315"/>
      <c r="K835" s="315"/>
      <c r="L835" s="315"/>
      <c r="M835" s="315"/>
      <c r="N835" s="315"/>
      <c r="O835" s="315"/>
      <c r="P835" s="315"/>
      <c r="Q835" s="315"/>
      <c r="R835" s="315"/>
      <c r="S835" s="315"/>
      <c r="T835" s="315"/>
      <c r="U835" s="315"/>
      <c r="V835" s="315"/>
      <c r="W835" s="315"/>
      <c r="X835" s="315"/>
      <c r="Y835" s="315"/>
      <c r="Z835" s="315"/>
      <c r="AA835" s="315"/>
      <c r="AB835" s="315"/>
      <c r="AC835" s="315"/>
      <c r="AD835" s="315"/>
      <c r="AE835" s="315"/>
      <c r="AF835" s="315"/>
      <c r="AG835" s="315"/>
    </row>
    <row r="836">
      <c r="A836" s="315"/>
      <c r="B836" s="315"/>
      <c r="C836" s="315"/>
      <c r="D836" s="315"/>
      <c r="E836" s="315"/>
      <c r="F836" s="315"/>
      <c r="G836" s="315"/>
      <c r="H836" s="315"/>
      <c r="I836" s="315"/>
      <c r="J836" s="315"/>
      <c r="K836" s="315"/>
      <c r="L836" s="315"/>
      <c r="M836" s="315"/>
      <c r="N836" s="315"/>
      <c r="O836" s="315"/>
      <c r="P836" s="315"/>
      <c r="Q836" s="315"/>
      <c r="R836" s="315"/>
      <c r="S836" s="315"/>
      <c r="T836" s="315"/>
      <c r="U836" s="315"/>
      <c r="V836" s="315"/>
      <c r="W836" s="315"/>
      <c r="X836" s="315"/>
      <c r="Y836" s="315"/>
      <c r="Z836" s="315"/>
      <c r="AA836" s="315"/>
      <c r="AB836" s="315"/>
      <c r="AC836" s="315"/>
      <c r="AD836" s="315"/>
      <c r="AE836" s="315"/>
      <c r="AF836" s="315"/>
      <c r="AG836" s="315"/>
    </row>
    <row r="837">
      <c r="A837" s="315"/>
      <c r="B837" s="315"/>
      <c r="C837" s="315"/>
      <c r="D837" s="315"/>
      <c r="E837" s="315"/>
      <c r="F837" s="315"/>
      <c r="G837" s="315"/>
      <c r="H837" s="315"/>
      <c r="I837" s="315"/>
      <c r="J837" s="315"/>
      <c r="K837" s="315"/>
      <c r="L837" s="315"/>
      <c r="M837" s="315"/>
      <c r="N837" s="315"/>
      <c r="O837" s="315"/>
      <c r="P837" s="315"/>
      <c r="Q837" s="315"/>
      <c r="R837" s="315"/>
      <c r="S837" s="315"/>
      <c r="T837" s="315"/>
      <c r="U837" s="315"/>
      <c r="V837" s="315"/>
      <c r="W837" s="315"/>
      <c r="X837" s="315"/>
      <c r="Y837" s="315"/>
      <c r="Z837" s="315"/>
      <c r="AA837" s="315"/>
      <c r="AB837" s="315"/>
      <c r="AC837" s="315"/>
      <c r="AD837" s="315"/>
      <c r="AE837" s="315"/>
      <c r="AF837" s="315"/>
      <c r="AG837" s="315"/>
    </row>
    <row r="838">
      <c r="A838" s="315"/>
      <c r="B838" s="315"/>
      <c r="C838" s="315"/>
      <c r="D838" s="315"/>
      <c r="E838" s="315"/>
      <c r="F838" s="315"/>
      <c r="G838" s="315"/>
      <c r="H838" s="315"/>
      <c r="I838" s="315"/>
      <c r="J838" s="315"/>
      <c r="K838" s="315"/>
      <c r="L838" s="315"/>
      <c r="M838" s="315"/>
      <c r="N838" s="315"/>
      <c r="O838" s="315"/>
      <c r="P838" s="315"/>
      <c r="Q838" s="315"/>
      <c r="R838" s="315"/>
      <c r="S838" s="315"/>
      <c r="T838" s="315"/>
      <c r="U838" s="315"/>
      <c r="V838" s="315"/>
      <c r="W838" s="315"/>
      <c r="X838" s="315"/>
      <c r="Y838" s="315"/>
      <c r="Z838" s="315"/>
      <c r="AA838" s="315"/>
      <c r="AB838" s="315"/>
      <c r="AC838" s="315"/>
      <c r="AD838" s="315"/>
      <c r="AE838" s="315"/>
      <c r="AF838" s="315"/>
      <c r="AG838" s="315"/>
    </row>
    <row r="839">
      <c r="A839" s="315"/>
      <c r="B839" s="315"/>
      <c r="C839" s="315"/>
      <c r="D839" s="315"/>
      <c r="E839" s="315"/>
      <c r="F839" s="315"/>
      <c r="G839" s="315"/>
      <c r="H839" s="315"/>
      <c r="I839" s="315"/>
      <c r="J839" s="315"/>
      <c r="K839" s="315"/>
      <c r="L839" s="315"/>
      <c r="M839" s="315"/>
      <c r="N839" s="315"/>
      <c r="O839" s="315"/>
      <c r="P839" s="315"/>
      <c r="Q839" s="315"/>
      <c r="R839" s="315"/>
      <c r="S839" s="315"/>
      <c r="T839" s="315"/>
      <c r="U839" s="315"/>
      <c r="V839" s="315"/>
      <c r="W839" s="315"/>
      <c r="X839" s="315"/>
      <c r="Y839" s="315"/>
      <c r="Z839" s="315"/>
      <c r="AA839" s="315"/>
      <c r="AB839" s="315"/>
      <c r="AC839" s="315"/>
      <c r="AD839" s="315"/>
      <c r="AE839" s="315"/>
      <c r="AF839" s="315"/>
      <c r="AG839" s="315"/>
    </row>
    <row r="840">
      <c r="A840" s="315"/>
      <c r="B840" s="315"/>
      <c r="C840" s="315"/>
      <c r="D840" s="315"/>
      <c r="E840" s="315"/>
      <c r="F840" s="315"/>
      <c r="G840" s="315"/>
      <c r="H840" s="315"/>
      <c r="I840" s="315"/>
      <c r="J840" s="315"/>
      <c r="K840" s="315"/>
      <c r="L840" s="315"/>
      <c r="M840" s="315"/>
      <c r="N840" s="315"/>
      <c r="O840" s="315"/>
      <c r="P840" s="315"/>
      <c r="Q840" s="315"/>
      <c r="R840" s="315"/>
      <c r="S840" s="315"/>
      <c r="T840" s="315"/>
      <c r="U840" s="315"/>
      <c r="V840" s="315"/>
      <c r="W840" s="315"/>
      <c r="X840" s="315"/>
      <c r="Y840" s="315"/>
      <c r="Z840" s="315"/>
      <c r="AA840" s="315"/>
      <c r="AB840" s="315"/>
      <c r="AC840" s="315"/>
      <c r="AD840" s="315"/>
      <c r="AE840" s="315"/>
      <c r="AF840" s="315"/>
      <c r="AG840" s="315"/>
    </row>
    <row r="841">
      <c r="A841" s="315"/>
      <c r="B841" s="315"/>
      <c r="C841" s="315"/>
      <c r="D841" s="315"/>
      <c r="E841" s="315"/>
      <c r="F841" s="315"/>
      <c r="G841" s="315"/>
      <c r="H841" s="315"/>
      <c r="I841" s="315"/>
      <c r="J841" s="315"/>
      <c r="K841" s="315"/>
      <c r="L841" s="315"/>
      <c r="M841" s="315"/>
      <c r="N841" s="315"/>
      <c r="O841" s="315"/>
      <c r="P841" s="315"/>
      <c r="Q841" s="315"/>
      <c r="R841" s="315"/>
      <c r="S841" s="315"/>
      <c r="T841" s="315"/>
      <c r="U841" s="315"/>
      <c r="V841" s="315"/>
      <c r="W841" s="315"/>
      <c r="X841" s="315"/>
      <c r="Y841" s="315"/>
      <c r="Z841" s="315"/>
      <c r="AA841" s="315"/>
      <c r="AB841" s="315"/>
      <c r="AC841" s="315"/>
      <c r="AD841" s="315"/>
      <c r="AE841" s="315"/>
      <c r="AF841" s="315"/>
      <c r="AG841" s="315"/>
    </row>
    <row r="842">
      <c r="A842" s="315"/>
      <c r="B842" s="315"/>
      <c r="C842" s="315"/>
      <c r="D842" s="315"/>
      <c r="E842" s="315"/>
      <c r="F842" s="315"/>
      <c r="G842" s="315"/>
      <c r="H842" s="315"/>
      <c r="I842" s="315"/>
      <c r="J842" s="315"/>
      <c r="K842" s="315"/>
      <c r="L842" s="315"/>
      <c r="M842" s="315"/>
      <c r="N842" s="315"/>
      <c r="O842" s="315"/>
      <c r="P842" s="315"/>
      <c r="Q842" s="315"/>
      <c r="R842" s="315"/>
      <c r="S842" s="315"/>
      <c r="T842" s="315"/>
      <c r="U842" s="315"/>
      <c r="V842" s="315"/>
      <c r="W842" s="315"/>
      <c r="X842" s="315"/>
      <c r="Y842" s="315"/>
      <c r="Z842" s="315"/>
      <c r="AA842" s="315"/>
      <c r="AB842" s="315"/>
      <c r="AC842" s="315"/>
      <c r="AD842" s="315"/>
      <c r="AE842" s="315"/>
      <c r="AF842" s="315"/>
      <c r="AG842" s="315"/>
    </row>
    <row r="843">
      <c r="A843" s="315"/>
      <c r="B843" s="315"/>
      <c r="C843" s="315"/>
      <c r="D843" s="315"/>
      <c r="E843" s="315"/>
      <c r="F843" s="315"/>
      <c r="G843" s="315"/>
      <c r="H843" s="315"/>
      <c r="I843" s="315"/>
      <c r="J843" s="315"/>
      <c r="K843" s="315"/>
      <c r="L843" s="315"/>
      <c r="M843" s="315"/>
      <c r="N843" s="315"/>
      <c r="O843" s="315"/>
      <c r="P843" s="315"/>
      <c r="Q843" s="315"/>
      <c r="R843" s="315"/>
      <c r="S843" s="315"/>
      <c r="T843" s="315"/>
      <c r="U843" s="315"/>
      <c r="V843" s="315"/>
      <c r="W843" s="315"/>
      <c r="X843" s="315"/>
      <c r="Y843" s="315"/>
      <c r="Z843" s="315"/>
      <c r="AA843" s="315"/>
      <c r="AB843" s="315"/>
      <c r="AC843" s="315"/>
      <c r="AD843" s="315"/>
      <c r="AE843" s="315"/>
      <c r="AF843" s="315"/>
      <c r="AG843" s="315"/>
    </row>
    <row r="844">
      <c r="A844" s="315"/>
      <c r="B844" s="315"/>
      <c r="C844" s="315"/>
      <c r="D844" s="315"/>
      <c r="E844" s="315"/>
      <c r="F844" s="315"/>
      <c r="G844" s="315"/>
      <c r="H844" s="315"/>
      <c r="I844" s="315"/>
      <c r="J844" s="315"/>
      <c r="K844" s="315"/>
      <c r="L844" s="315"/>
      <c r="M844" s="315"/>
      <c r="N844" s="315"/>
      <c r="O844" s="315"/>
      <c r="P844" s="315"/>
      <c r="Q844" s="315"/>
      <c r="R844" s="315"/>
      <c r="S844" s="315"/>
      <c r="T844" s="315"/>
      <c r="U844" s="315"/>
      <c r="V844" s="315"/>
      <c r="W844" s="315"/>
      <c r="X844" s="315"/>
      <c r="Y844" s="315"/>
      <c r="Z844" s="315"/>
      <c r="AA844" s="315"/>
      <c r="AB844" s="315"/>
      <c r="AC844" s="315"/>
      <c r="AD844" s="315"/>
      <c r="AE844" s="315"/>
      <c r="AF844" s="315"/>
      <c r="AG844" s="315"/>
    </row>
    <row r="845">
      <c r="A845" s="315"/>
      <c r="B845" s="315"/>
      <c r="C845" s="315"/>
      <c r="D845" s="315"/>
      <c r="E845" s="315"/>
      <c r="F845" s="315"/>
      <c r="G845" s="315"/>
      <c r="H845" s="315"/>
      <c r="I845" s="315"/>
      <c r="J845" s="315"/>
      <c r="K845" s="315"/>
      <c r="L845" s="315"/>
      <c r="M845" s="315"/>
      <c r="N845" s="315"/>
      <c r="O845" s="315"/>
      <c r="P845" s="315"/>
      <c r="Q845" s="315"/>
      <c r="R845" s="315"/>
      <c r="S845" s="315"/>
      <c r="T845" s="315"/>
      <c r="U845" s="315"/>
      <c r="V845" s="315"/>
      <c r="W845" s="315"/>
      <c r="X845" s="315"/>
      <c r="Y845" s="315"/>
      <c r="Z845" s="315"/>
      <c r="AA845" s="315"/>
      <c r="AB845" s="315"/>
      <c r="AC845" s="315"/>
      <c r="AD845" s="315"/>
      <c r="AE845" s="315"/>
      <c r="AF845" s="315"/>
      <c r="AG845" s="315"/>
    </row>
    <row r="846">
      <c r="A846" s="315"/>
      <c r="B846" s="315"/>
      <c r="C846" s="315"/>
      <c r="D846" s="315"/>
      <c r="E846" s="315"/>
      <c r="F846" s="315"/>
      <c r="G846" s="315"/>
      <c r="H846" s="315"/>
      <c r="I846" s="315"/>
      <c r="J846" s="315"/>
      <c r="K846" s="315"/>
      <c r="L846" s="315"/>
      <c r="M846" s="315"/>
      <c r="N846" s="315"/>
      <c r="O846" s="315"/>
      <c r="P846" s="315"/>
      <c r="Q846" s="315"/>
      <c r="R846" s="315"/>
      <c r="S846" s="315"/>
      <c r="T846" s="315"/>
      <c r="U846" s="315"/>
      <c r="V846" s="315"/>
      <c r="W846" s="315"/>
      <c r="X846" s="315"/>
      <c r="Y846" s="315"/>
      <c r="Z846" s="315"/>
      <c r="AA846" s="315"/>
      <c r="AB846" s="315"/>
      <c r="AC846" s="315"/>
      <c r="AD846" s="315"/>
      <c r="AE846" s="315"/>
      <c r="AF846" s="315"/>
      <c r="AG846" s="315"/>
    </row>
    <row r="847">
      <c r="A847" s="315"/>
      <c r="B847" s="315"/>
      <c r="C847" s="315"/>
      <c r="D847" s="315"/>
      <c r="E847" s="315"/>
      <c r="F847" s="315"/>
      <c r="G847" s="315"/>
      <c r="H847" s="315"/>
      <c r="I847" s="315"/>
      <c r="J847" s="315"/>
      <c r="K847" s="315"/>
      <c r="L847" s="315"/>
      <c r="M847" s="315"/>
      <c r="N847" s="315"/>
      <c r="O847" s="315"/>
      <c r="P847" s="315"/>
      <c r="Q847" s="315"/>
      <c r="R847" s="315"/>
      <c r="S847" s="315"/>
      <c r="T847" s="315"/>
      <c r="U847" s="315"/>
      <c r="V847" s="315"/>
      <c r="W847" s="315"/>
      <c r="X847" s="315"/>
      <c r="Y847" s="315"/>
      <c r="Z847" s="315"/>
      <c r="AA847" s="315"/>
      <c r="AB847" s="315"/>
      <c r="AC847" s="315"/>
      <c r="AD847" s="315"/>
      <c r="AE847" s="315"/>
      <c r="AF847" s="315"/>
      <c r="AG847" s="315"/>
    </row>
    <row r="848">
      <c r="A848" s="315"/>
      <c r="B848" s="315"/>
      <c r="C848" s="315"/>
      <c r="D848" s="315"/>
      <c r="E848" s="315"/>
      <c r="F848" s="315"/>
      <c r="G848" s="315"/>
      <c r="H848" s="315"/>
      <c r="I848" s="315"/>
      <c r="J848" s="315"/>
      <c r="K848" s="315"/>
      <c r="L848" s="315"/>
      <c r="M848" s="315"/>
      <c r="N848" s="315"/>
      <c r="O848" s="315"/>
      <c r="P848" s="315"/>
      <c r="Q848" s="315"/>
      <c r="R848" s="315"/>
      <c r="S848" s="315"/>
      <c r="T848" s="315"/>
      <c r="U848" s="315"/>
      <c r="V848" s="315"/>
      <c r="W848" s="315"/>
      <c r="X848" s="315"/>
      <c r="Y848" s="315"/>
      <c r="Z848" s="315"/>
      <c r="AA848" s="315"/>
      <c r="AB848" s="315"/>
      <c r="AC848" s="315"/>
      <c r="AD848" s="315"/>
      <c r="AE848" s="315"/>
      <c r="AF848" s="315"/>
      <c r="AG848" s="315"/>
    </row>
    <row r="849">
      <c r="A849" s="315"/>
      <c r="B849" s="315"/>
      <c r="C849" s="315"/>
      <c r="D849" s="315"/>
      <c r="E849" s="315"/>
      <c r="F849" s="315"/>
      <c r="G849" s="315"/>
      <c r="H849" s="315"/>
      <c r="I849" s="315"/>
      <c r="J849" s="315"/>
      <c r="K849" s="315"/>
      <c r="L849" s="315"/>
      <c r="M849" s="315"/>
      <c r="N849" s="315"/>
      <c r="O849" s="315"/>
      <c r="P849" s="315"/>
      <c r="Q849" s="315"/>
      <c r="R849" s="315"/>
      <c r="S849" s="315"/>
      <c r="T849" s="315"/>
      <c r="U849" s="315"/>
      <c r="V849" s="315"/>
      <c r="W849" s="315"/>
      <c r="X849" s="315"/>
      <c r="Y849" s="315"/>
      <c r="Z849" s="315"/>
      <c r="AA849" s="315"/>
      <c r="AB849" s="315"/>
      <c r="AC849" s="315"/>
      <c r="AD849" s="315"/>
      <c r="AE849" s="315"/>
      <c r="AF849" s="315"/>
      <c r="AG849" s="315"/>
    </row>
    <row r="850">
      <c r="A850" s="315"/>
      <c r="B850" s="315"/>
      <c r="C850" s="315"/>
      <c r="D850" s="315"/>
      <c r="E850" s="315"/>
      <c r="F850" s="315"/>
      <c r="G850" s="315"/>
      <c r="H850" s="315"/>
      <c r="I850" s="315"/>
      <c r="J850" s="315"/>
      <c r="K850" s="315"/>
      <c r="L850" s="315"/>
      <c r="M850" s="315"/>
      <c r="N850" s="315"/>
      <c r="O850" s="315"/>
      <c r="P850" s="315"/>
      <c r="Q850" s="315"/>
      <c r="R850" s="315"/>
      <c r="S850" s="315"/>
      <c r="T850" s="315"/>
      <c r="U850" s="315"/>
      <c r="V850" s="315"/>
      <c r="W850" s="315"/>
      <c r="X850" s="315"/>
      <c r="Y850" s="315"/>
      <c r="Z850" s="315"/>
      <c r="AA850" s="315"/>
      <c r="AB850" s="315"/>
      <c r="AC850" s="315"/>
      <c r="AD850" s="315"/>
      <c r="AE850" s="315"/>
      <c r="AF850" s="315"/>
      <c r="AG850" s="315"/>
    </row>
    <row r="851">
      <c r="A851" s="315"/>
      <c r="B851" s="315"/>
      <c r="C851" s="315"/>
      <c r="D851" s="315"/>
      <c r="E851" s="315"/>
      <c r="F851" s="315"/>
      <c r="G851" s="315"/>
      <c r="H851" s="315"/>
      <c r="I851" s="315"/>
      <c r="J851" s="315"/>
      <c r="K851" s="315"/>
      <c r="L851" s="315"/>
      <c r="M851" s="315"/>
      <c r="N851" s="315"/>
      <c r="O851" s="315"/>
      <c r="P851" s="315"/>
      <c r="Q851" s="315"/>
      <c r="R851" s="315"/>
      <c r="S851" s="315"/>
      <c r="T851" s="315"/>
      <c r="U851" s="315"/>
      <c r="V851" s="315"/>
      <c r="W851" s="315"/>
      <c r="X851" s="315"/>
      <c r="Y851" s="315"/>
      <c r="Z851" s="315"/>
      <c r="AA851" s="315"/>
      <c r="AB851" s="315"/>
      <c r="AC851" s="315"/>
      <c r="AD851" s="315"/>
      <c r="AE851" s="315"/>
      <c r="AF851" s="315"/>
      <c r="AG851" s="315"/>
    </row>
    <row r="852">
      <c r="A852" s="315"/>
      <c r="B852" s="315"/>
      <c r="C852" s="315"/>
      <c r="D852" s="315"/>
      <c r="E852" s="315"/>
      <c r="F852" s="315"/>
      <c r="G852" s="315"/>
      <c r="H852" s="315"/>
      <c r="I852" s="315"/>
      <c r="J852" s="315"/>
      <c r="K852" s="315"/>
      <c r="L852" s="315"/>
      <c r="M852" s="315"/>
      <c r="N852" s="315"/>
      <c r="O852" s="315"/>
      <c r="P852" s="315"/>
      <c r="Q852" s="315"/>
      <c r="R852" s="315"/>
      <c r="S852" s="315"/>
      <c r="T852" s="315"/>
      <c r="U852" s="315"/>
      <c r="V852" s="315"/>
      <c r="W852" s="315"/>
      <c r="X852" s="315"/>
      <c r="Y852" s="315"/>
      <c r="Z852" s="315"/>
      <c r="AA852" s="315"/>
      <c r="AB852" s="315"/>
      <c r="AC852" s="315"/>
      <c r="AD852" s="315"/>
      <c r="AE852" s="315"/>
      <c r="AF852" s="315"/>
      <c r="AG852" s="315"/>
    </row>
    <row r="853">
      <c r="A853" s="315"/>
      <c r="B853" s="315"/>
      <c r="C853" s="315"/>
      <c r="D853" s="315"/>
      <c r="E853" s="315"/>
      <c r="F853" s="315"/>
      <c r="G853" s="315"/>
      <c r="H853" s="315"/>
      <c r="I853" s="315"/>
      <c r="J853" s="315"/>
      <c r="K853" s="315"/>
      <c r="L853" s="315"/>
      <c r="M853" s="315"/>
      <c r="N853" s="315"/>
      <c r="O853" s="315"/>
      <c r="P853" s="315"/>
      <c r="Q853" s="315"/>
      <c r="R853" s="315"/>
      <c r="S853" s="315"/>
      <c r="T853" s="315"/>
      <c r="U853" s="315"/>
      <c r="V853" s="315"/>
      <c r="W853" s="315"/>
      <c r="X853" s="315"/>
      <c r="Y853" s="315"/>
      <c r="Z853" s="315"/>
      <c r="AA853" s="315"/>
      <c r="AB853" s="315"/>
      <c r="AC853" s="315"/>
      <c r="AD853" s="315"/>
      <c r="AE853" s="315"/>
      <c r="AF853" s="315"/>
      <c r="AG853" s="315"/>
    </row>
    <row r="854">
      <c r="A854" s="315"/>
      <c r="B854" s="315"/>
      <c r="C854" s="315"/>
      <c r="D854" s="315"/>
      <c r="E854" s="315"/>
      <c r="F854" s="315"/>
      <c r="G854" s="315"/>
      <c r="H854" s="315"/>
      <c r="I854" s="315"/>
      <c r="J854" s="315"/>
      <c r="K854" s="315"/>
      <c r="L854" s="315"/>
      <c r="M854" s="315"/>
      <c r="N854" s="315"/>
      <c r="O854" s="315"/>
      <c r="P854" s="315"/>
      <c r="Q854" s="315"/>
      <c r="R854" s="315"/>
      <c r="S854" s="315"/>
      <c r="T854" s="315"/>
      <c r="U854" s="315"/>
      <c r="V854" s="315"/>
      <c r="W854" s="315"/>
      <c r="X854" s="315"/>
      <c r="Y854" s="315"/>
      <c r="Z854" s="315"/>
      <c r="AA854" s="315"/>
      <c r="AB854" s="315"/>
      <c r="AC854" s="315"/>
      <c r="AD854" s="315"/>
      <c r="AE854" s="315"/>
      <c r="AF854" s="315"/>
      <c r="AG854" s="315"/>
    </row>
    <row r="855">
      <c r="A855" s="315"/>
      <c r="B855" s="315"/>
      <c r="C855" s="315"/>
      <c r="D855" s="315"/>
      <c r="E855" s="315"/>
      <c r="F855" s="315"/>
      <c r="G855" s="315"/>
      <c r="H855" s="315"/>
      <c r="I855" s="315"/>
      <c r="J855" s="315"/>
      <c r="K855" s="315"/>
      <c r="L855" s="315"/>
      <c r="M855" s="315"/>
      <c r="N855" s="315"/>
      <c r="O855" s="315"/>
      <c r="P855" s="315"/>
      <c r="Q855" s="315"/>
      <c r="R855" s="315"/>
      <c r="S855" s="315"/>
      <c r="T855" s="315"/>
      <c r="U855" s="315"/>
      <c r="V855" s="315"/>
      <c r="W855" s="315"/>
      <c r="X855" s="315"/>
      <c r="Y855" s="315"/>
      <c r="Z855" s="315"/>
      <c r="AA855" s="315"/>
      <c r="AB855" s="315"/>
      <c r="AC855" s="315"/>
      <c r="AD855" s="315"/>
      <c r="AE855" s="315"/>
      <c r="AF855" s="315"/>
      <c r="AG855" s="315"/>
    </row>
    <row r="856">
      <c r="A856" s="315"/>
      <c r="B856" s="315"/>
      <c r="C856" s="315"/>
      <c r="D856" s="315"/>
      <c r="E856" s="315"/>
      <c r="F856" s="315"/>
      <c r="G856" s="315"/>
      <c r="H856" s="315"/>
      <c r="I856" s="315"/>
      <c r="J856" s="315"/>
      <c r="K856" s="315"/>
      <c r="L856" s="315"/>
      <c r="M856" s="315"/>
      <c r="N856" s="315"/>
      <c r="O856" s="315"/>
      <c r="P856" s="315"/>
      <c r="Q856" s="315"/>
      <c r="R856" s="315"/>
      <c r="S856" s="315"/>
      <c r="T856" s="315"/>
      <c r="U856" s="315"/>
      <c r="V856" s="315"/>
      <c r="W856" s="315"/>
      <c r="X856" s="315"/>
      <c r="Y856" s="315"/>
      <c r="Z856" s="315"/>
      <c r="AA856" s="315"/>
      <c r="AB856" s="315"/>
      <c r="AC856" s="315"/>
      <c r="AD856" s="315"/>
      <c r="AE856" s="315"/>
      <c r="AF856" s="315"/>
      <c r="AG856" s="315"/>
    </row>
    <row r="857">
      <c r="A857" s="315"/>
      <c r="B857" s="315"/>
      <c r="C857" s="315"/>
      <c r="D857" s="315"/>
      <c r="E857" s="315"/>
      <c r="F857" s="315"/>
      <c r="G857" s="315"/>
      <c r="H857" s="315"/>
      <c r="I857" s="315"/>
      <c r="J857" s="315"/>
      <c r="K857" s="315"/>
      <c r="L857" s="315"/>
      <c r="M857" s="315"/>
      <c r="N857" s="315"/>
      <c r="O857" s="315"/>
      <c r="P857" s="315"/>
      <c r="Q857" s="315"/>
      <c r="R857" s="315"/>
      <c r="S857" s="315"/>
      <c r="T857" s="315"/>
      <c r="U857" s="315"/>
      <c r="V857" s="315"/>
      <c r="W857" s="315"/>
      <c r="X857" s="315"/>
      <c r="Y857" s="315"/>
      <c r="Z857" s="315"/>
      <c r="AA857" s="315"/>
      <c r="AB857" s="315"/>
      <c r="AC857" s="315"/>
      <c r="AD857" s="315"/>
      <c r="AE857" s="315"/>
      <c r="AF857" s="315"/>
      <c r="AG857" s="315"/>
    </row>
    <row r="858">
      <c r="A858" s="315"/>
      <c r="B858" s="315"/>
      <c r="C858" s="315"/>
      <c r="D858" s="315"/>
      <c r="E858" s="315"/>
      <c r="F858" s="315"/>
      <c r="G858" s="315"/>
      <c r="H858" s="315"/>
      <c r="I858" s="315"/>
      <c r="J858" s="315"/>
      <c r="K858" s="315"/>
      <c r="L858" s="315"/>
      <c r="M858" s="315"/>
      <c r="N858" s="315"/>
      <c r="O858" s="315"/>
      <c r="P858" s="315"/>
      <c r="Q858" s="315"/>
      <c r="R858" s="315"/>
      <c r="S858" s="315"/>
      <c r="T858" s="315"/>
      <c r="U858" s="315"/>
      <c r="V858" s="315"/>
      <c r="W858" s="315"/>
      <c r="X858" s="315"/>
      <c r="Y858" s="315"/>
      <c r="Z858" s="315"/>
      <c r="AA858" s="315"/>
      <c r="AB858" s="315"/>
      <c r="AC858" s="315"/>
      <c r="AD858" s="315"/>
      <c r="AE858" s="315"/>
      <c r="AF858" s="315"/>
      <c r="AG858" s="315"/>
    </row>
    <row r="859">
      <c r="A859" s="315"/>
      <c r="B859" s="315"/>
      <c r="C859" s="315"/>
      <c r="D859" s="315"/>
      <c r="E859" s="315"/>
      <c r="F859" s="315"/>
      <c r="G859" s="315"/>
      <c r="H859" s="315"/>
      <c r="I859" s="315"/>
      <c r="J859" s="315"/>
      <c r="K859" s="315"/>
      <c r="L859" s="315"/>
      <c r="M859" s="315"/>
      <c r="N859" s="315"/>
      <c r="O859" s="315"/>
      <c r="P859" s="315"/>
      <c r="Q859" s="315"/>
      <c r="R859" s="315"/>
      <c r="S859" s="315"/>
      <c r="T859" s="315"/>
      <c r="U859" s="315"/>
      <c r="V859" s="315"/>
      <c r="W859" s="315"/>
      <c r="X859" s="315"/>
      <c r="Y859" s="315"/>
      <c r="Z859" s="315"/>
      <c r="AA859" s="315"/>
      <c r="AB859" s="315"/>
      <c r="AC859" s="315"/>
      <c r="AD859" s="315"/>
      <c r="AE859" s="315"/>
      <c r="AF859" s="315"/>
      <c r="AG859" s="315"/>
    </row>
    <row r="860">
      <c r="A860" s="315"/>
      <c r="B860" s="315"/>
      <c r="C860" s="315"/>
      <c r="D860" s="315"/>
      <c r="E860" s="315"/>
      <c r="F860" s="315"/>
      <c r="G860" s="315"/>
      <c r="H860" s="315"/>
      <c r="I860" s="315"/>
      <c r="J860" s="315"/>
      <c r="K860" s="315"/>
      <c r="L860" s="315"/>
      <c r="M860" s="315"/>
      <c r="N860" s="315"/>
      <c r="O860" s="315"/>
      <c r="P860" s="315"/>
      <c r="Q860" s="315"/>
      <c r="R860" s="315"/>
      <c r="S860" s="315"/>
      <c r="T860" s="315"/>
      <c r="U860" s="315"/>
      <c r="V860" s="315"/>
      <c r="W860" s="315"/>
      <c r="X860" s="315"/>
      <c r="Y860" s="315"/>
      <c r="Z860" s="315"/>
      <c r="AA860" s="315"/>
      <c r="AB860" s="315"/>
      <c r="AC860" s="315"/>
      <c r="AD860" s="315"/>
      <c r="AE860" s="315"/>
      <c r="AF860" s="315"/>
      <c r="AG860" s="315"/>
    </row>
    <row r="861">
      <c r="A861" s="315"/>
      <c r="B861" s="315"/>
      <c r="C861" s="315"/>
      <c r="D861" s="315"/>
      <c r="E861" s="315"/>
      <c r="F861" s="315"/>
      <c r="G861" s="315"/>
      <c r="H861" s="315"/>
      <c r="I861" s="315"/>
      <c r="J861" s="315"/>
      <c r="K861" s="315"/>
      <c r="L861" s="315"/>
      <c r="M861" s="315"/>
      <c r="N861" s="315"/>
      <c r="O861" s="315"/>
      <c r="P861" s="315"/>
      <c r="Q861" s="315"/>
      <c r="R861" s="315"/>
      <c r="S861" s="315"/>
      <c r="T861" s="315"/>
      <c r="U861" s="315"/>
      <c r="V861" s="315"/>
      <c r="W861" s="315"/>
      <c r="X861" s="315"/>
      <c r="Y861" s="315"/>
      <c r="Z861" s="315"/>
      <c r="AA861" s="315"/>
      <c r="AB861" s="315"/>
      <c r="AC861" s="315"/>
      <c r="AD861" s="315"/>
      <c r="AE861" s="315"/>
      <c r="AF861" s="315"/>
      <c r="AG861" s="315"/>
    </row>
    <row r="862">
      <c r="A862" s="315"/>
      <c r="B862" s="315"/>
      <c r="C862" s="315"/>
      <c r="D862" s="315"/>
      <c r="E862" s="315"/>
      <c r="F862" s="315"/>
      <c r="G862" s="315"/>
      <c r="H862" s="315"/>
      <c r="I862" s="315"/>
      <c r="J862" s="315"/>
      <c r="K862" s="315"/>
      <c r="L862" s="315"/>
      <c r="M862" s="315"/>
      <c r="N862" s="315"/>
      <c r="O862" s="315"/>
      <c r="P862" s="315"/>
      <c r="Q862" s="315"/>
      <c r="R862" s="315"/>
      <c r="S862" s="315"/>
      <c r="T862" s="315"/>
      <c r="U862" s="315"/>
      <c r="V862" s="315"/>
      <c r="W862" s="315"/>
      <c r="X862" s="315"/>
      <c r="Y862" s="315"/>
      <c r="Z862" s="315"/>
      <c r="AA862" s="315"/>
      <c r="AB862" s="315"/>
      <c r="AC862" s="315"/>
      <c r="AD862" s="315"/>
      <c r="AE862" s="315"/>
      <c r="AF862" s="315"/>
      <c r="AG862" s="315"/>
    </row>
    <row r="863">
      <c r="A863" s="315"/>
      <c r="B863" s="315"/>
      <c r="C863" s="315"/>
      <c r="D863" s="315"/>
      <c r="E863" s="315"/>
      <c r="F863" s="315"/>
      <c r="G863" s="315"/>
      <c r="H863" s="315"/>
      <c r="I863" s="315"/>
      <c r="J863" s="315"/>
      <c r="K863" s="315"/>
      <c r="L863" s="315"/>
      <c r="M863" s="315"/>
      <c r="N863" s="315"/>
      <c r="O863" s="315"/>
      <c r="P863" s="315"/>
      <c r="Q863" s="315"/>
      <c r="R863" s="315"/>
      <c r="S863" s="315"/>
      <c r="T863" s="315"/>
      <c r="U863" s="315"/>
      <c r="V863" s="315"/>
      <c r="W863" s="315"/>
      <c r="X863" s="315"/>
      <c r="Y863" s="315"/>
      <c r="Z863" s="315"/>
      <c r="AA863" s="315"/>
      <c r="AB863" s="315"/>
      <c r="AC863" s="315"/>
      <c r="AD863" s="315"/>
      <c r="AE863" s="315"/>
      <c r="AF863" s="315"/>
      <c r="AG863" s="315"/>
    </row>
    <row r="864">
      <c r="A864" s="315"/>
      <c r="B864" s="315"/>
      <c r="C864" s="315"/>
      <c r="D864" s="315"/>
      <c r="E864" s="315"/>
      <c r="F864" s="315"/>
      <c r="G864" s="315"/>
      <c r="H864" s="315"/>
      <c r="I864" s="315"/>
      <c r="J864" s="315"/>
      <c r="K864" s="315"/>
      <c r="L864" s="315"/>
      <c r="M864" s="315"/>
      <c r="N864" s="315"/>
      <c r="O864" s="315"/>
      <c r="P864" s="315"/>
      <c r="Q864" s="315"/>
      <c r="R864" s="315"/>
      <c r="S864" s="315"/>
      <c r="T864" s="315"/>
      <c r="U864" s="315"/>
      <c r="V864" s="315"/>
      <c r="W864" s="315"/>
      <c r="X864" s="315"/>
      <c r="Y864" s="315"/>
      <c r="Z864" s="315"/>
      <c r="AA864" s="315"/>
      <c r="AB864" s="315"/>
      <c r="AC864" s="315"/>
      <c r="AD864" s="315"/>
      <c r="AE864" s="315"/>
      <c r="AF864" s="315"/>
      <c r="AG864" s="315"/>
    </row>
    <row r="865">
      <c r="A865" s="315"/>
      <c r="B865" s="315"/>
      <c r="C865" s="315"/>
      <c r="D865" s="315"/>
      <c r="E865" s="315"/>
      <c r="F865" s="315"/>
      <c r="G865" s="315"/>
      <c r="H865" s="315"/>
      <c r="I865" s="315"/>
      <c r="J865" s="315"/>
      <c r="K865" s="315"/>
      <c r="L865" s="315"/>
      <c r="M865" s="315"/>
      <c r="N865" s="315"/>
      <c r="O865" s="315"/>
      <c r="P865" s="315"/>
      <c r="Q865" s="315"/>
      <c r="R865" s="315"/>
      <c r="S865" s="315"/>
      <c r="T865" s="315"/>
      <c r="U865" s="315"/>
      <c r="V865" s="315"/>
      <c r="W865" s="315"/>
      <c r="X865" s="315"/>
      <c r="Y865" s="315"/>
      <c r="Z865" s="315"/>
      <c r="AA865" s="315"/>
      <c r="AB865" s="315"/>
      <c r="AC865" s="315"/>
      <c r="AD865" s="315"/>
      <c r="AE865" s="315"/>
      <c r="AF865" s="315"/>
      <c r="AG865" s="315"/>
    </row>
    <row r="866">
      <c r="A866" s="315"/>
      <c r="B866" s="315"/>
      <c r="C866" s="315"/>
      <c r="D866" s="315"/>
      <c r="E866" s="315"/>
      <c r="F866" s="315"/>
      <c r="G866" s="315"/>
      <c r="H866" s="315"/>
      <c r="I866" s="315"/>
      <c r="J866" s="315"/>
      <c r="K866" s="315"/>
      <c r="L866" s="315"/>
      <c r="M866" s="315"/>
      <c r="N866" s="315"/>
      <c r="O866" s="315"/>
      <c r="P866" s="315"/>
      <c r="Q866" s="315"/>
      <c r="R866" s="315"/>
      <c r="S866" s="315"/>
      <c r="T866" s="315"/>
      <c r="U866" s="315"/>
      <c r="V866" s="315"/>
      <c r="W866" s="315"/>
      <c r="X866" s="315"/>
      <c r="Y866" s="315"/>
      <c r="Z866" s="315"/>
      <c r="AA866" s="315"/>
      <c r="AB866" s="315"/>
      <c r="AC866" s="315"/>
      <c r="AD866" s="315"/>
      <c r="AE866" s="315"/>
      <c r="AF866" s="315"/>
      <c r="AG866" s="315"/>
    </row>
    <row r="867">
      <c r="A867" s="315"/>
      <c r="B867" s="315"/>
      <c r="C867" s="315"/>
      <c r="D867" s="315"/>
      <c r="E867" s="315"/>
      <c r="F867" s="315"/>
      <c r="G867" s="315"/>
      <c r="H867" s="315"/>
      <c r="I867" s="315"/>
      <c r="J867" s="315"/>
      <c r="K867" s="315"/>
      <c r="L867" s="315"/>
      <c r="M867" s="315"/>
      <c r="N867" s="315"/>
      <c r="O867" s="315"/>
      <c r="P867" s="315"/>
      <c r="Q867" s="315"/>
      <c r="R867" s="315"/>
      <c r="S867" s="315"/>
      <c r="T867" s="315"/>
      <c r="U867" s="315"/>
      <c r="V867" s="315"/>
      <c r="W867" s="315"/>
      <c r="X867" s="315"/>
      <c r="Y867" s="315"/>
      <c r="Z867" s="315"/>
      <c r="AA867" s="315"/>
      <c r="AB867" s="315"/>
      <c r="AC867" s="315"/>
      <c r="AD867" s="315"/>
      <c r="AE867" s="315"/>
      <c r="AF867" s="315"/>
      <c r="AG867" s="315"/>
    </row>
    <row r="868">
      <c r="A868" s="315"/>
      <c r="B868" s="315"/>
      <c r="C868" s="315"/>
      <c r="D868" s="315"/>
      <c r="E868" s="315"/>
      <c r="F868" s="315"/>
      <c r="G868" s="315"/>
      <c r="H868" s="315"/>
      <c r="I868" s="315"/>
      <c r="J868" s="315"/>
      <c r="K868" s="315"/>
      <c r="L868" s="315"/>
      <c r="M868" s="315"/>
      <c r="N868" s="315"/>
      <c r="O868" s="315"/>
      <c r="P868" s="315"/>
      <c r="Q868" s="315"/>
      <c r="R868" s="315"/>
      <c r="S868" s="315"/>
      <c r="T868" s="315"/>
      <c r="U868" s="315"/>
      <c r="V868" s="315"/>
      <c r="W868" s="315"/>
      <c r="X868" s="315"/>
      <c r="Y868" s="315"/>
      <c r="Z868" s="315"/>
      <c r="AA868" s="315"/>
      <c r="AB868" s="315"/>
      <c r="AC868" s="315"/>
      <c r="AD868" s="315"/>
      <c r="AE868" s="315"/>
      <c r="AF868" s="315"/>
      <c r="AG868" s="315"/>
    </row>
    <row r="869">
      <c r="A869" s="315"/>
      <c r="B869" s="315"/>
      <c r="C869" s="315"/>
      <c r="D869" s="315"/>
      <c r="E869" s="315"/>
      <c r="F869" s="315"/>
      <c r="G869" s="315"/>
      <c r="H869" s="315"/>
      <c r="I869" s="315"/>
      <c r="J869" s="315"/>
      <c r="K869" s="315"/>
      <c r="L869" s="315"/>
      <c r="M869" s="315"/>
      <c r="N869" s="315"/>
      <c r="O869" s="315"/>
      <c r="P869" s="315"/>
      <c r="Q869" s="315"/>
      <c r="R869" s="315"/>
      <c r="S869" s="315"/>
      <c r="T869" s="315"/>
      <c r="U869" s="315"/>
      <c r="V869" s="315"/>
      <c r="W869" s="315"/>
      <c r="X869" s="315"/>
      <c r="Y869" s="315"/>
      <c r="Z869" s="315"/>
      <c r="AA869" s="315"/>
      <c r="AB869" s="315"/>
      <c r="AC869" s="315"/>
      <c r="AD869" s="315"/>
      <c r="AE869" s="315"/>
      <c r="AF869" s="315"/>
      <c r="AG869" s="315"/>
    </row>
    <row r="870">
      <c r="A870" s="315"/>
      <c r="B870" s="315"/>
      <c r="C870" s="315"/>
      <c r="D870" s="315"/>
      <c r="E870" s="315"/>
      <c r="F870" s="315"/>
      <c r="G870" s="315"/>
      <c r="H870" s="315"/>
      <c r="I870" s="315"/>
      <c r="J870" s="315"/>
      <c r="K870" s="315"/>
      <c r="L870" s="315"/>
      <c r="M870" s="315"/>
      <c r="N870" s="315"/>
      <c r="O870" s="315"/>
      <c r="P870" s="315"/>
      <c r="Q870" s="315"/>
      <c r="R870" s="315"/>
      <c r="S870" s="315"/>
      <c r="T870" s="315"/>
      <c r="U870" s="315"/>
      <c r="V870" s="315"/>
      <c r="W870" s="315"/>
      <c r="X870" s="315"/>
      <c r="Y870" s="315"/>
      <c r="Z870" s="315"/>
      <c r="AA870" s="315"/>
      <c r="AB870" s="315"/>
      <c r="AC870" s="315"/>
      <c r="AD870" s="315"/>
      <c r="AE870" s="315"/>
      <c r="AF870" s="315"/>
      <c r="AG870" s="315"/>
    </row>
    <row r="871">
      <c r="A871" s="315"/>
      <c r="B871" s="315"/>
      <c r="C871" s="315"/>
      <c r="D871" s="315"/>
      <c r="E871" s="315"/>
      <c r="F871" s="315"/>
      <c r="G871" s="315"/>
      <c r="H871" s="315"/>
      <c r="I871" s="315"/>
      <c r="J871" s="315"/>
      <c r="K871" s="315"/>
      <c r="L871" s="315"/>
      <c r="M871" s="315"/>
      <c r="N871" s="315"/>
      <c r="O871" s="315"/>
      <c r="P871" s="315"/>
      <c r="Q871" s="315"/>
      <c r="R871" s="315"/>
      <c r="S871" s="315"/>
      <c r="T871" s="315"/>
      <c r="U871" s="315"/>
      <c r="V871" s="315"/>
      <c r="W871" s="315"/>
      <c r="X871" s="315"/>
      <c r="Y871" s="315"/>
      <c r="Z871" s="315"/>
      <c r="AA871" s="315"/>
      <c r="AB871" s="315"/>
      <c r="AC871" s="315"/>
      <c r="AD871" s="315"/>
      <c r="AE871" s="315"/>
      <c r="AF871" s="315"/>
      <c r="AG871" s="315"/>
    </row>
    <row r="872">
      <c r="A872" s="315"/>
      <c r="B872" s="315"/>
      <c r="C872" s="315"/>
      <c r="D872" s="315"/>
      <c r="E872" s="315"/>
      <c r="F872" s="315"/>
      <c r="G872" s="315"/>
      <c r="H872" s="315"/>
      <c r="I872" s="315"/>
      <c r="J872" s="315"/>
      <c r="K872" s="315"/>
      <c r="L872" s="315"/>
      <c r="M872" s="315"/>
      <c r="N872" s="315"/>
      <c r="O872" s="315"/>
      <c r="P872" s="315"/>
      <c r="Q872" s="315"/>
      <c r="R872" s="315"/>
      <c r="S872" s="315"/>
      <c r="T872" s="315"/>
      <c r="U872" s="315"/>
      <c r="V872" s="315"/>
      <c r="W872" s="315"/>
      <c r="X872" s="315"/>
      <c r="Y872" s="315"/>
      <c r="Z872" s="315"/>
      <c r="AA872" s="315"/>
      <c r="AB872" s="315"/>
      <c r="AC872" s="315"/>
      <c r="AD872" s="315"/>
      <c r="AE872" s="315"/>
      <c r="AF872" s="315"/>
      <c r="AG872" s="315"/>
    </row>
    <row r="873">
      <c r="A873" s="315"/>
      <c r="B873" s="315"/>
      <c r="C873" s="315"/>
      <c r="D873" s="315"/>
      <c r="E873" s="315"/>
      <c r="F873" s="315"/>
      <c r="G873" s="315"/>
      <c r="H873" s="315"/>
      <c r="I873" s="315"/>
      <c r="J873" s="315"/>
      <c r="K873" s="315"/>
      <c r="L873" s="315"/>
      <c r="M873" s="315"/>
      <c r="N873" s="315"/>
      <c r="O873" s="315"/>
      <c r="P873" s="315"/>
      <c r="Q873" s="315"/>
      <c r="R873" s="315"/>
      <c r="S873" s="315"/>
      <c r="T873" s="315"/>
      <c r="U873" s="315"/>
      <c r="V873" s="315"/>
      <c r="W873" s="315"/>
      <c r="X873" s="315"/>
      <c r="Y873" s="315"/>
      <c r="Z873" s="315"/>
      <c r="AA873" s="315"/>
      <c r="AB873" s="315"/>
      <c r="AC873" s="315"/>
      <c r="AD873" s="315"/>
      <c r="AE873" s="315"/>
      <c r="AF873" s="315"/>
      <c r="AG873" s="315"/>
    </row>
    <row r="874">
      <c r="A874" s="315"/>
      <c r="B874" s="315"/>
      <c r="C874" s="315"/>
      <c r="D874" s="315"/>
      <c r="E874" s="315"/>
      <c r="F874" s="315"/>
      <c r="G874" s="315"/>
      <c r="H874" s="315"/>
      <c r="I874" s="315"/>
      <c r="J874" s="315"/>
      <c r="K874" s="315"/>
      <c r="L874" s="315"/>
      <c r="M874" s="315"/>
      <c r="N874" s="315"/>
      <c r="O874" s="315"/>
      <c r="P874" s="315"/>
      <c r="Q874" s="315"/>
      <c r="R874" s="315"/>
      <c r="S874" s="315"/>
      <c r="T874" s="315"/>
      <c r="U874" s="315"/>
      <c r="V874" s="315"/>
      <c r="W874" s="315"/>
      <c r="X874" s="315"/>
      <c r="Y874" s="315"/>
      <c r="Z874" s="315"/>
      <c r="AA874" s="315"/>
      <c r="AB874" s="315"/>
      <c r="AC874" s="315"/>
      <c r="AD874" s="315"/>
      <c r="AE874" s="315"/>
      <c r="AF874" s="315"/>
      <c r="AG874" s="315"/>
    </row>
    <row r="875">
      <c r="A875" s="315"/>
      <c r="B875" s="315"/>
      <c r="C875" s="315"/>
      <c r="D875" s="315"/>
      <c r="E875" s="315"/>
      <c r="F875" s="315"/>
      <c r="G875" s="315"/>
      <c r="H875" s="315"/>
      <c r="I875" s="315"/>
      <c r="J875" s="315"/>
      <c r="K875" s="315"/>
      <c r="L875" s="315"/>
      <c r="M875" s="315"/>
      <c r="N875" s="315"/>
      <c r="O875" s="315"/>
      <c r="P875" s="315"/>
      <c r="Q875" s="315"/>
      <c r="R875" s="315"/>
      <c r="S875" s="315"/>
      <c r="T875" s="315"/>
      <c r="U875" s="315"/>
      <c r="V875" s="315"/>
      <c r="W875" s="315"/>
      <c r="X875" s="315"/>
      <c r="Y875" s="315"/>
      <c r="Z875" s="315"/>
      <c r="AA875" s="315"/>
      <c r="AB875" s="315"/>
      <c r="AC875" s="315"/>
      <c r="AD875" s="315"/>
      <c r="AE875" s="315"/>
      <c r="AF875" s="315"/>
      <c r="AG875" s="315"/>
    </row>
    <row r="876">
      <c r="A876" s="315"/>
      <c r="B876" s="315"/>
      <c r="C876" s="315"/>
      <c r="D876" s="315"/>
      <c r="E876" s="315"/>
      <c r="F876" s="315"/>
      <c r="G876" s="315"/>
      <c r="H876" s="315"/>
      <c r="I876" s="315"/>
      <c r="J876" s="315"/>
      <c r="K876" s="315"/>
      <c r="L876" s="315"/>
      <c r="M876" s="315"/>
      <c r="N876" s="315"/>
      <c r="O876" s="315"/>
      <c r="P876" s="315"/>
      <c r="Q876" s="315"/>
      <c r="R876" s="315"/>
      <c r="S876" s="315"/>
      <c r="T876" s="315"/>
      <c r="U876" s="315"/>
      <c r="V876" s="315"/>
      <c r="W876" s="315"/>
      <c r="X876" s="315"/>
      <c r="Y876" s="315"/>
      <c r="Z876" s="315"/>
      <c r="AA876" s="315"/>
      <c r="AB876" s="315"/>
      <c r="AC876" s="315"/>
      <c r="AD876" s="315"/>
      <c r="AE876" s="315"/>
      <c r="AF876" s="315"/>
      <c r="AG876" s="315"/>
    </row>
    <row r="877">
      <c r="A877" s="315"/>
      <c r="B877" s="315"/>
      <c r="C877" s="315"/>
      <c r="D877" s="315"/>
      <c r="E877" s="315"/>
      <c r="F877" s="315"/>
      <c r="G877" s="315"/>
      <c r="H877" s="315"/>
      <c r="I877" s="315"/>
      <c r="J877" s="315"/>
      <c r="K877" s="315"/>
      <c r="L877" s="315"/>
      <c r="M877" s="315"/>
      <c r="N877" s="315"/>
      <c r="O877" s="315"/>
      <c r="P877" s="315"/>
      <c r="Q877" s="315"/>
      <c r="R877" s="315"/>
      <c r="S877" s="315"/>
      <c r="T877" s="315"/>
      <c r="U877" s="315"/>
      <c r="V877" s="315"/>
      <c r="W877" s="315"/>
      <c r="X877" s="315"/>
      <c r="Y877" s="315"/>
      <c r="Z877" s="315"/>
      <c r="AA877" s="315"/>
      <c r="AB877" s="315"/>
      <c r="AC877" s="315"/>
      <c r="AD877" s="315"/>
      <c r="AE877" s="315"/>
      <c r="AF877" s="315"/>
      <c r="AG877" s="315"/>
    </row>
    <row r="878">
      <c r="A878" s="315"/>
      <c r="B878" s="315"/>
      <c r="C878" s="315"/>
      <c r="D878" s="315"/>
      <c r="E878" s="315"/>
      <c r="F878" s="315"/>
      <c r="G878" s="315"/>
      <c r="H878" s="315"/>
      <c r="I878" s="315"/>
      <c r="J878" s="315"/>
      <c r="K878" s="315"/>
      <c r="L878" s="315"/>
      <c r="M878" s="315"/>
      <c r="N878" s="315"/>
      <c r="O878" s="315"/>
      <c r="P878" s="315"/>
      <c r="Q878" s="315"/>
      <c r="R878" s="315"/>
      <c r="S878" s="315"/>
      <c r="T878" s="315"/>
      <c r="U878" s="315"/>
      <c r="V878" s="315"/>
      <c r="W878" s="315"/>
      <c r="X878" s="315"/>
      <c r="Y878" s="315"/>
      <c r="Z878" s="315"/>
      <c r="AA878" s="315"/>
      <c r="AB878" s="315"/>
      <c r="AC878" s="315"/>
      <c r="AD878" s="315"/>
      <c r="AE878" s="315"/>
      <c r="AF878" s="315"/>
      <c r="AG878" s="315"/>
    </row>
    <row r="879">
      <c r="A879" s="315"/>
      <c r="B879" s="315"/>
      <c r="C879" s="315"/>
      <c r="D879" s="315"/>
      <c r="E879" s="315"/>
      <c r="F879" s="315"/>
      <c r="G879" s="315"/>
      <c r="H879" s="315"/>
      <c r="I879" s="315"/>
      <c r="J879" s="315"/>
      <c r="K879" s="315"/>
      <c r="L879" s="315"/>
      <c r="M879" s="315"/>
      <c r="N879" s="315"/>
      <c r="O879" s="315"/>
      <c r="P879" s="315"/>
      <c r="Q879" s="315"/>
      <c r="R879" s="315"/>
      <c r="S879" s="315"/>
      <c r="T879" s="315"/>
      <c r="U879" s="315"/>
      <c r="V879" s="315"/>
      <c r="W879" s="315"/>
      <c r="X879" s="315"/>
      <c r="Y879" s="315"/>
      <c r="Z879" s="315"/>
      <c r="AA879" s="315"/>
      <c r="AB879" s="315"/>
      <c r="AC879" s="315"/>
      <c r="AD879" s="315"/>
      <c r="AE879" s="315"/>
      <c r="AF879" s="315"/>
      <c r="AG879" s="315"/>
    </row>
    <row r="880">
      <c r="A880" s="315"/>
      <c r="B880" s="315"/>
      <c r="C880" s="315"/>
      <c r="D880" s="315"/>
      <c r="E880" s="315"/>
      <c r="F880" s="315"/>
      <c r="G880" s="315"/>
      <c r="H880" s="315"/>
      <c r="I880" s="315"/>
      <c r="J880" s="315"/>
      <c r="K880" s="315"/>
      <c r="L880" s="315"/>
      <c r="M880" s="315"/>
      <c r="N880" s="315"/>
      <c r="O880" s="315"/>
      <c r="P880" s="315"/>
      <c r="Q880" s="315"/>
      <c r="R880" s="315"/>
      <c r="S880" s="315"/>
      <c r="T880" s="315"/>
      <c r="U880" s="315"/>
      <c r="V880" s="315"/>
      <c r="W880" s="315"/>
      <c r="X880" s="315"/>
      <c r="Y880" s="315"/>
      <c r="Z880" s="315"/>
      <c r="AA880" s="315"/>
      <c r="AB880" s="315"/>
      <c r="AC880" s="315"/>
      <c r="AD880" s="315"/>
      <c r="AE880" s="315"/>
      <c r="AF880" s="315"/>
      <c r="AG880" s="315"/>
    </row>
    <row r="881">
      <c r="A881" s="315"/>
      <c r="B881" s="315"/>
      <c r="C881" s="315"/>
      <c r="D881" s="315"/>
      <c r="E881" s="315"/>
      <c r="F881" s="315"/>
      <c r="G881" s="315"/>
      <c r="H881" s="315"/>
      <c r="I881" s="315"/>
      <c r="J881" s="315"/>
      <c r="K881" s="315"/>
      <c r="L881" s="315"/>
      <c r="M881" s="315"/>
      <c r="N881" s="315"/>
      <c r="O881" s="315"/>
      <c r="P881" s="315"/>
      <c r="Q881" s="315"/>
      <c r="R881" s="315"/>
      <c r="S881" s="315"/>
      <c r="T881" s="315"/>
      <c r="U881" s="315"/>
      <c r="V881" s="315"/>
      <c r="W881" s="315"/>
      <c r="X881" s="315"/>
      <c r="Y881" s="315"/>
      <c r="Z881" s="315"/>
      <c r="AA881" s="315"/>
      <c r="AB881" s="315"/>
      <c r="AC881" s="315"/>
      <c r="AD881" s="315"/>
      <c r="AE881" s="315"/>
      <c r="AF881" s="315"/>
      <c r="AG881" s="315"/>
    </row>
    <row r="882">
      <c r="A882" s="315"/>
      <c r="B882" s="315"/>
      <c r="C882" s="315"/>
      <c r="D882" s="315"/>
      <c r="E882" s="315"/>
      <c r="F882" s="315"/>
      <c r="G882" s="315"/>
      <c r="H882" s="315"/>
      <c r="I882" s="315"/>
      <c r="J882" s="315"/>
      <c r="K882" s="315"/>
      <c r="L882" s="315"/>
      <c r="M882" s="315"/>
      <c r="N882" s="315"/>
      <c r="O882" s="315"/>
      <c r="P882" s="315"/>
      <c r="Q882" s="315"/>
      <c r="R882" s="315"/>
      <c r="S882" s="315"/>
      <c r="T882" s="315"/>
      <c r="U882" s="315"/>
      <c r="V882" s="315"/>
      <c r="W882" s="315"/>
      <c r="X882" s="315"/>
      <c r="Y882" s="315"/>
      <c r="Z882" s="315"/>
      <c r="AA882" s="315"/>
      <c r="AB882" s="315"/>
      <c r="AC882" s="315"/>
      <c r="AD882" s="315"/>
      <c r="AE882" s="315"/>
      <c r="AF882" s="315"/>
      <c r="AG882" s="31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4" width="16.25"/>
  </cols>
  <sheetData>
    <row r="1">
      <c r="A1" s="139"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142"/>
      <c r="AH1" s="143"/>
    </row>
    <row r="2">
      <c r="A2" s="375"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c r="AH2" s="143"/>
    </row>
    <row r="3">
      <c r="A3" s="376" t="s">
        <v>253</v>
      </c>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377"/>
      <c r="AH3" s="143"/>
    </row>
    <row r="4">
      <c r="A4" s="378" t="s">
        <v>220</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377"/>
      <c r="AH4" s="143"/>
    </row>
    <row r="5">
      <c r="A5" s="388" t="s">
        <v>947</v>
      </c>
      <c r="B5" s="307">
        <f>Summary!B106</f>
        <v>1</v>
      </c>
      <c r="C5" s="307">
        <f>Summary!C106</f>
        <v>0</v>
      </c>
      <c r="D5" s="307">
        <f>Summary!D106</f>
        <v>1</v>
      </c>
      <c r="E5" s="307">
        <f>Summary!E106</f>
        <v>0</v>
      </c>
      <c r="F5" s="307">
        <f>Summary!F106</f>
        <v>0</v>
      </c>
      <c r="G5" s="307">
        <f>Summary!G106</f>
        <v>1</v>
      </c>
      <c r="H5" s="307">
        <f>Summary!H106</f>
        <v>0</v>
      </c>
      <c r="I5" s="307">
        <f>Summary!I106</f>
        <v>0</v>
      </c>
      <c r="J5" s="307">
        <f>Summary!J106</f>
        <v>0</v>
      </c>
      <c r="K5" s="307">
        <f>Summary!K106</f>
        <v>1</v>
      </c>
      <c r="L5" s="307">
        <f>Summary!L106</f>
        <v>0</v>
      </c>
      <c r="M5" s="307">
        <f>Summary!M106</f>
        <v>1</v>
      </c>
      <c r="N5" s="307">
        <f>Summary!N106</f>
        <v>0</v>
      </c>
      <c r="O5" s="307">
        <f>Summary!O106</f>
        <v>1</v>
      </c>
      <c r="P5" s="307">
        <f>Summary!P106</f>
        <v>0</v>
      </c>
      <c r="Q5" s="307">
        <f>Summary!Q106</f>
        <v>1</v>
      </c>
      <c r="R5" s="307">
        <f>Summary!R106</f>
        <v>1</v>
      </c>
      <c r="S5" s="307">
        <f>Summary!S106</f>
        <v>0</v>
      </c>
      <c r="T5" s="307">
        <f>Summary!T106</f>
        <v>1</v>
      </c>
      <c r="U5" s="307">
        <f>Summary!U106</f>
        <v>0</v>
      </c>
      <c r="V5" s="307">
        <f>Summary!V106</f>
        <v>1</v>
      </c>
      <c r="W5" s="307">
        <f>Summary!W106</f>
        <v>0</v>
      </c>
      <c r="X5" s="307">
        <f>Summary!X106</f>
        <v>0</v>
      </c>
      <c r="Y5" s="307">
        <f>Summary!Y106</f>
        <v>0</v>
      </c>
      <c r="Z5" s="307">
        <f>Summary!Z106</f>
        <v>0</v>
      </c>
      <c r="AA5" s="307">
        <f>Summary!AA106</f>
        <v>0</v>
      </c>
      <c r="AB5" s="307">
        <f>Summary!AB106</f>
        <v>0</v>
      </c>
      <c r="AC5" s="307">
        <f>Summary!AC106</f>
        <v>1</v>
      </c>
      <c r="AD5" s="307">
        <f>Summary!AD106</f>
        <v>0</v>
      </c>
      <c r="AE5" s="307">
        <f>Summary!AE106</f>
        <v>0</v>
      </c>
      <c r="AF5" s="307">
        <f>Summary!AF106</f>
        <v>1</v>
      </c>
      <c r="AG5" s="384"/>
      <c r="AH5" s="169"/>
    </row>
    <row r="6">
      <c r="A6" s="388" t="s">
        <v>948</v>
      </c>
      <c r="B6" s="307">
        <f>Summary!B107</f>
        <v>0</v>
      </c>
      <c r="C6" s="307">
        <f>Summary!C107</f>
        <v>0</v>
      </c>
      <c r="D6" s="307">
        <f>Summary!D107</f>
        <v>0</v>
      </c>
      <c r="E6" s="307">
        <f>Summary!E107</f>
        <v>1</v>
      </c>
      <c r="F6" s="307">
        <f>Summary!F107</f>
        <v>1</v>
      </c>
      <c r="G6" s="307">
        <f>Summary!G107</f>
        <v>0</v>
      </c>
      <c r="H6" s="307">
        <f>Summary!H107</f>
        <v>0</v>
      </c>
      <c r="I6" s="307">
        <f>Summary!I107</f>
        <v>0</v>
      </c>
      <c r="J6" s="307">
        <f>Summary!J107</f>
        <v>0</v>
      </c>
      <c r="K6" s="307">
        <f>Summary!K107</f>
        <v>1</v>
      </c>
      <c r="L6" s="307">
        <f>Summary!L107</f>
        <v>1</v>
      </c>
      <c r="M6" s="307">
        <f>Summary!M107</f>
        <v>0</v>
      </c>
      <c r="N6" s="307">
        <f>Summary!N107</f>
        <v>0</v>
      </c>
      <c r="O6" s="307">
        <f>Summary!O107</f>
        <v>0</v>
      </c>
      <c r="P6" s="307">
        <f>Summary!P107</f>
        <v>0</v>
      </c>
      <c r="Q6" s="307">
        <f>Summary!Q107</f>
        <v>0</v>
      </c>
      <c r="R6" s="307">
        <f>Summary!R107</f>
        <v>1</v>
      </c>
      <c r="S6" s="307">
        <f>Summary!S107</f>
        <v>0</v>
      </c>
      <c r="T6" s="307">
        <f>Summary!T107</f>
        <v>0</v>
      </c>
      <c r="U6" s="307">
        <f>Summary!U107</f>
        <v>0</v>
      </c>
      <c r="V6" s="307">
        <f>Summary!V107</f>
        <v>0</v>
      </c>
      <c r="W6" s="307">
        <f>Summary!W107</f>
        <v>2</v>
      </c>
      <c r="X6" s="307">
        <f>Summary!X107</f>
        <v>0</v>
      </c>
      <c r="Y6" s="307">
        <f>Summary!Y107</f>
        <v>2</v>
      </c>
      <c r="Z6" s="307">
        <f>Summary!Z107</f>
        <v>0</v>
      </c>
      <c r="AA6" s="307">
        <f>Summary!AA107</f>
        <v>2</v>
      </c>
      <c r="AB6" s="307">
        <f>Summary!AB107</f>
        <v>1</v>
      </c>
      <c r="AC6" s="307">
        <f>Summary!AC107</f>
        <v>1</v>
      </c>
      <c r="AD6" s="307">
        <f>Summary!AD107</f>
        <v>0</v>
      </c>
      <c r="AE6" s="307">
        <f>Summary!AE107</f>
        <v>2</v>
      </c>
      <c r="AF6" s="307">
        <f>Summary!AF107</f>
        <v>1</v>
      </c>
      <c r="AG6" s="384"/>
      <c r="AH6" s="169"/>
    </row>
    <row r="7">
      <c r="A7" s="379" t="s">
        <v>949</v>
      </c>
      <c r="B7" s="307">
        <f>Summary!B108</f>
        <v>0</v>
      </c>
      <c r="C7" s="307">
        <f>Summary!C108</f>
        <v>0</v>
      </c>
      <c r="D7" s="307">
        <f>Summary!D108</f>
        <v>1</v>
      </c>
      <c r="E7" s="307">
        <f>Summary!E108</f>
        <v>0</v>
      </c>
      <c r="F7" s="307">
        <f>Summary!F108</f>
        <v>1</v>
      </c>
      <c r="G7" s="307">
        <f>Summary!G108</f>
        <v>0</v>
      </c>
      <c r="H7" s="307">
        <f>Summary!H108</f>
        <v>2</v>
      </c>
      <c r="I7" s="307">
        <f>Summary!I108</f>
        <v>1</v>
      </c>
      <c r="J7" s="307">
        <f>Summary!J108</f>
        <v>1</v>
      </c>
      <c r="K7" s="307">
        <f>Summary!K108</f>
        <v>1</v>
      </c>
      <c r="L7" s="307">
        <f>Summary!L108</f>
        <v>2</v>
      </c>
      <c r="M7" s="307">
        <f>Summary!M108</f>
        <v>0</v>
      </c>
      <c r="N7" s="307">
        <f>Summary!N108</f>
        <v>0</v>
      </c>
      <c r="O7" s="307">
        <f>Summary!O108</f>
        <v>1</v>
      </c>
      <c r="P7" s="307">
        <f>Summary!P108</f>
        <v>0</v>
      </c>
      <c r="Q7" s="307">
        <f>Summary!Q108</f>
        <v>0</v>
      </c>
      <c r="R7" s="307">
        <f>Summary!R108</f>
        <v>1</v>
      </c>
      <c r="S7" s="307">
        <f>Summary!S108</f>
        <v>2</v>
      </c>
      <c r="T7" s="307">
        <f>Summary!T108</f>
        <v>0</v>
      </c>
      <c r="U7" s="307">
        <f>Summary!U108</f>
        <v>4</v>
      </c>
      <c r="V7" s="307">
        <f>Summary!V108</f>
        <v>1</v>
      </c>
      <c r="W7" s="307">
        <f>Summary!W108</f>
        <v>0</v>
      </c>
      <c r="X7" s="307">
        <f>Summary!X108</f>
        <v>1</v>
      </c>
      <c r="Y7" s="307">
        <f>Summary!Y108</f>
        <v>4</v>
      </c>
      <c r="Z7" s="307">
        <f>Summary!Z108</f>
        <v>2</v>
      </c>
      <c r="AA7" s="307">
        <f>Summary!AA108</f>
        <v>2</v>
      </c>
      <c r="AB7" s="307">
        <f>Summary!AB108</f>
        <v>3</v>
      </c>
      <c r="AC7" s="307">
        <f>Summary!AC108</f>
        <v>1</v>
      </c>
      <c r="AD7" s="307">
        <f>Summary!AD108</f>
        <v>0</v>
      </c>
      <c r="AE7" s="307">
        <f>Summary!AE108</f>
        <v>1</v>
      </c>
      <c r="AF7" s="307">
        <f>Summary!AF108</f>
        <v>2</v>
      </c>
      <c r="AG7" s="381"/>
      <c r="AH7" s="169"/>
    </row>
    <row r="8">
      <c r="A8" s="382" t="s">
        <v>259</v>
      </c>
      <c r="B8" s="453">
        <f t="shared" ref="B8:AF8" si="1">SUM(B5:B7)</f>
        <v>1</v>
      </c>
      <c r="C8" s="453">
        <f t="shared" si="1"/>
        <v>0</v>
      </c>
      <c r="D8" s="453">
        <f t="shared" si="1"/>
        <v>2</v>
      </c>
      <c r="E8" s="453">
        <f t="shared" si="1"/>
        <v>1</v>
      </c>
      <c r="F8" s="453">
        <f t="shared" si="1"/>
        <v>2</v>
      </c>
      <c r="G8" s="453">
        <f t="shared" si="1"/>
        <v>1</v>
      </c>
      <c r="H8" s="453">
        <f t="shared" si="1"/>
        <v>2</v>
      </c>
      <c r="I8" s="453">
        <f t="shared" si="1"/>
        <v>1</v>
      </c>
      <c r="J8" s="453">
        <f t="shared" si="1"/>
        <v>1</v>
      </c>
      <c r="K8" s="453">
        <f t="shared" si="1"/>
        <v>3</v>
      </c>
      <c r="L8" s="453">
        <f t="shared" si="1"/>
        <v>3</v>
      </c>
      <c r="M8" s="453">
        <f t="shared" si="1"/>
        <v>1</v>
      </c>
      <c r="N8" s="453">
        <f t="shared" si="1"/>
        <v>0</v>
      </c>
      <c r="O8" s="453">
        <f t="shared" si="1"/>
        <v>2</v>
      </c>
      <c r="P8" s="453">
        <f t="shared" si="1"/>
        <v>0</v>
      </c>
      <c r="Q8" s="453">
        <f t="shared" si="1"/>
        <v>1</v>
      </c>
      <c r="R8" s="453">
        <f t="shared" si="1"/>
        <v>3</v>
      </c>
      <c r="S8" s="453">
        <f t="shared" si="1"/>
        <v>2</v>
      </c>
      <c r="T8" s="453">
        <f t="shared" si="1"/>
        <v>1</v>
      </c>
      <c r="U8" s="453">
        <f t="shared" si="1"/>
        <v>4</v>
      </c>
      <c r="V8" s="453">
        <f t="shared" si="1"/>
        <v>2</v>
      </c>
      <c r="W8" s="453">
        <f t="shared" si="1"/>
        <v>2</v>
      </c>
      <c r="X8" s="453">
        <f t="shared" si="1"/>
        <v>1</v>
      </c>
      <c r="Y8" s="453">
        <f t="shared" si="1"/>
        <v>6</v>
      </c>
      <c r="Z8" s="453">
        <f t="shared" si="1"/>
        <v>2</v>
      </c>
      <c r="AA8" s="453">
        <f t="shared" si="1"/>
        <v>4</v>
      </c>
      <c r="AB8" s="453">
        <f t="shared" si="1"/>
        <v>4</v>
      </c>
      <c r="AC8" s="453">
        <f t="shared" si="1"/>
        <v>3</v>
      </c>
      <c r="AD8" s="453">
        <f t="shared" si="1"/>
        <v>0</v>
      </c>
      <c r="AE8" s="453">
        <f t="shared" si="1"/>
        <v>3</v>
      </c>
      <c r="AF8" s="453">
        <f t="shared" si="1"/>
        <v>4</v>
      </c>
      <c r="AG8" s="383">
        <f>SUM(B8:AF8)</f>
        <v>62</v>
      </c>
      <c r="AH8" s="150"/>
    </row>
    <row r="9">
      <c r="A9" s="152"/>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384"/>
      <c r="AH9" s="169"/>
    </row>
    <row r="10">
      <c r="A10" s="385" t="s">
        <v>208</v>
      </c>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384"/>
      <c r="AH10" s="169"/>
    </row>
    <row r="11">
      <c r="A11" s="388" t="s">
        <v>947</v>
      </c>
      <c r="B11" s="262">
        <f>Summary!B40</f>
        <v>45.94</v>
      </c>
      <c r="C11" s="262">
        <f>Summary!C40</f>
        <v>0</v>
      </c>
      <c r="D11" s="262">
        <f>Summary!D40</f>
        <v>45.97</v>
      </c>
      <c r="E11" s="262">
        <f>Summary!E40</f>
        <v>0</v>
      </c>
      <c r="F11" s="262">
        <f>Summary!F40</f>
        <v>0</v>
      </c>
      <c r="G11" s="262">
        <f>Summary!G40</f>
        <v>45.99</v>
      </c>
      <c r="H11" s="262">
        <f>Summary!H40</f>
        <v>0</v>
      </c>
      <c r="I11" s="262">
        <f>Summary!I40</f>
        <v>0</v>
      </c>
      <c r="J11" s="262">
        <f>Summary!J40</f>
        <v>0</v>
      </c>
      <c r="K11" s="262">
        <f>Summary!K40</f>
        <v>45.97</v>
      </c>
      <c r="L11" s="262">
        <f>Summary!L40</f>
        <v>0</v>
      </c>
      <c r="M11" s="262">
        <f>Summary!M40</f>
        <v>45.81</v>
      </c>
      <c r="N11" s="262">
        <f>Summary!N40</f>
        <v>0</v>
      </c>
      <c r="O11" s="262">
        <f>Summary!O40</f>
        <v>229.14</v>
      </c>
      <c r="P11" s="262">
        <f>Summary!P40</f>
        <v>0</v>
      </c>
      <c r="Q11" s="262">
        <f>Summary!Q40</f>
        <v>259.9</v>
      </c>
      <c r="R11" s="262">
        <f>Summary!R40</f>
        <v>229.14</v>
      </c>
      <c r="S11" s="262">
        <f>Summary!S40</f>
        <v>0</v>
      </c>
      <c r="T11" s="262">
        <f>Summary!T40</f>
        <v>229.14</v>
      </c>
      <c r="U11" s="262">
        <f>Summary!U40</f>
        <v>0</v>
      </c>
      <c r="V11" s="262">
        <f>Summary!V40</f>
        <v>45.45</v>
      </c>
      <c r="W11" s="262">
        <f>Summary!W40</f>
        <v>0</v>
      </c>
      <c r="X11" s="262">
        <f>Summary!X40</f>
        <v>0</v>
      </c>
      <c r="Y11" s="262">
        <f>Summary!Y40</f>
        <v>0</v>
      </c>
      <c r="Z11" s="262">
        <f>Summary!Z40</f>
        <v>0</v>
      </c>
      <c r="AA11" s="262">
        <f>Summary!AA40</f>
        <v>0</v>
      </c>
      <c r="AB11" s="262">
        <f>Summary!AB40</f>
        <v>0</v>
      </c>
      <c r="AC11" s="262">
        <f>Summary!AC40</f>
        <v>229.14</v>
      </c>
      <c r="AD11" s="262">
        <f>Summary!AD40</f>
        <v>0</v>
      </c>
      <c r="AE11" s="262">
        <f>Summary!AE40</f>
        <v>0</v>
      </c>
      <c r="AF11" s="262">
        <f>Summary!AF40</f>
        <v>45.51</v>
      </c>
      <c r="AG11" s="384"/>
      <c r="AH11" s="169"/>
    </row>
    <row r="12">
      <c r="A12" s="388" t="s">
        <v>948</v>
      </c>
      <c r="B12" s="262">
        <f>Summary!B41</f>
        <v>0</v>
      </c>
      <c r="C12" s="262">
        <f>Summary!C41</f>
        <v>0</v>
      </c>
      <c r="D12" s="262">
        <f>Summary!D41</f>
        <v>0</v>
      </c>
      <c r="E12" s="262">
        <f>Summary!E41</f>
        <v>39.55</v>
      </c>
      <c r="F12" s="262">
        <f>Summary!F41</f>
        <v>32.88</v>
      </c>
      <c r="G12" s="262">
        <f>Summary!G41</f>
        <v>0</v>
      </c>
      <c r="H12" s="262">
        <f>Summary!H41</f>
        <v>0</v>
      </c>
      <c r="I12" s="262">
        <f>Summary!I41</f>
        <v>0</v>
      </c>
      <c r="J12" s="262">
        <f>Summary!J41</f>
        <v>0</v>
      </c>
      <c r="K12" s="262">
        <f>Summary!K41</f>
        <v>240.08</v>
      </c>
      <c r="L12" s="262">
        <f>Summary!L41</f>
        <v>215.48</v>
      </c>
      <c r="M12" s="262">
        <f>Summary!M41</f>
        <v>0</v>
      </c>
      <c r="N12" s="262">
        <f>Summary!N41</f>
        <v>0</v>
      </c>
      <c r="O12" s="262">
        <f>Summary!O41</f>
        <v>0</v>
      </c>
      <c r="P12" s="262">
        <f>Summary!P41</f>
        <v>0</v>
      </c>
      <c r="Q12" s="262">
        <f>Summary!Q41</f>
        <v>0</v>
      </c>
      <c r="R12" s="262">
        <f>Summary!R41</f>
        <v>28.09</v>
      </c>
      <c r="S12" s="262">
        <f>Summary!S41</f>
        <v>0</v>
      </c>
      <c r="T12" s="262">
        <f>Summary!T41</f>
        <v>0</v>
      </c>
      <c r="U12" s="262">
        <f>Summary!U41</f>
        <v>0</v>
      </c>
      <c r="V12" s="262">
        <f>Summary!V41</f>
        <v>0</v>
      </c>
      <c r="W12" s="262">
        <f>Summary!W41</f>
        <v>277.38</v>
      </c>
      <c r="X12" s="262">
        <f>Summary!X41</f>
        <v>0</v>
      </c>
      <c r="Y12" s="262">
        <f>Summary!Y41</f>
        <v>271.06</v>
      </c>
      <c r="Z12" s="262">
        <f>Summary!Z41</f>
        <v>0</v>
      </c>
      <c r="AA12" s="262">
        <f>Summary!AA41</f>
        <v>476.81</v>
      </c>
      <c r="AB12" s="262">
        <f>Summary!AB41</f>
        <v>238.41</v>
      </c>
      <c r="AC12" s="262">
        <f>Summary!AC41</f>
        <v>231.84</v>
      </c>
      <c r="AD12" s="262">
        <f>Summary!AD41</f>
        <v>0</v>
      </c>
      <c r="AE12" s="262">
        <f>Summary!AE41</f>
        <v>278.03</v>
      </c>
      <c r="AF12" s="262">
        <f>Summary!AF41</f>
        <v>238.57</v>
      </c>
      <c r="AG12" s="384"/>
      <c r="AH12" s="169"/>
    </row>
    <row r="13">
      <c r="A13" s="379" t="s">
        <v>949</v>
      </c>
      <c r="B13" s="262">
        <f>Summary!B42</f>
        <v>0</v>
      </c>
      <c r="C13" s="262">
        <f>Summary!C42</f>
        <v>0</v>
      </c>
      <c r="D13" s="262">
        <f>Summary!D42</f>
        <v>28.6</v>
      </c>
      <c r="E13" s="262">
        <f>Summary!E42</f>
        <v>0</v>
      </c>
      <c r="F13" s="262">
        <f>Summary!F42</f>
        <v>232.93</v>
      </c>
      <c r="G13" s="262">
        <f>Summary!G42</f>
        <v>0</v>
      </c>
      <c r="H13" s="262">
        <f>Summary!H42</f>
        <v>473.42</v>
      </c>
      <c r="I13" s="262">
        <f>Summary!I42</f>
        <v>240.08</v>
      </c>
      <c r="J13" s="262">
        <f>Summary!J42</f>
        <v>39.65</v>
      </c>
      <c r="K13" s="262">
        <f>Summary!K42</f>
        <v>37.2</v>
      </c>
      <c r="L13" s="262">
        <f>Summary!L42</f>
        <v>480.15</v>
      </c>
      <c r="M13" s="262">
        <f>Summary!M42</f>
        <v>0</v>
      </c>
      <c r="N13" s="262">
        <f>Summary!N42</f>
        <v>0</v>
      </c>
      <c r="O13" s="262">
        <f>Summary!O42</f>
        <v>195.16</v>
      </c>
      <c r="P13" s="262">
        <f>Summary!P42</f>
        <v>0</v>
      </c>
      <c r="Q13" s="262">
        <f>Summary!Q42</f>
        <v>0</v>
      </c>
      <c r="R13" s="262">
        <f>Summary!R42</f>
        <v>37.95</v>
      </c>
      <c r="S13" s="262">
        <f>Summary!S42</f>
        <v>533.25</v>
      </c>
      <c r="T13" s="262">
        <f>Summary!T42</f>
        <v>0</v>
      </c>
      <c r="U13" s="262">
        <f>Summary!U42</f>
        <v>829.06</v>
      </c>
      <c r="V13" s="262">
        <f>Summary!V42</f>
        <v>238.11</v>
      </c>
      <c r="W13" s="262">
        <f>Summary!W42</f>
        <v>0</v>
      </c>
      <c r="X13" s="262">
        <f>Summary!X42</f>
        <v>238.11</v>
      </c>
      <c r="Y13" s="262">
        <f>Summary!Y42</f>
        <v>743.3</v>
      </c>
      <c r="Z13" s="262">
        <f>Summary!Z42</f>
        <v>277.56</v>
      </c>
      <c r="AA13" s="262">
        <f>Summary!AA42</f>
        <v>277.53</v>
      </c>
      <c r="AB13" s="262">
        <f>Summary!AB42</f>
        <v>515.92</v>
      </c>
      <c r="AC13" s="262">
        <f>Summary!AC42</f>
        <v>39.18</v>
      </c>
      <c r="AD13" s="262">
        <f>Summary!AD42</f>
        <v>0</v>
      </c>
      <c r="AE13" s="262">
        <f>Summary!AE42</f>
        <v>45.54</v>
      </c>
      <c r="AF13" s="262">
        <f>Summary!AF42</f>
        <v>271.13</v>
      </c>
      <c r="AG13" s="381"/>
      <c r="AH13" s="169"/>
    </row>
    <row r="14">
      <c r="A14" s="382" t="s">
        <v>259</v>
      </c>
      <c r="B14" s="173">
        <f t="shared" ref="B14:AF14" si="2">SUM(B11:B13)</f>
        <v>45.94</v>
      </c>
      <c r="C14" s="173">
        <f t="shared" si="2"/>
        <v>0</v>
      </c>
      <c r="D14" s="173">
        <f t="shared" si="2"/>
        <v>74.57</v>
      </c>
      <c r="E14" s="173">
        <f t="shared" si="2"/>
        <v>39.55</v>
      </c>
      <c r="F14" s="173">
        <f t="shared" si="2"/>
        <v>265.81</v>
      </c>
      <c r="G14" s="173">
        <f t="shared" si="2"/>
        <v>45.99</v>
      </c>
      <c r="H14" s="173">
        <f t="shared" si="2"/>
        <v>473.42</v>
      </c>
      <c r="I14" s="173">
        <f t="shared" si="2"/>
        <v>240.08</v>
      </c>
      <c r="J14" s="173">
        <f t="shared" si="2"/>
        <v>39.65</v>
      </c>
      <c r="K14" s="173">
        <f t="shared" si="2"/>
        <v>323.25</v>
      </c>
      <c r="L14" s="173">
        <f t="shared" si="2"/>
        <v>695.63</v>
      </c>
      <c r="M14" s="173">
        <f t="shared" si="2"/>
        <v>45.81</v>
      </c>
      <c r="N14" s="173">
        <f t="shared" si="2"/>
        <v>0</v>
      </c>
      <c r="O14" s="173">
        <f t="shared" si="2"/>
        <v>424.3</v>
      </c>
      <c r="P14" s="173">
        <f t="shared" si="2"/>
        <v>0</v>
      </c>
      <c r="Q14" s="173">
        <f t="shared" si="2"/>
        <v>259.9</v>
      </c>
      <c r="R14" s="173">
        <f t="shared" si="2"/>
        <v>295.18</v>
      </c>
      <c r="S14" s="173">
        <f t="shared" si="2"/>
        <v>533.25</v>
      </c>
      <c r="T14" s="173">
        <f t="shared" si="2"/>
        <v>229.14</v>
      </c>
      <c r="U14" s="173">
        <f t="shared" si="2"/>
        <v>829.06</v>
      </c>
      <c r="V14" s="173">
        <f t="shared" si="2"/>
        <v>283.56</v>
      </c>
      <c r="W14" s="173">
        <f t="shared" si="2"/>
        <v>277.38</v>
      </c>
      <c r="X14" s="173">
        <f t="shared" si="2"/>
        <v>238.11</v>
      </c>
      <c r="Y14" s="173">
        <f t="shared" si="2"/>
        <v>1014.36</v>
      </c>
      <c r="Z14" s="173">
        <f t="shared" si="2"/>
        <v>277.56</v>
      </c>
      <c r="AA14" s="173">
        <f t="shared" si="2"/>
        <v>754.34</v>
      </c>
      <c r="AB14" s="173">
        <f t="shared" si="2"/>
        <v>754.33</v>
      </c>
      <c r="AC14" s="173">
        <f t="shared" si="2"/>
        <v>500.16</v>
      </c>
      <c r="AD14" s="173">
        <f t="shared" si="2"/>
        <v>0</v>
      </c>
      <c r="AE14" s="173">
        <f t="shared" si="2"/>
        <v>323.57</v>
      </c>
      <c r="AF14" s="173">
        <f t="shared" si="2"/>
        <v>555.21</v>
      </c>
      <c r="AG14" s="383">
        <f>SUM(B14:AF14)</f>
        <v>9839.11</v>
      </c>
      <c r="AH14" s="169"/>
    </row>
    <row r="15">
      <c r="A15" s="152"/>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384"/>
      <c r="AH15" s="169"/>
    </row>
    <row r="16">
      <c r="A16" s="387" t="s">
        <v>260</v>
      </c>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384"/>
      <c r="AH16" s="169"/>
    </row>
    <row r="17">
      <c r="A17" s="388" t="s">
        <v>950</v>
      </c>
      <c r="B17" s="262">
        <f t="shared" ref="B17:AF17" si="3">SUM(B18:B20)</f>
        <v>37.7</v>
      </c>
      <c r="C17" s="262">
        <f t="shared" si="3"/>
        <v>62.42</v>
      </c>
      <c r="D17" s="262">
        <f t="shared" si="3"/>
        <v>58.52</v>
      </c>
      <c r="E17" s="262">
        <f t="shared" si="3"/>
        <v>29.04</v>
      </c>
      <c r="F17" s="262">
        <f t="shared" si="3"/>
        <v>63.65</v>
      </c>
      <c r="G17" s="262">
        <f t="shared" si="3"/>
        <v>42.01</v>
      </c>
      <c r="H17" s="262">
        <f t="shared" si="3"/>
        <v>39.76</v>
      </c>
      <c r="I17" s="262">
        <f t="shared" si="3"/>
        <v>34.77</v>
      </c>
      <c r="J17" s="262">
        <f t="shared" si="3"/>
        <v>53.43</v>
      </c>
      <c r="K17" s="262">
        <f t="shared" si="3"/>
        <v>47.09</v>
      </c>
      <c r="L17" s="262">
        <f t="shared" si="3"/>
        <v>51.56</v>
      </c>
      <c r="M17" s="262">
        <f t="shared" si="3"/>
        <v>34.64</v>
      </c>
      <c r="N17" s="262">
        <f t="shared" si="3"/>
        <v>34.94</v>
      </c>
      <c r="O17" s="262">
        <f t="shared" si="3"/>
        <v>37.26</v>
      </c>
      <c r="P17" s="262">
        <f t="shared" si="3"/>
        <v>34.33</v>
      </c>
      <c r="Q17" s="262">
        <f t="shared" si="3"/>
        <v>6.02</v>
      </c>
      <c r="R17" s="262">
        <f t="shared" si="3"/>
        <v>6.72</v>
      </c>
      <c r="S17" s="262">
        <f t="shared" si="3"/>
        <v>46.87</v>
      </c>
      <c r="T17" s="262">
        <f t="shared" si="3"/>
        <v>75.47</v>
      </c>
      <c r="U17" s="262">
        <f t="shared" si="3"/>
        <v>58.04</v>
      </c>
      <c r="V17" s="262">
        <f t="shared" si="3"/>
        <v>50.47</v>
      </c>
      <c r="W17" s="262">
        <f t="shared" si="3"/>
        <v>41.08</v>
      </c>
      <c r="X17" s="262">
        <f t="shared" si="3"/>
        <v>55.32</v>
      </c>
      <c r="Y17" s="262">
        <f t="shared" si="3"/>
        <v>57.77</v>
      </c>
      <c r="Z17" s="262">
        <f t="shared" si="3"/>
        <v>38.48</v>
      </c>
      <c r="AA17" s="262">
        <f t="shared" si="3"/>
        <v>65.76</v>
      </c>
      <c r="AB17" s="262">
        <f t="shared" si="3"/>
        <v>18.21</v>
      </c>
      <c r="AC17" s="262">
        <f t="shared" si="3"/>
        <v>0</v>
      </c>
      <c r="AD17" s="262">
        <f t="shared" si="3"/>
        <v>0</v>
      </c>
      <c r="AE17" s="262">
        <f t="shared" si="3"/>
        <v>0</v>
      </c>
      <c r="AF17" s="262">
        <f t="shared" si="3"/>
        <v>0</v>
      </c>
      <c r="AG17" s="384"/>
      <c r="AH17" s="169"/>
    </row>
    <row r="18">
      <c r="A18" s="454" t="s">
        <v>951</v>
      </c>
      <c r="B18" s="455">
        <f>Summary!B145</f>
        <v>0</v>
      </c>
      <c r="C18" s="455">
        <f>Summary!C145</f>
        <v>0</v>
      </c>
      <c r="D18" s="455">
        <f>Summary!D145</f>
        <v>0</v>
      </c>
      <c r="E18" s="455">
        <f>Summary!E145</f>
        <v>0</v>
      </c>
      <c r="F18" s="455">
        <f>Summary!F145</f>
        <v>0</v>
      </c>
      <c r="G18" s="455">
        <f>Summary!G145</f>
        <v>0</v>
      </c>
      <c r="H18" s="455">
        <f>Summary!H145</f>
        <v>0</v>
      </c>
      <c r="I18" s="455">
        <f>Summary!I145</f>
        <v>0</v>
      </c>
      <c r="J18" s="455">
        <f>Summary!J145</f>
        <v>0</v>
      </c>
      <c r="K18" s="455">
        <f>Summary!K145</f>
        <v>0</v>
      </c>
      <c r="L18" s="455">
        <f>Summary!L145</f>
        <v>0</v>
      </c>
      <c r="M18" s="455">
        <f>Summary!M145</f>
        <v>0</v>
      </c>
      <c r="N18" s="455">
        <f>Summary!N145</f>
        <v>0</v>
      </c>
      <c r="O18" s="455">
        <f>Summary!O145</f>
        <v>0</v>
      </c>
      <c r="P18" s="455">
        <f>Summary!P145</f>
        <v>0</v>
      </c>
      <c r="Q18" s="455">
        <f>Summary!Q145</f>
        <v>0</v>
      </c>
      <c r="R18" s="455">
        <f>Summary!R145</f>
        <v>0</v>
      </c>
      <c r="S18" s="455">
        <f>Summary!S145</f>
        <v>0</v>
      </c>
      <c r="T18" s="455">
        <f>Summary!T145</f>
        <v>0</v>
      </c>
      <c r="U18" s="455">
        <f>Summary!U145</f>
        <v>0</v>
      </c>
      <c r="V18" s="455">
        <f>Summary!V145</f>
        <v>0</v>
      </c>
      <c r="W18" s="455">
        <f>Summary!W145</f>
        <v>0</v>
      </c>
      <c r="X18" s="455">
        <f>Summary!X145</f>
        <v>0</v>
      </c>
      <c r="Y18" s="455">
        <f>Summary!Y145</f>
        <v>0</v>
      </c>
      <c r="Z18" s="455">
        <f>Summary!Z145</f>
        <v>0</v>
      </c>
      <c r="AA18" s="455">
        <f>Summary!AA145</f>
        <v>0</v>
      </c>
      <c r="AB18" s="455">
        <f>Summary!AB145</f>
        <v>0</v>
      </c>
      <c r="AC18" s="455">
        <f>Summary!AC145</f>
        <v>0</v>
      </c>
      <c r="AD18" s="455">
        <f>Summary!AD145</f>
        <v>0</v>
      </c>
      <c r="AE18" s="455">
        <f>Summary!AE145</f>
        <v>0</v>
      </c>
      <c r="AF18" s="455">
        <f>Summary!AF145</f>
        <v>0</v>
      </c>
      <c r="AG18" s="456"/>
      <c r="AH18" s="457"/>
    </row>
    <row r="19">
      <c r="A19" s="454" t="s">
        <v>952</v>
      </c>
      <c r="B19" s="458">
        <f>Summary!B146</f>
        <v>6.25</v>
      </c>
      <c r="C19" s="458">
        <f>Summary!C146</f>
        <v>19.46</v>
      </c>
      <c r="D19" s="458">
        <f>Summary!D146</f>
        <v>16.34</v>
      </c>
      <c r="E19" s="458">
        <f>Summary!E146</f>
        <v>2.74</v>
      </c>
      <c r="F19" s="458">
        <f>Summary!F146</f>
        <v>4.92</v>
      </c>
      <c r="G19" s="458">
        <f>Summary!G146</f>
        <v>10.67</v>
      </c>
      <c r="H19" s="458">
        <f>Summary!H146</f>
        <v>1.53</v>
      </c>
      <c r="I19" s="458">
        <f>Summary!I146</f>
        <v>7.79</v>
      </c>
      <c r="J19" s="458">
        <f>Summary!J146</f>
        <v>9.18</v>
      </c>
      <c r="K19" s="458">
        <f>Summary!K146</f>
        <v>8</v>
      </c>
      <c r="L19" s="458">
        <f>Summary!L146</f>
        <v>11.1</v>
      </c>
      <c r="M19" s="458">
        <f>Summary!M146</f>
        <v>4.2</v>
      </c>
      <c r="N19" s="458">
        <f>Summary!N146</f>
        <v>1.34</v>
      </c>
      <c r="O19" s="458">
        <f>Summary!O146</f>
        <v>2.01</v>
      </c>
      <c r="P19" s="458">
        <f>Summary!P146</f>
        <v>3.97</v>
      </c>
      <c r="Q19" s="458">
        <f>Summary!Q146</f>
        <v>6.02</v>
      </c>
      <c r="R19" s="458">
        <f>Summary!R146</f>
        <v>6.72</v>
      </c>
      <c r="S19" s="458">
        <f>Summary!S146</f>
        <v>2.82</v>
      </c>
      <c r="T19" s="458">
        <f>Summary!T146</f>
        <v>10.98</v>
      </c>
      <c r="U19" s="458">
        <f>Summary!U146</f>
        <v>8.48</v>
      </c>
      <c r="V19" s="458">
        <f>Summary!V146</f>
        <v>6.99</v>
      </c>
      <c r="W19" s="458">
        <f>Summary!W146</f>
        <v>13.12</v>
      </c>
      <c r="X19" s="458">
        <f>Summary!X146</f>
        <v>17.32</v>
      </c>
      <c r="Y19" s="458">
        <f>Summary!Y146</f>
        <v>19.12</v>
      </c>
      <c r="Z19" s="458">
        <f>Summary!Z146</f>
        <v>18.81</v>
      </c>
      <c r="AA19" s="458">
        <f>Summary!AA146</f>
        <v>23.81</v>
      </c>
      <c r="AB19" s="458">
        <f>Summary!AB146</f>
        <v>2.15</v>
      </c>
      <c r="AC19" s="458">
        <f>Summary!AC146</f>
        <v>0</v>
      </c>
      <c r="AD19" s="458">
        <f>Summary!AD146</f>
        <v>0</v>
      </c>
      <c r="AE19" s="458">
        <f>Summary!AE146</f>
        <v>0</v>
      </c>
      <c r="AF19" s="458">
        <f>Summary!AF146</f>
        <v>0</v>
      </c>
      <c r="AG19" s="456"/>
      <c r="AH19" s="457"/>
    </row>
    <row r="20">
      <c r="A20" s="459" t="s">
        <v>953</v>
      </c>
      <c r="B20" s="455">
        <f>Summary!B147</f>
        <v>31.45</v>
      </c>
      <c r="C20" s="455">
        <f>Summary!C147</f>
        <v>42.96</v>
      </c>
      <c r="D20" s="455">
        <f>Summary!D147</f>
        <v>42.18</v>
      </c>
      <c r="E20" s="455">
        <f>Summary!E147</f>
        <v>26.3</v>
      </c>
      <c r="F20" s="455">
        <f>Summary!F147</f>
        <v>58.73</v>
      </c>
      <c r="G20" s="455">
        <f>Summary!G147</f>
        <v>31.34</v>
      </c>
      <c r="H20" s="455">
        <f>Summary!H147</f>
        <v>38.23</v>
      </c>
      <c r="I20" s="455">
        <f>Summary!I147</f>
        <v>26.98</v>
      </c>
      <c r="J20" s="455">
        <f>Summary!J147</f>
        <v>44.25</v>
      </c>
      <c r="K20" s="455">
        <f>Summary!K147</f>
        <v>39.09</v>
      </c>
      <c r="L20" s="455">
        <f>Summary!L147</f>
        <v>40.46</v>
      </c>
      <c r="M20" s="455">
        <f>Summary!M147</f>
        <v>30.44</v>
      </c>
      <c r="N20" s="455">
        <f>Summary!N147</f>
        <v>33.6</v>
      </c>
      <c r="O20" s="455">
        <f>Summary!O147</f>
        <v>35.25</v>
      </c>
      <c r="P20" s="455">
        <f>Summary!P147</f>
        <v>30.36</v>
      </c>
      <c r="Q20" s="455">
        <f>Summary!Q147</f>
        <v>0</v>
      </c>
      <c r="R20" s="455">
        <f>Summary!R147</f>
        <v>0</v>
      </c>
      <c r="S20" s="455">
        <f>Summary!S147</f>
        <v>44.05</v>
      </c>
      <c r="T20" s="455">
        <f>Summary!T147</f>
        <v>64.49</v>
      </c>
      <c r="U20" s="455">
        <f>Summary!U147</f>
        <v>49.56</v>
      </c>
      <c r="V20" s="455">
        <f>Summary!V147</f>
        <v>43.48</v>
      </c>
      <c r="W20" s="455">
        <f>Summary!W147</f>
        <v>27.96</v>
      </c>
      <c r="X20" s="455">
        <f>Summary!X147</f>
        <v>38</v>
      </c>
      <c r="Y20" s="455">
        <f>Summary!Y147</f>
        <v>38.65</v>
      </c>
      <c r="Z20" s="455">
        <f>Summary!Z147</f>
        <v>19.67</v>
      </c>
      <c r="AA20" s="455">
        <f>Summary!AA147</f>
        <v>41.95</v>
      </c>
      <c r="AB20" s="455">
        <f>Summary!AB147</f>
        <v>16.06</v>
      </c>
      <c r="AC20" s="455">
        <f>Summary!AC147</f>
        <v>0</v>
      </c>
      <c r="AD20" s="455">
        <f>Summary!AD147</f>
        <v>0</v>
      </c>
      <c r="AE20" s="455">
        <f>Summary!AE147</f>
        <v>0</v>
      </c>
      <c r="AF20" s="455">
        <f>Summary!AF147</f>
        <v>0</v>
      </c>
      <c r="AG20" s="456"/>
      <c r="AH20" s="457"/>
    </row>
    <row r="21">
      <c r="A21" s="379" t="s">
        <v>954</v>
      </c>
      <c r="B21" s="389"/>
      <c r="C21" s="389"/>
      <c r="D21" s="389"/>
      <c r="E21" s="389"/>
      <c r="F21" s="389"/>
      <c r="G21" s="389"/>
      <c r="H21" s="389"/>
      <c r="I21" s="389"/>
      <c r="J21" s="389"/>
      <c r="K21" s="389"/>
      <c r="L21" s="389"/>
      <c r="M21" s="389"/>
      <c r="N21" s="389"/>
      <c r="O21" s="389"/>
      <c r="P21" s="389"/>
      <c r="Q21" s="389"/>
      <c r="R21" s="389"/>
      <c r="S21" s="389"/>
      <c r="T21" s="389"/>
      <c r="U21" s="389"/>
      <c r="V21" s="389"/>
      <c r="W21" s="389"/>
      <c r="X21" s="389"/>
      <c r="Y21" s="389"/>
      <c r="Z21" s="389"/>
      <c r="AA21" s="389"/>
      <c r="AB21" s="389"/>
      <c r="AC21" s="389"/>
      <c r="AD21" s="389"/>
      <c r="AE21" s="389"/>
      <c r="AF21" s="389"/>
      <c r="AG21" s="381"/>
      <c r="AH21" s="169"/>
    </row>
    <row r="22">
      <c r="A22" s="382" t="s">
        <v>259</v>
      </c>
      <c r="B22" s="173">
        <f t="shared" ref="B22:AF22" si="4">SUM(B18:B21)</f>
        <v>37.7</v>
      </c>
      <c r="C22" s="173">
        <f t="shared" si="4"/>
        <v>62.42</v>
      </c>
      <c r="D22" s="173">
        <f t="shared" si="4"/>
        <v>58.52</v>
      </c>
      <c r="E22" s="173">
        <f t="shared" si="4"/>
        <v>29.04</v>
      </c>
      <c r="F22" s="173">
        <f t="shared" si="4"/>
        <v>63.65</v>
      </c>
      <c r="G22" s="173">
        <f t="shared" si="4"/>
        <v>42.01</v>
      </c>
      <c r="H22" s="173">
        <f t="shared" si="4"/>
        <v>39.76</v>
      </c>
      <c r="I22" s="173">
        <f t="shared" si="4"/>
        <v>34.77</v>
      </c>
      <c r="J22" s="173">
        <f t="shared" si="4"/>
        <v>53.43</v>
      </c>
      <c r="K22" s="173">
        <f t="shared" si="4"/>
        <v>47.09</v>
      </c>
      <c r="L22" s="173">
        <f t="shared" si="4"/>
        <v>51.56</v>
      </c>
      <c r="M22" s="173">
        <f t="shared" si="4"/>
        <v>34.64</v>
      </c>
      <c r="N22" s="173">
        <f t="shared" si="4"/>
        <v>34.94</v>
      </c>
      <c r="O22" s="173">
        <f t="shared" si="4"/>
        <v>37.26</v>
      </c>
      <c r="P22" s="173">
        <f t="shared" si="4"/>
        <v>34.33</v>
      </c>
      <c r="Q22" s="173">
        <f t="shared" si="4"/>
        <v>6.02</v>
      </c>
      <c r="R22" s="173">
        <f t="shared" si="4"/>
        <v>6.72</v>
      </c>
      <c r="S22" s="173">
        <f t="shared" si="4"/>
        <v>46.87</v>
      </c>
      <c r="T22" s="173">
        <f t="shared" si="4"/>
        <v>75.47</v>
      </c>
      <c r="U22" s="173">
        <f t="shared" si="4"/>
        <v>58.04</v>
      </c>
      <c r="V22" s="173">
        <f t="shared" si="4"/>
        <v>50.47</v>
      </c>
      <c r="W22" s="173">
        <f t="shared" si="4"/>
        <v>41.08</v>
      </c>
      <c r="X22" s="173">
        <f t="shared" si="4"/>
        <v>55.32</v>
      </c>
      <c r="Y22" s="173">
        <f t="shared" si="4"/>
        <v>57.77</v>
      </c>
      <c r="Z22" s="173">
        <f t="shared" si="4"/>
        <v>38.48</v>
      </c>
      <c r="AA22" s="173">
        <f t="shared" si="4"/>
        <v>65.76</v>
      </c>
      <c r="AB22" s="173">
        <f t="shared" si="4"/>
        <v>18.21</v>
      </c>
      <c r="AC22" s="173">
        <f t="shared" si="4"/>
        <v>0</v>
      </c>
      <c r="AD22" s="173">
        <f t="shared" si="4"/>
        <v>0</v>
      </c>
      <c r="AE22" s="173">
        <f t="shared" si="4"/>
        <v>0</v>
      </c>
      <c r="AF22" s="173">
        <f t="shared" si="4"/>
        <v>0</v>
      </c>
      <c r="AG22" s="383">
        <f>SUM(B22:AF22)</f>
        <v>1181.33</v>
      </c>
      <c r="AH22" s="169"/>
    </row>
    <row r="23">
      <c r="A23" s="152"/>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384"/>
      <c r="AH23" s="169"/>
    </row>
    <row r="24">
      <c r="A24" s="390"/>
      <c r="B24" s="177"/>
      <c r="C24" s="177"/>
      <c r="D24" s="177"/>
      <c r="E24" s="177"/>
      <c r="F24" s="177"/>
      <c r="G24" s="177"/>
      <c r="H24" s="177"/>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377"/>
      <c r="AH24" s="143"/>
    </row>
    <row r="25">
      <c r="A25" s="152"/>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391"/>
      <c r="AH25" s="185"/>
    </row>
    <row r="26">
      <c r="A26" s="355" t="s">
        <v>955</v>
      </c>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c r="AA26" s="193"/>
      <c r="AB26" s="193"/>
      <c r="AC26" s="193"/>
      <c r="AD26" s="193"/>
      <c r="AE26" s="193"/>
      <c r="AF26" s="193"/>
      <c r="AG26" s="392"/>
      <c r="AH26" s="393"/>
    </row>
    <row r="27">
      <c r="A27" s="196" t="s">
        <v>796</v>
      </c>
      <c r="B27" s="195">
        <f>SUM('AMAZON UK, FR, GER - P&amp;L'!B19,'AMAZON UK, FR, GER - P&amp;L'!B295,'AMAZON UK, FR, GER - P&amp;L'!B571)</f>
        <v>0</v>
      </c>
      <c r="C27" s="195">
        <f>SUM('AMAZON UK, FR, GER - P&amp;L'!C19,'AMAZON UK, FR, GER - P&amp;L'!C295,'AMAZON UK, FR, GER - P&amp;L'!C571)</f>
        <v>0</v>
      </c>
      <c r="D27" s="195">
        <f>SUM('AMAZON UK, FR, GER - P&amp;L'!D19,'AMAZON UK, FR, GER - P&amp;L'!D295,'AMAZON UK, FR, GER - P&amp;L'!D571)</f>
        <v>0</v>
      </c>
      <c r="E27" s="195">
        <f>SUM('AMAZON UK, FR, GER - P&amp;L'!E19,'AMAZON UK, FR, GER - P&amp;L'!E295,'AMAZON UK, FR, GER - P&amp;L'!E571)</f>
        <v>0</v>
      </c>
      <c r="F27" s="195">
        <f>SUM('AMAZON UK, FR, GER - P&amp;L'!F19,'AMAZON UK, FR, GER - P&amp;L'!F295,'AMAZON UK, FR, GER - P&amp;L'!F571)</f>
        <v>232.93</v>
      </c>
      <c r="G27" s="195">
        <f>SUM('AMAZON UK, FR, GER - P&amp;L'!G19,'AMAZON UK, FR, GER - P&amp;L'!G295,'AMAZON UK, FR, GER - P&amp;L'!G571)</f>
        <v>0</v>
      </c>
      <c r="H27" s="195">
        <f>SUM('AMAZON UK, FR, GER - P&amp;L'!H19,'AMAZON UK, FR, GER - P&amp;L'!H295,'AMAZON UK, FR, GER - P&amp;L'!H571)</f>
        <v>466.69</v>
      </c>
      <c r="I27" s="195">
        <f>SUM('AMAZON UK, FR, GER - P&amp;L'!I19,'AMAZON UK, FR, GER - P&amp;L'!I295,'AMAZON UK, FR, GER - P&amp;L'!I571)</f>
        <v>233.35</v>
      </c>
      <c r="J27" s="195">
        <f>SUM('AMAZON UK, FR, GER - P&amp;L'!J19,'AMAZON UK, FR, GER - P&amp;L'!J295,'AMAZON UK, FR, GER - P&amp;L'!J571)</f>
        <v>0</v>
      </c>
      <c r="K27" s="195">
        <f>SUM('AMAZON UK, FR, GER - P&amp;L'!K19,'AMAZON UK, FR, GER - P&amp;L'!K295,'AMAZON UK, FR, GER - P&amp;L'!K571)</f>
        <v>233.35</v>
      </c>
      <c r="L27" s="195">
        <f>SUM('AMAZON UK, FR, GER - P&amp;L'!L19,'AMAZON UK, FR, GER - P&amp;L'!L295,'AMAZON UK, FR, GER - P&amp;L'!L571)</f>
        <v>682.17</v>
      </c>
      <c r="M27" s="195">
        <f>SUM('AMAZON UK, FR, GER - P&amp;L'!M19,'AMAZON UK, FR, GER - P&amp;L'!M295,'AMAZON UK, FR, GER - P&amp;L'!M571)</f>
        <v>0</v>
      </c>
      <c r="N27" s="195">
        <f>SUM('AMAZON UK, FR, GER - P&amp;L'!N19,'AMAZON UK, FR, GER - P&amp;L'!N295,'AMAZON UK, FR, GER - P&amp;L'!N571)</f>
        <v>0</v>
      </c>
      <c r="O27" s="195">
        <f>SUM('AMAZON UK, FR, GER - P&amp;L'!O19,'AMAZON UK, FR, GER - P&amp;L'!O295,'AMAZON UK, FR, GER - P&amp;L'!O571)</f>
        <v>391.57</v>
      </c>
      <c r="P27" s="195">
        <f>SUM('AMAZON UK, FR, GER - P&amp;L'!P19,'AMAZON UK, FR, GER - P&amp;L'!P295,'AMAZON UK, FR, GER - P&amp;L'!P571)</f>
        <v>0</v>
      </c>
      <c r="Q27" s="195">
        <f>SUM('AMAZON UK, FR, GER - P&amp;L'!Q19,'AMAZON UK, FR, GER - P&amp;L'!Q295,'AMAZON UK, FR, GER - P&amp;L'!Q571)</f>
        <v>259.9</v>
      </c>
      <c r="R27" s="195">
        <f>SUM('AMAZON UK, FR, GER - P&amp;L'!R19,'AMAZON UK, FR, GER - P&amp;L'!R295,'AMAZON UK, FR, GER - P&amp;L'!R571)</f>
        <v>196.41</v>
      </c>
      <c r="S27" s="195">
        <f>SUM('AMAZON UK, FR, GER - P&amp;L'!S19,'AMAZON UK, FR, GER - P&amp;L'!S295,'AMAZON UK, FR, GER - P&amp;L'!S571)</f>
        <v>519.79</v>
      </c>
      <c r="T27" s="195">
        <f>SUM('AMAZON UK, FR, GER - P&amp;L'!T19,'AMAZON UK, FR, GER - P&amp;L'!T295,'AMAZON UK, FR, GER - P&amp;L'!T571)</f>
        <v>196.41</v>
      </c>
      <c r="U27" s="195">
        <f>SUM('AMAZON UK, FR, GER - P&amp;L'!U19,'AMAZON UK, FR, GER - P&amp;L'!U295,'AMAZON UK, FR, GER - P&amp;L'!U571)</f>
        <v>707.76</v>
      </c>
      <c r="V27" s="195">
        <f>SUM('AMAZON UK, FR, GER - P&amp;L'!V19,'AMAZON UK, FR, GER - P&amp;L'!V295,'AMAZON UK, FR, GER - P&amp;L'!V571)</f>
        <v>231.38</v>
      </c>
      <c r="W27" s="195">
        <f>SUM('AMAZON UK, FR, GER - P&amp;L'!W19,'AMAZON UK, FR, GER - P&amp;L'!W295,'AMAZON UK, FR, GER - P&amp;L'!W571)</f>
        <v>231.38</v>
      </c>
      <c r="X27" s="195">
        <f>SUM('AMAZON UK, FR, GER - P&amp;L'!X19,'AMAZON UK, FR, GER - P&amp;L'!X295,'AMAZON UK, FR, GER - P&amp;L'!X571)</f>
        <v>231.38</v>
      </c>
      <c r="Y27" s="195">
        <f>SUM('AMAZON UK, FR, GER - P&amp;L'!Y19,'AMAZON UK, FR, GER - P&amp;L'!Y295,'AMAZON UK, FR, GER - P&amp;L'!Y571)</f>
        <v>926.41</v>
      </c>
      <c r="Z27" s="195">
        <f>SUM('AMAZON UK, FR, GER - P&amp;L'!Z19,'AMAZON UK, FR, GER - P&amp;L'!Z295,'AMAZON UK, FR, GER - P&amp;L'!Z571)</f>
        <v>231.68</v>
      </c>
      <c r="AA27" s="195">
        <f>SUM('AMAZON UK, FR, GER - P&amp;L'!AA19,'AMAZON UK, FR, GER - P&amp;L'!AA295,'AMAZON UK, FR, GER - P&amp;L'!AA571)</f>
        <v>695.03</v>
      </c>
      <c r="AB27" s="195">
        <f>SUM('AMAZON UK, FR, GER - P&amp;L'!AB19,'AMAZON UK, FR, GER - P&amp;L'!AB295,'AMAZON UK, FR, GER - P&amp;L'!AB571)</f>
        <v>695.03</v>
      </c>
      <c r="AC27" s="195">
        <f>SUM('AMAZON UK, FR, GER - P&amp;L'!AC19,'AMAZON UK, FR, GER - P&amp;L'!AC295,'AMAZON UK, FR, GER - P&amp;L'!AC571)</f>
        <v>428.25</v>
      </c>
      <c r="AD27" s="195">
        <f>SUM('AMAZON UK, FR, GER - P&amp;L'!AD19,'AMAZON UK, FR, GER - P&amp;L'!AD295,'AMAZON UK, FR, GER - P&amp;L'!AD571)</f>
        <v>0</v>
      </c>
      <c r="AE27" s="195">
        <f>SUM('AMAZON UK, FR, GER - P&amp;L'!AE19,'AMAZON UK, FR, GER - P&amp;L'!AE295,'AMAZON UK, FR, GER - P&amp;L'!AE571)</f>
        <v>231.84</v>
      </c>
      <c r="AF27" s="195">
        <f>SUM('AMAZON UK, FR, GER - P&amp;L'!AF19,'AMAZON UK, FR, GER - P&amp;L'!AF295,'AMAZON UK, FR, GER - P&amp;L'!AF571)</f>
        <v>463.77</v>
      </c>
      <c r="AG27" s="394">
        <f t="shared" ref="AG27:AG32" si="5">SUM(B27:AF27)</f>
        <v>8486.48</v>
      </c>
      <c r="AH27" s="251"/>
    </row>
    <row r="28">
      <c r="A28" s="196" t="s">
        <v>797</v>
      </c>
      <c r="B28" s="195">
        <f>SUM('AMAZON UK, FR, GER - P&amp;L'!B20,'AMAZON UK, FR, GER - P&amp;L'!B296,'AMAZON UK, FR, GER - P&amp;L'!B572)</f>
        <v>39.38</v>
      </c>
      <c r="C28" s="195">
        <f>SUM('AMAZON UK, FR, GER - P&amp;L'!C20,'AMAZON UK, FR, GER - P&amp;L'!C296,'AMAZON UK, FR, GER - P&amp;L'!C572)</f>
        <v>0</v>
      </c>
      <c r="D28" s="195">
        <f>SUM('AMAZON UK, FR, GER - P&amp;L'!D20,'AMAZON UK, FR, GER - P&amp;L'!D296,'AMAZON UK, FR, GER - P&amp;L'!D572)</f>
        <v>68.01</v>
      </c>
      <c r="E28" s="195">
        <f>SUM('AMAZON UK, FR, GER - P&amp;L'!E20,'AMAZON UK, FR, GER - P&amp;L'!E296,'AMAZON UK, FR, GER - P&amp;L'!E572)</f>
        <v>33.9</v>
      </c>
      <c r="F28" s="195">
        <f>SUM('AMAZON UK, FR, GER - P&amp;L'!F20,'AMAZON UK, FR, GER - P&amp;L'!F296,'AMAZON UK, FR, GER - P&amp;L'!F572)</f>
        <v>30.59</v>
      </c>
      <c r="G28" s="195">
        <f>SUM('AMAZON UK, FR, GER - P&amp;L'!G20,'AMAZON UK, FR, GER - P&amp;L'!G296,'AMAZON UK, FR, GER - P&amp;L'!G572)</f>
        <v>39.42</v>
      </c>
      <c r="H28" s="195">
        <f>SUM('AMAZON UK, FR, GER - P&amp;L'!H20,'AMAZON UK, FR, GER - P&amp;L'!H296,'AMAZON UK, FR, GER - P&amp;L'!H572)</f>
        <v>0</v>
      </c>
      <c r="I28" s="195">
        <f>SUM('AMAZON UK, FR, GER - P&amp;L'!I20,'AMAZON UK, FR, GER - P&amp;L'!I296,'AMAZON UK, FR, GER - P&amp;L'!I572)</f>
        <v>0</v>
      </c>
      <c r="J28" s="195">
        <f>SUM('AMAZON UK, FR, GER - P&amp;L'!J20,'AMAZON UK, FR, GER - P&amp;L'!J296,'AMAZON UK, FR, GER - P&amp;L'!J572)</f>
        <v>34.19</v>
      </c>
      <c r="K28" s="195">
        <f>SUM('AMAZON UK, FR, GER - P&amp;L'!K20,'AMAZON UK, FR, GER - P&amp;L'!K296,'AMAZON UK, FR, GER - P&amp;L'!K572)</f>
        <v>70.4</v>
      </c>
      <c r="L28" s="195">
        <f>SUM('AMAZON UK, FR, GER - P&amp;L'!L20,'AMAZON UK, FR, GER - P&amp;L'!L296,'AMAZON UK, FR, GER - P&amp;L'!L572)</f>
        <v>0</v>
      </c>
      <c r="M28" s="195">
        <f>SUM('AMAZON UK, FR, GER - P&amp;L'!M20,'AMAZON UK, FR, GER - P&amp;L'!M296,'AMAZON UK, FR, GER - P&amp;L'!M572)</f>
        <v>39.27</v>
      </c>
      <c r="N28" s="195">
        <f>SUM('AMAZON UK, FR, GER - P&amp;L'!N20,'AMAZON UK, FR, GER - P&amp;L'!N296,'AMAZON UK, FR, GER - P&amp;L'!N572)</f>
        <v>0</v>
      </c>
      <c r="O28" s="195">
        <f>SUM('AMAZON UK, FR, GER - P&amp;L'!O20,'AMAZON UK, FR, GER - P&amp;L'!O296,'AMAZON UK, FR, GER - P&amp;L'!O572)</f>
        <v>0</v>
      </c>
      <c r="P28" s="195">
        <f>SUM('AMAZON UK, FR, GER - P&amp;L'!P20,'AMAZON UK, FR, GER - P&amp;L'!P296,'AMAZON UK, FR, GER - P&amp;L'!P572)</f>
        <v>0</v>
      </c>
      <c r="Q28" s="195">
        <f>SUM('AMAZON UK, FR, GER - P&amp;L'!Q20,'AMAZON UK, FR, GER - P&amp;L'!Q296,'AMAZON UK, FR, GER - P&amp;L'!Q572)</f>
        <v>0</v>
      </c>
      <c r="R28" s="195">
        <f>SUM('AMAZON UK, FR, GER - P&amp;L'!R20,'AMAZON UK, FR, GER - P&amp;L'!R296,'AMAZON UK, FR, GER - P&amp;L'!R572)</f>
        <v>61.23</v>
      </c>
      <c r="S28" s="195">
        <f>SUM('AMAZON UK, FR, GER - P&amp;L'!S20,'AMAZON UK, FR, GER - P&amp;L'!S296,'AMAZON UK, FR, GER - P&amp;L'!S572)</f>
        <v>0</v>
      </c>
      <c r="T28" s="195">
        <f>SUM('AMAZON UK, FR, GER - P&amp;L'!T20,'AMAZON UK, FR, GER - P&amp;L'!T296,'AMAZON UK, FR, GER - P&amp;L'!T572)</f>
        <v>0</v>
      </c>
      <c r="U28" s="195">
        <f>SUM('AMAZON UK, FR, GER - P&amp;L'!U20,'AMAZON UK, FR, GER - P&amp;L'!U296,'AMAZON UK, FR, GER - P&amp;L'!U572)</f>
        <v>28.09</v>
      </c>
      <c r="V28" s="195">
        <f>SUM('AMAZON UK, FR, GER - P&amp;L'!V20,'AMAZON UK, FR, GER - P&amp;L'!V296,'AMAZON UK, FR, GER - P&amp;L'!V572)</f>
        <v>38.96</v>
      </c>
      <c r="W28" s="195">
        <f>SUM('AMAZON UK, FR, GER - P&amp;L'!W20,'AMAZON UK, FR, GER - P&amp;L'!W296,'AMAZON UK, FR, GER - P&amp;L'!W572)</f>
        <v>33.66</v>
      </c>
      <c r="X28" s="195">
        <f>SUM('AMAZON UK, FR, GER - P&amp;L'!X20,'AMAZON UK, FR, GER - P&amp;L'!X296,'AMAZON UK, FR, GER - P&amp;L'!X572)</f>
        <v>0</v>
      </c>
      <c r="Y28" s="195">
        <f>SUM('AMAZON UK, FR, GER - P&amp;L'!Y20,'AMAZON UK, FR, GER - P&amp;L'!Y296,'AMAZON UK, FR, GER - P&amp;L'!Y572)</f>
        <v>67.52</v>
      </c>
      <c r="Z28" s="195">
        <f>SUM('AMAZON UK, FR, GER - P&amp;L'!Z20,'AMAZON UK, FR, GER - P&amp;L'!Z296,'AMAZON UK, FR, GER - P&amp;L'!Z572)</f>
        <v>33.76</v>
      </c>
      <c r="AA28" s="195">
        <f>SUM('AMAZON UK, FR, GER - P&amp;L'!AA20,'AMAZON UK, FR, GER - P&amp;L'!AA296,'AMAZON UK, FR, GER - P&amp;L'!AA572)</f>
        <v>33.73</v>
      </c>
      <c r="AB28" s="195">
        <f>SUM('AMAZON UK, FR, GER - P&amp;L'!AB20,'AMAZON UK, FR, GER - P&amp;L'!AB296,'AMAZON UK, FR, GER - P&amp;L'!AB572)</f>
        <v>33.72</v>
      </c>
      <c r="AC28" s="195">
        <f>SUM('AMAZON UK, FR, GER - P&amp;L'!AC20,'AMAZON UK, FR, GER - P&amp;L'!AC296,'AMAZON UK, FR, GER - P&amp;L'!AC572)</f>
        <v>33.79</v>
      </c>
      <c r="AD28" s="195">
        <f>SUM('AMAZON UK, FR, GER - P&amp;L'!AD20,'AMAZON UK, FR, GER - P&amp;L'!AD296,'AMAZON UK, FR, GER - P&amp;L'!AD572)</f>
        <v>0</v>
      </c>
      <c r="AE28" s="195">
        <f>SUM('AMAZON UK, FR, GER - P&amp;L'!AE20,'AMAZON UK, FR, GER - P&amp;L'!AE296,'AMAZON UK, FR, GER - P&amp;L'!AE572)</f>
        <v>64.55</v>
      </c>
      <c r="AF28" s="195">
        <f>SUM('AMAZON UK, FR, GER - P&amp;L'!AF20,'AMAZON UK, FR, GER - P&amp;L'!AF296,'AMAZON UK, FR, GER - P&amp;L'!AF572)</f>
        <v>72.81</v>
      </c>
      <c r="AG28" s="394">
        <f t="shared" si="5"/>
        <v>856.98</v>
      </c>
      <c r="AH28" s="251"/>
    </row>
    <row r="29">
      <c r="A29" s="196" t="s">
        <v>798</v>
      </c>
      <c r="B29" s="195">
        <f>SUM('AMAZON UK, FR, GER - P&amp;L'!B21,'AMAZON UK, FR, GER - P&amp;L'!B297,'AMAZON UK, FR, GER - P&amp;L'!B573)</f>
        <v>6.56</v>
      </c>
      <c r="C29" s="195">
        <f>SUM('AMAZON UK, FR, GER - P&amp;L'!C21,'AMAZON UK, FR, GER - P&amp;L'!C297,'AMAZON UK, FR, GER - P&amp;L'!C573)</f>
        <v>0</v>
      </c>
      <c r="D29" s="195">
        <f>SUM('AMAZON UK, FR, GER - P&amp;L'!D21,'AMAZON UK, FR, GER - P&amp;L'!D297,'AMAZON UK, FR, GER - P&amp;L'!D573)</f>
        <v>6.56</v>
      </c>
      <c r="E29" s="195">
        <f>SUM('AMAZON UK, FR, GER - P&amp;L'!E21,'AMAZON UK, FR, GER - P&amp;L'!E297,'AMAZON UK, FR, GER - P&amp;L'!E573)</f>
        <v>5.65</v>
      </c>
      <c r="F29" s="195">
        <f>SUM('AMAZON UK, FR, GER - P&amp;L'!F21,'AMAZON UK, FR, GER - P&amp;L'!F297,'AMAZON UK, FR, GER - P&amp;L'!F573)</f>
        <v>2.29</v>
      </c>
      <c r="G29" s="195">
        <f>SUM('AMAZON UK, FR, GER - P&amp;L'!G21,'AMAZON UK, FR, GER - P&amp;L'!G297,'AMAZON UK, FR, GER - P&amp;L'!G573)</f>
        <v>6.57</v>
      </c>
      <c r="H29" s="195">
        <f>SUM('AMAZON UK, FR, GER - P&amp;L'!H21,'AMAZON UK, FR, GER - P&amp;L'!H297,'AMAZON UK, FR, GER - P&amp;L'!H573)</f>
        <v>6.73</v>
      </c>
      <c r="I29" s="195">
        <f>SUM('AMAZON UK, FR, GER - P&amp;L'!I21,'AMAZON UK, FR, GER - P&amp;L'!I297,'AMAZON UK, FR, GER - P&amp;L'!I573)</f>
        <v>6.73</v>
      </c>
      <c r="J29" s="195">
        <f>SUM('AMAZON UK, FR, GER - P&amp;L'!J21,'AMAZON UK, FR, GER - P&amp;L'!J297,'AMAZON UK, FR, GER - P&amp;L'!J573)</f>
        <v>5.46</v>
      </c>
      <c r="K29" s="195">
        <f>SUM('AMAZON UK, FR, GER - P&amp;L'!K21,'AMAZON UK, FR, GER - P&amp;L'!K297,'AMAZON UK, FR, GER - P&amp;L'!K573)</f>
        <v>15.88</v>
      </c>
      <c r="L29" s="195">
        <f>SUM('AMAZON UK, FR, GER - P&amp;L'!L21,'AMAZON UK, FR, GER - P&amp;L'!L297,'AMAZON UK, FR, GER - P&amp;L'!L573)</f>
        <v>13.46</v>
      </c>
      <c r="M29" s="195">
        <f>SUM('AMAZON UK, FR, GER - P&amp;L'!M21,'AMAZON UK, FR, GER - P&amp;L'!M297,'AMAZON UK, FR, GER - P&amp;L'!M573)</f>
        <v>6.54</v>
      </c>
      <c r="N29" s="195">
        <f>SUM('AMAZON UK, FR, GER - P&amp;L'!N21,'AMAZON UK, FR, GER - P&amp;L'!N297,'AMAZON UK, FR, GER - P&amp;L'!N573)</f>
        <v>0</v>
      </c>
      <c r="O29" s="195">
        <f>SUM('AMAZON UK, FR, GER - P&amp;L'!O21,'AMAZON UK, FR, GER - P&amp;L'!O297,'AMAZON UK, FR, GER - P&amp;L'!O573)</f>
        <v>32.73</v>
      </c>
      <c r="P29" s="195">
        <f>SUM('AMAZON UK, FR, GER - P&amp;L'!P21,'AMAZON UK, FR, GER - P&amp;L'!P297,'AMAZON UK, FR, GER - P&amp;L'!P573)</f>
        <v>0</v>
      </c>
      <c r="Q29" s="195">
        <f>SUM('AMAZON UK, FR, GER - P&amp;L'!Q21,'AMAZON UK, FR, GER - P&amp;L'!Q297,'AMAZON UK, FR, GER - P&amp;L'!Q573)</f>
        <v>0</v>
      </c>
      <c r="R29" s="195">
        <f>SUM('AMAZON UK, FR, GER - P&amp;L'!R21,'AMAZON UK, FR, GER - P&amp;L'!R297,'AMAZON UK, FR, GER - P&amp;L'!R573)</f>
        <v>37.54</v>
      </c>
      <c r="S29" s="195">
        <f>SUM('AMAZON UK, FR, GER - P&amp;L'!S21,'AMAZON UK, FR, GER - P&amp;L'!S297,'AMAZON UK, FR, GER - P&amp;L'!S573)</f>
        <v>13.46</v>
      </c>
      <c r="T29" s="195">
        <f>SUM('AMAZON UK, FR, GER - P&amp;L'!T21,'AMAZON UK, FR, GER - P&amp;L'!T297,'AMAZON UK, FR, GER - P&amp;L'!T573)</f>
        <v>32.73</v>
      </c>
      <c r="U29" s="195">
        <f>SUM('AMAZON UK, FR, GER - P&amp;L'!U21,'AMAZON UK, FR, GER - P&amp;L'!U297,'AMAZON UK, FR, GER - P&amp;L'!U573)</f>
        <v>92.48</v>
      </c>
      <c r="V29" s="195">
        <f>SUM('AMAZON UK, FR, GER - P&amp;L'!V21,'AMAZON UK, FR, GER - P&amp;L'!V297,'AMAZON UK, FR, GER - P&amp;L'!V573)</f>
        <v>13.22</v>
      </c>
      <c r="W29" s="195">
        <f>SUM('AMAZON UK, FR, GER - P&amp;L'!W21,'AMAZON UK, FR, GER - P&amp;L'!W297,'AMAZON UK, FR, GER - P&amp;L'!W573)</f>
        <v>12.34</v>
      </c>
      <c r="X29" s="195">
        <f>SUM('AMAZON UK, FR, GER - P&amp;L'!X21,'AMAZON UK, FR, GER - P&amp;L'!X297,'AMAZON UK, FR, GER - P&amp;L'!X573)</f>
        <v>6.73</v>
      </c>
      <c r="Y29" s="195">
        <f>SUM('AMAZON UK, FR, GER - P&amp;L'!Y21,'AMAZON UK, FR, GER - P&amp;L'!Y297,'AMAZON UK, FR, GER - P&amp;L'!Y573)</f>
        <v>18.11</v>
      </c>
      <c r="Z29" s="195">
        <f>SUM('AMAZON UK, FR, GER - P&amp;L'!Z21,'AMAZON UK, FR, GER - P&amp;L'!Z297,'AMAZON UK, FR, GER - P&amp;L'!Z573)</f>
        <v>12.12</v>
      </c>
      <c r="AA29" s="195">
        <f>SUM('AMAZON UK, FR, GER - P&amp;L'!AA21,'AMAZON UK, FR, GER - P&amp;L'!AA297,'AMAZON UK, FR, GER - P&amp;L'!AA573)</f>
        <v>25.58</v>
      </c>
      <c r="AB29" s="195">
        <f>SUM('AMAZON UK, FR, GER - P&amp;L'!AB21,'AMAZON UK, FR, GER - P&amp;L'!AB297,'AMAZON UK, FR, GER - P&amp;L'!AB573)</f>
        <v>25.58</v>
      </c>
      <c r="AC29" s="195">
        <f>SUM('AMAZON UK, FR, GER - P&amp;L'!AC21,'AMAZON UK, FR, GER - P&amp;L'!AC297,'AMAZON UK, FR, GER - P&amp;L'!AC573)</f>
        <v>38.12</v>
      </c>
      <c r="AD29" s="195">
        <f>SUM('AMAZON UK, FR, GER - P&amp;L'!AD21,'AMAZON UK, FR, GER - P&amp;L'!AD297,'AMAZON UK, FR, GER - P&amp;L'!AD573)</f>
        <v>0</v>
      </c>
      <c r="AE29" s="195">
        <f>SUM('AMAZON UK, FR, GER - P&amp;L'!AE21,'AMAZON UK, FR, GER - P&amp;L'!AE297,'AMAZON UK, FR, GER - P&amp;L'!AE573)</f>
        <v>15.53</v>
      </c>
      <c r="AF29" s="195">
        <f>SUM('AMAZON UK, FR, GER - P&amp;L'!AF21,'AMAZON UK, FR, GER - P&amp;L'!AF297,'AMAZON UK, FR, GER - P&amp;L'!AF573)</f>
        <v>18.63</v>
      </c>
      <c r="AG29" s="394">
        <f t="shared" si="5"/>
        <v>477.33</v>
      </c>
      <c r="AH29" s="251"/>
    </row>
    <row r="30">
      <c r="A30" s="196" t="s">
        <v>799</v>
      </c>
      <c r="B30" s="195">
        <f>SUM('AMAZON UK, FR, GER - P&amp;L'!B22,'AMAZON UK, FR, GER - P&amp;L'!B298,'AMAZON UK, FR, GER - P&amp;L'!B574)</f>
        <v>0</v>
      </c>
      <c r="C30" s="195">
        <f>SUM('AMAZON UK, FR, GER - P&amp;L'!C22,'AMAZON UK, FR, GER - P&amp;L'!C298,'AMAZON UK, FR, GER - P&amp;L'!C574)</f>
        <v>0</v>
      </c>
      <c r="D30" s="195">
        <f>SUM('AMAZON UK, FR, GER - P&amp;L'!D22,'AMAZON UK, FR, GER - P&amp;L'!D298,'AMAZON UK, FR, GER - P&amp;L'!D574)</f>
        <v>0</v>
      </c>
      <c r="E30" s="195">
        <f>SUM('AMAZON UK, FR, GER - P&amp;L'!E22,'AMAZON UK, FR, GER - P&amp;L'!E298,'AMAZON UK, FR, GER - P&amp;L'!E574)</f>
        <v>0</v>
      </c>
      <c r="F30" s="195">
        <f>SUM('AMAZON UK, FR, GER - P&amp;L'!F22,'AMAZON UK, FR, GER - P&amp;L'!F298,'AMAZON UK, FR, GER - P&amp;L'!F574)</f>
        <v>0</v>
      </c>
      <c r="G30" s="195">
        <f>SUM('AMAZON UK, FR, GER - P&amp;L'!G22,'AMAZON UK, FR, GER - P&amp;L'!G298,'AMAZON UK, FR, GER - P&amp;L'!G574)</f>
        <v>0</v>
      </c>
      <c r="H30" s="195">
        <f>SUM('AMAZON UK, FR, GER - P&amp;L'!H22,'AMAZON UK, FR, GER - P&amp;L'!H298,'AMAZON UK, FR, GER - P&amp;L'!H574)</f>
        <v>0</v>
      </c>
      <c r="I30" s="195">
        <f>SUM('AMAZON UK, FR, GER - P&amp;L'!I22,'AMAZON UK, FR, GER - P&amp;L'!I298,'AMAZON UK, FR, GER - P&amp;L'!I574)</f>
        <v>0</v>
      </c>
      <c r="J30" s="195">
        <f>SUM('AMAZON UK, FR, GER - P&amp;L'!J22,'AMAZON UK, FR, GER - P&amp;L'!J298,'AMAZON UK, FR, GER - P&amp;L'!J574)</f>
        <v>0</v>
      </c>
      <c r="K30" s="195">
        <f>SUM('AMAZON UK, FR, GER - P&amp;L'!K22,'AMAZON UK, FR, GER - P&amp;L'!K298,'AMAZON UK, FR, GER - P&amp;L'!K574)</f>
        <v>3.62</v>
      </c>
      <c r="L30" s="195">
        <f>SUM('AMAZON UK, FR, GER - P&amp;L'!L22,'AMAZON UK, FR, GER - P&amp;L'!L298,'AMAZON UK, FR, GER - P&amp;L'!L574)</f>
        <v>0</v>
      </c>
      <c r="M30" s="195">
        <f>SUM('AMAZON UK, FR, GER - P&amp;L'!M22,'AMAZON UK, FR, GER - P&amp;L'!M298,'AMAZON UK, FR, GER - P&amp;L'!M574)</f>
        <v>0</v>
      </c>
      <c r="N30" s="195">
        <f>SUM('AMAZON UK, FR, GER - P&amp;L'!N22,'AMAZON UK, FR, GER - P&amp;L'!N298,'AMAZON UK, FR, GER - P&amp;L'!N574)</f>
        <v>0</v>
      </c>
      <c r="O30" s="195">
        <f>SUM('AMAZON UK, FR, GER - P&amp;L'!O22,'AMAZON UK, FR, GER - P&amp;L'!O298,'AMAZON UK, FR, GER - P&amp;L'!O574)</f>
        <v>0</v>
      </c>
      <c r="P30" s="195">
        <f>SUM('AMAZON UK, FR, GER - P&amp;L'!P22,'AMAZON UK, FR, GER - P&amp;L'!P298,'AMAZON UK, FR, GER - P&amp;L'!P574)</f>
        <v>0</v>
      </c>
      <c r="Q30" s="195">
        <f>SUM('AMAZON UK, FR, GER - P&amp;L'!Q22,'AMAZON UK, FR, GER - P&amp;L'!Q298,'AMAZON UK, FR, GER - P&amp;L'!Q574)</f>
        <v>0</v>
      </c>
      <c r="R30" s="195">
        <f>SUM('AMAZON UK, FR, GER - P&amp;L'!R22,'AMAZON UK, FR, GER - P&amp;L'!R298,'AMAZON UK, FR, GER - P&amp;L'!R574)</f>
        <v>0</v>
      </c>
      <c r="S30" s="195">
        <f>SUM('AMAZON UK, FR, GER - P&amp;L'!S22,'AMAZON UK, FR, GER - P&amp;L'!S298,'AMAZON UK, FR, GER - P&amp;L'!S574)</f>
        <v>0</v>
      </c>
      <c r="T30" s="195">
        <f>SUM('AMAZON UK, FR, GER - P&amp;L'!T22,'AMAZON UK, FR, GER - P&amp;L'!T298,'AMAZON UK, FR, GER - P&amp;L'!T574)</f>
        <v>0</v>
      </c>
      <c r="U30" s="195">
        <f>SUM('AMAZON UK, FR, GER - P&amp;L'!U22,'AMAZON UK, FR, GER - P&amp;L'!U298,'AMAZON UK, FR, GER - P&amp;L'!U574)</f>
        <v>0.73</v>
      </c>
      <c r="V30" s="195">
        <f>SUM('AMAZON UK, FR, GER - P&amp;L'!V22,'AMAZON UK, FR, GER - P&amp;L'!V298,'AMAZON UK, FR, GER - P&amp;L'!V574)</f>
        <v>0</v>
      </c>
      <c r="W30" s="195">
        <f>SUM('AMAZON UK, FR, GER - P&amp;L'!W22,'AMAZON UK, FR, GER - P&amp;L'!W298,'AMAZON UK, FR, GER - P&amp;L'!W574)</f>
        <v>0</v>
      </c>
      <c r="X30" s="195">
        <f>SUM('AMAZON UK, FR, GER - P&amp;L'!X22,'AMAZON UK, FR, GER - P&amp;L'!X298,'AMAZON UK, FR, GER - P&amp;L'!X574)</f>
        <v>0</v>
      </c>
      <c r="Y30" s="195">
        <f>SUM('AMAZON UK, FR, GER - P&amp;L'!Y22,'AMAZON UK, FR, GER - P&amp;L'!Y298,'AMAZON UK, FR, GER - P&amp;L'!Y574)</f>
        <v>2.32</v>
      </c>
      <c r="Z30" s="195">
        <f>SUM('AMAZON UK, FR, GER - P&amp;L'!Z22,'AMAZON UK, FR, GER - P&amp;L'!Z298,'AMAZON UK, FR, GER - P&amp;L'!Z574)</f>
        <v>0</v>
      </c>
      <c r="AA30" s="195">
        <f>SUM('AMAZON UK, FR, GER - P&amp;L'!AA22,'AMAZON UK, FR, GER - P&amp;L'!AA298,'AMAZON UK, FR, GER - P&amp;L'!AA574)</f>
        <v>0</v>
      </c>
      <c r="AB30" s="195">
        <f>SUM('AMAZON UK, FR, GER - P&amp;L'!AB22,'AMAZON UK, FR, GER - P&amp;L'!AB298,'AMAZON UK, FR, GER - P&amp;L'!AB574)</f>
        <v>0</v>
      </c>
      <c r="AC30" s="195">
        <f>SUM('AMAZON UK, FR, GER - P&amp;L'!AC22,'AMAZON UK, FR, GER - P&amp;L'!AC298,'AMAZON UK, FR, GER - P&amp;L'!AC574)</f>
        <v>0</v>
      </c>
      <c r="AD30" s="195">
        <f>SUM('AMAZON UK, FR, GER - P&amp;L'!AD22,'AMAZON UK, FR, GER - P&amp;L'!AD298,'AMAZON UK, FR, GER - P&amp;L'!AD574)</f>
        <v>0</v>
      </c>
      <c r="AE30" s="195">
        <f>SUM('AMAZON UK, FR, GER - P&amp;L'!AE22,'AMAZON UK, FR, GER - P&amp;L'!AE298,'AMAZON UK, FR, GER - P&amp;L'!AE574)</f>
        <v>11.65</v>
      </c>
      <c r="AF30" s="195">
        <f>SUM('AMAZON UK, FR, GER - P&amp;L'!AF22,'AMAZON UK, FR, GER - P&amp;L'!AF298,'AMAZON UK, FR, GER - P&amp;L'!AF574)</f>
        <v>0</v>
      </c>
      <c r="AG30" s="394">
        <f t="shared" si="5"/>
        <v>18.32</v>
      </c>
      <c r="AH30" s="251"/>
    </row>
    <row r="31">
      <c r="A31" s="196" t="s">
        <v>800</v>
      </c>
      <c r="B31" s="195">
        <f>SUM('AMAZON UK, FR, GER - P&amp;L'!B23,'AMAZON UK, FR, GER - P&amp;L'!B299,'AMAZON UK, FR, GER - P&amp;L'!B575)</f>
        <v>0</v>
      </c>
      <c r="C31" s="195">
        <f>SUM('AMAZON UK, FR, GER - P&amp;L'!C23,'AMAZON UK, FR, GER - P&amp;L'!C299,'AMAZON UK, FR, GER - P&amp;L'!C575)</f>
        <v>0</v>
      </c>
      <c r="D31" s="195">
        <f>SUM('AMAZON UK, FR, GER - P&amp;L'!D23,'AMAZON UK, FR, GER - P&amp;L'!D299,'AMAZON UK, FR, GER - P&amp;L'!D575)</f>
        <v>0</v>
      </c>
      <c r="E31" s="195">
        <f>SUM('AMAZON UK, FR, GER - P&amp;L'!E23,'AMAZON UK, FR, GER - P&amp;L'!E299,'AMAZON UK, FR, GER - P&amp;L'!E575)</f>
        <v>0</v>
      </c>
      <c r="F31" s="195">
        <f>SUM('AMAZON UK, FR, GER - P&amp;L'!F23,'AMAZON UK, FR, GER - P&amp;L'!F299,'AMAZON UK, FR, GER - P&amp;L'!F575)</f>
        <v>0</v>
      </c>
      <c r="G31" s="195">
        <f>SUM('AMAZON UK, FR, GER - P&amp;L'!G23,'AMAZON UK, FR, GER - P&amp;L'!G299,'AMAZON UK, FR, GER - P&amp;L'!G575)</f>
        <v>0</v>
      </c>
      <c r="H31" s="195">
        <f>SUM('AMAZON UK, FR, GER - P&amp;L'!H23,'AMAZON UK, FR, GER - P&amp;L'!H299,'AMAZON UK, FR, GER - P&amp;L'!H575)</f>
        <v>0</v>
      </c>
      <c r="I31" s="195">
        <f>SUM('AMAZON UK, FR, GER - P&amp;L'!I23,'AMAZON UK, FR, GER - P&amp;L'!I299,'AMAZON UK, FR, GER - P&amp;L'!I575)</f>
        <v>0</v>
      </c>
      <c r="J31" s="195">
        <f>SUM('AMAZON UK, FR, GER - P&amp;L'!J23,'AMAZON UK, FR, GER - P&amp;L'!J299,'AMAZON UK, FR, GER - P&amp;L'!J575)</f>
        <v>0</v>
      </c>
      <c r="K31" s="195">
        <f>SUM('AMAZON UK, FR, GER - P&amp;L'!K23,'AMAZON UK, FR, GER - P&amp;L'!K299,'AMAZON UK, FR, GER - P&amp;L'!K575)</f>
        <v>0</v>
      </c>
      <c r="L31" s="195">
        <f>SUM('AMAZON UK, FR, GER - P&amp;L'!L23,'AMAZON UK, FR, GER - P&amp;L'!L299,'AMAZON UK, FR, GER - P&amp;L'!L575)</f>
        <v>0</v>
      </c>
      <c r="M31" s="195">
        <f>SUM('AMAZON UK, FR, GER - P&amp;L'!M23,'AMAZON UK, FR, GER - P&amp;L'!M299,'AMAZON UK, FR, GER - P&amp;L'!M575)</f>
        <v>0</v>
      </c>
      <c r="N31" s="195">
        <f>SUM('AMAZON UK, FR, GER - P&amp;L'!N23,'AMAZON UK, FR, GER - P&amp;L'!N299,'AMAZON UK, FR, GER - P&amp;L'!N575)</f>
        <v>0</v>
      </c>
      <c r="O31" s="195">
        <f>SUM('AMAZON UK, FR, GER - P&amp;L'!O23,'AMAZON UK, FR, GER - P&amp;L'!O299,'AMAZON UK, FR, GER - P&amp;L'!O575)</f>
        <v>0</v>
      </c>
      <c r="P31" s="195">
        <f>SUM('AMAZON UK, FR, GER - P&amp;L'!P23,'AMAZON UK, FR, GER - P&amp;L'!P299,'AMAZON UK, FR, GER - P&amp;L'!P575)</f>
        <v>0</v>
      </c>
      <c r="Q31" s="195">
        <f>SUM('AMAZON UK, FR, GER - P&amp;L'!Q23,'AMAZON UK, FR, GER - P&amp;L'!Q299,'AMAZON UK, FR, GER - P&amp;L'!Q575)</f>
        <v>0</v>
      </c>
      <c r="R31" s="195">
        <f>SUM('AMAZON UK, FR, GER - P&amp;L'!R23,'AMAZON UK, FR, GER - P&amp;L'!R299,'AMAZON UK, FR, GER - P&amp;L'!R575)</f>
        <v>0</v>
      </c>
      <c r="S31" s="195">
        <f>SUM('AMAZON UK, FR, GER - P&amp;L'!S23,'AMAZON UK, FR, GER - P&amp;L'!S299,'AMAZON UK, FR, GER - P&amp;L'!S575)</f>
        <v>0</v>
      </c>
      <c r="T31" s="195">
        <f>SUM('AMAZON UK, FR, GER - P&amp;L'!T23,'AMAZON UK, FR, GER - P&amp;L'!T299,'AMAZON UK, FR, GER - P&amp;L'!T575)</f>
        <v>0</v>
      </c>
      <c r="U31" s="195">
        <f>SUM('AMAZON UK, FR, GER - P&amp;L'!U23,'AMAZON UK, FR, GER - P&amp;L'!U299,'AMAZON UK, FR, GER - P&amp;L'!U575)</f>
        <v>0</v>
      </c>
      <c r="V31" s="195">
        <f>SUM('AMAZON UK, FR, GER - P&amp;L'!V23,'AMAZON UK, FR, GER - P&amp;L'!V299,'AMAZON UK, FR, GER - P&amp;L'!V575)</f>
        <v>0</v>
      </c>
      <c r="W31" s="195">
        <f>SUM('AMAZON UK, FR, GER - P&amp;L'!W23,'AMAZON UK, FR, GER - P&amp;L'!W299,'AMAZON UK, FR, GER - P&amp;L'!W575)</f>
        <v>0</v>
      </c>
      <c r="X31" s="195">
        <f>SUM('AMAZON UK, FR, GER - P&amp;L'!X23,'AMAZON UK, FR, GER - P&amp;L'!X299,'AMAZON UK, FR, GER - P&amp;L'!X575)</f>
        <v>0</v>
      </c>
      <c r="Y31" s="195">
        <f>SUM('AMAZON UK, FR, GER - P&amp;L'!Y23,'AMAZON UK, FR, GER - P&amp;L'!Y299,'AMAZON UK, FR, GER - P&amp;L'!Y575)</f>
        <v>0</v>
      </c>
      <c r="Z31" s="195">
        <f>SUM('AMAZON UK, FR, GER - P&amp;L'!Z23,'AMAZON UK, FR, GER - P&amp;L'!Z299,'AMAZON UK, FR, GER - P&amp;L'!Z575)</f>
        <v>0</v>
      </c>
      <c r="AA31" s="195">
        <f>SUM('AMAZON UK, FR, GER - P&amp;L'!AA23,'AMAZON UK, FR, GER - P&amp;L'!AA299,'AMAZON UK, FR, GER - P&amp;L'!AA575)</f>
        <v>0</v>
      </c>
      <c r="AB31" s="195">
        <f>SUM('AMAZON UK, FR, GER - P&amp;L'!AB23,'AMAZON UK, FR, GER - P&amp;L'!AB299,'AMAZON UK, FR, GER - P&amp;L'!AB575)</f>
        <v>0</v>
      </c>
      <c r="AC31" s="195">
        <f>SUM('AMAZON UK, FR, GER - P&amp;L'!AC23,'AMAZON UK, FR, GER - P&amp;L'!AC299,'AMAZON UK, FR, GER - P&amp;L'!AC575)</f>
        <v>0</v>
      </c>
      <c r="AD31" s="195">
        <f>SUM('AMAZON UK, FR, GER - P&amp;L'!AD23,'AMAZON UK, FR, GER - P&amp;L'!AD299,'AMAZON UK, FR, GER - P&amp;L'!AD575)</f>
        <v>0</v>
      </c>
      <c r="AE31" s="195">
        <f>SUM('AMAZON UK, FR, GER - P&amp;L'!AE23,'AMAZON UK, FR, GER - P&amp;L'!AE299,'AMAZON UK, FR, GER - P&amp;L'!AE575)</f>
        <v>0</v>
      </c>
      <c r="AF31" s="195">
        <f>SUM('AMAZON UK, FR, GER - P&amp;L'!AF23,'AMAZON UK, FR, GER - P&amp;L'!AF299,'AMAZON UK, FR, GER - P&amp;L'!AF575)</f>
        <v>0</v>
      </c>
      <c r="AG31" s="394">
        <f t="shared" si="5"/>
        <v>0</v>
      </c>
      <c r="AH31" s="251"/>
    </row>
    <row r="32">
      <c r="A32" s="395" t="s">
        <v>956</v>
      </c>
      <c r="B32" s="396">
        <f t="shared" ref="B32:AF32" si="6">SUM(B27:B31)</f>
        <v>45.94</v>
      </c>
      <c r="C32" s="396">
        <f t="shared" si="6"/>
        <v>0</v>
      </c>
      <c r="D32" s="396">
        <f t="shared" si="6"/>
        <v>74.57</v>
      </c>
      <c r="E32" s="396">
        <f t="shared" si="6"/>
        <v>39.55</v>
      </c>
      <c r="F32" s="396">
        <f t="shared" si="6"/>
        <v>265.81</v>
      </c>
      <c r="G32" s="396">
        <f t="shared" si="6"/>
        <v>45.99</v>
      </c>
      <c r="H32" s="396">
        <f t="shared" si="6"/>
        <v>473.42</v>
      </c>
      <c r="I32" s="396">
        <f t="shared" si="6"/>
        <v>240.08</v>
      </c>
      <c r="J32" s="396">
        <f t="shared" si="6"/>
        <v>39.65</v>
      </c>
      <c r="K32" s="396">
        <f t="shared" si="6"/>
        <v>323.25</v>
      </c>
      <c r="L32" s="396">
        <f t="shared" si="6"/>
        <v>695.63</v>
      </c>
      <c r="M32" s="396">
        <f t="shared" si="6"/>
        <v>45.81</v>
      </c>
      <c r="N32" s="396">
        <f t="shared" si="6"/>
        <v>0</v>
      </c>
      <c r="O32" s="396">
        <f t="shared" si="6"/>
        <v>424.3</v>
      </c>
      <c r="P32" s="396">
        <f t="shared" si="6"/>
        <v>0</v>
      </c>
      <c r="Q32" s="396">
        <f t="shared" si="6"/>
        <v>259.9</v>
      </c>
      <c r="R32" s="396">
        <f t="shared" si="6"/>
        <v>295.18</v>
      </c>
      <c r="S32" s="396">
        <f t="shared" si="6"/>
        <v>533.25</v>
      </c>
      <c r="T32" s="396">
        <f t="shared" si="6"/>
        <v>229.14</v>
      </c>
      <c r="U32" s="396">
        <f t="shared" si="6"/>
        <v>829.06</v>
      </c>
      <c r="V32" s="396">
        <f t="shared" si="6"/>
        <v>283.56</v>
      </c>
      <c r="W32" s="396">
        <f t="shared" si="6"/>
        <v>277.38</v>
      </c>
      <c r="X32" s="396">
        <f t="shared" si="6"/>
        <v>238.11</v>
      </c>
      <c r="Y32" s="396">
        <f t="shared" si="6"/>
        <v>1014.36</v>
      </c>
      <c r="Z32" s="396">
        <f t="shared" si="6"/>
        <v>277.56</v>
      </c>
      <c r="AA32" s="396">
        <f t="shared" si="6"/>
        <v>754.34</v>
      </c>
      <c r="AB32" s="396">
        <f t="shared" si="6"/>
        <v>754.33</v>
      </c>
      <c r="AC32" s="396">
        <f t="shared" si="6"/>
        <v>500.16</v>
      </c>
      <c r="AD32" s="396">
        <f t="shared" si="6"/>
        <v>0</v>
      </c>
      <c r="AE32" s="396">
        <f t="shared" si="6"/>
        <v>323.57</v>
      </c>
      <c r="AF32" s="396">
        <f t="shared" si="6"/>
        <v>555.21</v>
      </c>
      <c r="AG32" s="394">
        <f t="shared" si="5"/>
        <v>9839.11</v>
      </c>
      <c r="AH32" s="251"/>
    </row>
    <row r="33">
      <c r="A33" s="152"/>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397"/>
      <c r="AH33" s="201"/>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201"/>
      <c r="AH34" s="201"/>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201"/>
      <c r="AH35" s="201"/>
    </row>
    <row r="36">
      <c r="A36" s="199" t="s">
        <v>229</v>
      </c>
      <c r="B36" s="200">
        <f t="shared" ref="B36:AF36" si="7">sum(B37,B48)</f>
        <v>0</v>
      </c>
      <c r="C36" s="200">
        <f t="shared" si="7"/>
        <v>0</v>
      </c>
      <c r="D36" s="200">
        <f t="shared" si="7"/>
        <v>0</v>
      </c>
      <c r="E36" s="200">
        <f t="shared" si="7"/>
        <v>0</v>
      </c>
      <c r="F36" s="200">
        <f t="shared" si="7"/>
        <v>1</v>
      </c>
      <c r="G36" s="200">
        <f t="shared" si="7"/>
        <v>0</v>
      </c>
      <c r="H36" s="200">
        <f t="shared" si="7"/>
        <v>2</v>
      </c>
      <c r="I36" s="200">
        <f t="shared" si="7"/>
        <v>1</v>
      </c>
      <c r="J36" s="200">
        <f t="shared" si="7"/>
        <v>0</v>
      </c>
      <c r="K36" s="200">
        <f t="shared" si="7"/>
        <v>1</v>
      </c>
      <c r="L36" s="200">
        <f t="shared" si="7"/>
        <v>3</v>
      </c>
      <c r="M36" s="200">
        <f t="shared" si="7"/>
        <v>0</v>
      </c>
      <c r="N36" s="200">
        <f t="shared" si="7"/>
        <v>0</v>
      </c>
      <c r="O36" s="200">
        <f t="shared" si="7"/>
        <v>2</v>
      </c>
      <c r="P36" s="200">
        <f t="shared" si="7"/>
        <v>0</v>
      </c>
      <c r="Q36" s="200">
        <f t="shared" si="7"/>
        <v>1</v>
      </c>
      <c r="R36" s="200">
        <f t="shared" si="7"/>
        <v>1</v>
      </c>
      <c r="S36" s="200">
        <f t="shared" si="7"/>
        <v>2</v>
      </c>
      <c r="T36" s="200">
        <f t="shared" si="7"/>
        <v>1</v>
      </c>
      <c r="U36" s="200">
        <f t="shared" si="7"/>
        <v>3</v>
      </c>
      <c r="V36" s="200">
        <f t="shared" si="7"/>
        <v>1</v>
      </c>
      <c r="W36" s="200">
        <f t="shared" si="7"/>
        <v>1</v>
      </c>
      <c r="X36" s="200">
        <f t="shared" si="7"/>
        <v>1</v>
      </c>
      <c r="Y36" s="200">
        <f t="shared" si="7"/>
        <v>4</v>
      </c>
      <c r="Z36" s="200">
        <f t="shared" si="7"/>
        <v>1</v>
      </c>
      <c r="AA36" s="200">
        <f t="shared" si="7"/>
        <v>3</v>
      </c>
      <c r="AB36" s="200">
        <f t="shared" si="7"/>
        <v>3</v>
      </c>
      <c r="AC36" s="200">
        <f t="shared" si="7"/>
        <v>2</v>
      </c>
      <c r="AD36" s="200">
        <f t="shared" si="7"/>
        <v>0</v>
      </c>
      <c r="AE36" s="200">
        <f t="shared" si="7"/>
        <v>1</v>
      </c>
      <c r="AF36" s="200">
        <f t="shared" si="7"/>
        <v>2</v>
      </c>
      <c r="AG36" s="189">
        <f t="shared" ref="AG36:AG41" si="9">SUM(B36:AF36)</f>
        <v>37</v>
      </c>
      <c r="AH36" s="201"/>
    </row>
    <row r="37">
      <c r="A37" s="202" t="s">
        <v>230</v>
      </c>
      <c r="B37" s="203">
        <f t="shared" ref="B37:AF37" si="8">sum(B41,B46)</f>
        <v>0</v>
      </c>
      <c r="C37" s="203">
        <f t="shared" si="8"/>
        <v>0</v>
      </c>
      <c r="D37" s="203">
        <f t="shared" si="8"/>
        <v>0</v>
      </c>
      <c r="E37" s="203">
        <f t="shared" si="8"/>
        <v>0</v>
      </c>
      <c r="F37" s="203">
        <f t="shared" si="8"/>
        <v>1</v>
      </c>
      <c r="G37" s="203">
        <f t="shared" si="8"/>
        <v>0</v>
      </c>
      <c r="H37" s="203">
        <f t="shared" si="8"/>
        <v>2</v>
      </c>
      <c r="I37" s="203">
        <f t="shared" si="8"/>
        <v>1</v>
      </c>
      <c r="J37" s="203">
        <f t="shared" si="8"/>
        <v>0</v>
      </c>
      <c r="K37" s="203">
        <f t="shared" si="8"/>
        <v>1</v>
      </c>
      <c r="L37" s="203">
        <f t="shared" si="8"/>
        <v>3</v>
      </c>
      <c r="M37" s="203">
        <f t="shared" si="8"/>
        <v>0</v>
      </c>
      <c r="N37" s="203">
        <f t="shared" si="8"/>
        <v>0</v>
      </c>
      <c r="O37" s="203">
        <f t="shared" si="8"/>
        <v>2</v>
      </c>
      <c r="P37" s="203">
        <f t="shared" si="8"/>
        <v>0</v>
      </c>
      <c r="Q37" s="203">
        <f t="shared" si="8"/>
        <v>1</v>
      </c>
      <c r="R37" s="203">
        <f t="shared" si="8"/>
        <v>1</v>
      </c>
      <c r="S37" s="203">
        <f t="shared" si="8"/>
        <v>2</v>
      </c>
      <c r="T37" s="203">
        <f t="shared" si="8"/>
        <v>1</v>
      </c>
      <c r="U37" s="203">
        <f t="shared" si="8"/>
        <v>3</v>
      </c>
      <c r="V37" s="203">
        <f t="shared" si="8"/>
        <v>1</v>
      </c>
      <c r="W37" s="203">
        <f t="shared" si="8"/>
        <v>1</v>
      </c>
      <c r="X37" s="203">
        <f t="shared" si="8"/>
        <v>1</v>
      </c>
      <c r="Y37" s="203">
        <f t="shared" si="8"/>
        <v>4</v>
      </c>
      <c r="Z37" s="203">
        <f t="shared" si="8"/>
        <v>1</v>
      </c>
      <c r="AA37" s="203">
        <f t="shared" si="8"/>
        <v>3</v>
      </c>
      <c r="AB37" s="203">
        <f t="shared" si="8"/>
        <v>3</v>
      </c>
      <c r="AC37" s="203">
        <f t="shared" si="8"/>
        <v>2</v>
      </c>
      <c r="AD37" s="203">
        <f t="shared" si="8"/>
        <v>0</v>
      </c>
      <c r="AE37" s="203">
        <f t="shared" si="8"/>
        <v>1</v>
      </c>
      <c r="AF37" s="203">
        <f t="shared" si="8"/>
        <v>2</v>
      </c>
      <c r="AG37" s="189">
        <f t="shared" si="9"/>
        <v>37</v>
      </c>
      <c r="AH37" s="205"/>
    </row>
    <row r="38">
      <c r="A38" s="206" t="s">
        <v>231</v>
      </c>
      <c r="B38" s="235">
        <f>sum('AMAZON UK, FR, GER - P&amp;L'!B30,'AMAZON UK, FR, GER - P&amp;L'!B306,'AMAZON UK, FR, GER - P&amp;L'!B582)</f>
        <v>0</v>
      </c>
      <c r="C38" s="235">
        <f>sum('AMAZON UK, FR, GER - P&amp;L'!C30,'AMAZON UK, FR, GER - P&amp;L'!C306,'AMAZON UK, FR, GER - P&amp;L'!C582)</f>
        <v>0</v>
      </c>
      <c r="D38" s="235">
        <f>sum('AMAZON UK, FR, GER - P&amp;L'!D30,'AMAZON UK, FR, GER - P&amp;L'!D306,'AMAZON UK, FR, GER - P&amp;L'!D582)</f>
        <v>0</v>
      </c>
      <c r="E38" s="235">
        <f>sum('AMAZON UK, FR, GER - P&amp;L'!E30,'AMAZON UK, FR, GER - P&amp;L'!E306,'AMAZON UK, FR, GER - P&amp;L'!E582)</f>
        <v>0</v>
      </c>
      <c r="F38" s="235">
        <f>sum('AMAZON UK, FR, GER - P&amp;L'!F30,'AMAZON UK, FR, GER - P&amp;L'!F306,'AMAZON UK, FR, GER - P&amp;L'!F582)</f>
        <v>0</v>
      </c>
      <c r="G38" s="235">
        <f>sum('AMAZON UK, FR, GER - P&amp;L'!G30,'AMAZON UK, FR, GER - P&amp;L'!G306,'AMAZON UK, FR, GER - P&amp;L'!G582)</f>
        <v>0</v>
      </c>
      <c r="H38" s="235">
        <f>sum('AMAZON UK, FR, GER - P&amp;L'!H30,'AMAZON UK, FR, GER - P&amp;L'!H306,'AMAZON UK, FR, GER - P&amp;L'!H582)</f>
        <v>0</v>
      </c>
      <c r="I38" s="235">
        <f>sum('AMAZON UK, FR, GER - P&amp;L'!I30,'AMAZON UK, FR, GER - P&amp;L'!I306,'AMAZON UK, FR, GER - P&amp;L'!I582)</f>
        <v>0</v>
      </c>
      <c r="J38" s="235">
        <f>sum('AMAZON UK, FR, GER - P&amp;L'!J30,'AMAZON UK, FR, GER - P&amp;L'!J306,'AMAZON UK, FR, GER - P&amp;L'!J582)</f>
        <v>0</v>
      </c>
      <c r="K38" s="235">
        <f>sum('AMAZON UK, FR, GER - P&amp;L'!K30,'AMAZON UK, FR, GER - P&amp;L'!K306,'AMAZON UK, FR, GER - P&amp;L'!K582)</f>
        <v>0</v>
      </c>
      <c r="L38" s="235">
        <f>sum('AMAZON UK, FR, GER - P&amp;L'!L30,'AMAZON UK, FR, GER - P&amp;L'!L306,'AMAZON UK, FR, GER - P&amp;L'!L582)</f>
        <v>0</v>
      </c>
      <c r="M38" s="235">
        <f>sum('AMAZON UK, FR, GER - P&amp;L'!M30,'AMAZON UK, FR, GER - P&amp;L'!M306,'AMAZON UK, FR, GER - P&amp;L'!M582)</f>
        <v>0</v>
      </c>
      <c r="N38" s="235">
        <f>sum('AMAZON UK, FR, GER - P&amp;L'!N30,'AMAZON UK, FR, GER - P&amp;L'!N306,'AMAZON UK, FR, GER - P&amp;L'!N582)</f>
        <v>0</v>
      </c>
      <c r="O38" s="235">
        <f>sum('AMAZON UK, FR, GER - P&amp;L'!O30,'AMAZON UK, FR, GER - P&amp;L'!O306,'AMAZON UK, FR, GER - P&amp;L'!O582)</f>
        <v>1</v>
      </c>
      <c r="P38" s="235">
        <f>sum('AMAZON UK, FR, GER - P&amp;L'!P30,'AMAZON UK, FR, GER - P&amp;L'!P306,'AMAZON UK, FR, GER - P&amp;L'!P582)</f>
        <v>0</v>
      </c>
      <c r="Q38" s="235">
        <f>sum('AMAZON UK, FR, GER - P&amp;L'!Q30,'AMAZON UK, FR, GER - P&amp;L'!Q306,'AMAZON UK, FR, GER - P&amp;L'!Q582)</f>
        <v>0</v>
      </c>
      <c r="R38" s="235">
        <f>sum('AMAZON UK, FR, GER - P&amp;L'!R30,'AMAZON UK, FR, GER - P&amp;L'!R306,'AMAZON UK, FR, GER - P&amp;L'!R582)</f>
        <v>1</v>
      </c>
      <c r="S38" s="235">
        <f>sum('AMAZON UK, FR, GER - P&amp;L'!S30,'AMAZON UK, FR, GER - P&amp;L'!S306,'AMAZON UK, FR, GER - P&amp;L'!S582)</f>
        <v>0</v>
      </c>
      <c r="T38" s="235">
        <f>sum('AMAZON UK, FR, GER - P&amp;L'!T30,'AMAZON UK, FR, GER - P&amp;L'!T306,'AMAZON UK, FR, GER - P&amp;L'!T582)</f>
        <v>1</v>
      </c>
      <c r="U38" s="235">
        <f>sum('AMAZON UK, FR, GER - P&amp;L'!U30,'AMAZON UK, FR, GER - P&amp;L'!U306,'AMAZON UK, FR, GER - P&amp;L'!U582)</f>
        <v>0</v>
      </c>
      <c r="V38" s="235">
        <f>sum('AMAZON UK, FR, GER - P&amp;L'!V30,'AMAZON UK, FR, GER - P&amp;L'!V306,'AMAZON UK, FR, GER - P&amp;L'!V582)</f>
        <v>0</v>
      </c>
      <c r="W38" s="235">
        <f>sum('AMAZON UK, FR, GER - P&amp;L'!W30,'AMAZON UK, FR, GER - P&amp;L'!W306,'AMAZON UK, FR, GER - P&amp;L'!W582)</f>
        <v>0</v>
      </c>
      <c r="X38" s="235">
        <f>sum('AMAZON UK, FR, GER - P&amp;L'!X30,'AMAZON UK, FR, GER - P&amp;L'!X306,'AMAZON UK, FR, GER - P&amp;L'!X582)</f>
        <v>0</v>
      </c>
      <c r="Y38" s="235">
        <f>sum('AMAZON UK, FR, GER - P&amp;L'!Y30,'AMAZON UK, FR, GER - P&amp;L'!Y306,'AMAZON UK, FR, GER - P&amp;L'!Y582)</f>
        <v>0</v>
      </c>
      <c r="Z38" s="235">
        <f>sum('AMAZON UK, FR, GER - P&amp;L'!Z30,'AMAZON UK, FR, GER - P&amp;L'!Z306,'AMAZON UK, FR, GER - P&amp;L'!Z582)</f>
        <v>0</v>
      </c>
      <c r="AA38" s="235">
        <f>sum('AMAZON UK, FR, GER - P&amp;L'!AA30,'AMAZON UK, FR, GER - P&amp;L'!AA306,'AMAZON UK, FR, GER - P&amp;L'!AA582)</f>
        <v>0</v>
      </c>
      <c r="AB38" s="235">
        <f>sum('AMAZON UK, FR, GER - P&amp;L'!AB30,'AMAZON UK, FR, GER - P&amp;L'!AB306,'AMAZON UK, FR, GER - P&amp;L'!AB582)</f>
        <v>0</v>
      </c>
      <c r="AC38" s="235">
        <f>sum('AMAZON UK, FR, GER - P&amp;L'!AC30,'AMAZON UK, FR, GER - P&amp;L'!AC306,'AMAZON UK, FR, GER - P&amp;L'!AC582)</f>
        <v>1</v>
      </c>
      <c r="AD38" s="235">
        <f>sum('AMAZON UK, FR, GER - P&amp;L'!AD30,'AMAZON UK, FR, GER - P&amp;L'!AD306,'AMAZON UK, FR, GER - P&amp;L'!AD582)</f>
        <v>0</v>
      </c>
      <c r="AE38" s="235">
        <f>sum('AMAZON UK, FR, GER - P&amp;L'!AE30,'AMAZON UK, FR, GER - P&amp;L'!AE306,'AMAZON UK, FR, GER - P&amp;L'!AE582)</f>
        <v>0</v>
      </c>
      <c r="AF38" s="235">
        <f>sum('AMAZON UK, FR, GER - P&amp;L'!AF30,'AMAZON UK, FR, GER - P&amp;L'!AF306,'AMAZON UK, FR, GER - P&amp;L'!AF582)</f>
        <v>0</v>
      </c>
      <c r="AG38" s="189">
        <f t="shared" si="9"/>
        <v>4</v>
      </c>
      <c r="AH38" s="208"/>
    </row>
    <row r="39" collapsed="1">
      <c r="A39" s="206" t="s">
        <v>957</v>
      </c>
      <c r="B39" s="235">
        <f>sum('AMAZON UK, FR, GER - P&amp;L'!B31,'AMAZON UK, FR, GER - P&amp;L'!B307,'AMAZON UK, FR, GER - P&amp;L'!B583)</f>
        <v>0</v>
      </c>
      <c r="C39" s="235">
        <f>sum('AMAZON UK, FR, GER - P&amp;L'!C31,'AMAZON UK, FR, GER - P&amp;L'!C307,'AMAZON UK, FR, GER - P&amp;L'!C583)</f>
        <v>0</v>
      </c>
      <c r="D39" s="235">
        <f>sum('AMAZON UK, FR, GER - P&amp;L'!D31,'AMAZON UK, FR, GER - P&amp;L'!D307,'AMAZON UK, FR, GER - P&amp;L'!D583)</f>
        <v>0</v>
      </c>
      <c r="E39" s="235">
        <f>sum('AMAZON UK, FR, GER - P&amp;L'!E31,'AMAZON UK, FR, GER - P&amp;L'!E307,'AMAZON UK, FR, GER - P&amp;L'!E583)</f>
        <v>0</v>
      </c>
      <c r="F39" s="235">
        <f>sum('AMAZON UK, FR, GER - P&amp;L'!F31,'AMAZON UK, FR, GER - P&amp;L'!F307,'AMAZON UK, FR, GER - P&amp;L'!F583)</f>
        <v>1</v>
      </c>
      <c r="G39" s="235">
        <f>sum('AMAZON UK, FR, GER - P&amp;L'!G31,'AMAZON UK, FR, GER - P&amp;L'!G307,'AMAZON UK, FR, GER - P&amp;L'!G583)</f>
        <v>0</v>
      </c>
      <c r="H39" s="235">
        <f>sum('AMAZON UK, FR, GER - P&amp;L'!H31,'AMAZON UK, FR, GER - P&amp;L'!H307,'AMAZON UK, FR, GER - P&amp;L'!H583)</f>
        <v>2</v>
      </c>
      <c r="I39" s="235">
        <f>sum('AMAZON UK, FR, GER - P&amp;L'!I31,'AMAZON UK, FR, GER - P&amp;L'!I307,'AMAZON UK, FR, GER - P&amp;L'!I583)</f>
        <v>1</v>
      </c>
      <c r="J39" s="235">
        <f>sum('AMAZON UK, FR, GER - P&amp;L'!J31,'AMAZON UK, FR, GER - P&amp;L'!J307,'AMAZON UK, FR, GER - P&amp;L'!J583)</f>
        <v>0</v>
      </c>
      <c r="K39" s="235">
        <f>sum('AMAZON UK, FR, GER - P&amp;L'!K31,'AMAZON UK, FR, GER - P&amp;L'!K307,'AMAZON UK, FR, GER - P&amp;L'!K583)</f>
        <v>1</v>
      </c>
      <c r="L39" s="235">
        <f>sum('AMAZON UK, FR, GER - P&amp;L'!L31,'AMAZON UK, FR, GER - P&amp;L'!L307,'AMAZON UK, FR, GER - P&amp;L'!L583)</f>
        <v>3</v>
      </c>
      <c r="M39" s="235">
        <f>sum('AMAZON UK, FR, GER - P&amp;L'!M31,'AMAZON UK, FR, GER - P&amp;L'!M307,'AMAZON UK, FR, GER - P&amp;L'!M583)</f>
        <v>0</v>
      </c>
      <c r="N39" s="235">
        <f>sum('AMAZON UK, FR, GER - P&amp;L'!N31,'AMAZON UK, FR, GER - P&amp;L'!N307,'AMAZON UK, FR, GER - P&amp;L'!N583)</f>
        <v>0</v>
      </c>
      <c r="O39" s="235">
        <f>sum('AMAZON UK, FR, GER - P&amp;L'!O31,'AMAZON UK, FR, GER - P&amp;L'!O307,'AMAZON UK, FR, GER - P&amp;L'!O583)</f>
        <v>1</v>
      </c>
      <c r="P39" s="235">
        <f>sum('AMAZON UK, FR, GER - P&amp;L'!P31,'AMAZON UK, FR, GER - P&amp;L'!P307,'AMAZON UK, FR, GER - P&amp;L'!P583)</f>
        <v>0</v>
      </c>
      <c r="Q39" s="235">
        <f>sum('AMAZON UK, FR, GER - P&amp;L'!Q31,'AMAZON UK, FR, GER - P&amp;L'!Q307,'AMAZON UK, FR, GER - P&amp;L'!Q583)</f>
        <v>1</v>
      </c>
      <c r="R39" s="235">
        <f>sum('AMAZON UK, FR, GER - P&amp;L'!R31,'AMAZON UK, FR, GER - P&amp;L'!R307,'AMAZON UK, FR, GER - P&amp;L'!R583)</f>
        <v>0</v>
      </c>
      <c r="S39" s="235">
        <f>sum('AMAZON UK, FR, GER - P&amp;L'!S31,'AMAZON UK, FR, GER - P&amp;L'!S307,'AMAZON UK, FR, GER - P&amp;L'!S583)</f>
        <v>2</v>
      </c>
      <c r="T39" s="235">
        <f>sum('AMAZON UK, FR, GER - P&amp;L'!T31,'AMAZON UK, FR, GER - P&amp;L'!T307,'AMAZON UK, FR, GER - P&amp;L'!T583)</f>
        <v>0</v>
      </c>
      <c r="U39" s="235">
        <f>sum('AMAZON UK, FR, GER - P&amp;L'!U31,'AMAZON UK, FR, GER - P&amp;L'!U307,'AMAZON UK, FR, GER - P&amp;L'!U583)</f>
        <v>3</v>
      </c>
      <c r="V39" s="235">
        <f>sum('AMAZON UK, FR, GER - P&amp;L'!V31,'AMAZON UK, FR, GER - P&amp;L'!V307,'AMAZON UK, FR, GER - P&amp;L'!V583)</f>
        <v>1</v>
      </c>
      <c r="W39" s="235">
        <f>sum('AMAZON UK, FR, GER - P&amp;L'!W31,'AMAZON UK, FR, GER - P&amp;L'!W307,'AMAZON UK, FR, GER - P&amp;L'!W583)</f>
        <v>1</v>
      </c>
      <c r="X39" s="235">
        <f>sum('AMAZON UK, FR, GER - P&amp;L'!X31,'AMAZON UK, FR, GER - P&amp;L'!X307,'AMAZON UK, FR, GER - P&amp;L'!X583)</f>
        <v>1</v>
      </c>
      <c r="Y39" s="235">
        <f>sum('AMAZON UK, FR, GER - P&amp;L'!Y31,'AMAZON UK, FR, GER - P&amp;L'!Y307,'AMAZON UK, FR, GER - P&amp;L'!Y583)</f>
        <v>4</v>
      </c>
      <c r="Z39" s="235">
        <f>sum('AMAZON UK, FR, GER - P&amp;L'!Z31,'AMAZON UK, FR, GER - P&amp;L'!Z307,'AMAZON UK, FR, GER - P&amp;L'!Z583)</f>
        <v>1</v>
      </c>
      <c r="AA39" s="235">
        <f>sum('AMAZON UK, FR, GER - P&amp;L'!AA31,'AMAZON UK, FR, GER - P&amp;L'!AA307,'AMAZON UK, FR, GER - P&amp;L'!AA583)</f>
        <v>3</v>
      </c>
      <c r="AB39" s="235">
        <f>sum('AMAZON UK, FR, GER - P&amp;L'!AB31,'AMAZON UK, FR, GER - P&amp;L'!AB307,'AMAZON UK, FR, GER - P&amp;L'!AB583)</f>
        <v>3</v>
      </c>
      <c r="AC39" s="235">
        <f>sum('AMAZON UK, FR, GER - P&amp;L'!AC31,'AMAZON UK, FR, GER - P&amp;L'!AC307,'AMAZON UK, FR, GER - P&amp;L'!AC583)</f>
        <v>1</v>
      </c>
      <c r="AD39" s="235">
        <f>sum('AMAZON UK, FR, GER - P&amp;L'!AD31,'AMAZON UK, FR, GER - P&amp;L'!AD307,'AMAZON UK, FR, GER - P&amp;L'!AD583)</f>
        <v>0</v>
      </c>
      <c r="AE39" s="235">
        <f>sum('AMAZON UK, FR, GER - P&amp;L'!AE31,'AMAZON UK, FR, GER - P&amp;L'!AE307,'AMAZON UK, FR, GER - P&amp;L'!AE583)</f>
        <v>1</v>
      </c>
      <c r="AF39" s="235">
        <f>sum('AMAZON UK, FR, GER - P&amp;L'!AF31,'AMAZON UK, FR, GER - P&amp;L'!AF307,'AMAZON UK, FR, GER - P&amp;L'!AF583)</f>
        <v>2</v>
      </c>
      <c r="AG39" s="189">
        <f t="shared" si="9"/>
        <v>33</v>
      </c>
      <c r="AH39" s="201"/>
    </row>
    <row r="40" hidden="1" outlineLevel="1">
      <c r="A40" s="206" t="s">
        <v>958</v>
      </c>
      <c r="B40" s="349"/>
      <c r="C40" s="349"/>
      <c r="D40" s="349"/>
      <c r="E40" s="349"/>
      <c r="F40" s="349"/>
      <c r="G40" s="349"/>
      <c r="H40" s="349"/>
      <c r="I40" s="349"/>
      <c r="J40" s="349"/>
      <c r="K40" s="349"/>
      <c r="L40" s="349"/>
      <c r="M40" s="349"/>
      <c r="N40" s="349"/>
      <c r="O40" s="349"/>
      <c r="P40" s="349"/>
      <c r="Q40" s="349"/>
      <c r="R40" s="349"/>
      <c r="S40" s="349"/>
      <c r="T40" s="349"/>
      <c r="U40" s="349"/>
      <c r="V40" s="349"/>
      <c r="W40" s="349"/>
      <c r="X40" s="349"/>
      <c r="Y40" s="349"/>
      <c r="Z40" s="349"/>
      <c r="AA40" s="349"/>
      <c r="AB40" s="349"/>
      <c r="AC40" s="349"/>
      <c r="AD40" s="349"/>
      <c r="AE40" s="349"/>
      <c r="AF40" s="349"/>
      <c r="AG40" s="189">
        <f t="shared" si="9"/>
        <v>0</v>
      </c>
      <c r="AH40" s="201"/>
    </row>
    <row r="41">
      <c r="A41" s="209" t="s">
        <v>234</v>
      </c>
      <c r="B41" s="210">
        <f t="shared" ref="B41:AF41" si="10">sum(B38:B40)</f>
        <v>0</v>
      </c>
      <c r="C41" s="210">
        <f t="shared" si="10"/>
        <v>0</v>
      </c>
      <c r="D41" s="210">
        <f t="shared" si="10"/>
        <v>0</v>
      </c>
      <c r="E41" s="210">
        <f t="shared" si="10"/>
        <v>0</v>
      </c>
      <c r="F41" s="210">
        <f t="shared" si="10"/>
        <v>1</v>
      </c>
      <c r="G41" s="210">
        <f t="shared" si="10"/>
        <v>0</v>
      </c>
      <c r="H41" s="210">
        <f t="shared" si="10"/>
        <v>2</v>
      </c>
      <c r="I41" s="210">
        <f t="shared" si="10"/>
        <v>1</v>
      </c>
      <c r="J41" s="210">
        <f t="shared" si="10"/>
        <v>0</v>
      </c>
      <c r="K41" s="210">
        <f t="shared" si="10"/>
        <v>1</v>
      </c>
      <c r="L41" s="210">
        <f t="shared" si="10"/>
        <v>3</v>
      </c>
      <c r="M41" s="210">
        <f t="shared" si="10"/>
        <v>0</v>
      </c>
      <c r="N41" s="210">
        <f t="shared" si="10"/>
        <v>0</v>
      </c>
      <c r="O41" s="210">
        <f t="shared" si="10"/>
        <v>2</v>
      </c>
      <c r="P41" s="210">
        <f t="shared" si="10"/>
        <v>0</v>
      </c>
      <c r="Q41" s="210">
        <f t="shared" si="10"/>
        <v>1</v>
      </c>
      <c r="R41" s="210">
        <f t="shared" si="10"/>
        <v>1</v>
      </c>
      <c r="S41" s="210">
        <f t="shared" si="10"/>
        <v>2</v>
      </c>
      <c r="T41" s="210">
        <f t="shared" si="10"/>
        <v>1</v>
      </c>
      <c r="U41" s="210">
        <f t="shared" si="10"/>
        <v>3</v>
      </c>
      <c r="V41" s="210">
        <f t="shared" si="10"/>
        <v>1</v>
      </c>
      <c r="W41" s="210">
        <f t="shared" si="10"/>
        <v>1</v>
      </c>
      <c r="X41" s="210">
        <f t="shared" si="10"/>
        <v>1</v>
      </c>
      <c r="Y41" s="210">
        <f t="shared" si="10"/>
        <v>4</v>
      </c>
      <c r="Z41" s="210">
        <f t="shared" si="10"/>
        <v>1</v>
      </c>
      <c r="AA41" s="210">
        <f t="shared" si="10"/>
        <v>3</v>
      </c>
      <c r="AB41" s="210">
        <f t="shared" si="10"/>
        <v>3</v>
      </c>
      <c r="AC41" s="210">
        <f t="shared" si="10"/>
        <v>2</v>
      </c>
      <c r="AD41" s="210">
        <f t="shared" si="10"/>
        <v>0</v>
      </c>
      <c r="AE41" s="210">
        <f t="shared" si="10"/>
        <v>1</v>
      </c>
      <c r="AF41" s="210">
        <f t="shared" si="10"/>
        <v>2</v>
      </c>
      <c r="AG41" s="189">
        <f t="shared" si="9"/>
        <v>37</v>
      </c>
      <c r="AH41" s="208"/>
    </row>
    <row r="42" collapsed="1">
      <c r="A42" s="211"/>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89"/>
      <c r="AH42" s="185"/>
    </row>
    <row r="43" hidden="1" outlineLevel="1">
      <c r="A43" s="206" t="s">
        <v>235</v>
      </c>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c r="AA43" s="221"/>
      <c r="AB43" s="221"/>
      <c r="AC43" s="221"/>
      <c r="AD43" s="221"/>
      <c r="AE43" s="221"/>
      <c r="AF43" s="221"/>
      <c r="AG43" s="189">
        <f t="shared" ref="AG43:AG46" si="11">SUM(B43:AF43)</f>
        <v>0</v>
      </c>
      <c r="AH43" s="201"/>
    </row>
    <row r="44" hidden="1" outlineLevel="1">
      <c r="A44" s="206" t="s">
        <v>959</v>
      </c>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c r="AA44" s="221"/>
      <c r="AB44" s="221"/>
      <c r="AC44" s="221"/>
      <c r="AD44" s="221"/>
      <c r="AE44" s="221"/>
      <c r="AF44" s="221"/>
      <c r="AG44" s="189">
        <f t="shared" si="11"/>
        <v>0</v>
      </c>
      <c r="AH44" s="208"/>
    </row>
    <row r="45" hidden="1" outlineLevel="1">
      <c r="A45" s="206" t="s">
        <v>960</v>
      </c>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189">
        <f t="shared" si="11"/>
        <v>0</v>
      </c>
      <c r="AH45" s="208"/>
    </row>
    <row r="46" hidden="1" outlineLevel="1">
      <c r="A46" s="212" t="s">
        <v>238</v>
      </c>
      <c r="B46" s="213">
        <f t="shared" ref="B46:AF46" si="12">sum(B43:B45)</f>
        <v>0</v>
      </c>
      <c r="C46" s="213">
        <f t="shared" si="12"/>
        <v>0</v>
      </c>
      <c r="D46" s="213">
        <f t="shared" si="12"/>
        <v>0</v>
      </c>
      <c r="E46" s="213">
        <f t="shared" si="12"/>
        <v>0</v>
      </c>
      <c r="F46" s="213">
        <f t="shared" si="12"/>
        <v>0</v>
      </c>
      <c r="G46" s="213">
        <f t="shared" si="12"/>
        <v>0</v>
      </c>
      <c r="H46" s="213">
        <f t="shared" si="12"/>
        <v>0</v>
      </c>
      <c r="I46" s="213">
        <f t="shared" si="12"/>
        <v>0</v>
      </c>
      <c r="J46" s="213">
        <f t="shared" si="12"/>
        <v>0</v>
      </c>
      <c r="K46" s="213">
        <f t="shared" si="12"/>
        <v>0</v>
      </c>
      <c r="L46" s="213">
        <f t="shared" si="12"/>
        <v>0</v>
      </c>
      <c r="M46" s="213">
        <f t="shared" si="12"/>
        <v>0</v>
      </c>
      <c r="N46" s="213">
        <f t="shared" si="12"/>
        <v>0</v>
      </c>
      <c r="O46" s="213">
        <f t="shared" si="12"/>
        <v>0</v>
      </c>
      <c r="P46" s="213">
        <f t="shared" si="12"/>
        <v>0</v>
      </c>
      <c r="Q46" s="213">
        <f t="shared" si="12"/>
        <v>0</v>
      </c>
      <c r="R46" s="213">
        <f t="shared" si="12"/>
        <v>0</v>
      </c>
      <c r="S46" s="213">
        <f t="shared" si="12"/>
        <v>0</v>
      </c>
      <c r="T46" s="213">
        <f t="shared" si="12"/>
        <v>0</v>
      </c>
      <c r="U46" s="213">
        <f t="shared" si="12"/>
        <v>0</v>
      </c>
      <c r="V46" s="213">
        <f t="shared" si="12"/>
        <v>0</v>
      </c>
      <c r="W46" s="213">
        <f t="shared" si="12"/>
        <v>0</v>
      </c>
      <c r="X46" s="213">
        <f t="shared" si="12"/>
        <v>0</v>
      </c>
      <c r="Y46" s="213">
        <f t="shared" si="12"/>
        <v>0</v>
      </c>
      <c r="Z46" s="213">
        <f t="shared" si="12"/>
        <v>0</v>
      </c>
      <c r="AA46" s="213">
        <f t="shared" si="12"/>
        <v>0</v>
      </c>
      <c r="AB46" s="213">
        <f t="shared" si="12"/>
        <v>0</v>
      </c>
      <c r="AC46" s="213">
        <f t="shared" si="12"/>
        <v>0</v>
      </c>
      <c r="AD46" s="213">
        <f t="shared" si="12"/>
        <v>0</v>
      </c>
      <c r="AE46" s="213">
        <f t="shared" si="12"/>
        <v>0</v>
      </c>
      <c r="AF46" s="213">
        <f t="shared" si="12"/>
        <v>0</v>
      </c>
      <c r="AG46" s="189">
        <f t="shared" si="11"/>
        <v>0</v>
      </c>
      <c r="AH46" s="215"/>
    </row>
    <row r="47" hidden="1" outlineLevel="1">
      <c r="A47" s="211"/>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89"/>
      <c r="AH47" s="217"/>
    </row>
    <row r="48" collapsed="1">
      <c r="A48" s="218" t="s">
        <v>239</v>
      </c>
      <c r="B48" s="219">
        <f t="shared" ref="B48:AF48" si="13">sum(B52,B56,B61)</f>
        <v>0</v>
      </c>
      <c r="C48" s="219">
        <f t="shared" si="13"/>
        <v>0</v>
      </c>
      <c r="D48" s="219">
        <f t="shared" si="13"/>
        <v>0</v>
      </c>
      <c r="E48" s="219">
        <f t="shared" si="13"/>
        <v>0</v>
      </c>
      <c r="F48" s="219">
        <f t="shared" si="13"/>
        <v>0</v>
      </c>
      <c r="G48" s="219">
        <f t="shared" si="13"/>
        <v>0</v>
      </c>
      <c r="H48" s="219">
        <f t="shared" si="13"/>
        <v>0</v>
      </c>
      <c r="I48" s="219">
        <f t="shared" si="13"/>
        <v>0</v>
      </c>
      <c r="J48" s="219">
        <f t="shared" si="13"/>
        <v>0</v>
      </c>
      <c r="K48" s="219">
        <f t="shared" si="13"/>
        <v>0</v>
      </c>
      <c r="L48" s="219">
        <f t="shared" si="13"/>
        <v>0</v>
      </c>
      <c r="M48" s="219">
        <f t="shared" si="13"/>
        <v>0</v>
      </c>
      <c r="N48" s="219">
        <f t="shared" si="13"/>
        <v>0</v>
      </c>
      <c r="O48" s="219">
        <f t="shared" si="13"/>
        <v>0</v>
      </c>
      <c r="P48" s="219">
        <f t="shared" si="13"/>
        <v>0</v>
      </c>
      <c r="Q48" s="219">
        <f t="shared" si="13"/>
        <v>0</v>
      </c>
      <c r="R48" s="219">
        <f t="shared" si="13"/>
        <v>0</v>
      </c>
      <c r="S48" s="219">
        <f t="shared" si="13"/>
        <v>0</v>
      </c>
      <c r="T48" s="219">
        <f t="shared" si="13"/>
        <v>0</v>
      </c>
      <c r="U48" s="219">
        <f t="shared" si="13"/>
        <v>0</v>
      </c>
      <c r="V48" s="219">
        <f t="shared" si="13"/>
        <v>0</v>
      </c>
      <c r="W48" s="219">
        <f t="shared" si="13"/>
        <v>0</v>
      </c>
      <c r="X48" s="219">
        <f t="shared" si="13"/>
        <v>0</v>
      </c>
      <c r="Y48" s="219">
        <f t="shared" si="13"/>
        <v>0</v>
      </c>
      <c r="Z48" s="219">
        <f t="shared" si="13"/>
        <v>0</v>
      </c>
      <c r="AA48" s="219">
        <f t="shared" si="13"/>
        <v>0</v>
      </c>
      <c r="AB48" s="219">
        <f t="shared" si="13"/>
        <v>0</v>
      </c>
      <c r="AC48" s="219">
        <f t="shared" si="13"/>
        <v>0</v>
      </c>
      <c r="AD48" s="219">
        <f t="shared" si="13"/>
        <v>0</v>
      </c>
      <c r="AE48" s="219">
        <f t="shared" si="13"/>
        <v>0</v>
      </c>
      <c r="AF48" s="219">
        <f t="shared" si="13"/>
        <v>0</v>
      </c>
      <c r="AG48" s="189">
        <f t="shared" ref="AG48:AG52" si="14">SUM(B48:AF48)</f>
        <v>0</v>
      </c>
      <c r="AH48" s="220"/>
    </row>
    <row r="49" hidden="1" outlineLevel="1">
      <c r="A49" s="206" t="s">
        <v>240</v>
      </c>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21"/>
      <c r="AF49" s="221"/>
      <c r="AG49" s="189">
        <f t="shared" si="14"/>
        <v>0</v>
      </c>
      <c r="AH49" s="208"/>
    </row>
    <row r="50" hidden="1" outlineLevel="1">
      <c r="A50" s="206" t="s">
        <v>961</v>
      </c>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21"/>
      <c r="AF50" s="221"/>
      <c r="AG50" s="189">
        <f t="shared" si="14"/>
        <v>0</v>
      </c>
      <c r="AH50" s="208"/>
    </row>
    <row r="51" hidden="1" outlineLevel="1">
      <c r="A51" s="206" t="s">
        <v>962</v>
      </c>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189">
        <f t="shared" si="14"/>
        <v>0</v>
      </c>
      <c r="AH51" s="208"/>
    </row>
    <row r="52" hidden="1" outlineLevel="1">
      <c r="A52" s="209" t="s">
        <v>243</v>
      </c>
      <c r="B52" s="210">
        <f t="shared" ref="B52:AF52" si="15">sum(B49:B51)</f>
        <v>0</v>
      </c>
      <c r="C52" s="210">
        <f t="shared" si="15"/>
        <v>0</v>
      </c>
      <c r="D52" s="210">
        <f t="shared" si="15"/>
        <v>0</v>
      </c>
      <c r="E52" s="210">
        <f t="shared" si="15"/>
        <v>0</v>
      </c>
      <c r="F52" s="210">
        <f t="shared" si="15"/>
        <v>0</v>
      </c>
      <c r="G52" s="210">
        <f t="shared" si="15"/>
        <v>0</v>
      </c>
      <c r="H52" s="210">
        <f t="shared" si="15"/>
        <v>0</v>
      </c>
      <c r="I52" s="210">
        <f t="shared" si="15"/>
        <v>0</v>
      </c>
      <c r="J52" s="210">
        <f t="shared" si="15"/>
        <v>0</v>
      </c>
      <c r="K52" s="210">
        <f t="shared" si="15"/>
        <v>0</v>
      </c>
      <c r="L52" s="210">
        <f t="shared" si="15"/>
        <v>0</v>
      </c>
      <c r="M52" s="210">
        <f t="shared" si="15"/>
        <v>0</v>
      </c>
      <c r="N52" s="210">
        <f t="shared" si="15"/>
        <v>0</v>
      </c>
      <c r="O52" s="210">
        <f t="shared" si="15"/>
        <v>0</v>
      </c>
      <c r="P52" s="210">
        <f t="shared" si="15"/>
        <v>0</v>
      </c>
      <c r="Q52" s="210">
        <f t="shared" si="15"/>
        <v>0</v>
      </c>
      <c r="R52" s="210">
        <f t="shared" si="15"/>
        <v>0</v>
      </c>
      <c r="S52" s="210">
        <f t="shared" si="15"/>
        <v>0</v>
      </c>
      <c r="T52" s="210">
        <f t="shared" si="15"/>
        <v>0</v>
      </c>
      <c r="U52" s="210">
        <f t="shared" si="15"/>
        <v>0</v>
      </c>
      <c r="V52" s="210">
        <f t="shared" si="15"/>
        <v>0</v>
      </c>
      <c r="W52" s="210">
        <f t="shared" si="15"/>
        <v>0</v>
      </c>
      <c r="X52" s="210">
        <f t="shared" si="15"/>
        <v>0</v>
      </c>
      <c r="Y52" s="210">
        <f t="shared" si="15"/>
        <v>0</v>
      </c>
      <c r="Z52" s="210">
        <f t="shared" si="15"/>
        <v>0</v>
      </c>
      <c r="AA52" s="210">
        <f t="shared" si="15"/>
        <v>0</v>
      </c>
      <c r="AB52" s="210">
        <f t="shared" si="15"/>
        <v>0</v>
      </c>
      <c r="AC52" s="210">
        <f t="shared" si="15"/>
        <v>0</v>
      </c>
      <c r="AD52" s="210">
        <f t="shared" si="15"/>
        <v>0</v>
      </c>
      <c r="AE52" s="210">
        <f t="shared" si="15"/>
        <v>0</v>
      </c>
      <c r="AF52" s="210">
        <f t="shared" si="15"/>
        <v>0</v>
      </c>
      <c r="AG52" s="189">
        <f t="shared" si="14"/>
        <v>0</v>
      </c>
      <c r="AH52" s="201"/>
    </row>
    <row r="53" hidden="1" outlineLevel="1">
      <c r="A53" s="211"/>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89"/>
      <c r="AH53" s="185"/>
    </row>
    <row r="54" hidden="1" outlineLevel="1">
      <c r="A54" s="206" t="s">
        <v>244</v>
      </c>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c r="AD54" s="222"/>
      <c r="AE54" s="222"/>
      <c r="AF54" s="222"/>
      <c r="AG54" s="189">
        <f t="shared" ref="AG54:AG56" si="16">SUM(B54:AF54)</f>
        <v>0</v>
      </c>
      <c r="AH54" s="208"/>
    </row>
    <row r="55" hidden="1" outlineLevel="1">
      <c r="A55" s="206" t="s">
        <v>963</v>
      </c>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21"/>
      <c r="AF55" s="221"/>
      <c r="AG55" s="189">
        <f t="shared" si="16"/>
        <v>0</v>
      </c>
      <c r="AH55" s="208"/>
    </row>
    <row r="56" hidden="1" outlineLevel="1">
      <c r="A56" s="209" t="s">
        <v>246</v>
      </c>
      <c r="B56" s="210">
        <f t="shared" ref="B56:AF56" si="17">sum(B54:B55)</f>
        <v>0</v>
      </c>
      <c r="C56" s="210">
        <f t="shared" si="17"/>
        <v>0</v>
      </c>
      <c r="D56" s="210">
        <f t="shared" si="17"/>
        <v>0</v>
      </c>
      <c r="E56" s="210">
        <f t="shared" si="17"/>
        <v>0</v>
      </c>
      <c r="F56" s="210">
        <f t="shared" si="17"/>
        <v>0</v>
      </c>
      <c r="G56" s="210">
        <f t="shared" si="17"/>
        <v>0</v>
      </c>
      <c r="H56" s="210">
        <f t="shared" si="17"/>
        <v>0</v>
      </c>
      <c r="I56" s="210">
        <f t="shared" si="17"/>
        <v>0</v>
      </c>
      <c r="J56" s="210">
        <f t="shared" si="17"/>
        <v>0</v>
      </c>
      <c r="K56" s="210">
        <f t="shared" si="17"/>
        <v>0</v>
      </c>
      <c r="L56" s="210">
        <f t="shared" si="17"/>
        <v>0</v>
      </c>
      <c r="M56" s="210">
        <f t="shared" si="17"/>
        <v>0</v>
      </c>
      <c r="N56" s="210">
        <f t="shared" si="17"/>
        <v>0</v>
      </c>
      <c r="O56" s="210">
        <f t="shared" si="17"/>
        <v>0</v>
      </c>
      <c r="P56" s="210">
        <f t="shared" si="17"/>
        <v>0</v>
      </c>
      <c r="Q56" s="210">
        <f t="shared" si="17"/>
        <v>0</v>
      </c>
      <c r="R56" s="210">
        <f t="shared" si="17"/>
        <v>0</v>
      </c>
      <c r="S56" s="210">
        <f t="shared" si="17"/>
        <v>0</v>
      </c>
      <c r="T56" s="210">
        <f t="shared" si="17"/>
        <v>0</v>
      </c>
      <c r="U56" s="210">
        <f t="shared" si="17"/>
        <v>0</v>
      </c>
      <c r="V56" s="210">
        <f t="shared" si="17"/>
        <v>0</v>
      </c>
      <c r="W56" s="210">
        <f t="shared" si="17"/>
        <v>0</v>
      </c>
      <c r="X56" s="210">
        <f t="shared" si="17"/>
        <v>0</v>
      </c>
      <c r="Y56" s="210">
        <f t="shared" si="17"/>
        <v>0</v>
      </c>
      <c r="Z56" s="210">
        <f t="shared" si="17"/>
        <v>0</v>
      </c>
      <c r="AA56" s="210">
        <f t="shared" si="17"/>
        <v>0</v>
      </c>
      <c r="AB56" s="210">
        <f t="shared" si="17"/>
        <v>0</v>
      </c>
      <c r="AC56" s="210">
        <f t="shared" si="17"/>
        <v>0</v>
      </c>
      <c r="AD56" s="210">
        <f t="shared" si="17"/>
        <v>0</v>
      </c>
      <c r="AE56" s="210">
        <f t="shared" si="17"/>
        <v>0</v>
      </c>
      <c r="AF56" s="210">
        <f t="shared" si="17"/>
        <v>0</v>
      </c>
      <c r="AG56" s="189">
        <f t="shared" si="16"/>
        <v>0</v>
      </c>
      <c r="AH56" s="201"/>
    </row>
    <row r="57" hidden="1" outlineLevel="1">
      <c r="A57" s="211"/>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89"/>
      <c r="AH57" s="185"/>
    </row>
    <row r="58" hidden="1" outlineLevel="1">
      <c r="A58" s="206" t="s">
        <v>964</v>
      </c>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c r="AD58" s="222"/>
      <c r="AE58" s="222"/>
      <c r="AF58" s="222"/>
      <c r="AG58" s="189">
        <f t="shared" ref="AG58:AG61" si="18">SUM(B58:AF58)</f>
        <v>0</v>
      </c>
      <c r="AH58" s="208"/>
    </row>
    <row r="59" hidden="1" outlineLevel="1">
      <c r="A59" s="206" t="s">
        <v>965</v>
      </c>
      <c r="B59" s="221"/>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c r="AA59" s="221"/>
      <c r="AB59" s="221"/>
      <c r="AC59" s="221"/>
      <c r="AD59" s="221"/>
      <c r="AE59" s="221"/>
      <c r="AF59" s="221"/>
      <c r="AG59" s="189">
        <f t="shared" si="18"/>
        <v>0</v>
      </c>
      <c r="AH59" s="208"/>
    </row>
    <row r="60" hidden="1" outlineLevel="1">
      <c r="A60" s="206" t="s">
        <v>966</v>
      </c>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c r="AA60" s="221"/>
      <c r="AB60" s="221"/>
      <c r="AC60" s="221"/>
      <c r="AD60" s="221"/>
      <c r="AE60" s="221"/>
      <c r="AF60" s="221"/>
      <c r="AG60" s="189">
        <f t="shared" si="18"/>
        <v>0</v>
      </c>
      <c r="AH60" s="208"/>
    </row>
    <row r="61" hidden="1" outlineLevel="1">
      <c r="A61" s="212" t="s">
        <v>250</v>
      </c>
      <c r="B61" s="213">
        <f t="shared" ref="B61:AF61" si="19">sum(B58:B60)</f>
        <v>0</v>
      </c>
      <c r="C61" s="213">
        <f t="shared" si="19"/>
        <v>0</v>
      </c>
      <c r="D61" s="213">
        <f t="shared" si="19"/>
        <v>0</v>
      </c>
      <c r="E61" s="213">
        <f t="shared" si="19"/>
        <v>0</v>
      </c>
      <c r="F61" s="213">
        <f t="shared" si="19"/>
        <v>0</v>
      </c>
      <c r="G61" s="213">
        <f t="shared" si="19"/>
        <v>0</v>
      </c>
      <c r="H61" s="213">
        <f t="shared" si="19"/>
        <v>0</v>
      </c>
      <c r="I61" s="213">
        <f t="shared" si="19"/>
        <v>0</v>
      </c>
      <c r="J61" s="213">
        <f t="shared" si="19"/>
        <v>0</v>
      </c>
      <c r="K61" s="213">
        <f t="shared" si="19"/>
        <v>0</v>
      </c>
      <c r="L61" s="213">
        <f t="shared" si="19"/>
        <v>0</v>
      </c>
      <c r="M61" s="213">
        <f t="shared" si="19"/>
        <v>0</v>
      </c>
      <c r="N61" s="213">
        <f t="shared" si="19"/>
        <v>0</v>
      </c>
      <c r="O61" s="213">
        <f t="shared" si="19"/>
        <v>0</v>
      </c>
      <c r="P61" s="213">
        <f t="shared" si="19"/>
        <v>0</v>
      </c>
      <c r="Q61" s="213">
        <f t="shared" si="19"/>
        <v>0</v>
      </c>
      <c r="R61" s="213">
        <f t="shared" si="19"/>
        <v>0</v>
      </c>
      <c r="S61" s="213">
        <f t="shared" si="19"/>
        <v>0</v>
      </c>
      <c r="T61" s="213">
        <f t="shared" si="19"/>
        <v>0</v>
      </c>
      <c r="U61" s="213">
        <f t="shared" si="19"/>
        <v>0</v>
      </c>
      <c r="V61" s="213">
        <f t="shared" si="19"/>
        <v>0</v>
      </c>
      <c r="W61" s="213">
        <f t="shared" si="19"/>
        <v>0</v>
      </c>
      <c r="X61" s="213">
        <f t="shared" si="19"/>
        <v>0</v>
      </c>
      <c r="Y61" s="213">
        <f t="shared" si="19"/>
        <v>0</v>
      </c>
      <c r="Z61" s="213">
        <f t="shared" si="19"/>
        <v>0</v>
      </c>
      <c r="AA61" s="213">
        <f t="shared" si="19"/>
        <v>0</v>
      </c>
      <c r="AB61" s="213">
        <f t="shared" si="19"/>
        <v>0</v>
      </c>
      <c r="AC61" s="213">
        <f t="shared" si="19"/>
        <v>0</v>
      </c>
      <c r="AD61" s="213">
        <f t="shared" si="19"/>
        <v>0</v>
      </c>
      <c r="AE61" s="213">
        <f t="shared" si="19"/>
        <v>0</v>
      </c>
      <c r="AF61" s="213">
        <f t="shared" si="19"/>
        <v>0</v>
      </c>
      <c r="AG61" s="189">
        <f t="shared" si="18"/>
        <v>0</v>
      </c>
      <c r="AH61" s="215"/>
    </row>
    <row r="62">
      <c r="A62" s="211"/>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89"/>
      <c r="AH62" s="185"/>
    </row>
    <row r="63">
      <c r="A63" s="460" t="s">
        <v>278</v>
      </c>
      <c r="B63" s="461">
        <f>sum('AMAZON UK, FR, GER - P&amp;L'!B55,'AMAZON UK, FR, GER - P&amp;L'!B331,'AMAZON UK, FR, GER - P&amp;L'!B607)</f>
        <v>0</v>
      </c>
      <c r="C63" s="461">
        <f>sum('AMAZON UK, FR, GER - P&amp;L'!C55,'AMAZON UK, FR, GER - P&amp;L'!C331,'AMAZON UK, FR, GER - P&amp;L'!C607)</f>
        <v>0</v>
      </c>
      <c r="D63" s="461">
        <f>sum('AMAZON UK, FR, GER - P&amp;L'!D55,'AMAZON UK, FR, GER - P&amp;L'!D331,'AMAZON UK, FR, GER - P&amp;L'!D607)</f>
        <v>0</v>
      </c>
      <c r="E63" s="461">
        <f>sum('AMAZON UK, FR, GER - P&amp;L'!E55,'AMAZON UK, FR, GER - P&amp;L'!E331,'AMAZON UK, FR, GER - P&amp;L'!E607)</f>
        <v>0</v>
      </c>
      <c r="F63" s="461">
        <f>sum('AMAZON UK, FR, GER - P&amp;L'!F55,'AMAZON UK, FR, GER - P&amp;L'!F331,'AMAZON UK, FR, GER - P&amp;L'!F607)</f>
        <v>0</v>
      </c>
      <c r="G63" s="461">
        <f>sum('AMAZON UK, FR, GER - P&amp;L'!G55,'AMAZON UK, FR, GER - P&amp;L'!G331,'AMAZON UK, FR, GER - P&amp;L'!G607)</f>
        <v>0</v>
      </c>
      <c r="H63" s="461">
        <f>sum('AMAZON UK, FR, GER - P&amp;L'!H55,'AMAZON UK, FR, GER - P&amp;L'!H331,'AMAZON UK, FR, GER - P&amp;L'!H607)</f>
        <v>0</v>
      </c>
      <c r="I63" s="461">
        <f>sum('AMAZON UK, FR, GER - P&amp;L'!I55,'AMAZON UK, FR, GER - P&amp;L'!I331,'AMAZON UK, FR, GER - P&amp;L'!I607)</f>
        <v>0</v>
      </c>
      <c r="J63" s="461">
        <f>sum('AMAZON UK, FR, GER - P&amp;L'!J55,'AMAZON UK, FR, GER - P&amp;L'!J331,'AMAZON UK, FR, GER - P&amp;L'!J607)</f>
        <v>0</v>
      </c>
      <c r="K63" s="461">
        <f>sum('AMAZON UK, FR, GER - P&amp;L'!K55,'AMAZON UK, FR, GER - P&amp;L'!K331,'AMAZON UK, FR, GER - P&amp;L'!K607)</f>
        <v>0</v>
      </c>
      <c r="L63" s="461">
        <f>sum('AMAZON UK, FR, GER - P&amp;L'!L55,'AMAZON UK, FR, GER - P&amp;L'!L331,'AMAZON UK, FR, GER - P&amp;L'!L607)</f>
        <v>0</v>
      </c>
      <c r="M63" s="461">
        <f>sum('AMAZON UK, FR, GER - P&amp;L'!M55,'AMAZON UK, FR, GER - P&amp;L'!M331,'AMAZON UK, FR, GER - P&amp;L'!M607)</f>
        <v>0</v>
      </c>
      <c r="N63" s="461">
        <f>sum('AMAZON UK, FR, GER - P&amp;L'!N55,'AMAZON UK, FR, GER - P&amp;L'!N331,'AMAZON UK, FR, GER - P&amp;L'!N607)</f>
        <v>0</v>
      </c>
      <c r="O63" s="461">
        <f>sum('AMAZON UK, FR, GER - P&amp;L'!O55,'AMAZON UK, FR, GER - P&amp;L'!O331,'AMAZON UK, FR, GER - P&amp;L'!O607)</f>
        <v>0</v>
      </c>
      <c r="P63" s="461">
        <f>sum('AMAZON UK, FR, GER - P&amp;L'!P55,'AMAZON UK, FR, GER - P&amp;L'!P331,'AMAZON UK, FR, GER - P&amp;L'!P607)</f>
        <v>0</v>
      </c>
      <c r="Q63" s="461">
        <f>sum('AMAZON UK, FR, GER - P&amp;L'!Q55,'AMAZON UK, FR, GER - P&amp;L'!Q331,'AMAZON UK, FR, GER - P&amp;L'!Q607)</f>
        <v>0</v>
      </c>
      <c r="R63" s="461">
        <f>sum('AMAZON UK, FR, GER - P&amp;L'!R55,'AMAZON UK, FR, GER - P&amp;L'!R331,'AMAZON UK, FR, GER - P&amp;L'!R607)</f>
        <v>0</v>
      </c>
      <c r="S63" s="461">
        <f>sum('AMAZON UK, FR, GER - P&amp;L'!S55,'AMAZON UK, FR, GER - P&amp;L'!S331,'AMAZON UK, FR, GER - P&amp;L'!S607)</f>
        <v>0</v>
      </c>
      <c r="T63" s="461">
        <f>sum('AMAZON UK, FR, GER - P&amp;L'!T55,'AMAZON UK, FR, GER - P&amp;L'!T331,'AMAZON UK, FR, GER - P&amp;L'!T607)</f>
        <v>0</v>
      </c>
      <c r="U63" s="461">
        <f>sum('AMAZON UK, FR, GER - P&amp;L'!U55,'AMAZON UK, FR, GER - P&amp;L'!U331,'AMAZON UK, FR, GER - P&amp;L'!U607)</f>
        <v>0</v>
      </c>
      <c r="V63" s="461">
        <f>sum('AMAZON UK, FR, GER - P&amp;L'!V55,'AMAZON UK, FR, GER - P&amp;L'!V331,'AMAZON UK, FR, GER - P&amp;L'!V607)</f>
        <v>0</v>
      </c>
      <c r="W63" s="461">
        <f>sum('AMAZON UK, FR, GER - P&amp;L'!W55,'AMAZON UK, FR, GER - P&amp;L'!W331,'AMAZON UK, FR, GER - P&amp;L'!W607)</f>
        <v>0</v>
      </c>
      <c r="X63" s="461">
        <f>sum('AMAZON UK, FR, GER - P&amp;L'!X55,'AMAZON UK, FR, GER - P&amp;L'!X331,'AMAZON UK, FR, GER - P&amp;L'!X607)</f>
        <v>0</v>
      </c>
      <c r="Y63" s="461">
        <f>sum('AMAZON UK, FR, GER - P&amp;L'!Y55,'AMAZON UK, FR, GER - P&amp;L'!Y331,'AMAZON UK, FR, GER - P&amp;L'!Y607)</f>
        <v>0</v>
      </c>
      <c r="Z63" s="461">
        <f>sum('AMAZON UK, FR, GER - P&amp;L'!Z55,'AMAZON UK, FR, GER - P&amp;L'!Z331,'AMAZON UK, FR, GER - P&amp;L'!Z607)</f>
        <v>0</v>
      </c>
      <c r="AA63" s="461">
        <f>sum('AMAZON UK, FR, GER - P&amp;L'!AA55,'AMAZON UK, FR, GER - P&amp;L'!AA331,'AMAZON UK, FR, GER - P&amp;L'!AA607)</f>
        <v>0</v>
      </c>
      <c r="AB63" s="461">
        <f>sum('AMAZON UK, FR, GER - P&amp;L'!AB55,'AMAZON UK, FR, GER - P&amp;L'!AB331,'AMAZON UK, FR, GER - P&amp;L'!AB607)</f>
        <v>0</v>
      </c>
      <c r="AC63" s="461">
        <f>sum('AMAZON UK, FR, GER - P&amp;L'!AC55,'AMAZON UK, FR, GER - P&amp;L'!AC331,'AMAZON UK, FR, GER - P&amp;L'!AC607)</f>
        <v>0</v>
      </c>
      <c r="AD63" s="461">
        <f>sum('AMAZON UK, FR, GER - P&amp;L'!AD55,'AMAZON UK, FR, GER - P&amp;L'!AD331,'AMAZON UK, FR, GER - P&amp;L'!AD607)</f>
        <v>0</v>
      </c>
      <c r="AE63" s="461">
        <f>sum('AMAZON UK, FR, GER - P&amp;L'!AE55,'AMAZON UK, FR, GER - P&amp;L'!AE331,'AMAZON UK, FR, GER - P&amp;L'!AE607)</f>
        <v>0</v>
      </c>
      <c r="AF63" s="461">
        <f>sum('AMAZON UK, FR, GER - P&amp;L'!AF55,'AMAZON UK, FR, GER - P&amp;L'!AF331,'AMAZON UK, FR, GER - P&amp;L'!AF607)</f>
        <v>0</v>
      </c>
      <c r="AG63" s="462">
        <f t="shared" ref="AG63:AG76" si="20">SUM(B63:AF63)</f>
        <v>0</v>
      </c>
      <c r="AH63" s="463"/>
    </row>
    <row r="64">
      <c r="A64" s="227" t="s">
        <v>279</v>
      </c>
      <c r="B64" s="207">
        <f>sum('AMAZON UK, FR, GER - P&amp;L'!B56,'AMAZON UK, FR, GER - P&amp;L'!B332,'AMAZON UK, FR, GER - P&amp;L'!B608)</f>
        <v>0</v>
      </c>
      <c r="C64" s="207">
        <f>sum('AMAZON UK, FR, GER - P&amp;L'!C56,'AMAZON UK, FR, GER - P&amp;L'!C332,'AMAZON UK, FR, GER - P&amp;L'!C608)</f>
        <v>0</v>
      </c>
      <c r="D64" s="207">
        <f>sum('AMAZON UK, FR, GER - P&amp;L'!D56,'AMAZON UK, FR, GER - P&amp;L'!D332,'AMAZON UK, FR, GER - P&amp;L'!D608)</f>
        <v>0</v>
      </c>
      <c r="E64" s="207">
        <f>sum('AMAZON UK, FR, GER - P&amp;L'!E56,'AMAZON UK, FR, GER - P&amp;L'!E332,'AMAZON UK, FR, GER - P&amp;L'!E608)</f>
        <v>0</v>
      </c>
      <c r="F64" s="207">
        <f>sum('AMAZON UK, FR, GER - P&amp;L'!F56,'AMAZON UK, FR, GER - P&amp;L'!F332,'AMAZON UK, FR, GER - P&amp;L'!F608)</f>
        <v>0</v>
      </c>
      <c r="G64" s="207">
        <f>sum('AMAZON UK, FR, GER - P&amp;L'!G56,'AMAZON UK, FR, GER - P&amp;L'!G332,'AMAZON UK, FR, GER - P&amp;L'!G608)</f>
        <v>0</v>
      </c>
      <c r="H64" s="207">
        <f>sum('AMAZON UK, FR, GER - P&amp;L'!H56,'AMAZON UK, FR, GER - P&amp;L'!H332,'AMAZON UK, FR, GER - P&amp;L'!H608)</f>
        <v>0</v>
      </c>
      <c r="I64" s="207">
        <f>sum('AMAZON UK, FR, GER - P&amp;L'!I56,'AMAZON UK, FR, GER - P&amp;L'!I332,'AMAZON UK, FR, GER - P&amp;L'!I608)</f>
        <v>0</v>
      </c>
      <c r="J64" s="207">
        <f>sum('AMAZON UK, FR, GER - P&amp;L'!J56,'AMAZON UK, FR, GER - P&amp;L'!J332,'AMAZON UK, FR, GER - P&amp;L'!J608)</f>
        <v>0</v>
      </c>
      <c r="K64" s="207">
        <f>sum('AMAZON UK, FR, GER - P&amp;L'!K56,'AMAZON UK, FR, GER - P&amp;L'!K332,'AMAZON UK, FR, GER - P&amp;L'!K608)</f>
        <v>0</v>
      </c>
      <c r="L64" s="207">
        <f>sum('AMAZON UK, FR, GER - P&amp;L'!L56,'AMAZON UK, FR, GER - P&amp;L'!L332,'AMAZON UK, FR, GER - P&amp;L'!L608)</f>
        <v>0</v>
      </c>
      <c r="M64" s="207">
        <f>sum('AMAZON UK, FR, GER - P&amp;L'!M56,'AMAZON UK, FR, GER - P&amp;L'!M332,'AMAZON UK, FR, GER - P&amp;L'!M608)</f>
        <v>0</v>
      </c>
      <c r="N64" s="207">
        <f>sum('AMAZON UK, FR, GER - P&amp;L'!N56,'AMAZON UK, FR, GER - P&amp;L'!N332,'AMAZON UK, FR, GER - P&amp;L'!N608)</f>
        <v>0</v>
      </c>
      <c r="O64" s="207">
        <f>sum('AMAZON UK, FR, GER - P&amp;L'!O56,'AMAZON UK, FR, GER - P&amp;L'!O332,'AMAZON UK, FR, GER - P&amp;L'!O608)</f>
        <v>0</v>
      </c>
      <c r="P64" s="207">
        <f>sum('AMAZON UK, FR, GER - P&amp;L'!P56,'AMAZON UK, FR, GER - P&amp;L'!P332,'AMAZON UK, FR, GER - P&amp;L'!P608)</f>
        <v>0</v>
      </c>
      <c r="Q64" s="207">
        <f>sum('AMAZON UK, FR, GER - P&amp;L'!Q56,'AMAZON UK, FR, GER - P&amp;L'!Q332,'AMAZON UK, FR, GER - P&amp;L'!Q608)</f>
        <v>0</v>
      </c>
      <c r="R64" s="207">
        <f>sum('AMAZON UK, FR, GER - P&amp;L'!R56,'AMAZON UK, FR, GER - P&amp;L'!R332,'AMAZON UK, FR, GER - P&amp;L'!R608)</f>
        <v>0</v>
      </c>
      <c r="S64" s="207">
        <f>sum('AMAZON UK, FR, GER - P&amp;L'!S56,'AMAZON UK, FR, GER - P&amp;L'!S332,'AMAZON UK, FR, GER - P&amp;L'!S608)</f>
        <v>0</v>
      </c>
      <c r="T64" s="207">
        <f>sum('AMAZON UK, FR, GER - P&amp;L'!T56,'AMAZON UK, FR, GER - P&amp;L'!T332,'AMAZON UK, FR, GER - P&amp;L'!T608)</f>
        <v>0</v>
      </c>
      <c r="U64" s="207">
        <f>sum('AMAZON UK, FR, GER - P&amp;L'!U56,'AMAZON UK, FR, GER - P&amp;L'!U332,'AMAZON UK, FR, GER - P&amp;L'!U608)</f>
        <v>0</v>
      </c>
      <c r="V64" s="207">
        <f>sum('AMAZON UK, FR, GER - P&amp;L'!V56,'AMAZON UK, FR, GER - P&amp;L'!V332,'AMAZON UK, FR, GER - P&amp;L'!V608)</f>
        <v>0</v>
      </c>
      <c r="W64" s="207">
        <f>sum('AMAZON UK, FR, GER - P&amp;L'!W56,'AMAZON UK, FR, GER - P&amp;L'!W332,'AMAZON UK, FR, GER - P&amp;L'!W608)</f>
        <v>0</v>
      </c>
      <c r="X64" s="207">
        <f>sum('AMAZON UK, FR, GER - P&amp;L'!X56,'AMAZON UK, FR, GER - P&amp;L'!X332,'AMAZON UK, FR, GER - P&amp;L'!X608)</f>
        <v>0</v>
      </c>
      <c r="Y64" s="207">
        <f>sum('AMAZON UK, FR, GER - P&amp;L'!Y56,'AMAZON UK, FR, GER - P&amp;L'!Y332,'AMAZON UK, FR, GER - P&amp;L'!Y608)</f>
        <v>0</v>
      </c>
      <c r="Z64" s="207">
        <f>sum('AMAZON UK, FR, GER - P&amp;L'!Z56,'AMAZON UK, FR, GER - P&amp;L'!Z332,'AMAZON UK, FR, GER - P&amp;L'!Z608)</f>
        <v>0</v>
      </c>
      <c r="AA64" s="207">
        <f>sum('AMAZON UK, FR, GER - P&amp;L'!AA56,'AMAZON UK, FR, GER - P&amp;L'!AA332,'AMAZON UK, FR, GER - P&amp;L'!AA608)</f>
        <v>0</v>
      </c>
      <c r="AB64" s="207">
        <f>sum('AMAZON UK, FR, GER - P&amp;L'!AB56,'AMAZON UK, FR, GER - P&amp;L'!AB332,'AMAZON UK, FR, GER - P&amp;L'!AB608)</f>
        <v>0</v>
      </c>
      <c r="AC64" s="207">
        <f>sum('AMAZON UK, FR, GER - P&amp;L'!AC56,'AMAZON UK, FR, GER - P&amp;L'!AC332,'AMAZON UK, FR, GER - P&amp;L'!AC608)</f>
        <v>0</v>
      </c>
      <c r="AD64" s="207">
        <f>sum('AMAZON UK, FR, GER - P&amp;L'!AD56,'AMAZON UK, FR, GER - P&amp;L'!AD332,'AMAZON UK, FR, GER - P&amp;L'!AD608)</f>
        <v>0</v>
      </c>
      <c r="AE64" s="207">
        <f>sum('AMAZON UK, FR, GER - P&amp;L'!AE56,'AMAZON UK, FR, GER - P&amp;L'!AE332,'AMAZON UK, FR, GER - P&amp;L'!AE608)</f>
        <v>0</v>
      </c>
      <c r="AF64" s="207">
        <f>sum('AMAZON UK, FR, GER - P&amp;L'!AF56,'AMAZON UK, FR, GER - P&amp;L'!AF332,'AMAZON UK, FR, GER - P&amp;L'!AF608)</f>
        <v>0</v>
      </c>
      <c r="AG64" s="189">
        <f t="shared" si="20"/>
        <v>0</v>
      </c>
      <c r="AH64" s="201"/>
    </row>
    <row r="65">
      <c r="A65" s="227" t="s">
        <v>967</v>
      </c>
      <c r="B65" s="207">
        <f>sum('AMAZON UK, FR, GER - P&amp;L'!B57,'AMAZON UK, FR, GER - P&amp;L'!B333,'AMAZON UK, FR, GER - P&amp;L'!B609)</f>
        <v>1</v>
      </c>
      <c r="C65" s="207">
        <f>sum('AMAZON UK, FR, GER - P&amp;L'!C57,'AMAZON UK, FR, GER - P&amp;L'!C333,'AMAZON UK, FR, GER - P&amp;L'!C609)</f>
        <v>0</v>
      </c>
      <c r="D65" s="207">
        <f>sum('AMAZON UK, FR, GER - P&amp;L'!D57,'AMAZON UK, FR, GER - P&amp;L'!D333,'AMAZON UK, FR, GER - P&amp;L'!D609)</f>
        <v>2</v>
      </c>
      <c r="E65" s="207">
        <f>sum('AMAZON UK, FR, GER - P&amp;L'!E57,'AMAZON UK, FR, GER - P&amp;L'!E333,'AMAZON UK, FR, GER - P&amp;L'!E609)</f>
        <v>1</v>
      </c>
      <c r="F65" s="207">
        <f>sum('AMAZON UK, FR, GER - P&amp;L'!F57,'AMAZON UK, FR, GER - P&amp;L'!F333,'AMAZON UK, FR, GER - P&amp;L'!F609)</f>
        <v>1</v>
      </c>
      <c r="G65" s="207">
        <f>sum('AMAZON UK, FR, GER - P&amp;L'!G57,'AMAZON UK, FR, GER - P&amp;L'!G333,'AMAZON UK, FR, GER - P&amp;L'!G609)</f>
        <v>1</v>
      </c>
      <c r="H65" s="207">
        <f>sum('AMAZON UK, FR, GER - P&amp;L'!H57,'AMAZON UK, FR, GER - P&amp;L'!H333,'AMAZON UK, FR, GER - P&amp;L'!H609)</f>
        <v>0</v>
      </c>
      <c r="I65" s="207">
        <f>sum('AMAZON UK, FR, GER - P&amp;L'!I57,'AMAZON UK, FR, GER - P&amp;L'!I333,'AMAZON UK, FR, GER - P&amp;L'!I609)</f>
        <v>0</v>
      </c>
      <c r="J65" s="207">
        <f>sum('AMAZON UK, FR, GER - P&amp;L'!J57,'AMAZON UK, FR, GER - P&amp;L'!J333,'AMAZON UK, FR, GER - P&amp;L'!J609)</f>
        <v>1</v>
      </c>
      <c r="K65" s="207">
        <f>sum('AMAZON UK, FR, GER - P&amp;L'!K57,'AMAZON UK, FR, GER - P&amp;L'!K333,'AMAZON UK, FR, GER - P&amp;L'!K609)</f>
        <v>2</v>
      </c>
      <c r="L65" s="207">
        <f>sum('AMAZON UK, FR, GER - P&amp;L'!L57,'AMAZON UK, FR, GER - P&amp;L'!L333,'AMAZON UK, FR, GER - P&amp;L'!L609)</f>
        <v>0</v>
      </c>
      <c r="M65" s="207">
        <f>sum('AMAZON UK, FR, GER - P&amp;L'!M57,'AMAZON UK, FR, GER - P&amp;L'!M333,'AMAZON UK, FR, GER - P&amp;L'!M609)</f>
        <v>1</v>
      </c>
      <c r="N65" s="207">
        <f>sum('AMAZON UK, FR, GER - P&amp;L'!N57,'AMAZON UK, FR, GER - P&amp;L'!N333,'AMAZON UK, FR, GER - P&amp;L'!N609)</f>
        <v>0</v>
      </c>
      <c r="O65" s="207">
        <f>sum('AMAZON UK, FR, GER - P&amp;L'!O57,'AMAZON UK, FR, GER - P&amp;L'!O333,'AMAZON UK, FR, GER - P&amp;L'!O609)</f>
        <v>0</v>
      </c>
      <c r="P65" s="207">
        <f>sum('AMAZON UK, FR, GER - P&amp;L'!P57,'AMAZON UK, FR, GER - P&amp;L'!P333,'AMAZON UK, FR, GER - P&amp;L'!P609)</f>
        <v>0</v>
      </c>
      <c r="Q65" s="207">
        <f>sum('AMAZON UK, FR, GER - P&amp;L'!Q57,'AMAZON UK, FR, GER - P&amp;L'!Q333,'AMAZON UK, FR, GER - P&amp;L'!Q609)</f>
        <v>0</v>
      </c>
      <c r="R65" s="207">
        <f>sum('AMAZON UK, FR, GER - P&amp;L'!R57,'AMAZON UK, FR, GER - P&amp;L'!R333,'AMAZON UK, FR, GER - P&amp;L'!R609)</f>
        <v>2</v>
      </c>
      <c r="S65" s="207">
        <f>sum('AMAZON UK, FR, GER - P&amp;L'!S57,'AMAZON UK, FR, GER - P&amp;L'!S333,'AMAZON UK, FR, GER - P&amp;L'!S609)</f>
        <v>0</v>
      </c>
      <c r="T65" s="207">
        <f>sum('AMAZON UK, FR, GER - P&amp;L'!T57,'AMAZON UK, FR, GER - P&amp;L'!T333,'AMAZON UK, FR, GER - P&amp;L'!T609)</f>
        <v>0</v>
      </c>
      <c r="U65" s="207">
        <f>sum('AMAZON UK, FR, GER - P&amp;L'!U57,'AMAZON UK, FR, GER - P&amp;L'!U333,'AMAZON UK, FR, GER - P&amp;L'!U609)</f>
        <v>1</v>
      </c>
      <c r="V65" s="207">
        <f>sum('AMAZON UK, FR, GER - P&amp;L'!V57,'AMAZON UK, FR, GER - P&amp;L'!V333,'AMAZON UK, FR, GER - P&amp;L'!V609)</f>
        <v>1</v>
      </c>
      <c r="W65" s="207">
        <f>sum('AMAZON UK, FR, GER - P&amp;L'!W57,'AMAZON UK, FR, GER - P&amp;L'!W333,'AMAZON UK, FR, GER - P&amp;L'!W609)</f>
        <v>1</v>
      </c>
      <c r="X65" s="207">
        <f>sum('AMAZON UK, FR, GER - P&amp;L'!X57,'AMAZON UK, FR, GER - P&amp;L'!X333,'AMAZON UK, FR, GER - P&amp;L'!X609)</f>
        <v>0</v>
      </c>
      <c r="Y65" s="207">
        <f>sum('AMAZON UK, FR, GER - P&amp;L'!Y57,'AMAZON UK, FR, GER - P&amp;L'!Y333,'AMAZON UK, FR, GER - P&amp;L'!Y609)</f>
        <v>2</v>
      </c>
      <c r="Z65" s="207">
        <f>sum('AMAZON UK, FR, GER - P&amp;L'!Z57,'AMAZON UK, FR, GER - P&amp;L'!Z333,'AMAZON UK, FR, GER - P&amp;L'!Z609)</f>
        <v>1</v>
      </c>
      <c r="AA65" s="207">
        <f>sum('AMAZON UK, FR, GER - P&amp;L'!AA57,'AMAZON UK, FR, GER - P&amp;L'!AA333,'AMAZON UK, FR, GER - P&amp;L'!AA609)</f>
        <v>1</v>
      </c>
      <c r="AB65" s="207">
        <f>sum('AMAZON UK, FR, GER - P&amp;L'!AB57,'AMAZON UK, FR, GER - P&amp;L'!AB333,'AMAZON UK, FR, GER - P&amp;L'!AB609)</f>
        <v>1</v>
      </c>
      <c r="AC65" s="207">
        <f>sum('AMAZON UK, FR, GER - P&amp;L'!AC57,'AMAZON UK, FR, GER - P&amp;L'!AC333,'AMAZON UK, FR, GER - P&amp;L'!AC609)</f>
        <v>1</v>
      </c>
      <c r="AD65" s="207">
        <f>sum('AMAZON UK, FR, GER - P&amp;L'!AD57,'AMAZON UK, FR, GER - P&amp;L'!AD333,'AMAZON UK, FR, GER - P&amp;L'!AD609)</f>
        <v>0</v>
      </c>
      <c r="AE65" s="207">
        <f>sum('AMAZON UK, FR, GER - P&amp;L'!AE57,'AMAZON UK, FR, GER - P&amp;L'!AE333,'AMAZON UK, FR, GER - P&amp;L'!AE609)</f>
        <v>2</v>
      </c>
      <c r="AF65" s="207">
        <f>sum('AMAZON UK, FR, GER - P&amp;L'!AF57,'AMAZON UK, FR, GER - P&amp;L'!AF333,'AMAZON UK, FR, GER - P&amp;L'!AF609)</f>
        <v>2</v>
      </c>
      <c r="AG65" s="189">
        <f t="shared" si="20"/>
        <v>25</v>
      </c>
      <c r="AH65" s="201"/>
    </row>
    <row r="66">
      <c r="A66" s="227" t="s">
        <v>968</v>
      </c>
      <c r="B66" s="207">
        <f>sum('AMAZON UK, FR, GER - P&amp;L'!B58,'AMAZON UK, FR, GER - P&amp;L'!B334,'AMAZON UK, FR, GER - P&amp;L'!B610)</f>
        <v>0</v>
      </c>
      <c r="C66" s="207">
        <f>sum('AMAZON UK, FR, GER - P&amp;L'!C58,'AMAZON UK, FR, GER - P&amp;L'!C334,'AMAZON UK, FR, GER - P&amp;L'!C610)</f>
        <v>0</v>
      </c>
      <c r="D66" s="207">
        <f>sum('AMAZON UK, FR, GER - P&amp;L'!D58,'AMAZON UK, FR, GER - P&amp;L'!D334,'AMAZON UK, FR, GER - P&amp;L'!D610)</f>
        <v>0</v>
      </c>
      <c r="E66" s="207">
        <f>sum('AMAZON UK, FR, GER - P&amp;L'!E58,'AMAZON UK, FR, GER - P&amp;L'!E334,'AMAZON UK, FR, GER - P&amp;L'!E610)</f>
        <v>0</v>
      </c>
      <c r="F66" s="207">
        <f>sum('AMAZON UK, FR, GER - P&amp;L'!F58,'AMAZON UK, FR, GER - P&amp;L'!F334,'AMAZON UK, FR, GER - P&amp;L'!F610)</f>
        <v>0</v>
      </c>
      <c r="G66" s="207">
        <f>sum('AMAZON UK, FR, GER - P&amp;L'!G58,'AMAZON UK, FR, GER - P&amp;L'!G334,'AMAZON UK, FR, GER - P&amp;L'!G610)</f>
        <v>0</v>
      </c>
      <c r="H66" s="207">
        <f>sum('AMAZON UK, FR, GER - P&amp;L'!H58,'AMAZON UK, FR, GER - P&amp;L'!H334,'AMAZON UK, FR, GER - P&amp;L'!H610)</f>
        <v>0</v>
      </c>
      <c r="I66" s="207">
        <f>sum('AMAZON UK, FR, GER - P&amp;L'!I58,'AMAZON UK, FR, GER - P&amp;L'!I334,'AMAZON UK, FR, GER - P&amp;L'!I610)</f>
        <v>0</v>
      </c>
      <c r="J66" s="207">
        <f>sum('AMAZON UK, FR, GER - P&amp;L'!J58,'AMAZON UK, FR, GER - P&amp;L'!J334,'AMAZON UK, FR, GER - P&amp;L'!J610)</f>
        <v>0</v>
      </c>
      <c r="K66" s="207">
        <f>sum('AMAZON UK, FR, GER - P&amp;L'!K58,'AMAZON UK, FR, GER - P&amp;L'!K334,'AMAZON UK, FR, GER - P&amp;L'!K610)</f>
        <v>0</v>
      </c>
      <c r="L66" s="207">
        <f>sum('AMAZON UK, FR, GER - P&amp;L'!L58,'AMAZON UK, FR, GER - P&amp;L'!L334,'AMAZON UK, FR, GER - P&amp;L'!L610)</f>
        <v>0</v>
      </c>
      <c r="M66" s="207">
        <f>sum('AMAZON UK, FR, GER - P&amp;L'!M58,'AMAZON UK, FR, GER - P&amp;L'!M334,'AMAZON UK, FR, GER - P&amp;L'!M610)</f>
        <v>0</v>
      </c>
      <c r="N66" s="207">
        <f>sum('AMAZON UK, FR, GER - P&amp;L'!N58,'AMAZON UK, FR, GER - P&amp;L'!N334,'AMAZON UK, FR, GER - P&amp;L'!N610)</f>
        <v>0</v>
      </c>
      <c r="O66" s="207">
        <f>sum('AMAZON UK, FR, GER - P&amp;L'!O58,'AMAZON UK, FR, GER - P&amp;L'!O334,'AMAZON UK, FR, GER - P&amp;L'!O610)</f>
        <v>0</v>
      </c>
      <c r="P66" s="207">
        <f>sum('AMAZON UK, FR, GER - P&amp;L'!P58,'AMAZON UK, FR, GER - P&amp;L'!P334,'AMAZON UK, FR, GER - P&amp;L'!P610)</f>
        <v>0</v>
      </c>
      <c r="Q66" s="207">
        <f>sum('AMAZON UK, FR, GER - P&amp;L'!Q58,'AMAZON UK, FR, GER - P&amp;L'!Q334,'AMAZON UK, FR, GER - P&amp;L'!Q610)</f>
        <v>0</v>
      </c>
      <c r="R66" s="207">
        <f>sum('AMAZON UK, FR, GER - P&amp;L'!R58,'AMAZON UK, FR, GER - P&amp;L'!R334,'AMAZON UK, FR, GER - P&amp;L'!R610)</f>
        <v>0</v>
      </c>
      <c r="S66" s="207">
        <f>sum('AMAZON UK, FR, GER - P&amp;L'!S58,'AMAZON UK, FR, GER - P&amp;L'!S334,'AMAZON UK, FR, GER - P&amp;L'!S610)</f>
        <v>0</v>
      </c>
      <c r="T66" s="207">
        <f>sum('AMAZON UK, FR, GER - P&amp;L'!T58,'AMAZON UK, FR, GER - P&amp;L'!T334,'AMAZON UK, FR, GER - P&amp;L'!T610)</f>
        <v>0</v>
      </c>
      <c r="U66" s="207">
        <f>sum('AMAZON UK, FR, GER - P&amp;L'!U58,'AMAZON UK, FR, GER - P&amp;L'!U334,'AMAZON UK, FR, GER - P&amp;L'!U610)</f>
        <v>0</v>
      </c>
      <c r="V66" s="207">
        <f>sum('AMAZON UK, FR, GER - P&amp;L'!V58,'AMAZON UK, FR, GER - P&amp;L'!V334,'AMAZON UK, FR, GER - P&amp;L'!V610)</f>
        <v>0</v>
      </c>
      <c r="W66" s="207">
        <f>sum('AMAZON UK, FR, GER - P&amp;L'!W58,'AMAZON UK, FR, GER - P&amp;L'!W334,'AMAZON UK, FR, GER - P&amp;L'!W610)</f>
        <v>0</v>
      </c>
      <c r="X66" s="207">
        <f>sum('AMAZON UK, FR, GER - P&amp;L'!X58,'AMAZON UK, FR, GER - P&amp;L'!X334,'AMAZON UK, FR, GER - P&amp;L'!X610)</f>
        <v>0</v>
      </c>
      <c r="Y66" s="207">
        <f>sum('AMAZON UK, FR, GER - P&amp;L'!Y58,'AMAZON UK, FR, GER - P&amp;L'!Y334,'AMAZON UK, FR, GER - P&amp;L'!Y610)</f>
        <v>0</v>
      </c>
      <c r="Z66" s="207">
        <f>sum('AMAZON UK, FR, GER - P&amp;L'!Z58,'AMAZON UK, FR, GER - P&amp;L'!Z334,'AMAZON UK, FR, GER - P&amp;L'!Z610)</f>
        <v>0</v>
      </c>
      <c r="AA66" s="207">
        <f>sum('AMAZON UK, FR, GER - P&amp;L'!AA58,'AMAZON UK, FR, GER - P&amp;L'!AA334,'AMAZON UK, FR, GER - P&amp;L'!AA610)</f>
        <v>0</v>
      </c>
      <c r="AB66" s="207">
        <f>sum('AMAZON UK, FR, GER - P&amp;L'!AB58,'AMAZON UK, FR, GER - P&amp;L'!AB334,'AMAZON UK, FR, GER - P&amp;L'!AB610)</f>
        <v>0</v>
      </c>
      <c r="AC66" s="207">
        <f>sum('AMAZON UK, FR, GER - P&amp;L'!AC58,'AMAZON UK, FR, GER - P&amp;L'!AC334,'AMAZON UK, FR, GER - P&amp;L'!AC610)</f>
        <v>0</v>
      </c>
      <c r="AD66" s="207">
        <f>sum('AMAZON UK, FR, GER - P&amp;L'!AD58,'AMAZON UK, FR, GER - P&amp;L'!AD334,'AMAZON UK, FR, GER - P&amp;L'!AD610)</f>
        <v>0</v>
      </c>
      <c r="AE66" s="207">
        <f>sum('AMAZON UK, FR, GER - P&amp;L'!AE58,'AMAZON UK, FR, GER - P&amp;L'!AE334,'AMAZON UK, FR, GER - P&amp;L'!AE610)</f>
        <v>0</v>
      </c>
      <c r="AF66" s="207">
        <f>sum('AMAZON UK, FR, GER - P&amp;L'!AF58,'AMAZON UK, FR, GER - P&amp;L'!AF334,'AMAZON UK, FR, GER - P&amp;L'!AF610)</f>
        <v>0</v>
      </c>
      <c r="AG66" s="189">
        <f t="shared" si="20"/>
        <v>0</v>
      </c>
      <c r="AH66" s="201"/>
    </row>
    <row r="67">
      <c r="A67" s="227" t="s">
        <v>969</v>
      </c>
      <c r="B67" s="207">
        <f>sum('AMAZON UK, FR, GER - P&amp;L'!B59,'AMAZON UK, FR, GER - P&amp;L'!B335,'AMAZON UK, FR, GER - P&amp;L'!B611)</f>
        <v>0</v>
      </c>
      <c r="C67" s="207">
        <f>sum('AMAZON UK, FR, GER - P&amp;L'!C59,'AMAZON UK, FR, GER - P&amp;L'!C335,'AMAZON UK, FR, GER - P&amp;L'!C611)</f>
        <v>0</v>
      </c>
      <c r="D67" s="207">
        <f>sum('AMAZON UK, FR, GER - P&amp;L'!D59,'AMAZON UK, FR, GER - P&amp;L'!D335,'AMAZON UK, FR, GER - P&amp;L'!D611)</f>
        <v>0</v>
      </c>
      <c r="E67" s="207">
        <f>sum('AMAZON UK, FR, GER - P&amp;L'!E59,'AMAZON UK, FR, GER - P&amp;L'!E335,'AMAZON UK, FR, GER - P&amp;L'!E611)</f>
        <v>0</v>
      </c>
      <c r="F67" s="207">
        <f>sum('AMAZON UK, FR, GER - P&amp;L'!F59,'AMAZON UK, FR, GER - P&amp;L'!F335,'AMAZON UK, FR, GER - P&amp;L'!F611)</f>
        <v>0</v>
      </c>
      <c r="G67" s="207">
        <f>sum('AMAZON UK, FR, GER - P&amp;L'!G59,'AMAZON UK, FR, GER - P&amp;L'!G335,'AMAZON UK, FR, GER - P&amp;L'!G611)</f>
        <v>0</v>
      </c>
      <c r="H67" s="207">
        <f>sum('AMAZON UK, FR, GER - P&amp;L'!H59,'AMAZON UK, FR, GER - P&amp;L'!H335,'AMAZON UK, FR, GER - P&amp;L'!H611)</f>
        <v>0</v>
      </c>
      <c r="I67" s="207">
        <f>sum('AMAZON UK, FR, GER - P&amp;L'!I59,'AMAZON UK, FR, GER - P&amp;L'!I335,'AMAZON UK, FR, GER - P&amp;L'!I611)</f>
        <v>0</v>
      </c>
      <c r="J67" s="207">
        <f>sum('AMAZON UK, FR, GER - P&amp;L'!J59,'AMAZON UK, FR, GER - P&amp;L'!J335,'AMAZON UK, FR, GER - P&amp;L'!J611)</f>
        <v>0</v>
      </c>
      <c r="K67" s="207">
        <f>sum('AMAZON UK, FR, GER - P&amp;L'!K59,'AMAZON UK, FR, GER - P&amp;L'!K335,'AMAZON UK, FR, GER - P&amp;L'!K611)</f>
        <v>0</v>
      </c>
      <c r="L67" s="207">
        <f>sum('AMAZON UK, FR, GER - P&amp;L'!L59,'AMAZON UK, FR, GER - P&amp;L'!L335,'AMAZON UK, FR, GER - P&amp;L'!L611)</f>
        <v>0</v>
      </c>
      <c r="M67" s="207">
        <f>sum('AMAZON UK, FR, GER - P&amp;L'!M59,'AMAZON UK, FR, GER - P&amp;L'!M335,'AMAZON UK, FR, GER - P&amp;L'!M611)</f>
        <v>0</v>
      </c>
      <c r="N67" s="207">
        <f>sum('AMAZON UK, FR, GER - P&amp;L'!N59,'AMAZON UK, FR, GER - P&amp;L'!N335,'AMAZON UK, FR, GER - P&amp;L'!N611)</f>
        <v>0</v>
      </c>
      <c r="O67" s="207">
        <f>sum('AMAZON UK, FR, GER - P&amp;L'!O59,'AMAZON UK, FR, GER - P&amp;L'!O335,'AMAZON UK, FR, GER - P&amp;L'!O611)</f>
        <v>0</v>
      </c>
      <c r="P67" s="207">
        <f>sum('AMAZON UK, FR, GER - P&amp;L'!P59,'AMAZON UK, FR, GER - P&amp;L'!P335,'AMAZON UK, FR, GER - P&amp;L'!P611)</f>
        <v>0</v>
      </c>
      <c r="Q67" s="207">
        <f>sum('AMAZON UK, FR, GER - P&amp;L'!Q59,'AMAZON UK, FR, GER - P&amp;L'!Q335,'AMAZON UK, FR, GER - P&amp;L'!Q611)</f>
        <v>0</v>
      </c>
      <c r="R67" s="207">
        <f>sum('AMAZON UK, FR, GER - P&amp;L'!R59,'AMAZON UK, FR, GER - P&amp;L'!R335,'AMAZON UK, FR, GER - P&amp;L'!R611)</f>
        <v>0</v>
      </c>
      <c r="S67" s="207">
        <f>sum('AMAZON UK, FR, GER - P&amp;L'!S59,'AMAZON UK, FR, GER - P&amp;L'!S335,'AMAZON UK, FR, GER - P&amp;L'!S611)</f>
        <v>0</v>
      </c>
      <c r="T67" s="207">
        <f>sum('AMAZON UK, FR, GER - P&amp;L'!T59,'AMAZON UK, FR, GER - P&amp;L'!T335,'AMAZON UK, FR, GER - P&amp;L'!T611)</f>
        <v>0</v>
      </c>
      <c r="U67" s="207">
        <f>sum('AMAZON UK, FR, GER - P&amp;L'!U59,'AMAZON UK, FR, GER - P&amp;L'!U335,'AMAZON UK, FR, GER - P&amp;L'!U611)</f>
        <v>0</v>
      </c>
      <c r="V67" s="207">
        <f>sum('AMAZON UK, FR, GER - P&amp;L'!V59,'AMAZON UK, FR, GER - P&amp;L'!V335,'AMAZON UK, FR, GER - P&amp;L'!V611)</f>
        <v>0</v>
      </c>
      <c r="W67" s="207">
        <f>sum('AMAZON UK, FR, GER - P&amp;L'!W59,'AMAZON UK, FR, GER - P&amp;L'!W335,'AMAZON UK, FR, GER - P&amp;L'!W611)</f>
        <v>0</v>
      </c>
      <c r="X67" s="207">
        <f>sum('AMAZON UK, FR, GER - P&amp;L'!X59,'AMAZON UK, FR, GER - P&amp;L'!X335,'AMAZON UK, FR, GER - P&amp;L'!X611)</f>
        <v>0</v>
      </c>
      <c r="Y67" s="207">
        <f>sum('AMAZON UK, FR, GER - P&amp;L'!Y59,'AMAZON UK, FR, GER - P&amp;L'!Y335,'AMAZON UK, FR, GER - P&amp;L'!Y611)</f>
        <v>0</v>
      </c>
      <c r="Z67" s="207">
        <f>sum('AMAZON UK, FR, GER - P&amp;L'!Z59,'AMAZON UK, FR, GER - P&amp;L'!Z335,'AMAZON UK, FR, GER - P&amp;L'!Z611)</f>
        <v>0</v>
      </c>
      <c r="AA67" s="207">
        <f>sum('AMAZON UK, FR, GER - P&amp;L'!AA59,'AMAZON UK, FR, GER - P&amp;L'!AA335,'AMAZON UK, FR, GER - P&amp;L'!AA611)</f>
        <v>0</v>
      </c>
      <c r="AB67" s="207">
        <f>sum('AMAZON UK, FR, GER - P&amp;L'!AB59,'AMAZON UK, FR, GER - P&amp;L'!AB335,'AMAZON UK, FR, GER - P&amp;L'!AB611)</f>
        <v>0</v>
      </c>
      <c r="AC67" s="207">
        <f>sum('AMAZON UK, FR, GER - P&amp;L'!AC59,'AMAZON UK, FR, GER - P&amp;L'!AC335,'AMAZON UK, FR, GER - P&amp;L'!AC611)</f>
        <v>0</v>
      </c>
      <c r="AD67" s="207">
        <f>sum('AMAZON UK, FR, GER - P&amp;L'!AD59,'AMAZON UK, FR, GER - P&amp;L'!AD335,'AMAZON UK, FR, GER - P&amp;L'!AD611)</f>
        <v>0</v>
      </c>
      <c r="AE67" s="207">
        <f>sum('AMAZON UK, FR, GER - P&amp;L'!AE59,'AMAZON UK, FR, GER - P&amp;L'!AE335,'AMAZON UK, FR, GER - P&amp;L'!AE611)</f>
        <v>0</v>
      </c>
      <c r="AF67" s="207">
        <f>sum('AMAZON UK, FR, GER - P&amp;L'!AF59,'AMAZON UK, FR, GER - P&amp;L'!AF335,'AMAZON UK, FR, GER - P&amp;L'!AF611)</f>
        <v>0</v>
      </c>
      <c r="AG67" s="189">
        <f t="shared" si="20"/>
        <v>0</v>
      </c>
      <c r="AH67" s="201"/>
    </row>
    <row r="68">
      <c r="A68" s="227" t="s">
        <v>970</v>
      </c>
      <c r="B68" s="207">
        <f>sum('AMAZON UK, FR, GER - P&amp;L'!B60,'AMAZON UK, FR, GER - P&amp;L'!B336,'AMAZON UK, FR, GER - P&amp;L'!B612)</f>
        <v>0</v>
      </c>
      <c r="C68" s="207">
        <f>sum('AMAZON UK, FR, GER - P&amp;L'!C60,'AMAZON UK, FR, GER - P&amp;L'!C336,'AMAZON UK, FR, GER - P&amp;L'!C612)</f>
        <v>0</v>
      </c>
      <c r="D68" s="207">
        <f>sum('AMAZON UK, FR, GER - P&amp;L'!D60,'AMAZON UK, FR, GER - P&amp;L'!D336,'AMAZON UK, FR, GER - P&amp;L'!D612)</f>
        <v>0</v>
      </c>
      <c r="E68" s="207">
        <f>sum('AMAZON UK, FR, GER - P&amp;L'!E60,'AMAZON UK, FR, GER - P&amp;L'!E336,'AMAZON UK, FR, GER - P&amp;L'!E612)</f>
        <v>0</v>
      </c>
      <c r="F68" s="207">
        <f>sum('AMAZON UK, FR, GER - P&amp;L'!F60,'AMAZON UK, FR, GER - P&amp;L'!F336,'AMAZON UK, FR, GER - P&amp;L'!F612)</f>
        <v>0</v>
      </c>
      <c r="G68" s="207">
        <f>sum('AMAZON UK, FR, GER - P&amp;L'!G60,'AMAZON UK, FR, GER - P&amp;L'!G336,'AMAZON UK, FR, GER - P&amp;L'!G612)</f>
        <v>0</v>
      </c>
      <c r="H68" s="207">
        <f>sum('AMAZON UK, FR, GER - P&amp;L'!H60,'AMAZON UK, FR, GER - P&amp;L'!H336,'AMAZON UK, FR, GER - P&amp;L'!H612)</f>
        <v>0</v>
      </c>
      <c r="I68" s="207">
        <f>sum('AMAZON UK, FR, GER - P&amp;L'!I60,'AMAZON UK, FR, GER - P&amp;L'!I336,'AMAZON UK, FR, GER - P&amp;L'!I612)</f>
        <v>0</v>
      </c>
      <c r="J68" s="207">
        <f>sum('AMAZON UK, FR, GER - P&amp;L'!J60,'AMAZON UK, FR, GER - P&amp;L'!J336,'AMAZON UK, FR, GER - P&amp;L'!J612)</f>
        <v>0</v>
      </c>
      <c r="K68" s="207">
        <f>sum('AMAZON UK, FR, GER - P&amp;L'!K60,'AMAZON UK, FR, GER - P&amp;L'!K336,'AMAZON UK, FR, GER - P&amp;L'!K612)</f>
        <v>0</v>
      </c>
      <c r="L68" s="207">
        <f>sum('AMAZON UK, FR, GER - P&amp;L'!L60,'AMAZON UK, FR, GER - P&amp;L'!L336,'AMAZON UK, FR, GER - P&amp;L'!L612)</f>
        <v>0</v>
      </c>
      <c r="M68" s="207">
        <f>sum('AMAZON UK, FR, GER - P&amp;L'!M60,'AMAZON UK, FR, GER - P&amp;L'!M336,'AMAZON UK, FR, GER - P&amp;L'!M612)</f>
        <v>0</v>
      </c>
      <c r="N68" s="207">
        <f>sum('AMAZON UK, FR, GER - P&amp;L'!N60,'AMAZON UK, FR, GER - P&amp;L'!N336,'AMAZON UK, FR, GER - P&amp;L'!N612)</f>
        <v>0</v>
      </c>
      <c r="O68" s="207">
        <f>sum('AMAZON UK, FR, GER - P&amp;L'!O60,'AMAZON UK, FR, GER - P&amp;L'!O336,'AMAZON UK, FR, GER - P&amp;L'!O612)</f>
        <v>0</v>
      </c>
      <c r="P68" s="207">
        <f>sum('AMAZON UK, FR, GER - P&amp;L'!P60,'AMAZON UK, FR, GER - P&amp;L'!P336,'AMAZON UK, FR, GER - P&amp;L'!P612)</f>
        <v>0</v>
      </c>
      <c r="Q68" s="207">
        <f>sum('AMAZON UK, FR, GER - P&amp;L'!Q60,'AMAZON UK, FR, GER - P&amp;L'!Q336,'AMAZON UK, FR, GER - P&amp;L'!Q612)</f>
        <v>0</v>
      </c>
      <c r="R68" s="207">
        <f>sum('AMAZON UK, FR, GER - P&amp;L'!R60,'AMAZON UK, FR, GER - P&amp;L'!R336,'AMAZON UK, FR, GER - P&amp;L'!R612)</f>
        <v>0</v>
      </c>
      <c r="S68" s="207">
        <f>sum('AMAZON UK, FR, GER - P&amp;L'!S60,'AMAZON UK, FR, GER - P&amp;L'!S336,'AMAZON UK, FR, GER - P&amp;L'!S612)</f>
        <v>0</v>
      </c>
      <c r="T68" s="207">
        <f>sum('AMAZON UK, FR, GER - P&amp;L'!T60,'AMAZON UK, FR, GER - P&amp;L'!T336,'AMAZON UK, FR, GER - P&amp;L'!T612)</f>
        <v>0</v>
      </c>
      <c r="U68" s="207">
        <f>sum('AMAZON UK, FR, GER - P&amp;L'!U60,'AMAZON UK, FR, GER - P&amp;L'!U336,'AMAZON UK, FR, GER - P&amp;L'!U612)</f>
        <v>0</v>
      </c>
      <c r="V68" s="207">
        <f>sum('AMAZON UK, FR, GER - P&amp;L'!V60,'AMAZON UK, FR, GER - P&amp;L'!V336,'AMAZON UK, FR, GER - P&amp;L'!V612)</f>
        <v>0</v>
      </c>
      <c r="W68" s="207">
        <f>sum('AMAZON UK, FR, GER - P&amp;L'!W60,'AMAZON UK, FR, GER - P&amp;L'!W336,'AMAZON UK, FR, GER - P&amp;L'!W612)</f>
        <v>0</v>
      </c>
      <c r="X68" s="207">
        <f>sum('AMAZON UK, FR, GER - P&amp;L'!X60,'AMAZON UK, FR, GER - P&amp;L'!X336,'AMAZON UK, FR, GER - P&amp;L'!X612)</f>
        <v>0</v>
      </c>
      <c r="Y68" s="207">
        <f>sum('AMAZON UK, FR, GER - P&amp;L'!Y60,'AMAZON UK, FR, GER - P&amp;L'!Y336,'AMAZON UK, FR, GER - P&amp;L'!Y612)</f>
        <v>0</v>
      </c>
      <c r="Z68" s="207">
        <f>sum('AMAZON UK, FR, GER - P&amp;L'!Z60,'AMAZON UK, FR, GER - P&amp;L'!Z336,'AMAZON UK, FR, GER - P&amp;L'!Z612)</f>
        <v>0</v>
      </c>
      <c r="AA68" s="207">
        <f>sum('AMAZON UK, FR, GER - P&amp;L'!AA60,'AMAZON UK, FR, GER - P&amp;L'!AA336,'AMAZON UK, FR, GER - P&amp;L'!AA612)</f>
        <v>0</v>
      </c>
      <c r="AB68" s="207">
        <f>sum('AMAZON UK, FR, GER - P&amp;L'!AB60,'AMAZON UK, FR, GER - P&amp;L'!AB336,'AMAZON UK, FR, GER - P&amp;L'!AB612)</f>
        <v>0</v>
      </c>
      <c r="AC68" s="207">
        <f>sum('AMAZON UK, FR, GER - P&amp;L'!AC60,'AMAZON UK, FR, GER - P&amp;L'!AC336,'AMAZON UK, FR, GER - P&amp;L'!AC612)</f>
        <v>0</v>
      </c>
      <c r="AD68" s="207">
        <f>sum('AMAZON UK, FR, GER - P&amp;L'!AD60,'AMAZON UK, FR, GER - P&amp;L'!AD336,'AMAZON UK, FR, GER - P&amp;L'!AD612)</f>
        <v>0</v>
      </c>
      <c r="AE68" s="207">
        <f>sum('AMAZON UK, FR, GER - P&amp;L'!AE60,'AMAZON UK, FR, GER - P&amp;L'!AE336,'AMAZON UK, FR, GER - P&amp;L'!AE612)</f>
        <v>0</v>
      </c>
      <c r="AF68" s="207">
        <f>sum('AMAZON UK, FR, GER - P&amp;L'!AF60,'AMAZON UK, FR, GER - P&amp;L'!AF336,'AMAZON UK, FR, GER - P&amp;L'!AF612)</f>
        <v>0</v>
      </c>
      <c r="AG68" s="189">
        <f t="shared" si="20"/>
        <v>0</v>
      </c>
      <c r="AH68" s="201"/>
    </row>
    <row r="69">
      <c r="A69" s="227" t="s">
        <v>971</v>
      </c>
      <c r="B69" s="207">
        <f>sum('AMAZON UK, FR, GER - P&amp;L'!B61,'AMAZON UK, FR, GER - P&amp;L'!B337,'AMAZON UK, FR, GER - P&amp;L'!B613)</f>
        <v>0</v>
      </c>
      <c r="C69" s="207">
        <f>sum('AMAZON UK, FR, GER - P&amp;L'!C61,'AMAZON UK, FR, GER - P&amp;L'!C337,'AMAZON UK, FR, GER - P&amp;L'!C613)</f>
        <v>0</v>
      </c>
      <c r="D69" s="207">
        <f>sum('AMAZON UK, FR, GER - P&amp;L'!D61,'AMAZON UK, FR, GER - P&amp;L'!D337,'AMAZON UK, FR, GER - P&amp;L'!D613)</f>
        <v>0</v>
      </c>
      <c r="E69" s="207">
        <f>sum('AMAZON UK, FR, GER - P&amp;L'!E61,'AMAZON UK, FR, GER - P&amp;L'!E337,'AMAZON UK, FR, GER - P&amp;L'!E613)</f>
        <v>0</v>
      </c>
      <c r="F69" s="207">
        <f>sum('AMAZON UK, FR, GER - P&amp;L'!F61,'AMAZON UK, FR, GER - P&amp;L'!F337,'AMAZON UK, FR, GER - P&amp;L'!F613)</f>
        <v>0</v>
      </c>
      <c r="G69" s="207">
        <f>sum('AMAZON UK, FR, GER - P&amp;L'!G61,'AMAZON UK, FR, GER - P&amp;L'!G337,'AMAZON UK, FR, GER - P&amp;L'!G613)</f>
        <v>0</v>
      </c>
      <c r="H69" s="207">
        <f>sum('AMAZON UK, FR, GER - P&amp;L'!H61,'AMAZON UK, FR, GER - P&amp;L'!H337,'AMAZON UK, FR, GER - P&amp;L'!H613)</f>
        <v>0</v>
      </c>
      <c r="I69" s="207">
        <f>sum('AMAZON UK, FR, GER - P&amp;L'!I61,'AMAZON UK, FR, GER - P&amp;L'!I337,'AMAZON UK, FR, GER - P&amp;L'!I613)</f>
        <v>0</v>
      </c>
      <c r="J69" s="207">
        <f>sum('AMAZON UK, FR, GER - P&amp;L'!J61,'AMAZON UK, FR, GER - P&amp;L'!J337,'AMAZON UK, FR, GER - P&amp;L'!J613)</f>
        <v>0</v>
      </c>
      <c r="K69" s="207">
        <f>sum('AMAZON UK, FR, GER - P&amp;L'!K61,'AMAZON UK, FR, GER - P&amp;L'!K337,'AMAZON UK, FR, GER - P&amp;L'!K613)</f>
        <v>0</v>
      </c>
      <c r="L69" s="207">
        <f>sum('AMAZON UK, FR, GER - P&amp;L'!L61,'AMAZON UK, FR, GER - P&amp;L'!L337,'AMAZON UK, FR, GER - P&amp;L'!L613)</f>
        <v>0</v>
      </c>
      <c r="M69" s="207">
        <f>sum('AMAZON UK, FR, GER - P&amp;L'!M61,'AMAZON UK, FR, GER - P&amp;L'!M337,'AMAZON UK, FR, GER - P&amp;L'!M613)</f>
        <v>0</v>
      </c>
      <c r="N69" s="207">
        <f>sum('AMAZON UK, FR, GER - P&amp;L'!N61,'AMAZON UK, FR, GER - P&amp;L'!N337,'AMAZON UK, FR, GER - P&amp;L'!N613)</f>
        <v>0</v>
      </c>
      <c r="O69" s="207">
        <f>sum('AMAZON UK, FR, GER - P&amp;L'!O61,'AMAZON UK, FR, GER - P&amp;L'!O337,'AMAZON UK, FR, GER - P&amp;L'!O613)</f>
        <v>0</v>
      </c>
      <c r="P69" s="207">
        <f>sum('AMAZON UK, FR, GER - P&amp;L'!P61,'AMAZON UK, FR, GER - P&amp;L'!P337,'AMAZON UK, FR, GER - P&amp;L'!P613)</f>
        <v>0</v>
      </c>
      <c r="Q69" s="207">
        <f>sum('AMAZON UK, FR, GER - P&amp;L'!Q61,'AMAZON UK, FR, GER - P&amp;L'!Q337,'AMAZON UK, FR, GER - P&amp;L'!Q613)</f>
        <v>0</v>
      </c>
      <c r="R69" s="207">
        <f>sum('AMAZON UK, FR, GER - P&amp;L'!R61,'AMAZON UK, FR, GER - P&amp;L'!R337,'AMAZON UK, FR, GER - P&amp;L'!R613)</f>
        <v>0</v>
      </c>
      <c r="S69" s="207">
        <f>sum('AMAZON UK, FR, GER - P&amp;L'!S61,'AMAZON UK, FR, GER - P&amp;L'!S337,'AMAZON UK, FR, GER - P&amp;L'!S613)</f>
        <v>0</v>
      </c>
      <c r="T69" s="207">
        <f>sum('AMAZON UK, FR, GER - P&amp;L'!T61,'AMAZON UK, FR, GER - P&amp;L'!T337,'AMAZON UK, FR, GER - P&amp;L'!T613)</f>
        <v>0</v>
      </c>
      <c r="U69" s="207">
        <f>sum('AMAZON UK, FR, GER - P&amp;L'!U61,'AMAZON UK, FR, GER - P&amp;L'!U337,'AMAZON UK, FR, GER - P&amp;L'!U613)</f>
        <v>0</v>
      </c>
      <c r="V69" s="207">
        <f>sum('AMAZON UK, FR, GER - P&amp;L'!V61,'AMAZON UK, FR, GER - P&amp;L'!V337,'AMAZON UK, FR, GER - P&amp;L'!V613)</f>
        <v>0</v>
      </c>
      <c r="W69" s="207">
        <f>sum('AMAZON UK, FR, GER - P&amp;L'!W61,'AMAZON UK, FR, GER - P&amp;L'!W337,'AMAZON UK, FR, GER - P&amp;L'!W613)</f>
        <v>0</v>
      </c>
      <c r="X69" s="207">
        <f>sum('AMAZON UK, FR, GER - P&amp;L'!X61,'AMAZON UK, FR, GER - P&amp;L'!X337,'AMAZON UK, FR, GER - P&amp;L'!X613)</f>
        <v>0</v>
      </c>
      <c r="Y69" s="207">
        <f>sum('AMAZON UK, FR, GER - P&amp;L'!Y61,'AMAZON UK, FR, GER - P&amp;L'!Y337,'AMAZON UK, FR, GER - P&amp;L'!Y613)</f>
        <v>0</v>
      </c>
      <c r="Z69" s="207">
        <f>sum('AMAZON UK, FR, GER - P&amp;L'!Z61,'AMAZON UK, FR, GER - P&amp;L'!Z337,'AMAZON UK, FR, GER - P&amp;L'!Z613)</f>
        <v>0</v>
      </c>
      <c r="AA69" s="207">
        <f>sum('AMAZON UK, FR, GER - P&amp;L'!AA61,'AMAZON UK, FR, GER - P&amp;L'!AA337,'AMAZON UK, FR, GER - P&amp;L'!AA613)</f>
        <v>0</v>
      </c>
      <c r="AB69" s="207">
        <f>sum('AMAZON UK, FR, GER - P&amp;L'!AB61,'AMAZON UK, FR, GER - P&amp;L'!AB337,'AMAZON UK, FR, GER - P&amp;L'!AB613)</f>
        <v>0</v>
      </c>
      <c r="AC69" s="207">
        <f>sum('AMAZON UK, FR, GER - P&amp;L'!AC61,'AMAZON UK, FR, GER - P&amp;L'!AC337,'AMAZON UK, FR, GER - P&amp;L'!AC613)</f>
        <v>0</v>
      </c>
      <c r="AD69" s="207">
        <f>sum('AMAZON UK, FR, GER - P&amp;L'!AD61,'AMAZON UK, FR, GER - P&amp;L'!AD337,'AMAZON UK, FR, GER - P&amp;L'!AD613)</f>
        <v>0</v>
      </c>
      <c r="AE69" s="207">
        <f>sum('AMAZON UK, FR, GER - P&amp;L'!AE61,'AMAZON UK, FR, GER - P&amp;L'!AE337,'AMAZON UK, FR, GER - P&amp;L'!AE613)</f>
        <v>0</v>
      </c>
      <c r="AF69" s="207">
        <f>sum('AMAZON UK, FR, GER - P&amp;L'!AF61,'AMAZON UK, FR, GER - P&amp;L'!AF337,'AMAZON UK, FR, GER - P&amp;L'!AF613)</f>
        <v>0</v>
      </c>
      <c r="AG69" s="189">
        <f t="shared" si="20"/>
        <v>0</v>
      </c>
      <c r="AH69" s="201"/>
    </row>
    <row r="70" collapsed="1">
      <c r="A70" s="227" t="s">
        <v>972</v>
      </c>
      <c r="B70" s="207">
        <f>sum('AMAZON UK, FR, GER - P&amp;L'!B62,'AMAZON UK, FR, GER - P&amp;L'!B338,'AMAZON UK, FR, GER - P&amp;L'!B614)</f>
        <v>0</v>
      </c>
      <c r="C70" s="207">
        <f>sum('AMAZON UK, FR, GER - P&amp;L'!C62,'AMAZON UK, FR, GER - P&amp;L'!C338,'AMAZON UK, FR, GER - P&amp;L'!C614)</f>
        <v>0</v>
      </c>
      <c r="D70" s="207">
        <f>sum('AMAZON UK, FR, GER - P&amp;L'!D62,'AMAZON UK, FR, GER - P&amp;L'!D338,'AMAZON UK, FR, GER - P&amp;L'!D614)</f>
        <v>0</v>
      </c>
      <c r="E70" s="207">
        <f>sum('AMAZON UK, FR, GER - P&amp;L'!E62,'AMAZON UK, FR, GER - P&amp;L'!E338,'AMAZON UK, FR, GER - P&amp;L'!E614)</f>
        <v>0</v>
      </c>
      <c r="F70" s="207">
        <f>sum('AMAZON UK, FR, GER - P&amp;L'!F62,'AMAZON UK, FR, GER - P&amp;L'!F338,'AMAZON UK, FR, GER - P&amp;L'!F614)</f>
        <v>0</v>
      </c>
      <c r="G70" s="207">
        <f>sum('AMAZON UK, FR, GER - P&amp;L'!G62,'AMAZON UK, FR, GER - P&amp;L'!G338,'AMAZON UK, FR, GER - P&amp;L'!G614)</f>
        <v>0</v>
      </c>
      <c r="H70" s="207">
        <f>sum('AMAZON UK, FR, GER - P&amp;L'!H62,'AMAZON UK, FR, GER - P&amp;L'!H338,'AMAZON UK, FR, GER - P&amp;L'!H614)</f>
        <v>0</v>
      </c>
      <c r="I70" s="207">
        <f>sum('AMAZON UK, FR, GER - P&amp;L'!I62,'AMAZON UK, FR, GER - P&amp;L'!I338,'AMAZON UK, FR, GER - P&amp;L'!I614)</f>
        <v>0</v>
      </c>
      <c r="J70" s="207">
        <f>sum('AMAZON UK, FR, GER - P&amp;L'!J62,'AMAZON UK, FR, GER - P&amp;L'!J338,'AMAZON UK, FR, GER - P&amp;L'!J614)</f>
        <v>0</v>
      </c>
      <c r="K70" s="207">
        <f>sum('AMAZON UK, FR, GER - P&amp;L'!K62,'AMAZON UK, FR, GER - P&amp;L'!K338,'AMAZON UK, FR, GER - P&amp;L'!K614)</f>
        <v>0</v>
      </c>
      <c r="L70" s="207">
        <f>sum('AMAZON UK, FR, GER - P&amp;L'!L62,'AMAZON UK, FR, GER - P&amp;L'!L338,'AMAZON UK, FR, GER - P&amp;L'!L614)</f>
        <v>0</v>
      </c>
      <c r="M70" s="207">
        <f>sum('AMAZON UK, FR, GER - P&amp;L'!M62,'AMAZON UK, FR, GER - P&amp;L'!M338,'AMAZON UK, FR, GER - P&amp;L'!M614)</f>
        <v>0</v>
      </c>
      <c r="N70" s="207">
        <f>sum('AMAZON UK, FR, GER - P&amp;L'!N62,'AMAZON UK, FR, GER - P&amp;L'!N338,'AMAZON UK, FR, GER - P&amp;L'!N614)</f>
        <v>0</v>
      </c>
      <c r="O70" s="207">
        <f>sum('AMAZON UK, FR, GER - P&amp;L'!O62,'AMAZON UK, FR, GER - P&amp;L'!O338,'AMAZON UK, FR, GER - P&amp;L'!O614)</f>
        <v>0</v>
      </c>
      <c r="P70" s="207">
        <f>sum('AMAZON UK, FR, GER - P&amp;L'!P62,'AMAZON UK, FR, GER - P&amp;L'!P338,'AMAZON UK, FR, GER - P&amp;L'!P614)</f>
        <v>0</v>
      </c>
      <c r="Q70" s="207">
        <f>sum('AMAZON UK, FR, GER - P&amp;L'!Q62,'AMAZON UK, FR, GER - P&amp;L'!Q338,'AMAZON UK, FR, GER - P&amp;L'!Q614)</f>
        <v>0</v>
      </c>
      <c r="R70" s="207">
        <f>sum('AMAZON UK, FR, GER - P&amp;L'!R62,'AMAZON UK, FR, GER - P&amp;L'!R338,'AMAZON UK, FR, GER - P&amp;L'!R614)</f>
        <v>0</v>
      </c>
      <c r="S70" s="207">
        <f>sum('AMAZON UK, FR, GER - P&amp;L'!S62,'AMAZON UK, FR, GER - P&amp;L'!S338,'AMAZON UK, FR, GER - P&amp;L'!S614)</f>
        <v>0</v>
      </c>
      <c r="T70" s="207">
        <f>sum('AMAZON UK, FR, GER - P&amp;L'!T62,'AMAZON UK, FR, GER - P&amp;L'!T338,'AMAZON UK, FR, GER - P&amp;L'!T614)</f>
        <v>0</v>
      </c>
      <c r="U70" s="207">
        <f>sum('AMAZON UK, FR, GER - P&amp;L'!U62,'AMAZON UK, FR, GER - P&amp;L'!U338,'AMAZON UK, FR, GER - P&amp;L'!U614)</f>
        <v>0</v>
      </c>
      <c r="V70" s="207">
        <f>sum('AMAZON UK, FR, GER - P&amp;L'!V62,'AMAZON UK, FR, GER - P&amp;L'!V338,'AMAZON UK, FR, GER - P&amp;L'!V614)</f>
        <v>0</v>
      </c>
      <c r="W70" s="207">
        <f>sum('AMAZON UK, FR, GER - P&amp;L'!W62,'AMAZON UK, FR, GER - P&amp;L'!W338,'AMAZON UK, FR, GER - P&amp;L'!W614)</f>
        <v>0</v>
      </c>
      <c r="X70" s="207">
        <f>sum('AMAZON UK, FR, GER - P&amp;L'!X62,'AMAZON UK, FR, GER - P&amp;L'!X338,'AMAZON UK, FR, GER - P&amp;L'!X614)</f>
        <v>0</v>
      </c>
      <c r="Y70" s="207">
        <f>sum('AMAZON UK, FR, GER - P&amp;L'!Y62,'AMAZON UK, FR, GER - P&amp;L'!Y338,'AMAZON UK, FR, GER - P&amp;L'!Y614)</f>
        <v>0</v>
      </c>
      <c r="Z70" s="207">
        <f>sum('AMAZON UK, FR, GER - P&amp;L'!Z62,'AMAZON UK, FR, GER - P&amp;L'!Z338,'AMAZON UK, FR, GER - P&amp;L'!Z614)</f>
        <v>0</v>
      </c>
      <c r="AA70" s="207">
        <f>sum('AMAZON UK, FR, GER - P&amp;L'!AA62,'AMAZON UK, FR, GER - P&amp;L'!AA338,'AMAZON UK, FR, GER - P&amp;L'!AA614)</f>
        <v>0</v>
      </c>
      <c r="AB70" s="207">
        <f>sum('AMAZON UK, FR, GER - P&amp;L'!AB62,'AMAZON UK, FR, GER - P&amp;L'!AB338,'AMAZON UK, FR, GER - P&amp;L'!AB614)</f>
        <v>0</v>
      </c>
      <c r="AC70" s="207">
        <f>sum('AMAZON UK, FR, GER - P&amp;L'!AC62,'AMAZON UK, FR, GER - P&amp;L'!AC338,'AMAZON UK, FR, GER - P&amp;L'!AC614)</f>
        <v>0</v>
      </c>
      <c r="AD70" s="207">
        <f>sum('AMAZON UK, FR, GER - P&amp;L'!AD62,'AMAZON UK, FR, GER - P&amp;L'!AD338,'AMAZON UK, FR, GER - P&amp;L'!AD614)</f>
        <v>0</v>
      </c>
      <c r="AE70" s="207">
        <f>sum('AMAZON UK, FR, GER - P&amp;L'!AE62,'AMAZON UK, FR, GER - P&amp;L'!AE338,'AMAZON UK, FR, GER - P&amp;L'!AE614)</f>
        <v>0</v>
      </c>
      <c r="AF70" s="207">
        <f>sum('AMAZON UK, FR, GER - P&amp;L'!AF62,'AMAZON UK, FR, GER - P&amp;L'!AF338,'AMAZON UK, FR, GER - P&amp;L'!AF614)</f>
        <v>0</v>
      </c>
      <c r="AG70" s="189">
        <f t="shared" si="20"/>
        <v>0</v>
      </c>
      <c r="AH70" s="201"/>
    </row>
    <row r="71" hidden="1" outlineLevel="1">
      <c r="A71" s="227" t="s">
        <v>973</v>
      </c>
      <c r="B71" s="349"/>
      <c r="C71" s="349"/>
      <c r="D71" s="349"/>
      <c r="E71" s="349"/>
      <c r="F71" s="349"/>
      <c r="G71" s="349"/>
      <c r="H71" s="349"/>
      <c r="I71" s="349"/>
      <c r="J71" s="349"/>
      <c r="K71" s="349"/>
      <c r="L71" s="349"/>
      <c r="M71" s="349"/>
      <c r="N71" s="349"/>
      <c r="O71" s="349"/>
      <c r="P71" s="349"/>
      <c r="Q71" s="349"/>
      <c r="R71" s="349"/>
      <c r="S71" s="349"/>
      <c r="T71" s="349"/>
      <c r="U71" s="349"/>
      <c r="V71" s="349"/>
      <c r="W71" s="349"/>
      <c r="X71" s="349"/>
      <c r="Y71" s="349"/>
      <c r="Z71" s="349"/>
      <c r="AA71" s="349"/>
      <c r="AB71" s="349"/>
      <c r="AC71" s="349"/>
      <c r="AD71" s="349"/>
      <c r="AE71" s="349"/>
      <c r="AF71" s="349"/>
      <c r="AG71" s="189">
        <f t="shared" si="20"/>
        <v>0</v>
      </c>
      <c r="AH71" s="201"/>
    </row>
    <row r="72" hidden="1" outlineLevel="1">
      <c r="A72" s="227" t="s">
        <v>974</v>
      </c>
      <c r="B72" s="349"/>
      <c r="C72" s="349"/>
      <c r="D72" s="349"/>
      <c r="E72" s="349"/>
      <c r="F72" s="349"/>
      <c r="G72" s="349"/>
      <c r="H72" s="349"/>
      <c r="I72" s="349"/>
      <c r="J72" s="349"/>
      <c r="K72" s="349"/>
      <c r="L72" s="349"/>
      <c r="M72" s="349"/>
      <c r="N72" s="349"/>
      <c r="O72" s="349"/>
      <c r="P72" s="349"/>
      <c r="Q72" s="349"/>
      <c r="R72" s="349"/>
      <c r="S72" s="349"/>
      <c r="T72" s="349"/>
      <c r="U72" s="349"/>
      <c r="V72" s="349"/>
      <c r="W72" s="349"/>
      <c r="X72" s="349"/>
      <c r="Y72" s="349"/>
      <c r="Z72" s="349"/>
      <c r="AA72" s="349"/>
      <c r="AB72" s="349"/>
      <c r="AC72" s="349"/>
      <c r="AD72" s="349"/>
      <c r="AE72" s="349"/>
      <c r="AF72" s="349"/>
      <c r="AG72" s="189">
        <f t="shared" si="20"/>
        <v>0</v>
      </c>
      <c r="AH72" s="201"/>
    </row>
    <row r="73" hidden="1" outlineLevel="1">
      <c r="A73" s="206" t="s">
        <v>975</v>
      </c>
      <c r="B73" s="349"/>
      <c r="C73" s="349"/>
      <c r="D73" s="349"/>
      <c r="E73" s="349"/>
      <c r="F73" s="349"/>
      <c r="G73" s="349"/>
      <c r="H73" s="349"/>
      <c r="I73" s="349"/>
      <c r="J73" s="349"/>
      <c r="K73" s="349"/>
      <c r="L73" s="349"/>
      <c r="M73" s="349"/>
      <c r="N73" s="349"/>
      <c r="O73" s="349"/>
      <c r="P73" s="349"/>
      <c r="Q73" s="349"/>
      <c r="R73" s="349"/>
      <c r="S73" s="349"/>
      <c r="T73" s="349"/>
      <c r="U73" s="349"/>
      <c r="V73" s="349"/>
      <c r="W73" s="349"/>
      <c r="X73" s="349"/>
      <c r="Y73" s="349"/>
      <c r="Z73" s="349"/>
      <c r="AA73" s="349"/>
      <c r="AB73" s="349"/>
      <c r="AC73" s="349"/>
      <c r="AD73" s="349"/>
      <c r="AE73" s="349"/>
      <c r="AF73" s="349"/>
      <c r="AG73" s="189">
        <f t="shared" si="20"/>
        <v>0</v>
      </c>
      <c r="AH73" s="201"/>
    </row>
    <row r="74" hidden="1" outlineLevel="1">
      <c r="A74" s="206" t="s">
        <v>976</v>
      </c>
      <c r="B74" s="349"/>
      <c r="C74" s="349"/>
      <c r="D74" s="349"/>
      <c r="E74" s="349"/>
      <c r="F74" s="349"/>
      <c r="G74" s="349"/>
      <c r="H74" s="349"/>
      <c r="I74" s="349"/>
      <c r="J74" s="349"/>
      <c r="K74" s="349"/>
      <c r="L74" s="349"/>
      <c r="M74" s="349"/>
      <c r="N74" s="349"/>
      <c r="O74" s="349"/>
      <c r="P74" s="349"/>
      <c r="Q74" s="349"/>
      <c r="R74" s="349"/>
      <c r="S74" s="349"/>
      <c r="T74" s="349"/>
      <c r="U74" s="349"/>
      <c r="V74" s="349"/>
      <c r="W74" s="349"/>
      <c r="X74" s="349"/>
      <c r="Y74" s="349"/>
      <c r="Z74" s="349"/>
      <c r="AA74" s="349"/>
      <c r="AB74" s="349"/>
      <c r="AC74" s="349"/>
      <c r="AD74" s="349"/>
      <c r="AE74" s="349"/>
      <c r="AF74" s="349"/>
      <c r="AG74" s="189">
        <f t="shared" si="20"/>
        <v>0</v>
      </c>
      <c r="AH74" s="201"/>
    </row>
    <row r="75" hidden="1" outlineLevel="1">
      <c r="A75" s="206" t="s">
        <v>290</v>
      </c>
      <c r="B75" s="349"/>
      <c r="C75" s="349"/>
      <c r="D75" s="349"/>
      <c r="E75" s="349"/>
      <c r="F75" s="349"/>
      <c r="G75" s="349"/>
      <c r="H75" s="349"/>
      <c r="I75" s="349"/>
      <c r="J75" s="349"/>
      <c r="K75" s="349"/>
      <c r="L75" s="349"/>
      <c r="M75" s="349"/>
      <c r="N75" s="349"/>
      <c r="O75" s="349"/>
      <c r="P75" s="349"/>
      <c r="Q75" s="349"/>
      <c r="R75" s="349"/>
      <c r="S75" s="349"/>
      <c r="T75" s="349"/>
      <c r="U75" s="349"/>
      <c r="V75" s="349"/>
      <c r="W75" s="349"/>
      <c r="X75" s="349"/>
      <c r="Y75" s="349"/>
      <c r="Z75" s="349"/>
      <c r="AA75" s="349"/>
      <c r="AB75" s="349"/>
      <c r="AC75" s="349"/>
      <c r="AD75" s="349"/>
      <c r="AE75" s="349"/>
      <c r="AF75" s="349"/>
      <c r="AG75" s="189">
        <f t="shared" si="20"/>
        <v>0</v>
      </c>
      <c r="AH75" s="201"/>
    </row>
    <row r="76">
      <c r="A76" s="228" t="s">
        <v>291</v>
      </c>
      <c r="B76" s="247">
        <f t="shared" ref="B76:AF76" si="21">sum(B63:B75)</f>
        <v>1</v>
      </c>
      <c r="C76" s="247">
        <f t="shared" si="21"/>
        <v>0</v>
      </c>
      <c r="D76" s="247">
        <f t="shared" si="21"/>
        <v>2</v>
      </c>
      <c r="E76" s="247">
        <f t="shared" si="21"/>
        <v>1</v>
      </c>
      <c r="F76" s="247">
        <f t="shared" si="21"/>
        <v>1</v>
      </c>
      <c r="G76" s="247">
        <f t="shared" si="21"/>
        <v>1</v>
      </c>
      <c r="H76" s="247">
        <f t="shared" si="21"/>
        <v>0</v>
      </c>
      <c r="I76" s="247">
        <f t="shared" si="21"/>
        <v>0</v>
      </c>
      <c r="J76" s="247">
        <f t="shared" si="21"/>
        <v>1</v>
      </c>
      <c r="K76" s="247">
        <f t="shared" si="21"/>
        <v>2</v>
      </c>
      <c r="L76" s="247">
        <f t="shared" si="21"/>
        <v>0</v>
      </c>
      <c r="M76" s="247">
        <f t="shared" si="21"/>
        <v>1</v>
      </c>
      <c r="N76" s="247">
        <f t="shared" si="21"/>
        <v>0</v>
      </c>
      <c r="O76" s="247">
        <f t="shared" si="21"/>
        <v>0</v>
      </c>
      <c r="P76" s="247">
        <f t="shared" si="21"/>
        <v>0</v>
      </c>
      <c r="Q76" s="247">
        <f t="shared" si="21"/>
        <v>0</v>
      </c>
      <c r="R76" s="247">
        <f t="shared" si="21"/>
        <v>2</v>
      </c>
      <c r="S76" s="247">
        <f t="shared" si="21"/>
        <v>0</v>
      </c>
      <c r="T76" s="247">
        <f t="shared" si="21"/>
        <v>0</v>
      </c>
      <c r="U76" s="247">
        <f t="shared" si="21"/>
        <v>1</v>
      </c>
      <c r="V76" s="247">
        <f t="shared" si="21"/>
        <v>1</v>
      </c>
      <c r="W76" s="247">
        <f t="shared" si="21"/>
        <v>1</v>
      </c>
      <c r="X76" s="247">
        <f t="shared" si="21"/>
        <v>0</v>
      </c>
      <c r="Y76" s="247">
        <f t="shared" si="21"/>
        <v>2</v>
      </c>
      <c r="Z76" s="247">
        <f t="shared" si="21"/>
        <v>1</v>
      </c>
      <c r="AA76" s="247">
        <f t="shared" si="21"/>
        <v>1</v>
      </c>
      <c r="AB76" s="247">
        <f t="shared" si="21"/>
        <v>1</v>
      </c>
      <c r="AC76" s="247">
        <f t="shared" si="21"/>
        <v>1</v>
      </c>
      <c r="AD76" s="247">
        <f t="shared" si="21"/>
        <v>0</v>
      </c>
      <c r="AE76" s="247">
        <f t="shared" si="21"/>
        <v>2</v>
      </c>
      <c r="AF76" s="247">
        <f t="shared" si="21"/>
        <v>2</v>
      </c>
      <c r="AG76" s="189">
        <f t="shared" si="20"/>
        <v>25</v>
      </c>
      <c r="AH76" s="231"/>
    </row>
    <row r="77">
      <c r="A77" s="382"/>
      <c r="B77" s="398"/>
      <c r="C77" s="398"/>
      <c r="D77" s="398"/>
      <c r="E77" s="398"/>
      <c r="F77" s="398"/>
      <c r="G77" s="398"/>
      <c r="H77" s="398"/>
      <c r="I77" s="398"/>
      <c r="J77" s="398"/>
      <c r="K77" s="398"/>
      <c r="L77" s="398"/>
      <c r="M77" s="398"/>
      <c r="N77" s="398"/>
      <c r="O77" s="398"/>
      <c r="P77" s="398"/>
      <c r="Q77" s="398"/>
      <c r="R77" s="398"/>
      <c r="S77" s="398"/>
      <c r="T77" s="398"/>
      <c r="U77" s="398"/>
      <c r="V77" s="398"/>
      <c r="W77" s="398"/>
      <c r="X77" s="398"/>
      <c r="Y77" s="398"/>
      <c r="Z77" s="398"/>
      <c r="AA77" s="398"/>
      <c r="AB77" s="398"/>
      <c r="AC77" s="398"/>
      <c r="AD77" s="398"/>
      <c r="AE77" s="398"/>
      <c r="AF77" s="398"/>
      <c r="AG77" s="189"/>
      <c r="AH77" s="399"/>
    </row>
    <row r="78">
      <c r="A78" s="400"/>
      <c r="B78" s="398"/>
      <c r="C78" s="398"/>
      <c r="D78" s="398"/>
      <c r="E78" s="398"/>
      <c r="F78" s="398"/>
      <c r="G78" s="398"/>
      <c r="H78" s="398"/>
      <c r="I78" s="398"/>
      <c r="J78" s="398"/>
      <c r="K78" s="398"/>
      <c r="L78" s="398"/>
      <c r="M78" s="398"/>
      <c r="N78" s="398"/>
      <c r="O78" s="398"/>
      <c r="P78" s="398"/>
      <c r="Q78" s="398"/>
      <c r="R78" s="398"/>
      <c r="S78" s="398"/>
      <c r="T78" s="398"/>
      <c r="U78" s="398"/>
      <c r="V78" s="398"/>
      <c r="W78" s="398"/>
      <c r="X78" s="398"/>
      <c r="Y78" s="398"/>
      <c r="Z78" s="398"/>
      <c r="AA78" s="398"/>
      <c r="AB78" s="398"/>
      <c r="AC78" s="398"/>
      <c r="AD78" s="398"/>
      <c r="AE78" s="398"/>
      <c r="AF78" s="398"/>
      <c r="AG78" s="189"/>
      <c r="AH78" s="399"/>
    </row>
    <row r="79">
      <c r="A79" s="400"/>
      <c r="B79" s="398"/>
      <c r="C79" s="398"/>
      <c r="D79" s="398"/>
      <c r="E79" s="398"/>
      <c r="F79" s="398"/>
      <c r="G79" s="398"/>
      <c r="H79" s="398"/>
      <c r="I79" s="398"/>
      <c r="J79" s="398"/>
      <c r="K79" s="398"/>
      <c r="L79" s="398"/>
      <c r="M79" s="398"/>
      <c r="N79" s="398"/>
      <c r="O79" s="398"/>
      <c r="P79" s="398"/>
      <c r="Q79" s="398"/>
      <c r="R79" s="398"/>
      <c r="S79" s="398"/>
      <c r="T79" s="398"/>
      <c r="U79" s="398"/>
      <c r="V79" s="398"/>
      <c r="W79" s="398"/>
      <c r="X79" s="398"/>
      <c r="Y79" s="398"/>
      <c r="Z79" s="398"/>
      <c r="AA79" s="398"/>
      <c r="AB79" s="398"/>
      <c r="AC79" s="398"/>
      <c r="AD79" s="398"/>
      <c r="AE79" s="398"/>
      <c r="AF79" s="398"/>
      <c r="AG79" s="189"/>
      <c r="AH79" s="399"/>
    </row>
    <row r="80">
      <c r="A80" s="248" t="s">
        <v>208</v>
      </c>
      <c r="B80" s="249">
        <f t="shared" ref="B80:AF80" si="22">sum(B81,B92)</f>
        <v>0</v>
      </c>
      <c r="C80" s="249">
        <f t="shared" si="22"/>
        <v>0</v>
      </c>
      <c r="D80" s="249">
        <f t="shared" si="22"/>
        <v>0</v>
      </c>
      <c r="E80" s="249">
        <f t="shared" si="22"/>
        <v>0</v>
      </c>
      <c r="F80" s="249">
        <f t="shared" si="22"/>
        <v>232.9295</v>
      </c>
      <c r="G80" s="249">
        <f t="shared" si="22"/>
        <v>0</v>
      </c>
      <c r="H80" s="249">
        <f t="shared" si="22"/>
        <v>466.6948</v>
      </c>
      <c r="I80" s="249">
        <f t="shared" si="22"/>
        <v>233.3474</v>
      </c>
      <c r="J80" s="249">
        <f t="shared" si="22"/>
        <v>0</v>
      </c>
      <c r="K80" s="249">
        <f t="shared" si="22"/>
        <v>233.3474</v>
      </c>
      <c r="L80" s="249">
        <f t="shared" si="22"/>
        <v>682.178238</v>
      </c>
      <c r="M80" s="249">
        <f t="shared" si="22"/>
        <v>0</v>
      </c>
      <c r="N80" s="249">
        <f t="shared" si="22"/>
        <v>0</v>
      </c>
      <c r="O80" s="249">
        <f t="shared" si="22"/>
        <v>391.56921</v>
      </c>
      <c r="P80" s="249">
        <f t="shared" si="22"/>
        <v>0</v>
      </c>
      <c r="Q80" s="249">
        <f t="shared" si="22"/>
        <v>259.896</v>
      </c>
      <c r="R80" s="249">
        <f t="shared" si="22"/>
        <v>196.4118</v>
      </c>
      <c r="S80" s="249">
        <f t="shared" si="22"/>
        <v>519.792</v>
      </c>
      <c r="T80" s="249">
        <f t="shared" si="22"/>
        <v>196.4118</v>
      </c>
      <c r="U80" s="249">
        <f t="shared" si="22"/>
        <v>707.758744</v>
      </c>
      <c r="V80" s="249">
        <f t="shared" si="22"/>
        <v>231.3773</v>
      </c>
      <c r="W80" s="249">
        <f t="shared" si="22"/>
        <v>231.3773</v>
      </c>
      <c r="X80" s="249">
        <f t="shared" si="22"/>
        <v>231.3773</v>
      </c>
      <c r="Y80" s="249">
        <f t="shared" si="22"/>
        <v>926.4047</v>
      </c>
      <c r="Z80" s="249">
        <f t="shared" si="22"/>
        <v>231.6758</v>
      </c>
      <c r="AA80" s="249">
        <f t="shared" si="22"/>
        <v>695.0274</v>
      </c>
      <c r="AB80" s="249">
        <f t="shared" si="22"/>
        <v>695.0274</v>
      </c>
      <c r="AC80" s="249">
        <f t="shared" si="22"/>
        <v>428.2468</v>
      </c>
      <c r="AD80" s="249">
        <f t="shared" si="22"/>
        <v>0</v>
      </c>
      <c r="AE80" s="249">
        <f t="shared" si="22"/>
        <v>231.835</v>
      </c>
      <c r="AF80" s="249">
        <f t="shared" si="22"/>
        <v>463.7695</v>
      </c>
      <c r="AG80" s="250">
        <f t="shared" ref="AG80:AG85" si="24">SUM(B80:AF80)</f>
        <v>8486.455392</v>
      </c>
      <c r="AH80" s="251"/>
    </row>
    <row r="81">
      <c r="A81" s="252" t="s">
        <v>230</v>
      </c>
      <c r="B81" s="253">
        <f t="shared" ref="B81:AF81" si="23">sum(B85,B90)</f>
        <v>0</v>
      </c>
      <c r="C81" s="253">
        <f t="shared" si="23"/>
        <v>0</v>
      </c>
      <c r="D81" s="253">
        <f t="shared" si="23"/>
        <v>0</v>
      </c>
      <c r="E81" s="253">
        <f t="shared" si="23"/>
        <v>0</v>
      </c>
      <c r="F81" s="253">
        <f t="shared" si="23"/>
        <v>232.9295</v>
      </c>
      <c r="G81" s="253">
        <f t="shared" si="23"/>
        <v>0</v>
      </c>
      <c r="H81" s="253">
        <f t="shared" si="23"/>
        <v>466.6948</v>
      </c>
      <c r="I81" s="253">
        <f t="shared" si="23"/>
        <v>233.3474</v>
      </c>
      <c r="J81" s="253">
        <f t="shared" si="23"/>
        <v>0</v>
      </c>
      <c r="K81" s="253">
        <f t="shared" si="23"/>
        <v>233.3474</v>
      </c>
      <c r="L81" s="253">
        <f t="shared" si="23"/>
        <v>682.178238</v>
      </c>
      <c r="M81" s="253">
        <f t="shared" si="23"/>
        <v>0</v>
      </c>
      <c r="N81" s="253">
        <f t="shared" si="23"/>
        <v>0</v>
      </c>
      <c r="O81" s="253">
        <f t="shared" si="23"/>
        <v>391.56921</v>
      </c>
      <c r="P81" s="253">
        <f t="shared" si="23"/>
        <v>0</v>
      </c>
      <c r="Q81" s="253">
        <f t="shared" si="23"/>
        <v>259.896</v>
      </c>
      <c r="R81" s="253">
        <f t="shared" si="23"/>
        <v>196.4118</v>
      </c>
      <c r="S81" s="253">
        <f t="shared" si="23"/>
        <v>519.792</v>
      </c>
      <c r="T81" s="253">
        <f t="shared" si="23"/>
        <v>196.4118</v>
      </c>
      <c r="U81" s="253">
        <f t="shared" si="23"/>
        <v>707.758744</v>
      </c>
      <c r="V81" s="253">
        <f t="shared" si="23"/>
        <v>231.3773</v>
      </c>
      <c r="W81" s="253">
        <f t="shared" si="23"/>
        <v>231.3773</v>
      </c>
      <c r="X81" s="253">
        <f t="shared" si="23"/>
        <v>231.3773</v>
      </c>
      <c r="Y81" s="253">
        <f t="shared" si="23"/>
        <v>926.4047</v>
      </c>
      <c r="Z81" s="253">
        <f t="shared" si="23"/>
        <v>231.6758</v>
      </c>
      <c r="AA81" s="253">
        <f t="shared" si="23"/>
        <v>695.0274</v>
      </c>
      <c r="AB81" s="253">
        <f t="shared" si="23"/>
        <v>695.0274</v>
      </c>
      <c r="AC81" s="253">
        <f t="shared" si="23"/>
        <v>428.2468</v>
      </c>
      <c r="AD81" s="253">
        <f t="shared" si="23"/>
        <v>0</v>
      </c>
      <c r="AE81" s="253">
        <f t="shared" si="23"/>
        <v>231.835</v>
      </c>
      <c r="AF81" s="253">
        <f t="shared" si="23"/>
        <v>463.7695</v>
      </c>
      <c r="AG81" s="250">
        <f t="shared" si="24"/>
        <v>8486.455392</v>
      </c>
      <c r="AH81" s="254"/>
    </row>
    <row r="82">
      <c r="A82" s="401" t="s">
        <v>231</v>
      </c>
      <c r="B82" s="256">
        <f>sum('AMAZON UK, FR, GER - P&amp;L'!B74,'AMAZON UK, FR, GER - P&amp;L'!B350,'AMAZON UK, FR, GER - P&amp;L'!B626)</f>
        <v>0</v>
      </c>
      <c r="C82" s="256">
        <f>sum('AMAZON UK, FR, GER - P&amp;L'!C74,'AMAZON UK, FR, GER - P&amp;L'!C350,'AMAZON UK, FR, GER - P&amp;L'!C626)</f>
        <v>0</v>
      </c>
      <c r="D82" s="256">
        <f>sum('AMAZON UK, FR, GER - P&amp;L'!D74,'AMAZON UK, FR, GER - P&amp;L'!D350,'AMAZON UK, FR, GER - P&amp;L'!D626)</f>
        <v>0</v>
      </c>
      <c r="E82" s="256">
        <f>sum('AMAZON UK, FR, GER - P&amp;L'!E74,'AMAZON UK, FR, GER - P&amp;L'!E350,'AMAZON UK, FR, GER - P&amp;L'!E626)</f>
        <v>0</v>
      </c>
      <c r="F82" s="256">
        <f>sum('AMAZON UK, FR, GER - P&amp;L'!F74,'AMAZON UK, FR, GER - P&amp;L'!F350,'AMAZON UK, FR, GER - P&amp;L'!F626)</f>
        <v>0</v>
      </c>
      <c r="G82" s="256">
        <f>sum('AMAZON UK, FR, GER - P&amp;L'!G74,'AMAZON UK, FR, GER - P&amp;L'!G350,'AMAZON UK, FR, GER - P&amp;L'!G626)</f>
        <v>0</v>
      </c>
      <c r="H82" s="256">
        <f>sum('AMAZON UK, FR, GER - P&amp;L'!H74,'AMAZON UK, FR, GER - P&amp;L'!H350,'AMAZON UK, FR, GER - P&amp;L'!H626)</f>
        <v>0</v>
      </c>
      <c r="I82" s="256">
        <f>sum('AMAZON UK, FR, GER - P&amp;L'!I74,'AMAZON UK, FR, GER - P&amp;L'!I350,'AMAZON UK, FR, GER - P&amp;L'!I626)</f>
        <v>0</v>
      </c>
      <c r="J82" s="256">
        <f>sum('AMAZON UK, FR, GER - P&amp;L'!J74,'AMAZON UK, FR, GER - P&amp;L'!J350,'AMAZON UK, FR, GER - P&amp;L'!J626)</f>
        <v>0</v>
      </c>
      <c r="K82" s="256">
        <f>sum('AMAZON UK, FR, GER - P&amp;L'!K74,'AMAZON UK, FR, GER - P&amp;L'!K350,'AMAZON UK, FR, GER - P&amp;L'!K626)</f>
        <v>0</v>
      </c>
      <c r="L82" s="256">
        <f>sum('AMAZON UK, FR, GER - P&amp;L'!L74,'AMAZON UK, FR, GER - P&amp;L'!L350,'AMAZON UK, FR, GER - P&amp;L'!L626)</f>
        <v>0</v>
      </c>
      <c r="M82" s="256">
        <f>sum('AMAZON UK, FR, GER - P&amp;L'!M74,'AMAZON UK, FR, GER - P&amp;L'!M350,'AMAZON UK, FR, GER - P&amp;L'!M626)</f>
        <v>0</v>
      </c>
      <c r="N82" s="256">
        <f>sum('AMAZON UK, FR, GER - P&amp;L'!N74,'AMAZON UK, FR, GER - P&amp;L'!N350,'AMAZON UK, FR, GER - P&amp;L'!N626)</f>
        <v>0</v>
      </c>
      <c r="O82" s="256">
        <f>sum('AMAZON UK, FR, GER - P&amp;L'!O74,'AMAZON UK, FR, GER - P&amp;L'!O350,'AMAZON UK, FR, GER - P&amp;L'!O626)</f>
        <v>196.4118</v>
      </c>
      <c r="P82" s="256">
        <f>sum('AMAZON UK, FR, GER - P&amp;L'!P74,'AMAZON UK, FR, GER - P&amp;L'!P350,'AMAZON UK, FR, GER - P&amp;L'!P626)</f>
        <v>0</v>
      </c>
      <c r="Q82" s="256">
        <f>sum('AMAZON UK, FR, GER - P&amp;L'!Q74,'AMAZON UK, FR, GER - P&amp;L'!Q350,'AMAZON UK, FR, GER - P&amp;L'!Q626)</f>
        <v>0</v>
      </c>
      <c r="R82" s="256">
        <f>sum('AMAZON UK, FR, GER - P&amp;L'!R74,'AMAZON UK, FR, GER - P&amp;L'!R350,'AMAZON UK, FR, GER - P&amp;L'!R626)</f>
        <v>196.4118</v>
      </c>
      <c r="S82" s="256">
        <f>sum('AMAZON UK, FR, GER - P&amp;L'!S74,'AMAZON UK, FR, GER - P&amp;L'!S350,'AMAZON UK, FR, GER - P&amp;L'!S626)</f>
        <v>0</v>
      </c>
      <c r="T82" s="256">
        <f>sum('AMAZON UK, FR, GER - P&amp;L'!T74,'AMAZON UK, FR, GER - P&amp;L'!T350,'AMAZON UK, FR, GER - P&amp;L'!T626)</f>
        <v>196.4118</v>
      </c>
      <c r="U82" s="256">
        <f>sum('AMAZON UK, FR, GER - P&amp;L'!U74,'AMAZON UK, FR, GER - P&amp;L'!U350,'AMAZON UK, FR, GER - P&amp;L'!U626)</f>
        <v>0</v>
      </c>
      <c r="V82" s="256">
        <f>sum('AMAZON UK, FR, GER - P&amp;L'!V74,'AMAZON UK, FR, GER - P&amp;L'!V350,'AMAZON UK, FR, GER - P&amp;L'!V626)</f>
        <v>0</v>
      </c>
      <c r="W82" s="256">
        <f>sum('AMAZON UK, FR, GER - P&amp;L'!W74,'AMAZON UK, FR, GER - P&amp;L'!W350,'AMAZON UK, FR, GER - P&amp;L'!W626)</f>
        <v>0</v>
      </c>
      <c r="X82" s="256">
        <f>sum('AMAZON UK, FR, GER - P&amp;L'!X74,'AMAZON UK, FR, GER - P&amp;L'!X350,'AMAZON UK, FR, GER - P&amp;L'!X626)</f>
        <v>0</v>
      </c>
      <c r="Y82" s="256">
        <f>sum('AMAZON UK, FR, GER - P&amp;L'!Y74,'AMAZON UK, FR, GER - P&amp;L'!Y350,'AMAZON UK, FR, GER - P&amp;L'!Y626)</f>
        <v>0</v>
      </c>
      <c r="Z82" s="256">
        <f>sum('AMAZON UK, FR, GER - P&amp;L'!Z74,'AMAZON UK, FR, GER - P&amp;L'!Z350,'AMAZON UK, FR, GER - P&amp;L'!Z626)</f>
        <v>0</v>
      </c>
      <c r="AA82" s="256">
        <f>sum('AMAZON UK, FR, GER - P&amp;L'!AA74,'AMAZON UK, FR, GER - P&amp;L'!AA350,'AMAZON UK, FR, GER - P&amp;L'!AA626)</f>
        <v>0</v>
      </c>
      <c r="AB82" s="256">
        <f>sum('AMAZON UK, FR, GER - P&amp;L'!AB74,'AMAZON UK, FR, GER - P&amp;L'!AB350,'AMAZON UK, FR, GER - P&amp;L'!AB626)</f>
        <v>0</v>
      </c>
      <c r="AC82" s="256">
        <f>sum('AMAZON UK, FR, GER - P&amp;L'!AC74,'AMAZON UK, FR, GER - P&amp;L'!AC350,'AMAZON UK, FR, GER - P&amp;L'!AC626)</f>
        <v>196.4118</v>
      </c>
      <c r="AD82" s="256">
        <f>sum('AMAZON UK, FR, GER - P&amp;L'!AD74,'AMAZON UK, FR, GER - P&amp;L'!AD350,'AMAZON UK, FR, GER - P&amp;L'!AD626)</f>
        <v>0</v>
      </c>
      <c r="AE82" s="256">
        <f>sum('AMAZON UK, FR, GER - P&amp;L'!AE74,'AMAZON UK, FR, GER - P&amp;L'!AE350,'AMAZON UK, FR, GER - P&amp;L'!AE626)</f>
        <v>0</v>
      </c>
      <c r="AF82" s="256">
        <f>sum('AMAZON UK, FR, GER - P&amp;L'!AF74,'AMAZON UK, FR, GER - P&amp;L'!AF350,'AMAZON UK, FR, GER - P&amp;L'!AF626)</f>
        <v>0</v>
      </c>
      <c r="AG82" s="250">
        <f t="shared" si="24"/>
        <v>785.6472</v>
      </c>
      <c r="AH82" s="251"/>
    </row>
    <row r="83" collapsed="1">
      <c r="A83" s="401" t="s">
        <v>977</v>
      </c>
      <c r="B83" s="256">
        <f>sum('AMAZON UK, FR, GER - P&amp;L'!B75,'AMAZON UK, FR, GER - P&amp;L'!B351,'AMAZON UK, FR, GER - P&amp;L'!B627)</f>
        <v>0</v>
      </c>
      <c r="C83" s="256">
        <f>sum('AMAZON UK, FR, GER - P&amp;L'!C75,'AMAZON UK, FR, GER - P&amp;L'!C351,'AMAZON UK, FR, GER - P&amp;L'!C627)</f>
        <v>0</v>
      </c>
      <c r="D83" s="256">
        <f>sum('AMAZON UK, FR, GER - P&amp;L'!D75,'AMAZON UK, FR, GER - P&amp;L'!D351,'AMAZON UK, FR, GER - P&amp;L'!D627)</f>
        <v>0</v>
      </c>
      <c r="E83" s="256">
        <f>sum('AMAZON UK, FR, GER - P&amp;L'!E75,'AMAZON UK, FR, GER - P&amp;L'!E351,'AMAZON UK, FR, GER - P&amp;L'!E627)</f>
        <v>0</v>
      </c>
      <c r="F83" s="256">
        <f>sum('AMAZON UK, FR, GER - P&amp;L'!F75,'AMAZON UK, FR, GER - P&amp;L'!F351,'AMAZON UK, FR, GER - P&amp;L'!F627)</f>
        <v>232.9295</v>
      </c>
      <c r="G83" s="256">
        <f>sum('AMAZON UK, FR, GER - P&amp;L'!G75,'AMAZON UK, FR, GER - P&amp;L'!G351,'AMAZON UK, FR, GER - P&amp;L'!G627)</f>
        <v>0</v>
      </c>
      <c r="H83" s="256">
        <f>sum('AMAZON UK, FR, GER - P&amp;L'!H75,'AMAZON UK, FR, GER - P&amp;L'!H351,'AMAZON UK, FR, GER - P&amp;L'!H627)</f>
        <v>466.6948</v>
      </c>
      <c r="I83" s="256">
        <f>sum('AMAZON UK, FR, GER - P&amp;L'!I75,'AMAZON UK, FR, GER - P&amp;L'!I351,'AMAZON UK, FR, GER - P&amp;L'!I627)</f>
        <v>233.3474</v>
      </c>
      <c r="J83" s="256">
        <f>sum('AMAZON UK, FR, GER - P&amp;L'!J75,'AMAZON UK, FR, GER - P&amp;L'!J351,'AMAZON UK, FR, GER - P&amp;L'!J627)</f>
        <v>0</v>
      </c>
      <c r="K83" s="256">
        <f>sum('AMAZON UK, FR, GER - P&amp;L'!K75,'AMAZON UK, FR, GER - P&amp;L'!K351,'AMAZON UK, FR, GER - P&amp;L'!K627)</f>
        <v>233.3474</v>
      </c>
      <c r="L83" s="256">
        <f>sum('AMAZON UK, FR, GER - P&amp;L'!L75,'AMAZON UK, FR, GER - P&amp;L'!L351,'AMAZON UK, FR, GER - P&amp;L'!L627)</f>
        <v>682.178238</v>
      </c>
      <c r="M83" s="256">
        <f>sum('AMAZON UK, FR, GER - P&amp;L'!M75,'AMAZON UK, FR, GER - P&amp;L'!M351,'AMAZON UK, FR, GER - P&amp;L'!M627)</f>
        <v>0</v>
      </c>
      <c r="N83" s="256">
        <f>sum('AMAZON UK, FR, GER - P&amp;L'!N75,'AMAZON UK, FR, GER - P&amp;L'!N351,'AMAZON UK, FR, GER - P&amp;L'!N627)</f>
        <v>0</v>
      </c>
      <c r="O83" s="256">
        <f>sum('AMAZON UK, FR, GER - P&amp;L'!O75,'AMAZON UK, FR, GER - P&amp;L'!O351,'AMAZON UK, FR, GER - P&amp;L'!O627)</f>
        <v>195.15741</v>
      </c>
      <c r="P83" s="256">
        <f>sum('AMAZON UK, FR, GER - P&amp;L'!P75,'AMAZON UK, FR, GER - P&amp;L'!P351,'AMAZON UK, FR, GER - P&amp;L'!P627)</f>
        <v>0</v>
      </c>
      <c r="Q83" s="256">
        <f>sum('AMAZON UK, FR, GER - P&amp;L'!Q75,'AMAZON UK, FR, GER - P&amp;L'!Q351,'AMAZON UK, FR, GER - P&amp;L'!Q627)</f>
        <v>259.896</v>
      </c>
      <c r="R83" s="256">
        <f>sum('AMAZON UK, FR, GER - P&amp;L'!R75,'AMAZON UK, FR, GER - P&amp;L'!R351,'AMAZON UK, FR, GER - P&amp;L'!R627)</f>
        <v>0</v>
      </c>
      <c r="S83" s="256">
        <f>sum('AMAZON UK, FR, GER - P&amp;L'!S75,'AMAZON UK, FR, GER - P&amp;L'!S351,'AMAZON UK, FR, GER - P&amp;L'!S627)</f>
        <v>519.792</v>
      </c>
      <c r="T83" s="256">
        <f>sum('AMAZON UK, FR, GER - P&amp;L'!T75,'AMAZON UK, FR, GER - P&amp;L'!T351,'AMAZON UK, FR, GER - P&amp;L'!T627)</f>
        <v>0</v>
      </c>
      <c r="U83" s="256">
        <f>sum('AMAZON UK, FR, GER - P&amp;L'!U75,'AMAZON UK, FR, GER - P&amp;L'!U351,'AMAZON UK, FR, GER - P&amp;L'!U627)</f>
        <v>707.758744</v>
      </c>
      <c r="V83" s="256">
        <f>sum('AMAZON UK, FR, GER - P&amp;L'!V75,'AMAZON UK, FR, GER - P&amp;L'!V351,'AMAZON UK, FR, GER - P&amp;L'!V627)</f>
        <v>231.3773</v>
      </c>
      <c r="W83" s="256">
        <f>sum('AMAZON UK, FR, GER - P&amp;L'!W75,'AMAZON UK, FR, GER - P&amp;L'!W351,'AMAZON UK, FR, GER - P&amp;L'!W627)</f>
        <v>231.3773</v>
      </c>
      <c r="X83" s="256">
        <f>sum('AMAZON UK, FR, GER - P&amp;L'!X75,'AMAZON UK, FR, GER - P&amp;L'!X351,'AMAZON UK, FR, GER - P&amp;L'!X627)</f>
        <v>231.3773</v>
      </c>
      <c r="Y83" s="256">
        <f>sum('AMAZON UK, FR, GER - P&amp;L'!Y75,'AMAZON UK, FR, GER - P&amp;L'!Y351,'AMAZON UK, FR, GER - P&amp;L'!Y627)</f>
        <v>926.4047</v>
      </c>
      <c r="Z83" s="256">
        <f>sum('AMAZON UK, FR, GER - P&amp;L'!Z75,'AMAZON UK, FR, GER - P&amp;L'!Z351,'AMAZON UK, FR, GER - P&amp;L'!Z627)</f>
        <v>231.6758</v>
      </c>
      <c r="AA83" s="256">
        <f>sum('AMAZON UK, FR, GER - P&amp;L'!AA75,'AMAZON UK, FR, GER - P&amp;L'!AA351,'AMAZON UK, FR, GER - P&amp;L'!AA627)</f>
        <v>695.0274</v>
      </c>
      <c r="AB83" s="256">
        <f>sum('AMAZON UK, FR, GER - P&amp;L'!AB75,'AMAZON UK, FR, GER - P&amp;L'!AB351,'AMAZON UK, FR, GER - P&amp;L'!AB627)</f>
        <v>695.0274</v>
      </c>
      <c r="AC83" s="256">
        <f>sum('AMAZON UK, FR, GER - P&amp;L'!AC75,'AMAZON UK, FR, GER - P&amp;L'!AC351,'AMAZON UK, FR, GER - P&amp;L'!AC627)</f>
        <v>231.835</v>
      </c>
      <c r="AD83" s="256">
        <f>sum('AMAZON UK, FR, GER - P&amp;L'!AD75,'AMAZON UK, FR, GER - P&amp;L'!AD351,'AMAZON UK, FR, GER - P&amp;L'!AD627)</f>
        <v>0</v>
      </c>
      <c r="AE83" s="256">
        <f>sum('AMAZON UK, FR, GER - P&amp;L'!AE75,'AMAZON UK, FR, GER - P&amp;L'!AE351,'AMAZON UK, FR, GER - P&amp;L'!AE627)</f>
        <v>231.835</v>
      </c>
      <c r="AF83" s="256">
        <f>sum('AMAZON UK, FR, GER - P&amp;L'!AF75,'AMAZON UK, FR, GER - P&amp;L'!AF351,'AMAZON UK, FR, GER - P&amp;L'!AF627)</f>
        <v>463.7695</v>
      </c>
      <c r="AG83" s="250">
        <f t="shared" si="24"/>
        <v>7700.808192</v>
      </c>
      <c r="AH83" s="251"/>
    </row>
    <row r="84" hidden="1" outlineLevel="1">
      <c r="A84" s="401" t="s">
        <v>978</v>
      </c>
      <c r="B84" s="353"/>
      <c r="C84" s="353"/>
      <c r="D84" s="353"/>
      <c r="E84" s="353"/>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250">
        <f t="shared" si="24"/>
        <v>0</v>
      </c>
      <c r="AH84" s="251"/>
    </row>
    <row r="85">
      <c r="A85" s="402" t="s">
        <v>234</v>
      </c>
      <c r="B85" s="403">
        <f t="shared" ref="B85:AF85" si="25">sum(B82:B84)</f>
        <v>0</v>
      </c>
      <c r="C85" s="403">
        <f t="shared" si="25"/>
        <v>0</v>
      </c>
      <c r="D85" s="403">
        <f t="shared" si="25"/>
        <v>0</v>
      </c>
      <c r="E85" s="403">
        <f t="shared" si="25"/>
        <v>0</v>
      </c>
      <c r="F85" s="403">
        <f t="shared" si="25"/>
        <v>232.9295</v>
      </c>
      <c r="G85" s="403">
        <f t="shared" si="25"/>
        <v>0</v>
      </c>
      <c r="H85" s="403">
        <f t="shared" si="25"/>
        <v>466.6948</v>
      </c>
      <c r="I85" s="403">
        <f t="shared" si="25"/>
        <v>233.3474</v>
      </c>
      <c r="J85" s="403">
        <f t="shared" si="25"/>
        <v>0</v>
      </c>
      <c r="K85" s="403">
        <f t="shared" si="25"/>
        <v>233.3474</v>
      </c>
      <c r="L85" s="403">
        <f t="shared" si="25"/>
        <v>682.178238</v>
      </c>
      <c r="M85" s="403">
        <f t="shared" si="25"/>
        <v>0</v>
      </c>
      <c r="N85" s="403">
        <f t="shared" si="25"/>
        <v>0</v>
      </c>
      <c r="O85" s="403">
        <f t="shared" si="25"/>
        <v>391.56921</v>
      </c>
      <c r="P85" s="403">
        <f t="shared" si="25"/>
        <v>0</v>
      </c>
      <c r="Q85" s="403">
        <f t="shared" si="25"/>
        <v>259.896</v>
      </c>
      <c r="R85" s="403">
        <f t="shared" si="25"/>
        <v>196.4118</v>
      </c>
      <c r="S85" s="403">
        <f t="shared" si="25"/>
        <v>519.792</v>
      </c>
      <c r="T85" s="403">
        <f t="shared" si="25"/>
        <v>196.4118</v>
      </c>
      <c r="U85" s="403">
        <f t="shared" si="25"/>
        <v>707.758744</v>
      </c>
      <c r="V85" s="403">
        <f t="shared" si="25"/>
        <v>231.3773</v>
      </c>
      <c r="W85" s="403">
        <f t="shared" si="25"/>
        <v>231.3773</v>
      </c>
      <c r="X85" s="403">
        <f t="shared" si="25"/>
        <v>231.3773</v>
      </c>
      <c r="Y85" s="403">
        <f t="shared" si="25"/>
        <v>926.4047</v>
      </c>
      <c r="Z85" s="403">
        <f t="shared" si="25"/>
        <v>231.6758</v>
      </c>
      <c r="AA85" s="403">
        <f t="shared" si="25"/>
        <v>695.0274</v>
      </c>
      <c r="AB85" s="403">
        <f t="shared" si="25"/>
        <v>695.0274</v>
      </c>
      <c r="AC85" s="403">
        <f t="shared" si="25"/>
        <v>428.2468</v>
      </c>
      <c r="AD85" s="403">
        <f t="shared" si="25"/>
        <v>0</v>
      </c>
      <c r="AE85" s="403">
        <f t="shared" si="25"/>
        <v>231.835</v>
      </c>
      <c r="AF85" s="403">
        <f t="shared" si="25"/>
        <v>463.7695</v>
      </c>
      <c r="AG85" s="250">
        <f t="shared" si="24"/>
        <v>8486.455392</v>
      </c>
      <c r="AH85" s="251"/>
    </row>
    <row r="86" collapsed="1">
      <c r="A86" s="261"/>
      <c r="B86" s="262"/>
      <c r="C86" s="262"/>
      <c r="D86" s="262"/>
      <c r="E86" s="262"/>
      <c r="F86" s="262"/>
      <c r="G86" s="262"/>
      <c r="H86" s="262"/>
      <c r="I86" s="262"/>
      <c r="J86" s="262"/>
      <c r="K86" s="262"/>
      <c r="L86" s="262"/>
      <c r="M86" s="262"/>
      <c r="N86" s="262"/>
      <c r="O86" s="262"/>
      <c r="P86" s="262"/>
      <c r="Q86" s="262"/>
      <c r="R86" s="262"/>
      <c r="S86" s="262"/>
      <c r="T86" s="262"/>
      <c r="U86" s="262"/>
      <c r="V86" s="262"/>
      <c r="W86" s="262"/>
      <c r="X86" s="262"/>
      <c r="Y86" s="262"/>
      <c r="Z86" s="262"/>
      <c r="AA86" s="262"/>
      <c r="AB86" s="262"/>
      <c r="AC86" s="262"/>
      <c r="AD86" s="262"/>
      <c r="AE86" s="262"/>
      <c r="AF86" s="262"/>
      <c r="AG86" s="250"/>
      <c r="AH86" s="264"/>
    </row>
    <row r="87" hidden="1" outlineLevel="1">
      <c r="A87" s="401" t="s">
        <v>235</v>
      </c>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50">
        <f t="shared" ref="AG87:AG90" si="26">SUM(B87:AF87)</f>
        <v>0</v>
      </c>
      <c r="AH87" s="251"/>
    </row>
    <row r="88" hidden="1" outlineLevel="1">
      <c r="A88" s="401" t="s">
        <v>979</v>
      </c>
      <c r="B88" s="270"/>
      <c r="C88" s="270"/>
      <c r="D88" s="270"/>
      <c r="E88" s="270"/>
      <c r="F88" s="270"/>
      <c r="G88" s="270"/>
      <c r="H88" s="270"/>
      <c r="I88" s="270"/>
      <c r="J88" s="270"/>
      <c r="K88" s="270"/>
      <c r="L88" s="270"/>
      <c r="M88" s="270"/>
      <c r="N88" s="270"/>
      <c r="O88" s="270"/>
      <c r="P88" s="270"/>
      <c r="Q88" s="270"/>
      <c r="R88" s="270"/>
      <c r="S88" s="270"/>
      <c r="T88" s="270"/>
      <c r="U88" s="270"/>
      <c r="V88" s="270"/>
      <c r="W88" s="270"/>
      <c r="X88" s="270"/>
      <c r="Y88" s="270"/>
      <c r="Z88" s="270"/>
      <c r="AA88" s="270"/>
      <c r="AB88" s="270"/>
      <c r="AC88" s="270"/>
      <c r="AD88" s="270"/>
      <c r="AE88" s="270"/>
      <c r="AF88" s="270"/>
      <c r="AG88" s="250">
        <f t="shared" si="26"/>
        <v>0</v>
      </c>
      <c r="AH88" s="251"/>
    </row>
    <row r="89" hidden="1" outlineLevel="1">
      <c r="A89" s="401" t="s">
        <v>980</v>
      </c>
      <c r="B89" s="270"/>
      <c r="C89" s="270"/>
      <c r="D89" s="270"/>
      <c r="E89" s="270"/>
      <c r="F89" s="270"/>
      <c r="G89" s="270"/>
      <c r="H89" s="270"/>
      <c r="I89" s="270"/>
      <c r="J89" s="270"/>
      <c r="K89" s="270"/>
      <c r="L89" s="270"/>
      <c r="M89" s="270"/>
      <c r="N89" s="270"/>
      <c r="O89" s="270"/>
      <c r="P89" s="270"/>
      <c r="Q89" s="270"/>
      <c r="R89" s="270"/>
      <c r="S89" s="270"/>
      <c r="T89" s="270"/>
      <c r="U89" s="270"/>
      <c r="V89" s="270"/>
      <c r="W89" s="270"/>
      <c r="X89" s="270"/>
      <c r="Y89" s="270"/>
      <c r="Z89" s="270"/>
      <c r="AA89" s="270"/>
      <c r="AB89" s="270"/>
      <c r="AC89" s="270"/>
      <c r="AD89" s="270"/>
      <c r="AE89" s="270"/>
      <c r="AF89" s="270"/>
      <c r="AG89" s="250">
        <f t="shared" si="26"/>
        <v>0</v>
      </c>
      <c r="AH89" s="251"/>
    </row>
    <row r="90" hidden="1" outlineLevel="1">
      <c r="A90" s="404" t="s">
        <v>238</v>
      </c>
      <c r="B90" s="405">
        <f t="shared" ref="B90:AF90" si="27">sum(B87:B89)</f>
        <v>0</v>
      </c>
      <c r="C90" s="405">
        <f t="shared" si="27"/>
        <v>0</v>
      </c>
      <c r="D90" s="405">
        <f t="shared" si="27"/>
        <v>0</v>
      </c>
      <c r="E90" s="405">
        <f t="shared" si="27"/>
        <v>0</v>
      </c>
      <c r="F90" s="405">
        <f t="shared" si="27"/>
        <v>0</v>
      </c>
      <c r="G90" s="405">
        <f t="shared" si="27"/>
        <v>0</v>
      </c>
      <c r="H90" s="405">
        <f t="shared" si="27"/>
        <v>0</v>
      </c>
      <c r="I90" s="405">
        <f t="shared" si="27"/>
        <v>0</v>
      </c>
      <c r="J90" s="405">
        <f t="shared" si="27"/>
        <v>0</v>
      </c>
      <c r="K90" s="405">
        <f t="shared" si="27"/>
        <v>0</v>
      </c>
      <c r="L90" s="405">
        <f t="shared" si="27"/>
        <v>0</v>
      </c>
      <c r="M90" s="405">
        <f t="shared" si="27"/>
        <v>0</v>
      </c>
      <c r="N90" s="405">
        <f t="shared" si="27"/>
        <v>0</v>
      </c>
      <c r="O90" s="405">
        <f t="shared" si="27"/>
        <v>0</v>
      </c>
      <c r="P90" s="405">
        <f t="shared" si="27"/>
        <v>0</v>
      </c>
      <c r="Q90" s="405">
        <f t="shared" si="27"/>
        <v>0</v>
      </c>
      <c r="R90" s="405">
        <f t="shared" si="27"/>
        <v>0</v>
      </c>
      <c r="S90" s="405">
        <f t="shared" si="27"/>
        <v>0</v>
      </c>
      <c r="T90" s="405">
        <f t="shared" si="27"/>
        <v>0</v>
      </c>
      <c r="U90" s="405">
        <f t="shared" si="27"/>
        <v>0</v>
      </c>
      <c r="V90" s="405">
        <f t="shared" si="27"/>
        <v>0</v>
      </c>
      <c r="W90" s="405">
        <f t="shared" si="27"/>
        <v>0</v>
      </c>
      <c r="X90" s="405">
        <f t="shared" si="27"/>
        <v>0</v>
      </c>
      <c r="Y90" s="405">
        <f t="shared" si="27"/>
        <v>0</v>
      </c>
      <c r="Z90" s="405">
        <f t="shared" si="27"/>
        <v>0</v>
      </c>
      <c r="AA90" s="405">
        <f t="shared" si="27"/>
        <v>0</v>
      </c>
      <c r="AB90" s="405">
        <f t="shared" si="27"/>
        <v>0</v>
      </c>
      <c r="AC90" s="405">
        <f t="shared" si="27"/>
        <v>0</v>
      </c>
      <c r="AD90" s="405">
        <f t="shared" si="27"/>
        <v>0</v>
      </c>
      <c r="AE90" s="405">
        <f t="shared" si="27"/>
        <v>0</v>
      </c>
      <c r="AF90" s="405">
        <f t="shared" si="27"/>
        <v>0</v>
      </c>
      <c r="AG90" s="250">
        <f t="shared" si="26"/>
        <v>0</v>
      </c>
      <c r="AH90" s="406"/>
    </row>
    <row r="91" hidden="1" outlineLevel="1">
      <c r="A91" s="261"/>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c r="Z91" s="262"/>
      <c r="AA91" s="262"/>
      <c r="AB91" s="262"/>
      <c r="AC91" s="262"/>
      <c r="AD91" s="262"/>
      <c r="AE91" s="262"/>
      <c r="AF91" s="262"/>
      <c r="AG91" s="250"/>
      <c r="AH91" s="270"/>
    </row>
    <row r="92" collapsed="1">
      <c r="A92" s="271" t="s">
        <v>239</v>
      </c>
      <c r="B92" s="272">
        <f t="shared" ref="B92:AF92" si="28">sum(B96,B100,B105)</f>
        <v>0</v>
      </c>
      <c r="C92" s="272">
        <f t="shared" si="28"/>
        <v>0</v>
      </c>
      <c r="D92" s="272">
        <f t="shared" si="28"/>
        <v>0</v>
      </c>
      <c r="E92" s="272">
        <f t="shared" si="28"/>
        <v>0</v>
      </c>
      <c r="F92" s="272">
        <f t="shared" si="28"/>
        <v>0</v>
      </c>
      <c r="G92" s="272">
        <f t="shared" si="28"/>
        <v>0</v>
      </c>
      <c r="H92" s="272">
        <f t="shared" si="28"/>
        <v>0</v>
      </c>
      <c r="I92" s="272">
        <f t="shared" si="28"/>
        <v>0</v>
      </c>
      <c r="J92" s="272">
        <f t="shared" si="28"/>
        <v>0</v>
      </c>
      <c r="K92" s="272">
        <f t="shared" si="28"/>
        <v>0</v>
      </c>
      <c r="L92" s="272">
        <f t="shared" si="28"/>
        <v>0</v>
      </c>
      <c r="M92" s="272">
        <f t="shared" si="28"/>
        <v>0</v>
      </c>
      <c r="N92" s="272">
        <f t="shared" si="28"/>
        <v>0</v>
      </c>
      <c r="O92" s="272">
        <f t="shared" si="28"/>
        <v>0</v>
      </c>
      <c r="P92" s="272">
        <f t="shared" si="28"/>
        <v>0</v>
      </c>
      <c r="Q92" s="272">
        <f t="shared" si="28"/>
        <v>0</v>
      </c>
      <c r="R92" s="272">
        <f t="shared" si="28"/>
        <v>0</v>
      </c>
      <c r="S92" s="272">
        <f t="shared" si="28"/>
        <v>0</v>
      </c>
      <c r="T92" s="272">
        <f t="shared" si="28"/>
        <v>0</v>
      </c>
      <c r="U92" s="272">
        <f t="shared" si="28"/>
        <v>0</v>
      </c>
      <c r="V92" s="272">
        <f t="shared" si="28"/>
        <v>0</v>
      </c>
      <c r="W92" s="272">
        <f t="shared" si="28"/>
        <v>0</v>
      </c>
      <c r="X92" s="272">
        <f t="shared" si="28"/>
        <v>0</v>
      </c>
      <c r="Y92" s="272">
        <f t="shared" si="28"/>
        <v>0</v>
      </c>
      <c r="Z92" s="272">
        <f t="shared" si="28"/>
        <v>0</v>
      </c>
      <c r="AA92" s="272">
        <f t="shared" si="28"/>
        <v>0</v>
      </c>
      <c r="AB92" s="272">
        <f t="shared" si="28"/>
        <v>0</v>
      </c>
      <c r="AC92" s="272">
        <f t="shared" si="28"/>
        <v>0</v>
      </c>
      <c r="AD92" s="272">
        <f t="shared" si="28"/>
        <v>0</v>
      </c>
      <c r="AE92" s="272">
        <f t="shared" si="28"/>
        <v>0</v>
      </c>
      <c r="AF92" s="272">
        <f t="shared" si="28"/>
        <v>0</v>
      </c>
      <c r="AG92" s="250">
        <f t="shared" ref="AG92:AG96" si="29">SUM(B92:AF92)</f>
        <v>0</v>
      </c>
      <c r="AH92" s="273"/>
    </row>
    <row r="93" hidden="1" outlineLevel="1">
      <c r="A93" s="401" t="s">
        <v>240</v>
      </c>
      <c r="B93" s="270"/>
      <c r="C93" s="270"/>
      <c r="D93" s="270"/>
      <c r="E93" s="270"/>
      <c r="F93" s="270"/>
      <c r="G93" s="270"/>
      <c r="H93" s="270"/>
      <c r="I93" s="270"/>
      <c r="J93" s="270"/>
      <c r="K93" s="270"/>
      <c r="L93" s="270"/>
      <c r="M93" s="270"/>
      <c r="N93" s="270"/>
      <c r="O93" s="270"/>
      <c r="P93" s="270"/>
      <c r="Q93" s="270"/>
      <c r="R93" s="270"/>
      <c r="S93" s="270"/>
      <c r="T93" s="270"/>
      <c r="U93" s="270"/>
      <c r="V93" s="270"/>
      <c r="W93" s="270"/>
      <c r="X93" s="270"/>
      <c r="Y93" s="270"/>
      <c r="Z93" s="270"/>
      <c r="AA93" s="270"/>
      <c r="AB93" s="270"/>
      <c r="AC93" s="270"/>
      <c r="AD93" s="270"/>
      <c r="AE93" s="270"/>
      <c r="AF93" s="270"/>
      <c r="AG93" s="250">
        <f t="shared" si="29"/>
        <v>0</v>
      </c>
      <c r="AH93" s="251"/>
    </row>
    <row r="94" hidden="1" outlineLevel="1">
      <c r="A94" s="401" t="s">
        <v>981</v>
      </c>
      <c r="B94" s="270"/>
      <c r="C94" s="270"/>
      <c r="D94" s="270"/>
      <c r="E94" s="270"/>
      <c r="F94" s="270"/>
      <c r="G94" s="270"/>
      <c r="H94" s="270"/>
      <c r="I94" s="270"/>
      <c r="J94" s="270"/>
      <c r="K94" s="270"/>
      <c r="L94" s="270"/>
      <c r="M94" s="270"/>
      <c r="N94" s="270"/>
      <c r="O94" s="270"/>
      <c r="P94" s="270"/>
      <c r="Q94" s="270"/>
      <c r="R94" s="270"/>
      <c r="S94" s="270"/>
      <c r="T94" s="270"/>
      <c r="U94" s="270"/>
      <c r="V94" s="270"/>
      <c r="W94" s="270"/>
      <c r="X94" s="270"/>
      <c r="Y94" s="270"/>
      <c r="Z94" s="270"/>
      <c r="AA94" s="270"/>
      <c r="AB94" s="270"/>
      <c r="AC94" s="270"/>
      <c r="AD94" s="270"/>
      <c r="AE94" s="270"/>
      <c r="AF94" s="270"/>
      <c r="AG94" s="250">
        <f t="shared" si="29"/>
        <v>0</v>
      </c>
      <c r="AH94" s="251"/>
    </row>
    <row r="95" hidden="1" outlineLevel="1">
      <c r="A95" s="401" t="s">
        <v>982</v>
      </c>
      <c r="B95" s="270"/>
      <c r="C95" s="270"/>
      <c r="D95" s="270"/>
      <c r="E95" s="270"/>
      <c r="F95" s="270"/>
      <c r="G95" s="270"/>
      <c r="H95" s="270"/>
      <c r="I95" s="270"/>
      <c r="J95" s="270"/>
      <c r="K95" s="270"/>
      <c r="L95" s="270"/>
      <c r="M95" s="270"/>
      <c r="N95" s="270"/>
      <c r="O95" s="270"/>
      <c r="P95" s="270"/>
      <c r="Q95" s="270"/>
      <c r="R95" s="270"/>
      <c r="S95" s="270"/>
      <c r="T95" s="270"/>
      <c r="U95" s="270"/>
      <c r="V95" s="270"/>
      <c r="W95" s="270"/>
      <c r="X95" s="270"/>
      <c r="Y95" s="270"/>
      <c r="Z95" s="270"/>
      <c r="AA95" s="270"/>
      <c r="AB95" s="270"/>
      <c r="AC95" s="270"/>
      <c r="AD95" s="270"/>
      <c r="AE95" s="270"/>
      <c r="AF95" s="270"/>
      <c r="AG95" s="250">
        <f t="shared" si="29"/>
        <v>0</v>
      </c>
      <c r="AH95" s="251"/>
    </row>
    <row r="96" hidden="1" outlineLevel="1">
      <c r="A96" s="402" t="s">
        <v>243</v>
      </c>
      <c r="B96" s="403">
        <f t="shared" ref="B96:AF96" si="30">sum(B93:B95)</f>
        <v>0</v>
      </c>
      <c r="C96" s="403">
        <f t="shared" si="30"/>
        <v>0</v>
      </c>
      <c r="D96" s="403">
        <f t="shared" si="30"/>
        <v>0</v>
      </c>
      <c r="E96" s="403">
        <f t="shared" si="30"/>
        <v>0</v>
      </c>
      <c r="F96" s="403">
        <f t="shared" si="30"/>
        <v>0</v>
      </c>
      <c r="G96" s="403">
        <f t="shared" si="30"/>
        <v>0</v>
      </c>
      <c r="H96" s="403">
        <f t="shared" si="30"/>
        <v>0</v>
      </c>
      <c r="I96" s="403">
        <f t="shared" si="30"/>
        <v>0</v>
      </c>
      <c r="J96" s="403">
        <f t="shared" si="30"/>
        <v>0</v>
      </c>
      <c r="K96" s="403">
        <f t="shared" si="30"/>
        <v>0</v>
      </c>
      <c r="L96" s="403">
        <f t="shared" si="30"/>
        <v>0</v>
      </c>
      <c r="M96" s="403">
        <f t="shared" si="30"/>
        <v>0</v>
      </c>
      <c r="N96" s="403">
        <f t="shared" si="30"/>
        <v>0</v>
      </c>
      <c r="O96" s="403">
        <f t="shared" si="30"/>
        <v>0</v>
      </c>
      <c r="P96" s="403">
        <f t="shared" si="30"/>
        <v>0</v>
      </c>
      <c r="Q96" s="403">
        <f t="shared" si="30"/>
        <v>0</v>
      </c>
      <c r="R96" s="403">
        <f t="shared" si="30"/>
        <v>0</v>
      </c>
      <c r="S96" s="403">
        <f t="shared" si="30"/>
        <v>0</v>
      </c>
      <c r="T96" s="403">
        <f t="shared" si="30"/>
        <v>0</v>
      </c>
      <c r="U96" s="403">
        <f t="shared" si="30"/>
        <v>0</v>
      </c>
      <c r="V96" s="403">
        <f t="shared" si="30"/>
        <v>0</v>
      </c>
      <c r="W96" s="403">
        <f t="shared" si="30"/>
        <v>0</v>
      </c>
      <c r="X96" s="403">
        <f t="shared" si="30"/>
        <v>0</v>
      </c>
      <c r="Y96" s="403">
        <f t="shared" si="30"/>
        <v>0</v>
      </c>
      <c r="Z96" s="403">
        <f t="shared" si="30"/>
        <v>0</v>
      </c>
      <c r="AA96" s="403">
        <f t="shared" si="30"/>
        <v>0</v>
      </c>
      <c r="AB96" s="403">
        <f t="shared" si="30"/>
        <v>0</v>
      </c>
      <c r="AC96" s="403">
        <f t="shared" si="30"/>
        <v>0</v>
      </c>
      <c r="AD96" s="403">
        <f t="shared" si="30"/>
        <v>0</v>
      </c>
      <c r="AE96" s="403">
        <f t="shared" si="30"/>
        <v>0</v>
      </c>
      <c r="AF96" s="403">
        <f t="shared" si="30"/>
        <v>0</v>
      </c>
      <c r="AG96" s="250">
        <f t="shared" si="29"/>
        <v>0</v>
      </c>
      <c r="AH96" s="251"/>
    </row>
    <row r="97" hidden="1" outlineLevel="1">
      <c r="A97" s="261"/>
      <c r="B97" s="262"/>
      <c r="C97" s="262"/>
      <c r="D97" s="262"/>
      <c r="E97" s="262"/>
      <c r="F97" s="262"/>
      <c r="G97" s="262"/>
      <c r="H97" s="262"/>
      <c r="I97" s="262"/>
      <c r="J97" s="262"/>
      <c r="K97" s="262"/>
      <c r="L97" s="262"/>
      <c r="M97" s="262"/>
      <c r="N97" s="262"/>
      <c r="O97" s="262"/>
      <c r="P97" s="262"/>
      <c r="Q97" s="262"/>
      <c r="R97" s="262"/>
      <c r="S97" s="262"/>
      <c r="T97" s="262"/>
      <c r="U97" s="262"/>
      <c r="V97" s="262"/>
      <c r="W97" s="262"/>
      <c r="X97" s="262"/>
      <c r="Y97" s="262"/>
      <c r="Z97" s="262"/>
      <c r="AA97" s="262"/>
      <c r="AB97" s="262"/>
      <c r="AC97" s="262"/>
      <c r="AD97" s="262"/>
      <c r="AE97" s="262"/>
      <c r="AF97" s="262"/>
      <c r="AG97" s="250"/>
      <c r="AH97" s="264"/>
    </row>
    <row r="98" hidden="1" outlineLevel="1">
      <c r="A98" s="401" t="s">
        <v>244</v>
      </c>
      <c r="B98" s="270"/>
      <c r="C98" s="270"/>
      <c r="D98" s="270"/>
      <c r="E98" s="270"/>
      <c r="F98" s="270"/>
      <c r="G98" s="270"/>
      <c r="H98" s="270"/>
      <c r="I98" s="270"/>
      <c r="J98" s="270"/>
      <c r="K98" s="270"/>
      <c r="L98" s="270"/>
      <c r="M98" s="270"/>
      <c r="N98" s="270"/>
      <c r="O98" s="270"/>
      <c r="P98" s="270"/>
      <c r="Q98" s="270"/>
      <c r="R98" s="270"/>
      <c r="S98" s="270"/>
      <c r="T98" s="270"/>
      <c r="U98" s="270"/>
      <c r="V98" s="270"/>
      <c r="W98" s="270"/>
      <c r="X98" s="270"/>
      <c r="Y98" s="270"/>
      <c r="Z98" s="270"/>
      <c r="AA98" s="270"/>
      <c r="AB98" s="270"/>
      <c r="AC98" s="270"/>
      <c r="AD98" s="270"/>
      <c r="AE98" s="270"/>
      <c r="AF98" s="270"/>
      <c r="AG98" s="250">
        <f t="shared" ref="AG98:AG100" si="31">SUM(B98:AF98)</f>
        <v>0</v>
      </c>
      <c r="AH98" s="251"/>
    </row>
    <row r="99" hidden="1" outlineLevel="1">
      <c r="A99" s="401" t="s">
        <v>983</v>
      </c>
      <c r="B99" s="270"/>
      <c r="C99" s="270"/>
      <c r="D99" s="270"/>
      <c r="E99" s="270"/>
      <c r="F99" s="270"/>
      <c r="G99" s="270"/>
      <c r="H99" s="270"/>
      <c r="I99" s="270"/>
      <c r="J99" s="270"/>
      <c r="K99" s="270"/>
      <c r="L99" s="270"/>
      <c r="M99" s="270"/>
      <c r="N99" s="270"/>
      <c r="O99" s="270"/>
      <c r="P99" s="270"/>
      <c r="Q99" s="270"/>
      <c r="R99" s="270"/>
      <c r="S99" s="270"/>
      <c r="T99" s="270"/>
      <c r="U99" s="270"/>
      <c r="V99" s="270"/>
      <c r="W99" s="270"/>
      <c r="X99" s="270"/>
      <c r="Y99" s="270"/>
      <c r="Z99" s="270"/>
      <c r="AA99" s="270"/>
      <c r="AB99" s="270"/>
      <c r="AC99" s="270"/>
      <c r="AD99" s="270"/>
      <c r="AE99" s="270"/>
      <c r="AF99" s="270"/>
      <c r="AG99" s="250">
        <f t="shared" si="31"/>
        <v>0</v>
      </c>
      <c r="AH99" s="251"/>
    </row>
    <row r="100" hidden="1" outlineLevel="1">
      <c r="A100" s="402" t="s">
        <v>246</v>
      </c>
      <c r="B100" s="403">
        <f t="shared" ref="B100:AF100" si="32">sum(B98:B99)</f>
        <v>0</v>
      </c>
      <c r="C100" s="403">
        <f t="shared" si="32"/>
        <v>0</v>
      </c>
      <c r="D100" s="403">
        <f t="shared" si="32"/>
        <v>0</v>
      </c>
      <c r="E100" s="403">
        <f t="shared" si="32"/>
        <v>0</v>
      </c>
      <c r="F100" s="403">
        <f t="shared" si="32"/>
        <v>0</v>
      </c>
      <c r="G100" s="403">
        <f t="shared" si="32"/>
        <v>0</v>
      </c>
      <c r="H100" s="403">
        <f t="shared" si="32"/>
        <v>0</v>
      </c>
      <c r="I100" s="403">
        <f t="shared" si="32"/>
        <v>0</v>
      </c>
      <c r="J100" s="403">
        <f t="shared" si="32"/>
        <v>0</v>
      </c>
      <c r="K100" s="403">
        <f t="shared" si="32"/>
        <v>0</v>
      </c>
      <c r="L100" s="403">
        <f t="shared" si="32"/>
        <v>0</v>
      </c>
      <c r="M100" s="403">
        <f t="shared" si="32"/>
        <v>0</v>
      </c>
      <c r="N100" s="403">
        <f t="shared" si="32"/>
        <v>0</v>
      </c>
      <c r="O100" s="403">
        <f t="shared" si="32"/>
        <v>0</v>
      </c>
      <c r="P100" s="403">
        <f t="shared" si="32"/>
        <v>0</v>
      </c>
      <c r="Q100" s="403">
        <f t="shared" si="32"/>
        <v>0</v>
      </c>
      <c r="R100" s="403">
        <f t="shared" si="32"/>
        <v>0</v>
      </c>
      <c r="S100" s="403">
        <f t="shared" si="32"/>
        <v>0</v>
      </c>
      <c r="T100" s="403">
        <f t="shared" si="32"/>
        <v>0</v>
      </c>
      <c r="U100" s="403">
        <f t="shared" si="32"/>
        <v>0</v>
      </c>
      <c r="V100" s="403">
        <f t="shared" si="32"/>
        <v>0</v>
      </c>
      <c r="W100" s="403">
        <f t="shared" si="32"/>
        <v>0</v>
      </c>
      <c r="X100" s="403">
        <f t="shared" si="32"/>
        <v>0</v>
      </c>
      <c r="Y100" s="403">
        <f t="shared" si="32"/>
        <v>0</v>
      </c>
      <c r="Z100" s="403">
        <f t="shared" si="32"/>
        <v>0</v>
      </c>
      <c r="AA100" s="403">
        <f t="shared" si="32"/>
        <v>0</v>
      </c>
      <c r="AB100" s="403">
        <f t="shared" si="32"/>
        <v>0</v>
      </c>
      <c r="AC100" s="403">
        <f t="shared" si="32"/>
        <v>0</v>
      </c>
      <c r="AD100" s="403">
        <f t="shared" si="32"/>
        <v>0</v>
      </c>
      <c r="AE100" s="403">
        <f t="shared" si="32"/>
        <v>0</v>
      </c>
      <c r="AF100" s="403">
        <f t="shared" si="32"/>
        <v>0</v>
      </c>
      <c r="AG100" s="250">
        <f t="shared" si="31"/>
        <v>0</v>
      </c>
      <c r="AH100" s="251"/>
    </row>
    <row r="101" hidden="1" outlineLevel="1">
      <c r="A101" s="261"/>
      <c r="B101" s="262"/>
      <c r="C101" s="262"/>
      <c r="D101" s="262"/>
      <c r="E101" s="262"/>
      <c r="F101" s="262"/>
      <c r="G101" s="262"/>
      <c r="H101" s="262"/>
      <c r="I101" s="262"/>
      <c r="J101" s="262"/>
      <c r="K101" s="262"/>
      <c r="L101" s="262"/>
      <c r="M101" s="262"/>
      <c r="N101" s="262"/>
      <c r="O101" s="262"/>
      <c r="P101" s="262"/>
      <c r="Q101" s="262"/>
      <c r="R101" s="262"/>
      <c r="S101" s="262"/>
      <c r="T101" s="262"/>
      <c r="U101" s="262"/>
      <c r="V101" s="262"/>
      <c r="W101" s="262"/>
      <c r="X101" s="262"/>
      <c r="Y101" s="262"/>
      <c r="Z101" s="262"/>
      <c r="AA101" s="262"/>
      <c r="AB101" s="262"/>
      <c r="AC101" s="262"/>
      <c r="AD101" s="262"/>
      <c r="AE101" s="262"/>
      <c r="AF101" s="262"/>
      <c r="AG101" s="250"/>
      <c r="AH101" s="264"/>
    </row>
    <row r="102" hidden="1" outlineLevel="1">
      <c r="A102" s="401" t="s">
        <v>984</v>
      </c>
      <c r="B102" s="270"/>
      <c r="C102" s="270"/>
      <c r="D102" s="270"/>
      <c r="E102" s="270"/>
      <c r="F102" s="270"/>
      <c r="G102" s="270"/>
      <c r="H102" s="270"/>
      <c r="I102" s="270"/>
      <c r="J102" s="270"/>
      <c r="K102" s="270"/>
      <c r="L102" s="270"/>
      <c r="M102" s="270"/>
      <c r="N102" s="270"/>
      <c r="O102" s="270"/>
      <c r="P102" s="270"/>
      <c r="Q102" s="270"/>
      <c r="R102" s="270"/>
      <c r="S102" s="270"/>
      <c r="T102" s="270"/>
      <c r="U102" s="270"/>
      <c r="V102" s="270"/>
      <c r="W102" s="270"/>
      <c r="X102" s="270"/>
      <c r="Y102" s="270"/>
      <c r="Z102" s="270"/>
      <c r="AA102" s="270"/>
      <c r="AB102" s="270"/>
      <c r="AC102" s="270"/>
      <c r="AD102" s="270"/>
      <c r="AE102" s="270"/>
      <c r="AF102" s="270"/>
      <c r="AG102" s="250">
        <f t="shared" ref="AG102:AG105" si="33">SUM(B102:AF102)</f>
        <v>0</v>
      </c>
      <c r="AH102" s="251"/>
    </row>
    <row r="103" hidden="1" outlineLevel="1">
      <c r="A103" s="401" t="s">
        <v>985</v>
      </c>
      <c r="B103" s="270"/>
      <c r="C103" s="270"/>
      <c r="D103" s="270"/>
      <c r="E103" s="270"/>
      <c r="F103" s="270"/>
      <c r="G103" s="270"/>
      <c r="H103" s="270"/>
      <c r="I103" s="270"/>
      <c r="J103" s="270"/>
      <c r="K103" s="270"/>
      <c r="L103" s="270"/>
      <c r="M103" s="270"/>
      <c r="N103" s="270"/>
      <c r="O103" s="270"/>
      <c r="P103" s="270"/>
      <c r="Q103" s="270"/>
      <c r="R103" s="270"/>
      <c r="S103" s="270"/>
      <c r="T103" s="270"/>
      <c r="U103" s="270"/>
      <c r="V103" s="270"/>
      <c r="W103" s="270"/>
      <c r="X103" s="270"/>
      <c r="Y103" s="270"/>
      <c r="Z103" s="270"/>
      <c r="AA103" s="270"/>
      <c r="AB103" s="270"/>
      <c r="AC103" s="270"/>
      <c r="AD103" s="270"/>
      <c r="AE103" s="270"/>
      <c r="AF103" s="270"/>
      <c r="AG103" s="250">
        <f t="shared" si="33"/>
        <v>0</v>
      </c>
      <c r="AH103" s="251"/>
    </row>
    <row r="104" hidden="1" outlineLevel="1">
      <c r="A104" s="401" t="s">
        <v>986</v>
      </c>
      <c r="B104" s="270"/>
      <c r="C104" s="270"/>
      <c r="D104" s="270"/>
      <c r="E104" s="270"/>
      <c r="F104" s="270"/>
      <c r="G104" s="270"/>
      <c r="H104" s="270"/>
      <c r="I104" s="270"/>
      <c r="J104" s="270"/>
      <c r="K104" s="270"/>
      <c r="L104" s="270"/>
      <c r="M104" s="270"/>
      <c r="N104" s="270"/>
      <c r="O104" s="270"/>
      <c r="P104" s="270"/>
      <c r="Q104" s="270"/>
      <c r="R104" s="270"/>
      <c r="S104" s="270"/>
      <c r="T104" s="270"/>
      <c r="U104" s="270"/>
      <c r="V104" s="270"/>
      <c r="W104" s="270"/>
      <c r="X104" s="270"/>
      <c r="Y104" s="270"/>
      <c r="Z104" s="270"/>
      <c r="AA104" s="270"/>
      <c r="AB104" s="270"/>
      <c r="AC104" s="270"/>
      <c r="AD104" s="270"/>
      <c r="AE104" s="270"/>
      <c r="AF104" s="270"/>
      <c r="AG104" s="250">
        <f t="shared" si="33"/>
        <v>0</v>
      </c>
      <c r="AH104" s="251"/>
    </row>
    <row r="105" hidden="1" outlineLevel="1">
      <c r="A105" s="404" t="s">
        <v>250</v>
      </c>
      <c r="B105" s="405">
        <f t="shared" ref="B105:AF105" si="34">sum(B102:B104)</f>
        <v>0</v>
      </c>
      <c r="C105" s="405">
        <f t="shared" si="34"/>
        <v>0</v>
      </c>
      <c r="D105" s="405">
        <f t="shared" si="34"/>
        <v>0</v>
      </c>
      <c r="E105" s="405">
        <f t="shared" si="34"/>
        <v>0</v>
      </c>
      <c r="F105" s="405">
        <f t="shared" si="34"/>
        <v>0</v>
      </c>
      <c r="G105" s="405">
        <f t="shared" si="34"/>
        <v>0</v>
      </c>
      <c r="H105" s="405">
        <f t="shared" si="34"/>
        <v>0</v>
      </c>
      <c r="I105" s="405">
        <f t="shared" si="34"/>
        <v>0</v>
      </c>
      <c r="J105" s="405">
        <f t="shared" si="34"/>
        <v>0</v>
      </c>
      <c r="K105" s="405">
        <f t="shared" si="34"/>
        <v>0</v>
      </c>
      <c r="L105" s="405">
        <f t="shared" si="34"/>
        <v>0</v>
      </c>
      <c r="M105" s="405">
        <f t="shared" si="34"/>
        <v>0</v>
      </c>
      <c r="N105" s="405">
        <f t="shared" si="34"/>
        <v>0</v>
      </c>
      <c r="O105" s="405">
        <f t="shared" si="34"/>
        <v>0</v>
      </c>
      <c r="P105" s="405">
        <f t="shared" si="34"/>
        <v>0</v>
      </c>
      <c r="Q105" s="405">
        <f t="shared" si="34"/>
        <v>0</v>
      </c>
      <c r="R105" s="405">
        <f t="shared" si="34"/>
        <v>0</v>
      </c>
      <c r="S105" s="405">
        <f t="shared" si="34"/>
        <v>0</v>
      </c>
      <c r="T105" s="405">
        <f t="shared" si="34"/>
        <v>0</v>
      </c>
      <c r="U105" s="405">
        <f t="shared" si="34"/>
        <v>0</v>
      </c>
      <c r="V105" s="405">
        <f t="shared" si="34"/>
        <v>0</v>
      </c>
      <c r="W105" s="405">
        <f t="shared" si="34"/>
        <v>0</v>
      </c>
      <c r="X105" s="405">
        <f t="shared" si="34"/>
        <v>0</v>
      </c>
      <c r="Y105" s="405">
        <f t="shared" si="34"/>
        <v>0</v>
      </c>
      <c r="Z105" s="405">
        <f t="shared" si="34"/>
        <v>0</v>
      </c>
      <c r="AA105" s="405">
        <f t="shared" si="34"/>
        <v>0</v>
      </c>
      <c r="AB105" s="405">
        <f t="shared" si="34"/>
        <v>0</v>
      </c>
      <c r="AC105" s="405">
        <f t="shared" si="34"/>
        <v>0</v>
      </c>
      <c r="AD105" s="405">
        <f t="shared" si="34"/>
        <v>0</v>
      </c>
      <c r="AE105" s="405">
        <f t="shared" si="34"/>
        <v>0</v>
      </c>
      <c r="AF105" s="405">
        <f t="shared" si="34"/>
        <v>0</v>
      </c>
      <c r="AG105" s="250">
        <f t="shared" si="33"/>
        <v>0</v>
      </c>
      <c r="AH105" s="406"/>
    </row>
    <row r="106">
      <c r="A106" s="261"/>
      <c r="B106" s="262"/>
      <c r="C106" s="262"/>
      <c r="D106" s="262"/>
      <c r="E106" s="262"/>
      <c r="F106" s="262"/>
      <c r="G106" s="262"/>
      <c r="H106" s="262"/>
      <c r="I106" s="262"/>
      <c r="J106" s="262"/>
      <c r="K106" s="262"/>
      <c r="L106" s="262"/>
      <c r="M106" s="262"/>
      <c r="N106" s="262"/>
      <c r="O106" s="262"/>
      <c r="P106" s="262"/>
      <c r="Q106" s="262"/>
      <c r="R106" s="262"/>
      <c r="S106" s="262"/>
      <c r="T106" s="262"/>
      <c r="U106" s="262"/>
      <c r="V106" s="262"/>
      <c r="W106" s="262"/>
      <c r="X106" s="262"/>
      <c r="Y106" s="262"/>
      <c r="Z106" s="262"/>
      <c r="AA106" s="262"/>
      <c r="AB106" s="262"/>
      <c r="AC106" s="262"/>
      <c r="AD106" s="262"/>
      <c r="AE106" s="262"/>
      <c r="AF106" s="262"/>
      <c r="AG106" s="250"/>
      <c r="AH106" s="264"/>
    </row>
    <row r="107">
      <c r="A107" s="407" t="s">
        <v>278</v>
      </c>
      <c r="B107" s="464">
        <f>sum('AMAZON UK, FR, GER - P&amp;L'!B99,'AMAZON UK, FR, GER - P&amp;L'!B375,'AMAZON UK, FR, GER - P&amp;L'!B651)</f>
        <v>0</v>
      </c>
      <c r="C107" s="464">
        <f>sum('AMAZON UK, FR, GER - P&amp;L'!C99,'AMAZON UK, FR, GER - P&amp;L'!C375,'AMAZON UK, FR, GER - P&amp;L'!C651)</f>
        <v>0</v>
      </c>
      <c r="D107" s="464">
        <f>sum('AMAZON UK, FR, GER - P&amp;L'!D99,'AMAZON UK, FR, GER - P&amp;L'!D375,'AMAZON UK, FR, GER - P&amp;L'!D651)</f>
        <v>0</v>
      </c>
      <c r="E107" s="464">
        <f>sum('AMAZON UK, FR, GER - P&amp;L'!E99,'AMAZON UK, FR, GER - P&amp;L'!E375,'AMAZON UK, FR, GER - P&amp;L'!E651)</f>
        <v>0</v>
      </c>
      <c r="F107" s="464">
        <f>sum('AMAZON UK, FR, GER - P&amp;L'!F99,'AMAZON UK, FR, GER - P&amp;L'!F375,'AMAZON UK, FR, GER - P&amp;L'!F651)</f>
        <v>0</v>
      </c>
      <c r="G107" s="464">
        <f>sum('AMAZON UK, FR, GER - P&amp;L'!G99,'AMAZON UK, FR, GER - P&amp;L'!G375,'AMAZON UK, FR, GER - P&amp;L'!G651)</f>
        <v>0</v>
      </c>
      <c r="H107" s="464">
        <f>sum('AMAZON UK, FR, GER - P&amp;L'!H99,'AMAZON UK, FR, GER - P&amp;L'!H375,'AMAZON UK, FR, GER - P&amp;L'!H651)</f>
        <v>0</v>
      </c>
      <c r="I107" s="464">
        <f>sum('AMAZON UK, FR, GER - P&amp;L'!I99,'AMAZON UK, FR, GER - P&amp;L'!I375,'AMAZON UK, FR, GER - P&amp;L'!I651)</f>
        <v>0</v>
      </c>
      <c r="J107" s="464">
        <f>sum('AMAZON UK, FR, GER - P&amp;L'!J99,'AMAZON UK, FR, GER - P&amp;L'!J375,'AMAZON UK, FR, GER - P&amp;L'!J651)</f>
        <v>0</v>
      </c>
      <c r="K107" s="464">
        <f>sum('AMAZON UK, FR, GER - P&amp;L'!K99,'AMAZON UK, FR, GER - P&amp;L'!K375,'AMAZON UK, FR, GER - P&amp;L'!K651)</f>
        <v>0</v>
      </c>
      <c r="L107" s="464">
        <f>sum('AMAZON UK, FR, GER - P&amp;L'!L99,'AMAZON UK, FR, GER - P&amp;L'!L375,'AMAZON UK, FR, GER - P&amp;L'!L651)</f>
        <v>0</v>
      </c>
      <c r="M107" s="464">
        <f>sum('AMAZON UK, FR, GER - P&amp;L'!M99,'AMAZON UK, FR, GER - P&amp;L'!M375,'AMAZON UK, FR, GER - P&amp;L'!M651)</f>
        <v>0</v>
      </c>
      <c r="N107" s="464">
        <f>sum('AMAZON UK, FR, GER - P&amp;L'!N99,'AMAZON UK, FR, GER - P&amp;L'!N375,'AMAZON UK, FR, GER - P&amp;L'!N651)</f>
        <v>0</v>
      </c>
      <c r="O107" s="464">
        <f>sum('AMAZON UK, FR, GER - P&amp;L'!O99,'AMAZON UK, FR, GER - P&amp;L'!O375,'AMAZON UK, FR, GER - P&amp;L'!O651)</f>
        <v>0</v>
      </c>
      <c r="P107" s="464">
        <f>sum('AMAZON UK, FR, GER - P&amp;L'!P99,'AMAZON UK, FR, GER - P&amp;L'!P375,'AMAZON UK, FR, GER - P&amp;L'!P651)</f>
        <v>0</v>
      </c>
      <c r="Q107" s="464">
        <f>sum('AMAZON UK, FR, GER - P&amp;L'!Q99,'AMAZON UK, FR, GER - P&amp;L'!Q375,'AMAZON UK, FR, GER - P&amp;L'!Q651)</f>
        <v>0</v>
      </c>
      <c r="R107" s="464">
        <f>sum('AMAZON UK, FR, GER - P&amp;L'!R99,'AMAZON UK, FR, GER - P&amp;L'!R375,'AMAZON UK, FR, GER - P&amp;L'!R651)</f>
        <v>0</v>
      </c>
      <c r="S107" s="464">
        <f>sum('AMAZON UK, FR, GER - P&amp;L'!S99,'AMAZON UK, FR, GER - P&amp;L'!S375,'AMAZON UK, FR, GER - P&amp;L'!S651)</f>
        <v>0</v>
      </c>
      <c r="T107" s="464">
        <f>sum('AMAZON UK, FR, GER - P&amp;L'!T99,'AMAZON UK, FR, GER - P&amp;L'!T375,'AMAZON UK, FR, GER - P&amp;L'!T651)</f>
        <v>0</v>
      </c>
      <c r="U107" s="464">
        <f>sum('AMAZON UK, FR, GER - P&amp;L'!U99,'AMAZON UK, FR, GER - P&amp;L'!U375,'AMAZON UK, FR, GER - P&amp;L'!U651)</f>
        <v>0</v>
      </c>
      <c r="V107" s="464">
        <f>sum('AMAZON UK, FR, GER - P&amp;L'!V99,'AMAZON UK, FR, GER - P&amp;L'!V375,'AMAZON UK, FR, GER - P&amp;L'!V651)</f>
        <v>0</v>
      </c>
      <c r="W107" s="464">
        <f>sum('AMAZON UK, FR, GER - P&amp;L'!W99,'AMAZON UK, FR, GER - P&amp;L'!W375,'AMAZON UK, FR, GER - P&amp;L'!W651)</f>
        <v>0</v>
      </c>
      <c r="X107" s="464">
        <f>sum('AMAZON UK, FR, GER - P&amp;L'!X99,'AMAZON UK, FR, GER - P&amp;L'!X375,'AMAZON UK, FR, GER - P&amp;L'!X651)</f>
        <v>0</v>
      </c>
      <c r="Y107" s="464">
        <f>sum('AMAZON UK, FR, GER - P&amp;L'!Y99,'AMAZON UK, FR, GER - P&amp;L'!Y375,'AMAZON UK, FR, GER - P&amp;L'!Y651)</f>
        <v>0</v>
      </c>
      <c r="Z107" s="464">
        <f>sum('AMAZON UK, FR, GER - P&amp;L'!Z99,'AMAZON UK, FR, GER - P&amp;L'!Z375,'AMAZON UK, FR, GER - P&amp;L'!Z651)</f>
        <v>0</v>
      </c>
      <c r="AA107" s="464">
        <f>sum('AMAZON UK, FR, GER - P&amp;L'!AA99,'AMAZON UK, FR, GER - P&amp;L'!AA375,'AMAZON UK, FR, GER - P&amp;L'!AA651)</f>
        <v>0</v>
      </c>
      <c r="AB107" s="464">
        <f>sum('AMAZON UK, FR, GER - P&amp;L'!AB99,'AMAZON UK, FR, GER - P&amp;L'!AB375,'AMAZON UK, FR, GER - P&amp;L'!AB651)</f>
        <v>0</v>
      </c>
      <c r="AC107" s="464">
        <f>sum('AMAZON UK, FR, GER - P&amp;L'!AC99,'AMAZON UK, FR, GER - P&amp;L'!AC375,'AMAZON UK, FR, GER - P&amp;L'!AC651)</f>
        <v>0</v>
      </c>
      <c r="AD107" s="464">
        <f>sum('AMAZON UK, FR, GER - P&amp;L'!AD99,'AMAZON UK, FR, GER - P&amp;L'!AD375,'AMAZON UK, FR, GER - P&amp;L'!AD651)</f>
        <v>0</v>
      </c>
      <c r="AE107" s="464">
        <f>sum('AMAZON UK, FR, GER - P&amp;L'!AE99,'AMAZON UK, FR, GER - P&amp;L'!AE375,'AMAZON UK, FR, GER - P&amp;L'!AE651)</f>
        <v>0</v>
      </c>
      <c r="AF107" s="464">
        <f>sum('AMAZON UK, FR, GER - P&amp;L'!AF99,'AMAZON UK, FR, GER - P&amp;L'!AF375,'AMAZON UK, FR, GER - P&amp;L'!AF651)</f>
        <v>0</v>
      </c>
      <c r="AG107" s="250">
        <f t="shared" ref="AG107:AG120" si="35">SUM(B107:AF107)</f>
        <v>0</v>
      </c>
      <c r="AH107" s="276"/>
    </row>
    <row r="108">
      <c r="A108" s="408" t="s">
        <v>279</v>
      </c>
      <c r="B108" s="256">
        <f>sum('AMAZON UK, FR, GER - P&amp;L'!B100,'AMAZON UK, FR, GER - P&amp;L'!B376,'AMAZON UK, FR, GER - P&amp;L'!B652)</f>
        <v>0</v>
      </c>
      <c r="C108" s="256">
        <f>sum('AMAZON UK, FR, GER - P&amp;L'!C100,'AMAZON UK, FR, GER - P&amp;L'!C376,'AMAZON UK, FR, GER - P&amp;L'!C652)</f>
        <v>0</v>
      </c>
      <c r="D108" s="256">
        <f>sum('AMAZON UK, FR, GER - P&amp;L'!D100,'AMAZON UK, FR, GER - P&amp;L'!D376,'AMAZON UK, FR, GER - P&amp;L'!D652)</f>
        <v>0</v>
      </c>
      <c r="E108" s="256">
        <f>sum('AMAZON UK, FR, GER - P&amp;L'!E100,'AMAZON UK, FR, GER - P&amp;L'!E376,'AMAZON UK, FR, GER - P&amp;L'!E652)</f>
        <v>0</v>
      </c>
      <c r="F108" s="256">
        <f>sum('AMAZON UK, FR, GER - P&amp;L'!F100,'AMAZON UK, FR, GER - P&amp;L'!F376,'AMAZON UK, FR, GER - P&amp;L'!F652)</f>
        <v>0</v>
      </c>
      <c r="G108" s="256">
        <f>sum('AMAZON UK, FR, GER - P&amp;L'!G100,'AMAZON UK, FR, GER - P&amp;L'!G376,'AMAZON UK, FR, GER - P&amp;L'!G652)</f>
        <v>0</v>
      </c>
      <c r="H108" s="256">
        <f>sum('AMAZON UK, FR, GER - P&amp;L'!H100,'AMAZON UK, FR, GER - P&amp;L'!H376,'AMAZON UK, FR, GER - P&amp;L'!H652)</f>
        <v>0</v>
      </c>
      <c r="I108" s="256">
        <f>sum('AMAZON UK, FR, GER - P&amp;L'!I100,'AMAZON UK, FR, GER - P&amp;L'!I376,'AMAZON UK, FR, GER - P&amp;L'!I652)</f>
        <v>0</v>
      </c>
      <c r="J108" s="256">
        <f>sum('AMAZON UK, FR, GER - P&amp;L'!J100,'AMAZON UK, FR, GER - P&amp;L'!J376,'AMAZON UK, FR, GER - P&amp;L'!J652)</f>
        <v>0</v>
      </c>
      <c r="K108" s="256">
        <f>sum('AMAZON UK, FR, GER - P&amp;L'!K100,'AMAZON UK, FR, GER - P&amp;L'!K376,'AMAZON UK, FR, GER - P&amp;L'!K652)</f>
        <v>0</v>
      </c>
      <c r="L108" s="256">
        <f>sum('AMAZON UK, FR, GER - P&amp;L'!L100,'AMAZON UK, FR, GER - P&amp;L'!L376,'AMAZON UK, FR, GER - P&amp;L'!L652)</f>
        <v>0</v>
      </c>
      <c r="M108" s="256">
        <f>sum('AMAZON UK, FR, GER - P&amp;L'!M100,'AMAZON UK, FR, GER - P&amp;L'!M376,'AMAZON UK, FR, GER - P&amp;L'!M652)</f>
        <v>0</v>
      </c>
      <c r="N108" s="256">
        <f>sum('AMAZON UK, FR, GER - P&amp;L'!N100,'AMAZON UK, FR, GER - P&amp;L'!N376,'AMAZON UK, FR, GER - P&amp;L'!N652)</f>
        <v>0</v>
      </c>
      <c r="O108" s="256">
        <f>sum('AMAZON UK, FR, GER - P&amp;L'!O100,'AMAZON UK, FR, GER - P&amp;L'!O376,'AMAZON UK, FR, GER - P&amp;L'!O652)</f>
        <v>0</v>
      </c>
      <c r="P108" s="256">
        <f>sum('AMAZON UK, FR, GER - P&amp;L'!P100,'AMAZON UK, FR, GER - P&amp;L'!P376,'AMAZON UK, FR, GER - P&amp;L'!P652)</f>
        <v>0</v>
      </c>
      <c r="Q108" s="256">
        <f>sum('AMAZON UK, FR, GER - P&amp;L'!Q100,'AMAZON UK, FR, GER - P&amp;L'!Q376,'AMAZON UK, FR, GER - P&amp;L'!Q652)</f>
        <v>0</v>
      </c>
      <c r="R108" s="256">
        <f>sum('AMAZON UK, FR, GER - P&amp;L'!R100,'AMAZON UK, FR, GER - P&amp;L'!R376,'AMAZON UK, FR, GER - P&amp;L'!R652)</f>
        <v>0</v>
      </c>
      <c r="S108" s="256">
        <f>sum('AMAZON UK, FR, GER - P&amp;L'!S100,'AMAZON UK, FR, GER - P&amp;L'!S376,'AMAZON UK, FR, GER - P&amp;L'!S652)</f>
        <v>0</v>
      </c>
      <c r="T108" s="256">
        <f>sum('AMAZON UK, FR, GER - P&amp;L'!T100,'AMAZON UK, FR, GER - P&amp;L'!T376,'AMAZON UK, FR, GER - P&amp;L'!T652)</f>
        <v>0</v>
      </c>
      <c r="U108" s="256">
        <f>sum('AMAZON UK, FR, GER - P&amp;L'!U100,'AMAZON UK, FR, GER - P&amp;L'!U376,'AMAZON UK, FR, GER - P&amp;L'!U652)</f>
        <v>0</v>
      </c>
      <c r="V108" s="256">
        <f>sum('AMAZON UK, FR, GER - P&amp;L'!V100,'AMAZON UK, FR, GER - P&amp;L'!V376,'AMAZON UK, FR, GER - P&amp;L'!V652)</f>
        <v>0</v>
      </c>
      <c r="W108" s="256">
        <f>sum('AMAZON UK, FR, GER - P&amp;L'!W100,'AMAZON UK, FR, GER - P&amp;L'!W376,'AMAZON UK, FR, GER - P&amp;L'!W652)</f>
        <v>0</v>
      </c>
      <c r="X108" s="256">
        <f>sum('AMAZON UK, FR, GER - P&amp;L'!X100,'AMAZON UK, FR, GER - P&amp;L'!X376,'AMAZON UK, FR, GER - P&amp;L'!X652)</f>
        <v>0</v>
      </c>
      <c r="Y108" s="256">
        <f>sum('AMAZON UK, FR, GER - P&amp;L'!Y100,'AMAZON UK, FR, GER - P&amp;L'!Y376,'AMAZON UK, FR, GER - P&amp;L'!Y652)</f>
        <v>0</v>
      </c>
      <c r="Z108" s="256">
        <f>sum('AMAZON UK, FR, GER - P&amp;L'!Z100,'AMAZON UK, FR, GER - P&amp;L'!Z376,'AMAZON UK, FR, GER - P&amp;L'!Z652)</f>
        <v>0</v>
      </c>
      <c r="AA108" s="256">
        <f>sum('AMAZON UK, FR, GER - P&amp;L'!AA100,'AMAZON UK, FR, GER - P&amp;L'!AA376,'AMAZON UK, FR, GER - P&amp;L'!AA652)</f>
        <v>0</v>
      </c>
      <c r="AB108" s="256">
        <f>sum('AMAZON UK, FR, GER - P&amp;L'!AB100,'AMAZON UK, FR, GER - P&amp;L'!AB376,'AMAZON UK, FR, GER - P&amp;L'!AB652)</f>
        <v>0</v>
      </c>
      <c r="AC108" s="256">
        <f>sum('AMAZON UK, FR, GER - P&amp;L'!AC100,'AMAZON UK, FR, GER - P&amp;L'!AC376,'AMAZON UK, FR, GER - P&amp;L'!AC652)</f>
        <v>0</v>
      </c>
      <c r="AD108" s="256">
        <f>sum('AMAZON UK, FR, GER - P&amp;L'!AD100,'AMAZON UK, FR, GER - P&amp;L'!AD376,'AMAZON UK, FR, GER - P&amp;L'!AD652)</f>
        <v>0</v>
      </c>
      <c r="AE108" s="256">
        <f>sum('AMAZON UK, FR, GER - P&amp;L'!AE100,'AMAZON UK, FR, GER - P&amp;L'!AE376,'AMAZON UK, FR, GER - P&amp;L'!AE652)</f>
        <v>0</v>
      </c>
      <c r="AF108" s="256">
        <f>sum('AMAZON UK, FR, GER - P&amp;L'!AF100,'AMAZON UK, FR, GER - P&amp;L'!AF376,'AMAZON UK, FR, GER - P&amp;L'!AF652)</f>
        <v>0</v>
      </c>
      <c r="AG108" s="250">
        <f t="shared" si="35"/>
        <v>0</v>
      </c>
      <c r="AH108" s="251"/>
    </row>
    <row r="109">
      <c r="A109" s="408" t="s">
        <v>987</v>
      </c>
      <c r="B109" s="256">
        <f>sum('AMAZON UK, FR, GER - P&amp;L'!B101,'AMAZON UK, FR, GER - P&amp;L'!B377,'AMAZON UK, FR, GER - P&amp;L'!B653)</f>
        <v>39.3762</v>
      </c>
      <c r="C109" s="256">
        <f>sum('AMAZON UK, FR, GER - P&amp;L'!C101,'AMAZON UK, FR, GER - P&amp;L'!C377,'AMAZON UK, FR, GER - P&amp;L'!C653)</f>
        <v>0</v>
      </c>
      <c r="D109" s="256">
        <f>sum('AMAZON UK, FR, GER - P&amp;L'!D101,'AMAZON UK, FR, GER - P&amp;L'!D377,'AMAZON UK, FR, GER - P&amp;L'!D653)</f>
        <v>68.000958</v>
      </c>
      <c r="E109" s="256">
        <f>sum('AMAZON UK, FR, GER - P&amp;L'!E101,'AMAZON UK, FR, GER - P&amp;L'!E377,'AMAZON UK, FR, GER - P&amp;L'!E653)</f>
        <v>33.901</v>
      </c>
      <c r="F109" s="256">
        <f>sum('AMAZON UK, FR, GER - P&amp;L'!F101,'AMAZON UK, FR, GER - P&amp;L'!F377,'AMAZON UK, FR, GER - P&amp;L'!F653)</f>
        <v>30.585165</v>
      </c>
      <c r="G109" s="256">
        <f>sum('AMAZON UK, FR, GER - P&amp;L'!G101,'AMAZON UK, FR, GER - P&amp;L'!G377,'AMAZON UK, FR, GER - P&amp;L'!G653)</f>
        <v>39.4226</v>
      </c>
      <c r="H109" s="256">
        <f>sum('AMAZON UK, FR, GER - P&amp;L'!H101,'AMAZON UK, FR, GER - P&amp;L'!H377,'AMAZON UK, FR, GER - P&amp;L'!H653)</f>
        <v>0</v>
      </c>
      <c r="I109" s="256">
        <f>sum('AMAZON UK, FR, GER - P&amp;L'!I101,'AMAZON UK, FR, GER - P&amp;L'!I377,'AMAZON UK, FR, GER - P&amp;L'!I653)</f>
        <v>0</v>
      </c>
      <c r="J109" s="256">
        <f>sum('AMAZON UK, FR, GER - P&amp;L'!J101,'AMAZON UK, FR, GER - P&amp;L'!J377,'AMAZON UK, FR, GER - P&amp;L'!J653)</f>
        <v>34.1881</v>
      </c>
      <c r="K109" s="256">
        <f>sum('AMAZON UK, FR, GER - P&amp;L'!K101,'AMAZON UK, FR, GER - P&amp;L'!K377,'AMAZON UK, FR, GER - P&amp;L'!K653)</f>
        <v>70.397376</v>
      </c>
      <c r="L109" s="256">
        <f>sum('AMAZON UK, FR, GER - P&amp;L'!L101,'AMAZON UK, FR, GER - P&amp;L'!L377,'AMAZON UK, FR, GER - P&amp;L'!L653)</f>
        <v>0</v>
      </c>
      <c r="M109" s="256">
        <f>sum('AMAZON UK, FR, GER - P&amp;L'!M101,'AMAZON UK, FR, GER - P&amp;L'!M377,'AMAZON UK, FR, GER - P&amp;L'!M653)</f>
        <v>39.266</v>
      </c>
      <c r="N109" s="256">
        <f>sum('AMAZON UK, FR, GER - P&amp;L'!N101,'AMAZON UK, FR, GER - P&amp;L'!N377,'AMAZON UK, FR, GER - P&amp;L'!N653)</f>
        <v>0</v>
      </c>
      <c r="O109" s="256">
        <f>sum('AMAZON UK, FR, GER - P&amp;L'!O101,'AMAZON UK, FR, GER - P&amp;L'!O377,'AMAZON UK, FR, GER - P&amp;L'!O653)</f>
        <v>0</v>
      </c>
      <c r="P109" s="256">
        <f>sum('AMAZON UK, FR, GER - P&amp;L'!P101,'AMAZON UK, FR, GER - P&amp;L'!P377,'AMAZON UK, FR, GER - P&amp;L'!P653)</f>
        <v>0</v>
      </c>
      <c r="Q109" s="256">
        <f>sum('AMAZON UK, FR, GER - P&amp;L'!Q101,'AMAZON UK, FR, GER - P&amp;L'!Q377,'AMAZON UK, FR, GER - P&amp;L'!Q653)</f>
        <v>0</v>
      </c>
      <c r="R109" s="256">
        <f>sum('AMAZON UK, FR, GER - P&amp;L'!R101,'AMAZON UK, FR, GER - P&amp;L'!R377,'AMAZON UK, FR, GER - P&amp;L'!R653)</f>
        <v>61.229964</v>
      </c>
      <c r="S109" s="256">
        <f>sum('AMAZON UK, FR, GER - P&amp;L'!S101,'AMAZON UK, FR, GER - P&amp;L'!S377,'AMAZON UK, FR, GER - P&amp;L'!S653)</f>
        <v>0</v>
      </c>
      <c r="T109" s="256">
        <f>sum('AMAZON UK, FR, GER - P&amp;L'!T101,'AMAZON UK, FR, GER - P&amp;L'!T377,'AMAZON UK, FR, GER - P&amp;L'!T653)</f>
        <v>0</v>
      </c>
      <c r="U109" s="256">
        <f>sum('AMAZON UK, FR, GER - P&amp;L'!U101,'AMAZON UK, FR, GER - P&amp;L'!U377,'AMAZON UK, FR, GER - P&amp;L'!U653)</f>
        <v>28.092791</v>
      </c>
      <c r="V109" s="256">
        <f>sum('AMAZON UK, FR, GER - P&amp;L'!V101,'AMAZON UK, FR, GER - P&amp;L'!V377,'AMAZON UK, FR, GER - P&amp;L'!V653)</f>
        <v>38.9557</v>
      </c>
      <c r="W109" s="256">
        <f>sum('AMAZON UK, FR, GER - P&amp;L'!W101,'AMAZON UK, FR, GER - P&amp;L'!W377,'AMAZON UK, FR, GER - P&amp;L'!W653)</f>
        <v>33.6632</v>
      </c>
      <c r="X109" s="256">
        <f>sum('AMAZON UK, FR, GER - P&amp;L'!X101,'AMAZON UK, FR, GER - P&amp;L'!X377,'AMAZON UK, FR, GER - P&amp;L'!X653)</f>
        <v>0</v>
      </c>
      <c r="Y109" s="256">
        <f>sum('AMAZON UK, FR, GER - P&amp;L'!Y101,'AMAZON UK, FR, GER - P&amp;L'!Y377,'AMAZON UK, FR, GER - P&amp;L'!Y653)</f>
        <v>67.5236</v>
      </c>
      <c r="Z109" s="256">
        <f>sum('AMAZON UK, FR, GER - P&amp;L'!Z101,'AMAZON UK, FR, GER - P&amp;L'!Z377,'AMAZON UK, FR, GER - P&amp;L'!Z653)</f>
        <v>33.7589</v>
      </c>
      <c r="AA109" s="256">
        <f>sum('AMAZON UK, FR, GER - P&amp;L'!AA101,'AMAZON UK, FR, GER - P&amp;L'!AA377,'AMAZON UK, FR, GER - P&amp;L'!AA653)</f>
        <v>33.7328</v>
      </c>
      <c r="AB109" s="256">
        <f>sum('AMAZON UK, FR, GER - P&amp;L'!AB101,'AMAZON UK, FR, GER - P&amp;L'!AB377,'AMAZON UK, FR, GER - P&amp;L'!AB653)</f>
        <v>33.7154</v>
      </c>
      <c r="AC109" s="256">
        <f>sum('AMAZON UK, FR, GER - P&amp;L'!AC101,'AMAZON UK, FR, GER - P&amp;L'!AC377,'AMAZON UK, FR, GER - P&amp;L'!AC653)</f>
        <v>33.785</v>
      </c>
      <c r="AD109" s="256">
        <f>sum('AMAZON UK, FR, GER - P&amp;L'!AD101,'AMAZON UK, FR, GER - P&amp;L'!AD377,'AMAZON UK, FR, GER - P&amp;L'!AD653)</f>
        <v>0</v>
      </c>
      <c r="AE109" s="256">
        <f>sum('AMAZON UK, FR, GER - P&amp;L'!AE101,'AMAZON UK, FR, GER - P&amp;L'!AE377,'AMAZON UK, FR, GER - P&amp;L'!AE653)</f>
        <v>64.548576</v>
      </c>
      <c r="AF109" s="256">
        <f>sum('AMAZON UK, FR, GER - P&amp;L'!AF101,'AMAZON UK, FR, GER - P&amp;L'!AF377,'AMAZON UK, FR, GER - P&amp;L'!AF653)</f>
        <v>72.8045</v>
      </c>
      <c r="AG109" s="250">
        <f t="shared" si="35"/>
        <v>856.94783</v>
      </c>
      <c r="AH109" s="251"/>
    </row>
    <row r="110">
      <c r="A110" s="408" t="s">
        <v>988</v>
      </c>
      <c r="B110" s="256">
        <f>sum('AMAZON UK, FR, GER - P&amp;L'!B102,'AMAZON UK, FR, GER - P&amp;L'!B378,'AMAZON UK, FR, GER - P&amp;L'!B654)</f>
        <v>0</v>
      </c>
      <c r="C110" s="256">
        <f>sum('AMAZON UK, FR, GER - P&amp;L'!C102,'AMAZON UK, FR, GER - P&amp;L'!C378,'AMAZON UK, FR, GER - P&amp;L'!C654)</f>
        <v>0</v>
      </c>
      <c r="D110" s="256">
        <f>sum('AMAZON UK, FR, GER - P&amp;L'!D102,'AMAZON UK, FR, GER - P&amp;L'!D378,'AMAZON UK, FR, GER - P&amp;L'!D654)</f>
        <v>0</v>
      </c>
      <c r="E110" s="256">
        <f>sum('AMAZON UK, FR, GER - P&amp;L'!E102,'AMAZON UK, FR, GER - P&amp;L'!E378,'AMAZON UK, FR, GER - P&amp;L'!E654)</f>
        <v>0</v>
      </c>
      <c r="F110" s="256">
        <f>sum('AMAZON UK, FR, GER - P&amp;L'!F102,'AMAZON UK, FR, GER - P&amp;L'!F378,'AMAZON UK, FR, GER - P&amp;L'!F654)</f>
        <v>0</v>
      </c>
      <c r="G110" s="256">
        <f>sum('AMAZON UK, FR, GER - P&amp;L'!G102,'AMAZON UK, FR, GER - P&amp;L'!G378,'AMAZON UK, FR, GER - P&amp;L'!G654)</f>
        <v>0</v>
      </c>
      <c r="H110" s="256">
        <f>sum('AMAZON UK, FR, GER - P&amp;L'!H102,'AMAZON UK, FR, GER - P&amp;L'!H378,'AMAZON UK, FR, GER - P&amp;L'!H654)</f>
        <v>0</v>
      </c>
      <c r="I110" s="256">
        <f>sum('AMAZON UK, FR, GER - P&amp;L'!I102,'AMAZON UK, FR, GER - P&amp;L'!I378,'AMAZON UK, FR, GER - P&amp;L'!I654)</f>
        <v>0</v>
      </c>
      <c r="J110" s="256">
        <f>sum('AMAZON UK, FR, GER - P&amp;L'!J102,'AMAZON UK, FR, GER - P&amp;L'!J378,'AMAZON UK, FR, GER - P&amp;L'!J654)</f>
        <v>0</v>
      </c>
      <c r="K110" s="256">
        <f>sum('AMAZON UK, FR, GER - P&amp;L'!K102,'AMAZON UK, FR, GER - P&amp;L'!K378,'AMAZON UK, FR, GER - P&amp;L'!K654)</f>
        <v>0</v>
      </c>
      <c r="L110" s="256">
        <f>sum('AMAZON UK, FR, GER - P&amp;L'!L102,'AMAZON UK, FR, GER - P&amp;L'!L378,'AMAZON UK, FR, GER - P&amp;L'!L654)</f>
        <v>0</v>
      </c>
      <c r="M110" s="256">
        <f>sum('AMAZON UK, FR, GER - P&amp;L'!M102,'AMAZON UK, FR, GER - P&amp;L'!M378,'AMAZON UK, FR, GER - P&amp;L'!M654)</f>
        <v>0</v>
      </c>
      <c r="N110" s="256">
        <f>sum('AMAZON UK, FR, GER - P&amp;L'!N102,'AMAZON UK, FR, GER - P&amp;L'!N378,'AMAZON UK, FR, GER - P&amp;L'!N654)</f>
        <v>0</v>
      </c>
      <c r="O110" s="256">
        <f>sum('AMAZON UK, FR, GER - P&amp;L'!O102,'AMAZON UK, FR, GER - P&amp;L'!O378,'AMAZON UK, FR, GER - P&amp;L'!O654)</f>
        <v>0</v>
      </c>
      <c r="P110" s="256">
        <f>sum('AMAZON UK, FR, GER - P&amp;L'!P102,'AMAZON UK, FR, GER - P&amp;L'!P378,'AMAZON UK, FR, GER - P&amp;L'!P654)</f>
        <v>0</v>
      </c>
      <c r="Q110" s="256">
        <f>sum('AMAZON UK, FR, GER - P&amp;L'!Q102,'AMAZON UK, FR, GER - P&amp;L'!Q378,'AMAZON UK, FR, GER - P&amp;L'!Q654)</f>
        <v>0</v>
      </c>
      <c r="R110" s="256">
        <f>sum('AMAZON UK, FR, GER - P&amp;L'!R102,'AMAZON UK, FR, GER - P&amp;L'!R378,'AMAZON UK, FR, GER - P&amp;L'!R654)</f>
        <v>0</v>
      </c>
      <c r="S110" s="256">
        <f>sum('AMAZON UK, FR, GER - P&amp;L'!S102,'AMAZON UK, FR, GER - P&amp;L'!S378,'AMAZON UK, FR, GER - P&amp;L'!S654)</f>
        <v>0</v>
      </c>
      <c r="T110" s="256">
        <f>sum('AMAZON UK, FR, GER - P&amp;L'!T102,'AMAZON UK, FR, GER - P&amp;L'!T378,'AMAZON UK, FR, GER - P&amp;L'!T654)</f>
        <v>0</v>
      </c>
      <c r="U110" s="256">
        <f>sum('AMAZON UK, FR, GER - P&amp;L'!U102,'AMAZON UK, FR, GER - P&amp;L'!U378,'AMAZON UK, FR, GER - P&amp;L'!U654)</f>
        <v>0</v>
      </c>
      <c r="V110" s="256">
        <f>sum('AMAZON UK, FR, GER - P&amp;L'!V102,'AMAZON UK, FR, GER - P&amp;L'!V378,'AMAZON UK, FR, GER - P&amp;L'!V654)</f>
        <v>0</v>
      </c>
      <c r="W110" s="256">
        <f>sum('AMAZON UK, FR, GER - P&amp;L'!W102,'AMAZON UK, FR, GER - P&amp;L'!W378,'AMAZON UK, FR, GER - P&amp;L'!W654)</f>
        <v>0</v>
      </c>
      <c r="X110" s="256">
        <f>sum('AMAZON UK, FR, GER - P&amp;L'!X102,'AMAZON UK, FR, GER - P&amp;L'!X378,'AMAZON UK, FR, GER - P&amp;L'!X654)</f>
        <v>0</v>
      </c>
      <c r="Y110" s="256">
        <f>sum('AMAZON UK, FR, GER - P&amp;L'!Y102,'AMAZON UK, FR, GER - P&amp;L'!Y378,'AMAZON UK, FR, GER - P&amp;L'!Y654)</f>
        <v>0</v>
      </c>
      <c r="Z110" s="256">
        <f>sum('AMAZON UK, FR, GER - P&amp;L'!Z102,'AMAZON UK, FR, GER - P&amp;L'!Z378,'AMAZON UK, FR, GER - P&amp;L'!Z654)</f>
        <v>0</v>
      </c>
      <c r="AA110" s="256">
        <f>sum('AMAZON UK, FR, GER - P&amp;L'!AA102,'AMAZON UK, FR, GER - P&amp;L'!AA378,'AMAZON UK, FR, GER - P&amp;L'!AA654)</f>
        <v>0</v>
      </c>
      <c r="AB110" s="256">
        <f>sum('AMAZON UK, FR, GER - P&amp;L'!AB102,'AMAZON UK, FR, GER - P&amp;L'!AB378,'AMAZON UK, FR, GER - P&amp;L'!AB654)</f>
        <v>0</v>
      </c>
      <c r="AC110" s="256">
        <f>sum('AMAZON UK, FR, GER - P&amp;L'!AC102,'AMAZON UK, FR, GER - P&amp;L'!AC378,'AMAZON UK, FR, GER - P&amp;L'!AC654)</f>
        <v>0</v>
      </c>
      <c r="AD110" s="256">
        <f>sum('AMAZON UK, FR, GER - P&amp;L'!AD102,'AMAZON UK, FR, GER - P&amp;L'!AD378,'AMAZON UK, FR, GER - P&amp;L'!AD654)</f>
        <v>0</v>
      </c>
      <c r="AE110" s="256">
        <f>sum('AMAZON UK, FR, GER - P&amp;L'!AE102,'AMAZON UK, FR, GER - P&amp;L'!AE378,'AMAZON UK, FR, GER - P&amp;L'!AE654)</f>
        <v>0</v>
      </c>
      <c r="AF110" s="256">
        <f>sum('AMAZON UK, FR, GER - P&amp;L'!AF102,'AMAZON UK, FR, GER - P&amp;L'!AF378,'AMAZON UK, FR, GER - P&amp;L'!AF654)</f>
        <v>0</v>
      </c>
      <c r="AG110" s="250">
        <f t="shared" si="35"/>
        <v>0</v>
      </c>
      <c r="AH110" s="251"/>
    </row>
    <row r="111">
      <c r="A111" s="408" t="s">
        <v>989</v>
      </c>
      <c r="B111" s="256">
        <f>sum('AMAZON UK, FR, GER - P&amp;L'!B103,'AMAZON UK, FR, GER - P&amp;L'!B379,'AMAZON UK, FR, GER - P&amp;L'!B655)</f>
        <v>0</v>
      </c>
      <c r="C111" s="256">
        <f>sum('AMAZON UK, FR, GER - P&amp;L'!C103,'AMAZON UK, FR, GER - P&amp;L'!C379,'AMAZON UK, FR, GER - P&amp;L'!C655)</f>
        <v>0</v>
      </c>
      <c r="D111" s="256">
        <f>sum('AMAZON UK, FR, GER - P&amp;L'!D103,'AMAZON UK, FR, GER - P&amp;L'!D379,'AMAZON UK, FR, GER - P&amp;L'!D655)</f>
        <v>0</v>
      </c>
      <c r="E111" s="256">
        <f>sum('AMAZON UK, FR, GER - P&amp;L'!E103,'AMAZON UK, FR, GER - P&amp;L'!E379,'AMAZON UK, FR, GER - P&amp;L'!E655)</f>
        <v>0</v>
      </c>
      <c r="F111" s="256">
        <f>sum('AMAZON UK, FR, GER - P&amp;L'!F103,'AMAZON UK, FR, GER - P&amp;L'!F379,'AMAZON UK, FR, GER - P&amp;L'!F655)</f>
        <v>0</v>
      </c>
      <c r="G111" s="256">
        <f>sum('AMAZON UK, FR, GER - P&amp;L'!G103,'AMAZON UK, FR, GER - P&amp;L'!G379,'AMAZON UK, FR, GER - P&amp;L'!G655)</f>
        <v>0</v>
      </c>
      <c r="H111" s="256">
        <f>sum('AMAZON UK, FR, GER - P&amp;L'!H103,'AMAZON UK, FR, GER - P&amp;L'!H379,'AMAZON UK, FR, GER - P&amp;L'!H655)</f>
        <v>0</v>
      </c>
      <c r="I111" s="256">
        <f>sum('AMAZON UK, FR, GER - P&amp;L'!I103,'AMAZON UK, FR, GER - P&amp;L'!I379,'AMAZON UK, FR, GER - P&amp;L'!I655)</f>
        <v>0</v>
      </c>
      <c r="J111" s="256">
        <f>sum('AMAZON UK, FR, GER - P&amp;L'!J103,'AMAZON UK, FR, GER - P&amp;L'!J379,'AMAZON UK, FR, GER - P&amp;L'!J655)</f>
        <v>0</v>
      </c>
      <c r="K111" s="256">
        <f>sum('AMAZON UK, FR, GER - P&amp;L'!K103,'AMAZON UK, FR, GER - P&amp;L'!K379,'AMAZON UK, FR, GER - P&amp;L'!K655)</f>
        <v>0</v>
      </c>
      <c r="L111" s="256">
        <f>sum('AMAZON UK, FR, GER - P&amp;L'!L103,'AMAZON UK, FR, GER - P&amp;L'!L379,'AMAZON UK, FR, GER - P&amp;L'!L655)</f>
        <v>0</v>
      </c>
      <c r="M111" s="256">
        <f>sum('AMAZON UK, FR, GER - P&amp;L'!M103,'AMAZON UK, FR, GER - P&amp;L'!M379,'AMAZON UK, FR, GER - P&amp;L'!M655)</f>
        <v>0</v>
      </c>
      <c r="N111" s="256">
        <f>sum('AMAZON UK, FR, GER - P&amp;L'!N103,'AMAZON UK, FR, GER - P&amp;L'!N379,'AMAZON UK, FR, GER - P&amp;L'!N655)</f>
        <v>0</v>
      </c>
      <c r="O111" s="256">
        <f>sum('AMAZON UK, FR, GER - P&amp;L'!O103,'AMAZON UK, FR, GER - P&amp;L'!O379,'AMAZON UK, FR, GER - P&amp;L'!O655)</f>
        <v>0</v>
      </c>
      <c r="P111" s="256">
        <f>sum('AMAZON UK, FR, GER - P&amp;L'!P103,'AMAZON UK, FR, GER - P&amp;L'!P379,'AMAZON UK, FR, GER - P&amp;L'!P655)</f>
        <v>0</v>
      </c>
      <c r="Q111" s="256">
        <f>sum('AMAZON UK, FR, GER - P&amp;L'!Q103,'AMAZON UK, FR, GER - P&amp;L'!Q379,'AMAZON UK, FR, GER - P&amp;L'!Q655)</f>
        <v>0</v>
      </c>
      <c r="R111" s="256">
        <f>sum('AMAZON UK, FR, GER - P&amp;L'!R103,'AMAZON UK, FR, GER - P&amp;L'!R379,'AMAZON UK, FR, GER - P&amp;L'!R655)</f>
        <v>0</v>
      </c>
      <c r="S111" s="256">
        <f>sum('AMAZON UK, FR, GER - P&amp;L'!S103,'AMAZON UK, FR, GER - P&amp;L'!S379,'AMAZON UK, FR, GER - P&amp;L'!S655)</f>
        <v>0</v>
      </c>
      <c r="T111" s="256">
        <f>sum('AMAZON UK, FR, GER - P&amp;L'!T103,'AMAZON UK, FR, GER - P&amp;L'!T379,'AMAZON UK, FR, GER - P&amp;L'!T655)</f>
        <v>0</v>
      </c>
      <c r="U111" s="256">
        <f>sum('AMAZON UK, FR, GER - P&amp;L'!U103,'AMAZON UK, FR, GER - P&amp;L'!U379,'AMAZON UK, FR, GER - P&amp;L'!U655)</f>
        <v>0</v>
      </c>
      <c r="V111" s="256">
        <f>sum('AMAZON UK, FR, GER - P&amp;L'!V103,'AMAZON UK, FR, GER - P&amp;L'!V379,'AMAZON UK, FR, GER - P&amp;L'!V655)</f>
        <v>0</v>
      </c>
      <c r="W111" s="256">
        <f>sum('AMAZON UK, FR, GER - P&amp;L'!W103,'AMAZON UK, FR, GER - P&amp;L'!W379,'AMAZON UK, FR, GER - P&amp;L'!W655)</f>
        <v>0</v>
      </c>
      <c r="X111" s="256">
        <f>sum('AMAZON UK, FR, GER - P&amp;L'!X103,'AMAZON UK, FR, GER - P&amp;L'!X379,'AMAZON UK, FR, GER - P&amp;L'!X655)</f>
        <v>0</v>
      </c>
      <c r="Y111" s="256">
        <f>sum('AMAZON UK, FR, GER - P&amp;L'!Y103,'AMAZON UK, FR, GER - P&amp;L'!Y379,'AMAZON UK, FR, GER - P&amp;L'!Y655)</f>
        <v>0</v>
      </c>
      <c r="Z111" s="256">
        <f>sum('AMAZON UK, FR, GER - P&amp;L'!Z103,'AMAZON UK, FR, GER - P&amp;L'!Z379,'AMAZON UK, FR, GER - P&amp;L'!Z655)</f>
        <v>0</v>
      </c>
      <c r="AA111" s="256">
        <f>sum('AMAZON UK, FR, GER - P&amp;L'!AA103,'AMAZON UK, FR, GER - P&amp;L'!AA379,'AMAZON UK, FR, GER - P&amp;L'!AA655)</f>
        <v>0</v>
      </c>
      <c r="AB111" s="256">
        <f>sum('AMAZON UK, FR, GER - P&amp;L'!AB103,'AMAZON UK, FR, GER - P&amp;L'!AB379,'AMAZON UK, FR, GER - P&amp;L'!AB655)</f>
        <v>0</v>
      </c>
      <c r="AC111" s="256">
        <f>sum('AMAZON UK, FR, GER - P&amp;L'!AC103,'AMAZON UK, FR, GER - P&amp;L'!AC379,'AMAZON UK, FR, GER - P&amp;L'!AC655)</f>
        <v>0</v>
      </c>
      <c r="AD111" s="256">
        <f>sum('AMAZON UK, FR, GER - P&amp;L'!AD103,'AMAZON UK, FR, GER - P&amp;L'!AD379,'AMAZON UK, FR, GER - P&amp;L'!AD655)</f>
        <v>0</v>
      </c>
      <c r="AE111" s="256">
        <f>sum('AMAZON UK, FR, GER - P&amp;L'!AE103,'AMAZON UK, FR, GER - P&amp;L'!AE379,'AMAZON UK, FR, GER - P&amp;L'!AE655)</f>
        <v>0</v>
      </c>
      <c r="AF111" s="256">
        <f>sum('AMAZON UK, FR, GER - P&amp;L'!AF103,'AMAZON UK, FR, GER - P&amp;L'!AF379,'AMAZON UK, FR, GER - P&amp;L'!AF655)</f>
        <v>0</v>
      </c>
      <c r="AG111" s="250">
        <f t="shared" si="35"/>
        <v>0</v>
      </c>
      <c r="AH111" s="251"/>
    </row>
    <row r="112">
      <c r="A112" s="408" t="s">
        <v>990</v>
      </c>
      <c r="B112" s="256">
        <f>sum('AMAZON UK, FR, GER - P&amp;L'!B104,'AMAZON UK, FR, GER - P&amp;L'!B380,'AMAZON UK, FR, GER - P&amp;L'!B656)</f>
        <v>0</v>
      </c>
      <c r="C112" s="256">
        <f>sum('AMAZON UK, FR, GER - P&amp;L'!C104,'AMAZON UK, FR, GER - P&amp;L'!C380,'AMAZON UK, FR, GER - P&amp;L'!C656)</f>
        <v>0</v>
      </c>
      <c r="D112" s="256">
        <f>sum('AMAZON UK, FR, GER - P&amp;L'!D104,'AMAZON UK, FR, GER - P&amp;L'!D380,'AMAZON UK, FR, GER - P&amp;L'!D656)</f>
        <v>0</v>
      </c>
      <c r="E112" s="256">
        <f>sum('AMAZON UK, FR, GER - P&amp;L'!E104,'AMAZON UK, FR, GER - P&amp;L'!E380,'AMAZON UK, FR, GER - P&amp;L'!E656)</f>
        <v>0</v>
      </c>
      <c r="F112" s="256">
        <f>sum('AMAZON UK, FR, GER - P&amp;L'!F104,'AMAZON UK, FR, GER - P&amp;L'!F380,'AMAZON UK, FR, GER - P&amp;L'!F656)</f>
        <v>0</v>
      </c>
      <c r="G112" s="256">
        <f>sum('AMAZON UK, FR, GER - P&amp;L'!G104,'AMAZON UK, FR, GER - P&amp;L'!G380,'AMAZON UK, FR, GER - P&amp;L'!G656)</f>
        <v>0</v>
      </c>
      <c r="H112" s="256">
        <f>sum('AMAZON UK, FR, GER - P&amp;L'!H104,'AMAZON UK, FR, GER - P&amp;L'!H380,'AMAZON UK, FR, GER - P&amp;L'!H656)</f>
        <v>0</v>
      </c>
      <c r="I112" s="256">
        <f>sum('AMAZON UK, FR, GER - P&amp;L'!I104,'AMAZON UK, FR, GER - P&amp;L'!I380,'AMAZON UK, FR, GER - P&amp;L'!I656)</f>
        <v>0</v>
      </c>
      <c r="J112" s="256">
        <f>sum('AMAZON UK, FR, GER - P&amp;L'!J104,'AMAZON UK, FR, GER - P&amp;L'!J380,'AMAZON UK, FR, GER - P&amp;L'!J656)</f>
        <v>0</v>
      </c>
      <c r="K112" s="256">
        <f>sum('AMAZON UK, FR, GER - P&amp;L'!K104,'AMAZON UK, FR, GER - P&amp;L'!K380,'AMAZON UK, FR, GER - P&amp;L'!K656)</f>
        <v>0</v>
      </c>
      <c r="L112" s="256">
        <f>sum('AMAZON UK, FR, GER - P&amp;L'!L104,'AMAZON UK, FR, GER - P&amp;L'!L380,'AMAZON UK, FR, GER - P&amp;L'!L656)</f>
        <v>0</v>
      </c>
      <c r="M112" s="256">
        <f>sum('AMAZON UK, FR, GER - P&amp;L'!M104,'AMAZON UK, FR, GER - P&amp;L'!M380,'AMAZON UK, FR, GER - P&amp;L'!M656)</f>
        <v>0</v>
      </c>
      <c r="N112" s="256">
        <f>sum('AMAZON UK, FR, GER - P&amp;L'!N104,'AMAZON UK, FR, GER - P&amp;L'!N380,'AMAZON UK, FR, GER - P&amp;L'!N656)</f>
        <v>0</v>
      </c>
      <c r="O112" s="256">
        <f>sum('AMAZON UK, FR, GER - P&amp;L'!O104,'AMAZON UK, FR, GER - P&amp;L'!O380,'AMAZON UK, FR, GER - P&amp;L'!O656)</f>
        <v>0</v>
      </c>
      <c r="P112" s="256">
        <f>sum('AMAZON UK, FR, GER - P&amp;L'!P104,'AMAZON UK, FR, GER - P&amp;L'!P380,'AMAZON UK, FR, GER - P&amp;L'!P656)</f>
        <v>0</v>
      </c>
      <c r="Q112" s="256">
        <f>sum('AMAZON UK, FR, GER - P&amp;L'!Q104,'AMAZON UK, FR, GER - P&amp;L'!Q380,'AMAZON UK, FR, GER - P&amp;L'!Q656)</f>
        <v>0</v>
      </c>
      <c r="R112" s="256">
        <f>sum('AMAZON UK, FR, GER - P&amp;L'!R104,'AMAZON UK, FR, GER - P&amp;L'!R380,'AMAZON UK, FR, GER - P&amp;L'!R656)</f>
        <v>0</v>
      </c>
      <c r="S112" s="256">
        <f>sum('AMAZON UK, FR, GER - P&amp;L'!S104,'AMAZON UK, FR, GER - P&amp;L'!S380,'AMAZON UK, FR, GER - P&amp;L'!S656)</f>
        <v>0</v>
      </c>
      <c r="T112" s="256">
        <f>sum('AMAZON UK, FR, GER - P&amp;L'!T104,'AMAZON UK, FR, GER - P&amp;L'!T380,'AMAZON UK, FR, GER - P&amp;L'!T656)</f>
        <v>0</v>
      </c>
      <c r="U112" s="256">
        <f>sum('AMAZON UK, FR, GER - P&amp;L'!U104,'AMAZON UK, FR, GER - P&amp;L'!U380,'AMAZON UK, FR, GER - P&amp;L'!U656)</f>
        <v>0</v>
      </c>
      <c r="V112" s="256">
        <f>sum('AMAZON UK, FR, GER - P&amp;L'!V104,'AMAZON UK, FR, GER - P&amp;L'!V380,'AMAZON UK, FR, GER - P&amp;L'!V656)</f>
        <v>0</v>
      </c>
      <c r="W112" s="256">
        <f>sum('AMAZON UK, FR, GER - P&amp;L'!W104,'AMAZON UK, FR, GER - P&amp;L'!W380,'AMAZON UK, FR, GER - P&amp;L'!W656)</f>
        <v>0</v>
      </c>
      <c r="X112" s="256">
        <f>sum('AMAZON UK, FR, GER - P&amp;L'!X104,'AMAZON UK, FR, GER - P&amp;L'!X380,'AMAZON UK, FR, GER - P&amp;L'!X656)</f>
        <v>0</v>
      </c>
      <c r="Y112" s="256">
        <f>sum('AMAZON UK, FR, GER - P&amp;L'!Y104,'AMAZON UK, FR, GER - P&amp;L'!Y380,'AMAZON UK, FR, GER - P&amp;L'!Y656)</f>
        <v>0</v>
      </c>
      <c r="Z112" s="256">
        <f>sum('AMAZON UK, FR, GER - P&amp;L'!Z104,'AMAZON UK, FR, GER - P&amp;L'!Z380,'AMAZON UK, FR, GER - P&amp;L'!Z656)</f>
        <v>0</v>
      </c>
      <c r="AA112" s="256">
        <f>sum('AMAZON UK, FR, GER - P&amp;L'!AA104,'AMAZON UK, FR, GER - P&amp;L'!AA380,'AMAZON UK, FR, GER - P&amp;L'!AA656)</f>
        <v>0</v>
      </c>
      <c r="AB112" s="256">
        <f>sum('AMAZON UK, FR, GER - P&amp;L'!AB104,'AMAZON UK, FR, GER - P&amp;L'!AB380,'AMAZON UK, FR, GER - P&amp;L'!AB656)</f>
        <v>0</v>
      </c>
      <c r="AC112" s="256">
        <f>sum('AMAZON UK, FR, GER - P&amp;L'!AC104,'AMAZON UK, FR, GER - P&amp;L'!AC380,'AMAZON UK, FR, GER - P&amp;L'!AC656)</f>
        <v>0</v>
      </c>
      <c r="AD112" s="256">
        <f>sum('AMAZON UK, FR, GER - P&amp;L'!AD104,'AMAZON UK, FR, GER - P&amp;L'!AD380,'AMAZON UK, FR, GER - P&amp;L'!AD656)</f>
        <v>0</v>
      </c>
      <c r="AE112" s="256">
        <f>sum('AMAZON UK, FR, GER - P&amp;L'!AE104,'AMAZON UK, FR, GER - P&amp;L'!AE380,'AMAZON UK, FR, GER - P&amp;L'!AE656)</f>
        <v>0</v>
      </c>
      <c r="AF112" s="256">
        <f>sum('AMAZON UK, FR, GER - P&amp;L'!AF104,'AMAZON UK, FR, GER - P&amp;L'!AF380,'AMAZON UK, FR, GER - P&amp;L'!AF656)</f>
        <v>0</v>
      </c>
      <c r="AG112" s="250">
        <f t="shared" si="35"/>
        <v>0</v>
      </c>
      <c r="AH112" s="251"/>
    </row>
    <row r="113">
      <c r="A113" s="408" t="s">
        <v>991</v>
      </c>
      <c r="B113" s="256">
        <f>sum('AMAZON UK, FR, GER - P&amp;L'!B105,'AMAZON UK, FR, GER - P&amp;L'!B381,'AMAZON UK, FR, GER - P&amp;L'!B657)</f>
        <v>0</v>
      </c>
      <c r="C113" s="256">
        <f>sum('AMAZON UK, FR, GER - P&amp;L'!C105,'AMAZON UK, FR, GER - P&amp;L'!C381,'AMAZON UK, FR, GER - P&amp;L'!C657)</f>
        <v>0</v>
      </c>
      <c r="D113" s="256">
        <f>sum('AMAZON UK, FR, GER - P&amp;L'!D105,'AMAZON UK, FR, GER - P&amp;L'!D381,'AMAZON UK, FR, GER - P&amp;L'!D657)</f>
        <v>0</v>
      </c>
      <c r="E113" s="256">
        <f>sum('AMAZON UK, FR, GER - P&amp;L'!E105,'AMAZON UK, FR, GER - P&amp;L'!E381,'AMAZON UK, FR, GER - P&amp;L'!E657)</f>
        <v>0</v>
      </c>
      <c r="F113" s="256">
        <f>sum('AMAZON UK, FR, GER - P&amp;L'!F105,'AMAZON UK, FR, GER - P&amp;L'!F381,'AMAZON UK, FR, GER - P&amp;L'!F657)</f>
        <v>0</v>
      </c>
      <c r="G113" s="256">
        <f>sum('AMAZON UK, FR, GER - P&amp;L'!G105,'AMAZON UK, FR, GER - P&amp;L'!G381,'AMAZON UK, FR, GER - P&amp;L'!G657)</f>
        <v>0</v>
      </c>
      <c r="H113" s="256">
        <f>sum('AMAZON UK, FR, GER - P&amp;L'!H105,'AMAZON UK, FR, GER - P&amp;L'!H381,'AMAZON UK, FR, GER - P&amp;L'!H657)</f>
        <v>0</v>
      </c>
      <c r="I113" s="256">
        <f>sum('AMAZON UK, FR, GER - P&amp;L'!I105,'AMAZON UK, FR, GER - P&amp;L'!I381,'AMAZON UK, FR, GER - P&amp;L'!I657)</f>
        <v>0</v>
      </c>
      <c r="J113" s="256">
        <f>sum('AMAZON UK, FR, GER - P&amp;L'!J105,'AMAZON UK, FR, GER - P&amp;L'!J381,'AMAZON UK, FR, GER - P&amp;L'!J657)</f>
        <v>0</v>
      </c>
      <c r="K113" s="256">
        <f>sum('AMAZON UK, FR, GER - P&amp;L'!K105,'AMAZON UK, FR, GER - P&amp;L'!K381,'AMAZON UK, FR, GER - P&amp;L'!K657)</f>
        <v>0</v>
      </c>
      <c r="L113" s="256">
        <f>sum('AMAZON UK, FR, GER - P&amp;L'!L105,'AMAZON UK, FR, GER - P&amp;L'!L381,'AMAZON UK, FR, GER - P&amp;L'!L657)</f>
        <v>0</v>
      </c>
      <c r="M113" s="256">
        <f>sum('AMAZON UK, FR, GER - P&amp;L'!M105,'AMAZON UK, FR, GER - P&amp;L'!M381,'AMAZON UK, FR, GER - P&amp;L'!M657)</f>
        <v>0</v>
      </c>
      <c r="N113" s="256">
        <f>sum('AMAZON UK, FR, GER - P&amp;L'!N105,'AMAZON UK, FR, GER - P&amp;L'!N381,'AMAZON UK, FR, GER - P&amp;L'!N657)</f>
        <v>0</v>
      </c>
      <c r="O113" s="256">
        <f>sum('AMAZON UK, FR, GER - P&amp;L'!O105,'AMAZON UK, FR, GER - P&amp;L'!O381,'AMAZON UK, FR, GER - P&amp;L'!O657)</f>
        <v>0</v>
      </c>
      <c r="P113" s="256">
        <f>sum('AMAZON UK, FR, GER - P&amp;L'!P105,'AMAZON UK, FR, GER - P&amp;L'!P381,'AMAZON UK, FR, GER - P&amp;L'!P657)</f>
        <v>0</v>
      </c>
      <c r="Q113" s="256">
        <f>sum('AMAZON UK, FR, GER - P&amp;L'!Q105,'AMAZON UK, FR, GER - P&amp;L'!Q381,'AMAZON UK, FR, GER - P&amp;L'!Q657)</f>
        <v>0</v>
      </c>
      <c r="R113" s="256">
        <f>sum('AMAZON UK, FR, GER - P&amp;L'!R105,'AMAZON UK, FR, GER - P&amp;L'!R381,'AMAZON UK, FR, GER - P&amp;L'!R657)</f>
        <v>0</v>
      </c>
      <c r="S113" s="256">
        <f>sum('AMAZON UK, FR, GER - P&amp;L'!S105,'AMAZON UK, FR, GER - P&amp;L'!S381,'AMAZON UK, FR, GER - P&amp;L'!S657)</f>
        <v>0</v>
      </c>
      <c r="T113" s="256">
        <f>sum('AMAZON UK, FR, GER - P&amp;L'!T105,'AMAZON UK, FR, GER - P&amp;L'!T381,'AMAZON UK, FR, GER - P&amp;L'!T657)</f>
        <v>0</v>
      </c>
      <c r="U113" s="256">
        <f>sum('AMAZON UK, FR, GER - P&amp;L'!U105,'AMAZON UK, FR, GER - P&amp;L'!U381,'AMAZON UK, FR, GER - P&amp;L'!U657)</f>
        <v>0</v>
      </c>
      <c r="V113" s="256">
        <f>sum('AMAZON UK, FR, GER - P&amp;L'!V105,'AMAZON UK, FR, GER - P&amp;L'!V381,'AMAZON UK, FR, GER - P&amp;L'!V657)</f>
        <v>0</v>
      </c>
      <c r="W113" s="256">
        <f>sum('AMAZON UK, FR, GER - P&amp;L'!W105,'AMAZON UK, FR, GER - P&amp;L'!W381,'AMAZON UK, FR, GER - P&amp;L'!W657)</f>
        <v>0</v>
      </c>
      <c r="X113" s="256">
        <f>sum('AMAZON UK, FR, GER - P&amp;L'!X105,'AMAZON UK, FR, GER - P&amp;L'!X381,'AMAZON UK, FR, GER - P&amp;L'!X657)</f>
        <v>0</v>
      </c>
      <c r="Y113" s="256">
        <f>sum('AMAZON UK, FR, GER - P&amp;L'!Y105,'AMAZON UK, FR, GER - P&amp;L'!Y381,'AMAZON UK, FR, GER - P&amp;L'!Y657)</f>
        <v>0</v>
      </c>
      <c r="Z113" s="256">
        <f>sum('AMAZON UK, FR, GER - P&amp;L'!Z105,'AMAZON UK, FR, GER - P&amp;L'!Z381,'AMAZON UK, FR, GER - P&amp;L'!Z657)</f>
        <v>0</v>
      </c>
      <c r="AA113" s="256">
        <f>sum('AMAZON UK, FR, GER - P&amp;L'!AA105,'AMAZON UK, FR, GER - P&amp;L'!AA381,'AMAZON UK, FR, GER - P&amp;L'!AA657)</f>
        <v>0</v>
      </c>
      <c r="AB113" s="256">
        <f>sum('AMAZON UK, FR, GER - P&amp;L'!AB105,'AMAZON UK, FR, GER - P&amp;L'!AB381,'AMAZON UK, FR, GER - P&amp;L'!AB657)</f>
        <v>0</v>
      </c>
      <c r="AC113" s="256">
        <f>sum('AMAZON UK, FR, GER - P&amp;L'!AC105,'AMAZON UK, FR, GER - P&amp;L'!AC381,'AMAZON UK, FR, GER - P&amp;L'!AC657)</f>
        <v>0</v>
      </c>
      <c r="AD113" s="256">
        <f>sum('AMAZON UK, FR, GER - P&amp;L'!AD105,'AMAZON UK, FR, GER - P&amp;L'!AD381,'AMAZON UK, FR, GER - P&amp;L'!AD657)</f>
        <v>0</v>
      </c>
      <c r="AE113" s="256">
        <f>sum('AMAZON UK, FR, GER - P&amp;L'!AE105,'AMAZON UK, FR, GER - P&amp;L'!AE381,'AMAZON UK, FR, GER - P&amp;L'!AE657)</f>
        <v>0</v>
      </c>
      <c r="AF113" s="256">
        <f>sum('AMAZON UK, FR, GER - P&amp;L'!AF105,'AMAZON UK, FR, GER - P&amp;L'!AF381,'AMAZON UK, FR, GER - P&amp;L'!AF657)</f>
        <v>0</v>
      </c>
      <c r="AG113" s="250">
        <f t="shared" si="35"/>
        <v>0</v>
      </c>
      <c r="AH113" s="251"/>
    </row>
    <row r="114" collapsed="1">
      <c r="A114" s="408" t="s">
        <v>992</v>
      </c>
      <c r="B114" s="256">
        <f>sum('AMAZON UK, FR, GER - P&amp;L'!B106,'AMAZON UK, FR, GER - P&amp;L'!B382,'AMAZON UK, FR, GER - P&amp;L'!B658)</f>
        <v>0</v>
      </c>
      <c r="C114" s="256">
        <f>sum('AMAZON UK, FR, GER - P&amp;L'!C106,'AMAZON UK, FR, GER - P&amp;L'!C382,'AMAZON UK, FR, GER - P&amp;L'!C658)</f>
        <v>0</v>
      </c>
      <c r="D114" s="256">
        <f>sum('AMAZON UK, FR, GER - P&amp;L'!D106,'AMAZON UK, FR, GER - P&amp;L'!D382,'AMAZON UK, FR, GER - P&amp;L'!D658)</f>
        <v>0</v>
      </c>
      <c r="E114" s="256">
        <f>sum('AMAZON UK, FR, GER - P&amp;L'!E106,'AMAZON UK, FR, GER - P&amp;L'!E382,'AMAZON UK, FR, GER - P&amp;L'!E658)</f>
        <v>0</v>
      </c>
      <c r="F114" s="256">
        <f>sum('AMAZON UK, FR, GER - P&amp;L'!F106,'AMAZON UK, FR, GER - P&amp;L'!F382,'AMAZON UK, FR, GER - P&amp;L'!F658)</f>
        <v>0</v>
      </c>
      <c r="G114" s="256">
        <f>sum('AMAZON UK, FR, GER - P&amp;L'!G106,'AMAZON UK, FR, GER - P&amp;L'!G382,'AMAZON UK, FR, GER - P&amp;L'!G658)</f>
        <v>0</v>
      </c>
      <c r="H114" s="256">
        <f>sum('AMAZON UK, FR, GER - P&amp;L'!H106,'AMAZON UK, FR, GER - P&amp;L'!H382,'AMAZON UK, FR, GER - P&amp;L'!H658)</f>
        <v>0</v>
      </c>
      <c r="I114" s="256">
        <f>sum('AMAZON UK, FR, GER - P&amp;L'!I106,'AMAZON UK, FR, GER - P&amp;L'!I382,'AMAZON UK, FR, GER - P&amp;L'!I658)</f>
        <v>0</v>
      </c>
      <c r="J114" s="256">
        <f>sum('AMAZON UK, FR, GER - P&amp;L'!J106,'AMAZON UK, FR, GER - P&amp;L'!J382,'AMAZON UK, FR, GER - P&amp;L'!J658)</f>
        <v>0</v>
      </c>
      <c r="K114" s="256">
        <f>sum('AMAZON UK, FR, GER - P&amp;L'!K106,'AMAZON UK, FR, GER - P&amp;L'!K382,'AMAZON UK, FR, GER - P&amp;L'!K658)</f>
        <v>0</v>
      </c>
      <c r="L114" s="256">
        <f>sum('AMAZON UK, FR, GER - P&amp;L'!L106,'AMAZON UK, FR, GER - P&amp;L'!L382,'AMAZON UK, FR, GER - P&amp;L'!L658)</f>
        <v>0</v>
      </c>
      <c r="M114" s="256">
        <f>sum('AMAZON UK, FR, GER - P&amp;L'!M106,'AMAZON UK, FR, GER - P&amp;L'!M382,'AMAZON UK, FR, GER - P&amp;L'!M658)</f>
        <v>0</v>
      </c>
      <c r="N114" s="256">
        <f>sum('AMAZON UK, FR, GER - P&amp;L'!N106,'AMAZON UK, FR, GER - P&amp;L'!N382,'AMAZON UK, FR, GER - P&amp;L'!N658)</f>
        <v>0</v>
      </c>
      <c r="O114" s="256">
        <f>sum('AMAZON UK, FR, GER - P&amp;L'!O106,'AMAZON UK, FR, GER - P&amp;L'!O382,'AMAZON UK, FR, GER - P&amp;L'!O658)</f>
        <v>0</v>
      </c>
      <c r="P114" s="256">
        <f>sum('AMAZON UK, FR, GER - P&amp;L'!P106,'AMAZON UK, FR, GER - P&amp;L'!P382,'AMAZON UK, FR, GER - P&amp;L'!P658)</f>
        <v>0</v>
      </c>
      <c r="Q114" s="256">
        <f>sum('AMAZON UK, FR, GER - P&amp;L'!Q106,'AMAZON UK, FR, GER - P&amp;L'!Q382,'AMAZON UK, FR, GER - P&amp;L'!Q658)</f>
        <v>0</v>
      </c>
      <c r="R114" s="256">
        <f>sum('AMAZON UK, FR, GER - P&amp;L'!R106,'AMAZON UK, FR, GER - P&amp;L'!R382,'AMAZON UK, FR, GER - P&amp;L'!R658)</f>
        <v>0</v>
      </c>
      <c r="S114" s="256">
        <f>sum('AMAZON UK, FR, GER - P&amp;L'!S106,'AMAZON UK, FR, GER - P&amp;L'!S382,'AMAZON UK, FR, GER - P&amp;L'!S658)</f>
        <v>0</v>
      </c>
      <c r="T114" s="256">
        <f>sum('AMAZON UK, FR, GER - P&amp;L'!T106,'AMAZON UK, FR, GER - P&amp;L'!T382,'AMAZON UK, FR, GER - P&amp;L'!T658)</f>
        <v>0</v>
      </c>
      <c r="U114" s="256">
        <f>sum('AMAZON UK, FR, GER - P&amp;L'!U106,'AMAZON UK, FR, GER - P&amp;L'!U382,'AMAZON UK, FR, GER - P&amp;L'!U658)</f>
        <v>0</v>
      </c>
      <c r="V114" s="256">
        <f>sum('AMAZON UK, FR, GER - P&amp;L'!V106,'AMAZON UK, FR, GER - P&amp;L'!V382,'AMAZON UK, FR, GER - P&amp;L'!V658)</f>
        <v>0</v>
      </c>
      <c r="W114" s="256">
        <f>sum('AMAZON UK, FR, GER - P&amp;L'!W106,'AMAZON UK, FR, GER - P&amp;L'!W382,'AMAZON UK, FR, GER - P&amp;L'!W658)</f>
        <v>0</v>
      </c>
      <c r="X114" s="256">
        <f>sum('AMAZON UK, FR, GER - P&amp;L'!X106,'AMAZON UK, FR, GER - P&amp;L'!X382,'AMAZON UK, FR, GER - P&amp;L'!X658)</f>
        <v>0</v>
      </c>
      <c r="Y114" s="256">
        <f>sum('AMAZON UK, FR, GER - P&amp;L'!Y106,'AMAZON UK, FR, GER - P&amp;L'!Y382,'AMAZON UK, FR, GER - P&amp;L'!Y658)</f>
        <v>0</v>
      </c>
      <c r="Z114" s="256">
        <f>sum('AMAZON UK, FR, GER - P&amp;L'!Z106,'AMAZON UK, FR, GER - P&amp;L'!Z382,'AMAZON UK, FR, GER - P&amp;L'!Z658)</f>
        <v>0</v>
      </c>
      <c r="AA114" s="256">
        <f>sum('AMAZON UK, FR, GER - P&amp;L'!AA106,'AMAZON UK, FR, GER - P&amp;L'!AA382,'AMAZON UK, FR, GER - P&amp;L'!AA658)</f>
        <v>0</v>
      </c>
      <c r="AB114" s="256">
        <f>sum('AMAZON UK, FR, GER - P&amp;L'!AB106,'AMAZON UK, FR, GER - P&amp;L'!AB382,'AMAZON UK, FR, GER - P&amp;L'!AB658)</f>
        <v>0</v>
      </c>
      <c r="AC114" s="256">
        <f>sum('AMAZON UK, FR, GER - P&amp;L'!AC106,'AMAZON UK, FR, GER - P&amp;L'!AC382,'AMAZON UK, FR, GER - P&amp;L'!AC658)</f>
        <v>0</v>
      </c>
      <c r="AD114" s="256">
        <f>sum('AMAZON UK, FR, GER - P&amp;L'!AD106,'AMAZON UK, FR, GER - P&amp;L'!AD382,'AMAZON UK, FR, GER - P&amp;L'!AD658)</f>
        <v>0</v>
      </c>
      <c r="AE114" s="256">
        <f>sum('AMAZON UK, FR, GER - P&amp;L'!AE106,'AMAZON UK, FR, GER - P&amp;L'!AE382,'AMAZON UK, FR, GER - P&amp;L'!AE658)</f>
        <v>0</v>
      </c>
      <c r="AF114" s="256">
        <f>sum('AMAZON UK, FR, GER - P&amp;L'!AF106,'AMAZON UK, FR, GER - P&amp;L'!AF382,'AMAZON UK, FR, GER - P&amp;L'!AF658)</f>
        <v>0</v>
      </c>
      <c r="AG114" s="250">
        <f t="shared" si="35"/>
        <v>0</v>
      </c>
      <c r="AH114" s="251"/>
    </row>
    <row r="115" hidden="1" outlineLevel="1">
      <c r="A115" s="408" t="s">
        <v>993</v>
      </c>
      <c r="B115" s="353"/>
      <c r="C115" s="353"/>
      <c r="D115" s="353"/>
      <c r="E115" s="353"/>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250">
        <f t="shared" si="35"/>
        <v>0</v>
      </c>
      <c r="AH115" s="251"/>
    </row>
    <row r="116" hidden="1" outlineLevel="1">
      <c r="A116" s="408" t="s">
        <v>994</v>
      </c>
      <c r="B116" s="353"/>
      <c r="C116" s="353"/>
      <c r="D116" s="353"/>
      <c r="E116" s="353"/>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250">
        <f t="shared" si="35"/>
        <v>0</v>
      </c>
      <c r="AH116" s="251"/>
    </row>
    <row r="117" hidden="1" outlineLevel="1">
      <c r="A117" s="401" t="s">
        <v>995</v>
      </c>
      <c r="B117" s="353"/>
      <c r="C117" s="353"/>
      <c r="D117" s="353"/>
      <c r="E117" s="353"/>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250">
        <f t="shared" si="35"/>
        <v>0</v>
      </c>
      <c r="AH117" s="251"/>
    </row>
    <row r="118" hidden="1" outlineLevel="1">
      <c r="A118" s="401" t="s">
        <v>996</v>
      </c>
      <c r="B118" s="353"/>
      <c r="C118" s="353"/>
      <c r="D118" s="353"/>
      <c r="E118" s="353"/>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250">
        <f t="shared" si="35"/>
        <v>0</v>
      </c>
      <c r="AH118" s="251"/>
    </row>
    <row r="119" hidden="1" outlineLevel="1">
      <c r="A119" s="401" t="s">
        <v>290</v>
      </c>
      <c r="B119" s="353"/>
      <c r="C119" s="353"/>
      <c r="D119" s="353"/>
      <c r="E119" s="353"/>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250">
        <f t="shared" si="35"/>
        <v>0</v>
      </c>
      <c r="AH119" s="251"/>
    </row>
    <row r="120">
      <c r="A120" s="278" t="s">
        <v>291</v>
      </c>
      <c r="B120" s="279">
        <f t="shared" ref="B120:AF120" si="36">sum(B107:B119)</f>
        <v>39.3762</v>
      </c>
      <c r="C120" s="279">
        <f t="shared" si="36"/>
        <v>0</v>
      </c>
      <c r="D120" s="279">
        <f t="shared" si="36"/>
        <v>68.000958</v>
      </c>
      <c r="E120" s="279">
        <f t="shared" si="36"/>
        <v>33.901</v>
      </c>
      <c r="F120" s="279">
        <f t="shared" si="36"/>
        <v>30.585165</v>
      </c>
      <c r="G120" s="279">
        <f t="shared" si="36"/>
        <v>39.4226</v>
      </c>
      <c r="H120" s="279">
        <f t="shared" si="36"/>
        <v>0</v>
      </c>
      <c r="I120" s="279">
        <f t="shared" si="36"/>
        <v>0</v>
      </c>
      <c r="J120" s="279">
        <f t="shared" si="36"/>
        <v>34.1881</v>
      </c>
      <c r="K120" s="279">
        <f t="shared" si="36"/>
        <v>70.397376</v>
      </c>
      <c r="L120" s="279">
        <f t="shared" si="36"/>
        <v>0</v>
      </c>
      <c r="M120" s="279">
        <f t="shared" si="36"/>
        <v>39.266</v>
      </c>
      <c r="N120" s="279">
        <f t="shared" si="36"/>
        <v>0</v>
      </c>
      <c r="O120" s="279">
        <f t="shared" si="36"/>
        <v>0</v>
      </c>
      <c r="P120" s="279">
        <f t="shared" si="36"/>
        <v>0</v>
      </c>
      <c r="Q120" s="279">
        <f t="shared" si="36"/>
        <v>0</v>
      </c>
      <c r="R120" s="279">
        <f t="shared" si="36"/>
        <v>61.229964</v>
      </c>
      <c r="S120" s="279">
        <f t="shared" si="36"/>
        <v>0</v>
      </c>
      <c r="T120" s="279">
        <f t="shared" si="36"/>
        <v>0</v>
      </c>
      <c r="U120" s="279">
        <f t="shared" si="36"/>
        <v>28.092791</v>
      </c>
      <c r="V120" s="279">
        <f t="shared" si="36"/>
        <v>38.9557</v>
      </c>
      <c r="W120" s="279">
        <f t="shared" si="36"/>
        <v>33.6632</v>
      </c>
      <c r="X120" s="279">
        <f t="shared" si="36"/>
        <v>0</v>
      </c>
      <c r="Y120" s="279">
        <f t="shared" si="36"/>
        <v>67.5236</v>
      </c>
      <c r="Z120" s="279">
        <f t="shared" si="36"/>
        <v>33.7589</v>
      </c>
      <c r="AA120" s="279">
        <f t="shared" si="36"/>
        <v>33.7328</v>
      </c>
      <c r="AB120" s="279">
        <f t="shared" si="36"/>
        <v>33.7154</v>
      </c>
      <c r="AC120" s="279">
        <f t="shared" si="36"/>
        <v>33.785</v>
      </c>
      <c r="AD120" s="279">
        <f t="shared" si="36"/>
        <v>0</v>
      </c>
      <c r="AE120" s="279">
        <f t="shared" si="36"/>
        <v>64.548576</v>
      </c>
      <c r="AF120" s="279">
        <f t="shared" si="36"/>
        <v>72.8045</v>
      </c>
      <c r="AG120" s="250">
        <f t="shared" si="35"/>
        <v>856.94783</v>
      </c>
      <c r="AH120" s="280"/>
    </row>
    <row r="121">
      <c r="A121" s="409"/>
      <c r="AG121" s="189"/>
      <c r="AH121" s="150"/>
    </row>
    <row r="122">
      <c r="AG122" s="189"/>
      <c r="AH122" s="150"/>
    </row>
    <row r="123">
      <c r="AG123" s="189"/>
      <c r="AH123" s="150"/>
    </row>
    <row r="124">
      <c r="A124" s="286" t="s">
        <v>842</v>
      </c>
      <c r="B124" s="200">
        <f t="shared" ref="B124:AF124" si="37">sum(B125,B136)</f>
        <v>0</v>
      </c>
      <c r="C124" s="200">
        <f t="shared" si="37"/>
        <v>0</v>
      </c>
      <c r="D124" s="200">
        <f t="shared" si="37"/>
        <v>0</v>
      </c>
      <c r="E124" s="200">
        <f t="shared" si="37"/>
        <v>0</v>
      </c>
      <c r="F124" s="200">
        <f t="shared" si="37"/>
        <v>0</v>
      </c>
      <c r="G124" s="200">
        <f t="shared" si="37"/>
        <v>0</v>
      </c>
      <c r="H124" s="200">
        <f t="shared" si="37"/>
        <v>1</v>
      </c>
      <c r="I124" s="200">
        <f t="shared" si="37"/>
        <v>1</v>
      </c>
      <c r="J124" s="200">
        <f t="shared" si="37"/>
        <v>0</v>
      </c>
      <c r="K124" s="200">
        <f t="shared" si="37"/>
        <v>1</v>
      </c>
      <c r="L124" s="200">
        <f t="shared" si="37"/>
        <v>2</v>
      </c>
      <c r="M124" s="200">
        <f t="shared" si="37"/>
        <v>0</v>
      </c>
      <c r="N124" s="200">
        <f t="shared" si="37"/>
        <v>0</v>
      </c>
      <c r="O124" s="200">
        <f t="shared" si="37"/>
        <v>1</v>
      </c>
      <c r="P124" s="200">
        <f t="shared" si="37"/>
        <v>0</v>
      </c>
      <c r="Q124" s="200">
        <f t="shared" si="37"/>
        <v>0</v>
      </c>
      <c r="R124" s="200">
        <f t="shared" si="37"/>
        <v>1</v>
      </c>
      <c r="S124" s="200">
        <f t="shared" si="37"/>
        <v>2</v>
      </c>
      <c r="T124" s="200">
        <f t="shared" si="37"/>
        <v>1</v>
      </c>
      <c r="U124" s="200">
        <f t="shared" si="37"/>
        <v>0</v>
      </c>
      <c r="V124" s="200">
        <f t="shared" si="37"/>
        <v>1</v>
      </c>
      <c r="W124" s="200">
        <f t="shared" si="37"/>
        <v>1</v>
      </c>
      <c r="X124" s="200">
        <f t="shared" si="37"/>
        <v>1</v>
      </c>
      <c r="Y124" s="200">
        <f t="shared" si="37"/>
        <v>1</v>
      </c>
      <c r="Z124" s="200">
        <f t="shared" si="37"/>
        <v>1</v>
      </c>
      <c r="AA124" s="200">
        <f t="shared" si="37"/>
        <v>3</v>
      </c>
      <c r="AB124" s="200">
        <f t="shared" si="37"/>
        <v>3</v>
      </c>
      <c r="AC124" s="200">
        <f t="shared" si="37"/>
        <v>1</v>
      </c>
      <c r="AD124" s="200">
        <f t="shared" si="37"/>
        <v>0</v>
      </c>
      <c r="AE124" s="200">
        <f t="shared" si="37"/>
        <v>1</v>
      </c>
      <c r="AF124" s="200">
        <f t="shared" si="37"/>
        <v>1</v>
      </c>
      <c r="AG124" s="189">
        <f t="shared" ref="AG124:AG129" si="39">SUM(B124:AF124)</f>
        <v>24</v>
      </c>
      <c r="AH124" s="201"/>
    </row>
    <row r="125">
      <c r="A125" s="202" t="s">
        <v>230</v>
      </c>
      <c r="B125" s="203">
        <f t="shared" ref="B125:AF125" si="38">sum(B129,B134)</f>
        <v>0</v>
      </c>
      <c r="C125" s="203">
        <f t="shared" si="38"/>
        <v>0</v>
      </c>
      <c r="D125" s="203">
        <f t="shared" si="38"/>
        <v>0</v>
      </c>
      <c r="E125" s="203">
        <f t="shared" si="38"/>
        <v>0</v>
      </c>
      <c r="F125" s="203">
        <f t="shared" si="38"/>
        <v>0</v>
      </c>
      <c r="G125" s="203">
        <f t="shared" si="38"/>
        <v>0</v>
      </c>
      <c r="H125" s="203">
        <f t="shared" si="38"/>
        <v>1</v>
      </c>
      <c r="I125" s="203">
        <f t="shared" si="38"/>
        <v>1</v>
      </c>
      <c r="J125" s="203">
        <f t="shared" si="38"/>
        <v>0</v>
      </c>
      <c r="K125" s="203">
        <f t="shared" si="38"/>
        <v>1</v>
      </c>
      <c r="L125" s="203">
        <f t="shared" si="38"/>
        <v>2</v>
      </c>
      <c r="M125" s="203">
        <f t="shared" si="38"/>
        <v>0</v>
      </c>
      <c r="N125" s="203">
        <f t="shared" si="38"/>
        <v>0</v>
      </c>
      <c r="O125" s="203">
        <f t="shared" si="38"/>
        <v>1</v>
      </c>
      <c r="P125" s="203">
        <f t="shared" si="38"/>
        <v>0</v>
      </c>
      <c r="Q125" s="203">
        <f t="shared" si="38"/>
        <v>0</v>
      </c>
      <c r="R125" s="203">
        <f t="shared" si="38"/>
        <v>1</v>
      </c>
      <c r="S125" s="203">
        <f t="shared" si="38"/>
        <v>2</v>
      </c>
      <c r="T125" s="203">
        <f t="shared" si="38"/>
        <v>1</v>
      </c>
      <c r="U125" s="203">
        <f t="shared" si="38"/>
        <v>0</v>
      </c>
      <c r="V125" s="203">
        <f t="shared" si="38"/>
        <v>1</v>
      </c>
      <c r="W125" s="203">
        <f t="shared" si="38"/>
        <v>1</v>
      </c>
      <c r="X125" s="203">
        <f t="shared" si="38"/>
        <v>1</v>
      </c>
      <c r="Y125" s="203">
        <f t="shared" si="38"/>
        <v>1</v>
      </c>
      <c r="Z125" s="203">
        <f t="shared" si="38"/>
        <v>1</v>
      </c>
      <c r="AA125" s="203">
        <f t="shared" si="38"/>
        <v>3</v>
      </c>
      <c r="AB125" s="203">
        <f t="shared" si="38"/>
        <v>3</v>
      </c>
      <c r="AC125" s="203">
        <f t="shared" si="38"/>
        <v>1</v>
      </c>
      <c r="AD125" s="203">
        <f t="shared" si="38"/>
        <v>0</v>
      </c>
      <c r="AE125" s="203">
        <f t="shared" si="38"/>
        <v>1</v>
      </c>
      <c r="AF125" s="203">
        <f t="shared" si="38"/>
        <v>1</v>
      </c>
      <c r="AG125" s="189">
        <f t="shared" si="39"/>
        <v>24</v>
      </c>
      <c r="AH125" s="205"/>
    </row>
    <row r="126">
      <c r="A126" s="288" t="s">
        <v>231</v>
      </c>
      <c r="B126" s="235">
        <f>sum('AMAZON UK, FR, GER - P&amp;L'!B118,'AMAZON UK, FR, GER - P&amp;L'!B394,'AMAZON UK, FR, GER - P&amp;L'!B670)</f>
        <v>0</v>
      </c>
      <c r="C126" s="235">
        <f>sum('AMAZON UK, FR, GER - P&amp;L'!C118,'AMAZON UK, FR, GER - P&amp;L'!C394,'AMAZON UK, FR, GER - P&amp;L'!C670)</f>
        <v>0</v>
      </c>
      <c r="D126" s="235">
        <f>sum('AMAZON UK, FR, GER - P&amp;L'!D118,'AMAZON UK, FR, GER - P&amp;L'!D394,'AMAZON UK, FR, GER - P&amp;L'!D670)</f>
        <v>0</v>
      </c>
      <c r="E126" s="235">
        <f>sum('AMAZON UK, FR, GER - P&amp;L'!E118,'AMAZON UK, FR, GER - P&amp;L'!E394,'AMAZON UK, FR, GER - P&amp;L'!E670)</f>
        <v>0</v>
      </c>
      <c r="F126" s="235">
        <f>sum('AMAZON UK, FR, GER - P&amp;L'!F118,'AMAZON UK, FR, GER - P&amp;L'!F394,'AMAZON UK, FR, GER - P&amp;L'!F670)</f>
        <v>0</v>
      </c>
      <c r="G126" s="235">
        <f>sum('AMAZON UK, FR, GER - P&amp;L'!G118,'AMAZON UK, FR, GER - P&amp;L'!G394,'AMAZON UK, FR, GER - P&amp;L'!G670)</f>
        <v>0</v>
      </c>
      <c r="H126" s="235">
        <f>sum('AMAZON UK, FR, GER - P&amp;L'!H118,'AMAZON UK, FR, GER - P&amp;L'!H394,'AMAZON UK, FR, GER - P&amp;L'!H670)</f>
        <v>0</v>
      </c>
      <c r="I126" s="235">
        <f>sum('AMAZON UK, FR, GER - P&amp;L'!I118,'AMAZON UK, FR, GER - P&amp;L'!I394,'AMAZON UK, FR, GER - P&amp;L'!I670)</f>
        <v>0</v>
      </c>
      <c r="J126" s="235">
        <f>sum('AMAZON UK, FR, GER - P&amp;L'!J118,'AMAZON UK, FR, GER - P&amp;L'!J394,'AMAZON UK, FR, GER - P&amp;L'!J670)</f>
        <v>0</v>
      </c>
      <c r="K126" s="235">
        <f>sum('AMAZON UK, FR, GER - P&amp;L'!K118,'AMAZON UK, FR, GER - P&amp;L'!K394,'AMAZON UK, FR, GER - P&amp;L'!K670)</f>
        <v>0</v>
      </c>
      <c r="L126" s="235">
        <f>sum('AMAZON UK, FR, GER - P&amp;L'!L118,'AMAZON UK, FR, GER - P&amp;L'!L394,'AMAZON UK, FR, GER - P&amp;L'!L670)</f>
        <v>0</v>
      </c>
      <c r="M126" s="235">
        <f>sum('AMAZON UK, FR, GER - P&amp;L'!M118,'AMAZON UK, FR, GER - P&amp;L'!M394,'AMAZON UK, FR, GER - P&amp;L'!M670)</f>
        <v>0</v>
      </c>
      <c r="N126" s="235">
        <f>sum('AMAZON UK, FR, GER - P&amp;L'!N118,'AMAZON UK, FR, GER - P&amp;L'!N394,'AMAZON UK, FR, GER - P&amp;L'!N670)</f>
        <v>0</v>
      </c>
      <c r="O126" s="235">
        <f>sum('AMAZON UK, FR, GER - P&amp;L'!O118,'AMAZON UK, FR, GER - P&amp;L'!O394,'AMAZON UK, FR, GER - P&amp;L'!O670)</f>
        <v>1</v>
      </c>
      <c r="P126" s="235">
        <f>sum('AMAZON UK, FR, GER - P&amp;L'!P118,'AMAZON UK, FR, GER - P&amp;L'!P394,'AMAZON UK, FR, GER - P&amp;L'!P670)</f>
        <v>0</v>
      </c>
      <c r="Q126" s="235">
        <f>sum('AMAZON UK, FR, GER - P&amp;L'!Q118,'AMAZON UK, FR, GER - P&amp;L'!Q394,'AMAZON UK, FR, GER - P&amp;L'!Q670)</f>
        <v>0</v>
      </c>
      <c r="R126" s="235">
        <f>sum('AMAZON UK, FR, GER - P&amp;L'!R118,'AMAZON UK, FR, GER - P&amp;L'!R394,'AMAZON UK, FR, GER - P&amp;L'!R670)</f>
        <v>1</v>
      </c>
      <c r="S126" s="235">
        <f>sum('AMAZON UK, FR, GER - P&amp;L'!S118,'AMAZON UK, FR, GER - P&amp;L'!S394,'AMAZON UK, FR, GER - P&amp;L'!S670)</f>
        <v>0</v>
      </c>
      <c r="T126" s="235">
        <f>sum('AMAZON UK, FR, GER - P&amp;L'!T118,'AMAZON UK, FR, GER - P&amp;L'!T394,'AMAZON UK, FR, GER - P&amp;L'!T670)</f>
        <v>1</v>
      </c>
      <c r="U126" s="235">
        <f>sum('AMAZON UK, FR, GER - P&amp;L'!U118,'AMAZON UK, FR, GER - P&amp;L'!U394,'AMAZON UK, FR, GER - P&amp;L'!U670)</f>
        <v>0</v>
      </c>
      <c r="V126" s="235">
        <f>sum('AMAZON UK, FR, GER - P&amp;L'!V118,'AMAZON UK, FR, GER - P&amp;L'!V394,'AMAZON UK, FR, GER - P&amp;L'!V670)</f>
        <v>0</v>
      </c>
      <c r="W126" s="235">
        <f>sum('AMAZON UK, FR, GER - P&amp;L'!W118,'AMAZON UK, FR, GER - P&amp;L'!W394,'AMAZON UK, FR, GER - P&amp;L'!W670)</f>
        <v>0</v>
      </c>
      <c r="X126" s="235">
        <f>sum('AMAZON UK, FR, GER - P&amp;L'!X118,'AMAZON UK, FR, GER - P&amp;L'!X394,'AMAZON UK, FR, GER - P&amp;L'!X670)</f>
        <v>0</v>
      </c>
      <c r="Y126" s="235">
        <f>sum('AMAZON UK, FR, GER - P&amp;L'!Y118,'AMAZON UK, FR, GER - P&amp;L'!Y394,'AMAZON UK, FR, GER - P&amp;L'!Y670)</f>
        <v>0</v>
      </c>
      <c r="Z126" s="235">
        <f>sum('AMAZON UK, FR, GER - P&amp;L'!Z118,'AMAZON UK, FR, GER - P&amp;L'!Z394,'AMAZON UK, FR, GER - P&amp;L'!Z670)</f>
        <v>0</v>
      </c>
      <c r="AA126" s="235">
        <f>sum('AMAZON UK, FR, GER - P&amp;L'!AA118,'AMAZON UK, FR, GER - P&amp;L'!AA394,'AMAZON UK, FR, GER - P&amp;L'!AA670)</f>
        <v>0</v>
      </c>
      <c r="AB126" s="235">
        <f>sum('AMAZON UK, FR, GER - P&amp;L'!AB118,'AMAZON UK, FR, GER - P&amp;L'!AB394,'AMAZON UK, FR, GER - P&amp;L'!AB670)</f>
        <v>0</v>
      </c>
      <c r="AC126" s="235">
        <f>sum('AMAZON UK, FR, GER - P&amp;L'!AC118,'AMAZON UK, FR, GER - P&amp;L'!AC394,'AMAZON UK, FR, GER - P&amp;L'!AC670)</f>
        <v>1</v>
      </c>
      <c r="AD126" s="235">
        <f>sum('AMAZON UK, FR, GER - P&amp;L'!AD118,'AMAZON UK, FR, GER - P&amp;L'!AD394,'AMAZON UK, FR, GER - P&amp;L'!AD670)</f>
        <v>0</v>
      </c>
      <c r="AE126" s="235">
        <f>sum('AMAZON UK, FR, GER - P&amp;L'!AE118,'AMAZON UK, FR, GER - P&amp;L'!AE394,'AMAZON UK, FR, GER - P&amp;L'!AE670)</f>
        <v>0</v>
      </c>
      <c r="AF126" s="235">
        <f>sum('AMAZON UK, FR, GER - P&amp;L'!AF118,'AMAZON UK, FR, GER - P&amp;L'!AF394,'AMAZON UK, FR, GER - P&amp;L'!AF670)</f>
        <v>0</v>
      </c>
      <c r="AG126" s="189">
        <f t="shared" si="39"/>
        <v>4</v>
      </c>
      <c r="AH126" s="208"/>
    </row>
    <row r="127" collapsed="1">
      <c r="A127" s="288" t="s">
        <v>997</v>
      </c>
      <c r="B127" s="235">
        <f>sum('AMAZON UK, FR, GER - P&amp;L'!B119,'AMAZON UK, FR, GER - P&amp;L'!B395,'AMAZON UK, FR, GER - P&amp;L'!B671)</f>
        <v>0</v>
      </c>
      <c r="C127" s="235">
        <f>sum('AMAZON UK, FR, GER - P&amp;L'!C119,'AMAZON UK, FR, GER - P&amp;L'!C395,'AMAZON UK, FR, GER - P&amp;L'!C671)</f>
        <v>0</v>
      </c>
      <c r="D127" s="235">
        <f>sum('AMAZON UK, FR, GER - P&amp;L'!D119,'AMAZON UK, FR, GER - P&amp;L'!D395,'AMAZON UK, FR, GER - P&amp;L'!D671)</f>
        <v>0</v>
      </c>
      <c r="E127" s="235">
        <f>sum('AMAZON UK, FR, GER - P&amp;L'!E119,'AMAZON UK, FR, GER - P&amp;L'!E395,'AMAZON UK, FR, GER - P&amp;L'!E671)</f>
        <v>0</v>
      </c>
      <c r="F127" s="235">
        <f>sum('AMAZON UK, FR, GER - P&amp;L'!F119,'AMAZON UK, FR, GER - P&amp;L'!F395,'AMAZON UK, FR, GER - P&amp;L'!F671)</f>
        <v>0</v>
      </c>
      <c r="G127" s="235">
        <f>sum('AMAZON UK, FR, GER - P&amp;L'!G119,'AMAZON UK, FR, GER - P&amp;L'!G395,'AMAZON UK, FR, GER - P&amp;L'!G671)</f>
        <v>0</v>
      </c>
      <c r="H127" s="235">
        <f>sum('AMAZON UK, FR, GER - P&amp;L'!H119,'AMAZON UK, FR, GER - P&amp;L'!H395,'AMAZON UK, FR, GER - P&amp;L'!H671)</f>
        <v>1</v>
      </c>
      <c r="I127" s="235">
        <f>sum('AMAZON UK, FR, GER - P&amp;L'!I119,'AMAZON UK, FR, GER - P&amp;L'!I395,'AMAZON UK, FR, GER - P&amp;L'!I671)</f>
        <v>1</v>
      </c>
      <c r="J127" s="235">
        <f>sum('AMAZON UK, FR, GER - P&amp;L'!J119,'AMAZON UK, FR, GER - P&amp;L'!J395,'AMAZON UK, FR, GER - P&amp;L'!J671)</f>
        <v>0</v>
      </c>
      <c r="K127" s="235">
        <f>sum('AMAZON UK, FR, GER - P&amp;L'!K119,'AMAZON UK, FR, GER - P&amp;L'!K395,'AMAZON UK, FR, GER - P&amp;L'!K671)</f>
        <v>1</v>
      </c>
      <c r="L127" s="235">
        <f>sum('AMAZON UK, FR, GER - P&amp;L'!L119,'AMAZON UK, FR, GER - P&amp;L'!L395,'AMAZON UK, FR, GER - P&amp;L'!L671)</f>
        <v>2</v>
      </c>
      <c r="M127" s="235">
        <f>sum('AMAZON UK, FR, GER - P&amp;L'!M119,'AMAZON UK, FR, GER - P&amp;L'!M395,'AMAZON UK, FR, GER - P&amp;L'!M671)</f>
        <v>0</v>
      </c>
      <c r="N127" s="235">
        <f>sum('AMAZON UK, FR, GER - P&amp;L'!N119,'AMAZON UK, FR, GER - P&amp;L'!N395,'AMAZON UK, FR, GER - P&amp;L'!N671)</f>
        <v>0</v>
      </c>
      <c r="O127" s="235">
        <f>sum('AMAZON UK, FR, GER - P&amp;L'!O119,'AMAZON UK, FR, GER - P&amp;L'!O395,'AMAZON UK, FR, GER - P&amp;L'!O671)</f>
        <v>0</v>
      </c>
      <c r="P127" s="235">
        <f>sum('AMAZON UK, FR, GER - P&amp;L'!P119,'AMAZON UK, FR, GER - P&amp;L'!P395,'AMAZON UK, FR, GER - P&amp;L'!P671)</f>
        <v>0</v>
      </c>
      <c r="Q127" s="235">
        <f>sum('AMAZON UK, FR, GER - P&amp;L'!Q119,'AMAZON UK, FR, GER - P&amp;L'!Q395,'AMAZON UK, FR, GER - P&amp;L'!Q671)</f>
        <v>0</v>
      </c>
      <c r="R127" s="235">
        <f>sum('AMAZON UK, FR, GER - P&amp;L'!R119,'AMAZON UK, FR, GER - P&amp;L'!R395,'AMAZON UK, FR, GER - P&amp;L'!R671)</f>
        <v>0</v>
      </c>
      <c r="S127" s="235">
        <f>sum('AMAZON UK, FR, GER - P&amp;L'!S119,'AMAZON UK, FR, GER - P&amp;L'!S395,'AMAZON UK, FR, GER - P&amp;L'!S671)</f>
        <v>2</v>
      </c>
      <c r="T127" s="235">
        <f>sum('AMAZON UK, FR, GER - P&amp;L'!T119,'AMAZON UK, FR, GER - P&amp;L'!T395,'AMAZON UK, FR, GER - P&amp;L'!T671)</f>
        <v>0</v>
      </c>
      <c r="U127" s="235">
        <f>sum('AMAZON UK, FR, GER - P&amp;L'!U119,'AMAZON UK, FR, GER - P&amp;L'!U395,'AMAZON UK, FR, GER - P&amp;L'!U671)</f>
        <v>0</v>
      </c>
      <c r="V127" s="235">
        <f>sum('AMAZON UK, FR, GER - P&amp;L'!V119,'AMAZON UK, FR, GER - P&amp;L'!V395,'AMAZON UK, FR, GER - P&amp;L'!V671)</f>
        <v>1</v>
      </c>
      <c r="W127" s="235">
        <f>sum('AMAZON UK, FR, GER - P&amp;L'!W119,'AMAZON UK, FR, GER - P&amp;L'!W395,'AMAZON UK, FR, GER - P&amp;L'!W671)</f>
        <v>1</v>
      </c>
      <c r="X127" s="235">
        <f>sum('AMAZON UK, FR, GER - P&amp;L'!X119,'AMAZON UK, FR, GER - P&amp;L'!X395,'AMAZON UK, FR, GER - P&amp;L'!X671)</f>
        <v>1</v>
      </c>
      <c r="Y127" s="235">
        <f>sum('AMAZON UK, FR, GER - P&amp;L'!Y119,'AMAZON UK, FR, GER - P&amp;L'!Y395,'AMAZON UK, FR, GER - P&amp;L'!Y671)</f>
        <v>1</v>
      </c>
      <c r="Z127" s="235">
        <f>sum('AMAZON UK, FR, GER - P&amp;L'!Z119,'AMAZON UK, FR, GER - P&amp;L'!Z395,'AMAZON UK, FR, GER - P&amp;L'!Z671)</f>
        <v>1</v>
      </c>
      <c r="AA127" s="235">
        <f>sum('AMAZON UK, FR, GER - P&amp;L'!AA119,'AMAZON UK, FR, GER - P&amp;L'!AA395,'AMAZON UK, FR, GER - P&amp;L'!AA671)</f>
        <v>3</v>
      </c>
      <c r="AB127" s="235">
        <f>sum('AMAZON UK, FR, GER - P&amp;L'!AB119,'AMAZON UK, FR, GER - P&amp;L'!AB395,'AMAZON UK, FR, GER - P&amp;L'!AB671)</f>
        <v>3</v>
      </c>
      <c r="AC127" s="235">
        <f>sum('AMAZON UK, FR, GER - P&amp;L'!AC119,'AMAZON UK, FR, GER - P&amp;L'!AC395,'AMAZON UK, FR, GER - P&amp;L'!AC671)</f>
        <v>0</v>
      </c>
      <c r="AD127" s="235">
        <f>sum('AMAZON UK, FR, GER - P&amp;L'!AD119,'AMAZON UK, FR, GER - P&amp;L'!AD395,'AMAZON UK, FR, GER - P&amp;L'!AD671)</f>
        <v>0</v>
      </c>
      <c r="AE127" s="235">
        <f>sum('AMAZON UK, FR, GER - P&amp;L'!AE119,'AMAZON UK, FR, GER - P&amp;L'!AE395,'AMAZON UK, FR, GER - P&amp;L'!AE671)</f>
        <v>1</v>
      </c>
      <c r="AF127" s="235">
        <f>sum('AMAZON UK, FR, GER - P&amp;L'!AF119,'AMAZON UK, FR, GER - P&amp;L'!AF395,'AMAZON UK, FR, GER - P&amp;L'!AF671)</f>
        <v>1</v>
      </c>
      <c r="AG127" s="189">
        <f t="shared" si="39"/>
        <v>20</v>
      </c>
      <c r="AH127" s="201"/>
    </row>
    <row r="128" hidden="1" outlineLevel="1">
      <c r="A128" s="288" t="s">
        <v>998</v>
      </c>
      <c r="B128" s="295"/>
      <c r="C128" s="295"/>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c r="AB128" s="295"/>
      <c r="AC128" s="295"/>
      <c r="AD128" s="295"/>
      <c r="AE128" s="295"/>
      <c r="AF128" s="295"/>
      <c r="AG128" s="189">
        <f t="shared" si="39"/>
        <v>0</v>
      </c>
      <c r="AH128" s="201"/>
    </row>
    <row r="129">
      <c r="A129" s="289" t="s">
        <v>234</v>
      </c>
      <c r="B129" s="290">
        <f t="shared" ref="B129:AF129" si="40">sum(B126:B128)</f>
        <v>0</v>
      </c>
      <c r="C129" s="290">
        <f t="shared" si="40"/>
        <v>0</v>
      </c>
      <c r="D129" s="290">
        <f t="shared" si="40"/>
        <v>0</v>
      </c>
      <c r="E129" s="290">
        <f t="shared" si="40"/>
        <v>0</v>
      </c>
      <c r="F129" s="290">
        <f t="shared" si="40"/>
        <v>0</v>
      </c>
      <c r="G129" s="290">
        <f t="shared" si="40"/>
        <v>0</v>
      </c>
      <c r="H129" s="290">
        <f t="shared" si="40"/>
        <v>1</v>
      </c>
      <c r="I129" s="290">
        <f t="shared" si="40"/>
        <v>1</v>
      </c>
      <c r="J129" s="290">
        <f t="shared" si="40"/>
        <v>0</v>
      </c>
      <c r="K129" s="290">
        <f t="shared" si="40"/>
        <v>1</v>
      </c>
      <c r="L129" s="290">
        <f t="shared" si="40"/>
        <v>2</v>
      </c>
      <c r="M129" s="290">
        <f t="shared" si="40"/>
        <v>0</v>
      </c>
      <c r="N129" s="290">
        <f t="shared" si="40"/>
        <v>0</v>
      </c>
      <c r="O129" s="290">
        <f t="shared" si="40"/>
        <v>1</v>
      </c>
      <c r="P129" s="290">
        <f t="shared" si="40"/>
        <v>0</v>
      </c>
      <c r="Q129" s="290">
        <f t="shared" si="40"/>
        <v>0</v>
      </c>
      <c r="R129" s="290">
        <f t="shared" si="40"/>
        <v>1</v>
      </c>
      <c r="S129" s="290">
        <f t="shared" si="40"/>
        <v>2</v>
      </c>
      <c r="T129" s="290">
        <f t="shared" si="40"/>
        <v>1</v>
      </c>
      <c r="U129" s="290">
        <f t="shared" si="40"/>
        <v>0</v>
      </c>
      <c r="V129" s="290">
        <f t="shared" si="40"/>
        <v>1</v>
      </c>
      <c r="W129" s="290">
        <f t="shared" si="40"/>
        <v>1</v>
      </c>
      <c r="X129" s="290">
        <f t="shared" si="40"/>
        <v>1</v>
      </c>
      <c r="Y129" s="290">
        <f t="shared" si="40"/>
        <v>1</v>
      </c>
      <c r="Z129" s="290">
        <f t="shared" si="40"/>
        <v>1</v>
      </c>
      <c r="AA129" s="290">
        <f t="shared" si="40"/>
        <v>3</v>
      </c>
      <c r="AB129" s="290">
        <f t="shared" si="40"/>
        <v>3</v>
      </c>
      <c r="AC129" s="290">
        <f t="shared" si="40"/>
        <v>1</v>
      </c>
      <c r="AD129" s="290">
        <f t="shared" si="40"/>
        <v>0</v>
      </c>
      <c r="AE129" s="290">
        <f t="shared" si="40"/>
        <v>1</v>
      </c>
      <c r="AF129" s="290">
        <f t="shared" si="40"/>
        <v>1</v>
      </c>
      <c r="AG129" s="189">
        <f t="shared" si="39"/>
        <v>24</v>
      </c>
      <c r="AH129" s="292"/>
    </row>
    <row r="130" collapsed="1">
      <c r="A130" s="211"/>
      <c r="B130" s="293"/>
      <c r="C130" s="293"/>
      <c r="D130" s="293"/>
      <c r="E130" s="293"/>
      <c r="F130" s="293"/>
      <c r="G130" s="293"/>
      <c r="H130" s="293"/>
      <c r="I130" s="293"/>
      <c r="J130" s="293"/>
      <c r="K130" s="293"/>
      <c r="L130" s="293"/>
      <c r="M130" s="293"/>
      <c r="N130" s="293"/>
      <c r="O130" s="293"/>
      <c r="P130" s="293"/>
      <c r="Q130" s="293"/>
      <c r="R130" s="293"/>
      <c r="S130" s="293"/>
      <c r="T130" s="293"/>
      <c r="U130" s="293"/>
      <c r="V130" s="293"/>
      <c r="W130" s="293"/>
      <c r="X130" s="293"/>
      <c r="Y130" s="293"/>
      <c r="Z130" s="293"/>
      <c r="AA130" s="293"/>
      <c r="AB130" s="293"/>
      <c r="AC130" s="293"/>
      <c r="AD130" s="293"/>
      <c r="AE130" s="293"/>
      <c r="AF130" s="293"/>
      <c r="AG130" s="189"/>
      <c r="AH130" s="150"/>
    </row>
    <row r="131" hidden="1" outlineLevel="1">
      <c r="A131" s="288" t="s">
        <v>235</v>
      </c>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189">
        <f t="shared" ref="AG131:AG134" si="41">SUM(B131:AF131)</f>
        <v>0</v>
      </c>
      <c r="AH131" s="208"/>
    </row>
    <row r="132" hidden="1" outlineLevel="1">
      <c r="A132" s="288" t="s">
        <v>999</v>
      </c>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c r="AB132" s="295"/>
      <c r="AC132" s="295"/>
      <c r="AD132" s="295"/>
      <c r="AE132" s="295"/>
      <c r="AF132" s="295"/>
      <c r="AG132" s="189">
        <f t="shared" si="41"/>
        <v>0</v>
      </c>
      <c r="AH132" s="201"/>
    </row>
    <row r="133" hidden="1" outlineLevel="1">
      <c r="A133" s="288" t="s">
        <v>1000</v>
      </c>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c r="AB133" s="295"/>
      <c r="AC133" s="295"/>
      <c r="AD133" s="295"/>
      <c r="AE133" s="295"/>
      <c r="AF133" s="295"/>
      <c r="AG133" s="189">
        <f t="shared" si="41"/>
        <v>0</v>
      </c>
      <c r="AH133" s="201"/>
    </row>
    <row r="134" hidden="1" outlineLevel="1">
      <c r="A134" s="289" t="s">
        <v>238</v>
      </c>
      <c r="B134" s="290">
        <f t="shared" ref="B134:AF134" si="42">sum(B131:B133)</f>
        <v>0</v>
      </c>
      <c r="C134" s="290">
        <f t="shared" si="42"/>
        <v>0</v>
      </c>
      <c r="D134" s="290">
        <f t="shared" si="42"/>
        <v>0</v>
      </c>
      <c r="E134" s="290">
        <f t="shared" si="42"/>
        <v>0</v>
      </c>
      <c r="F134" s="290">
        <f t="shared" si="42"/>
        <v>0</v>
      </c>
      <c r="G134" s="290">
        <f t="shared" si="42"/>
        <v>0</v>
      </c>
      <c r="H134" s="290">
        <f t="shared" si="42"/>
        <v>0</v>
      </c>
      <c r="I134" s="290">
        <f t="shared" si="42"/>
        <v>0</v>
      </c>
      <c r="J134" s="290">
        <f t="shared" si="42"/>
        <v>0</v>
      </c>
      <c r="K134" s="290">
        <f t="shared" si="42"/>
        <v>0</v>
      </c>
      <c r="L134" s="290">
        <f t="shared" si="42"/>
        <v>0</v>
      </c>
      <c r="M134" s="290">
        <f t="shared" si="42"/>
        <v>0</v>
      </c>
      <c r="N134" s="290">
        <f t="shared" si="42"/>
        <v>0</v>
      </c>
      <c r="O134" s="290">
        <f t="shared" si="42"/>
        <v>0</v>
      </c>
      <c r="P134" s="290">
        <f t="shared" si="42"/>
        <v>0</v>
      </c>
      <c r="Q134" s="290">
        <f t="shared" si="42"/>
        <v>0</v>
      </c>
      <c r="R134" s="290">
        <f t="shared" si="42"/>
        <v>0</v>
      </c>
      <c r="S134" s="290">
        <f t="shared" si="42"/>
        <v>0</v>
      </c>
      <c r="T134" s="290">
        <f t="shared" si="42"/>
        <v>0</v>
      </c>
      <c r="U134" s="290">
        <f t="shared" si="42"/>
        <v>0</v>
      </c>
      <c r="V134" s="290">
        <f t="shared" si="42"/>
        <v>0</v>
      </c>
      <c r="W134" s="290">
        <f t="shared" si="42"/>
        <v>0</v>
      </c>
      <c r="X134" s="290">
        <f t="shared" si="42"/>
        <v>0</v>
      </c>
      <c r="Y134" s="290">
        <f t="shared" si="42"/>
        <v>0</v>
      </c>
      <c r="Z134" s="290">
        <f t="shared" si="42"/>
        <v>0</v>
      </c>
      <c r="AA134" s="290">
        <f t="shared" si="42"/>
        <v>0</v>
      </c>
      <c r="AB134" s="290">
        <f t="shared" si="42"/>
        <v>0</v>
      </c>
      <c r="AC134" s="290">
        <f t="shared" si="42"/>
        <v>0</v>
      </c>
      <c r="AD134" s="290">
        <f t="shared" si="42"/>
        <v>0</v>
      </c>
      <c r="AE134" s="290">
        <f t="shared" si="42"/>
        <v>0</v>
      </c>
      <c r="AF134" s="290">
        <f t="shared" si="42"/>
        <v>0</v>
      </c>
      <c r="AG134" s="189">
        <f t="shared" si="41"/>
        <v>0</v>
      </c>
      <c r="AH134" s="292"/>
    </row>
    <row r="135" hidden="1" outlineLevel="1">
      <c r="A135" s="211"/>
      <c r="B135" s="293"/>
      <c r="C135" s="293"/>
      <c r="D135" s="293"/>
      <c r="E135" s="293"/>
      <c r="F135" s="293"/>
      <c r="G135" s="293"/>
      <c r="H135" s="293"/>
      <c r="I135" s="293"/>
      <c r="J135" s="293"/>
      <c r="K135" s="293"/>
      <c r="L135" s="293"/>
      <c r="M135" s="293"/>
      <c r="N135" s="293"/>
      <c r="O135" s="293"/>
      <c r="P135" s="293"/>
      <c r="Q135" s="293"/>
      <c r="R135" s="293"/>
      <c r="S135" s="293"/>
      <c r="T135" s="293"/>
      <c r="U135" s="293"/>
      <c r="V135" s="293"/>
      <c r="W135" s="293"/>
      <c r="X135" s="293"/>
      <c r="Y135" s="293"/>
      <c r="Z135" s="293"/>
      <c r="AA135" s="293"/>
      <c r="AB135" s="293"/>
      <c r="AC135" s="293"/>
      <c r="AD135" s="293"/>
      <c r="AE135" s="293"/>
      <c r="AF135" s="293"/>
      <c r="AG135" s="189"/>
      <c r="AH135" s="150"/>
    </row>
    <row r="136" collapsed="1">
      <c r="A136" s="218" t="s">
        <v>239</v>
      </c>
      <c r="B136" s="219">
        <f t="shared" ref="B136:AF136" si="43">sum(B140,B144,B149)</f>
        <v>0</v>
      </c>
      <c r="C136" s="219">
        <f t="shared" si="43"/>
        <v>0</v>
      </c>
      <c r="D136" s="219">
        <f t="shared" si="43"/>
        <v>0</v>
      </c>
      <c r="E136" s="219">
        <f t="shared" si="43"/>
        <v>0</v>
      </c>
      <c r="F136" s="219">
        <f t="shared" si="43"/>
        <v>0</v>
      </c>
      <c r="G136" s="219">
        <f t="shared" si="43"/>
        <v>0</v>
      </c>
      <c r="H136" s="219">
        <f t="shared" si="43"/>
        <v>0</v>
      </c>
      <c r="I136" s="219">
        <f t="shared" si="43"/>
        <v>0</v>
      </c>
      <c r="J136" s="219">
        <f t="shared" si="43"/>
        <v>0</v>
      </c>
      <c r="K136" s="219">
        <f t="shared" si="43"/>
        <v>0</v>
      </c>
      <c r="L136" s="219">
        <f t="shared" si="43"/>
        <v>0</v>
      </c>
      <c r="M136" s="219">
        <f t="shared" si="43"/>
        <v>0</v>
      </c>
      <c r="N136" s="219">
        <f t="shared" si="43"/>
        <v>0</v>
      </c>
      <c r="O136" s="219">
        <f t="shared" si="43"/>
        <v>0</v>
      </c>
      <c r="P136" s="219">
        <f t="shared" si="43"/>
        <v>0</v>
      </c>
      <c r="Q136" s="219">
        <f t="shared" si="43"/>
        <v>0</v>
      </c>
      <c r="R136" s="219">
        <f t="shared" si="43"/>
        <v>0</v>
      </c>
      <c r="S136" s="219">
        <f t="shared" si="43"/>
        <v>0</v>
      </c>
      <c r="T136" s="219">
        <f t="shared" si="43"/>
        <v>0</v>
      </c>
      <c r="U136" s="219">
        <f t="shared" si="43"/>
        <v>0</v>
      </c>
      <c r="V136" s="219">
        <f t="shared" si="43"/>
        <v>0</v>
      </c>
      <c r="W136" s="219">
        <f t="shared" si="43"/>
        <v>0</v>
      </c>
      <c r="X136" s="219">
        <f t="shared" si="43"/>
        <v>0</v>
      </c>
      <c r="Y136" s="219">
        <f t="shared" si="43"/>
        <v>0</v>
      </c>
      <c r="Z136" s="219">
        <f t="shared" si="43"/>
        <v>0</v>
      </c>
      <c r="AA136" s="219">
        <f t="shared" si="43"/>
        <v>0</v>
      </c>
      <c r="AB136" s="219">
        <f t="shared" si="43"/>
        <v>0</v>
      </c>
      <c r="AC136" s="219">
        <f t="shared" si="43"/>
        <v>0</v>
      </c>
      <c r="AD136" s="219">
        <f t="shared" si="43"/>
        <v>0</v>
      </c>
      <c r="AE136" s="219">
        <f t="shared" si="43"/>
        <v>0</v>
      </c>
      <c r="AF136" s="219">
        <f t="shared" si="43"/>
        <v>0</v>
      </c>
      <c r="AG136" s="189">
        <f t="shared" ref="AG136:AG140" si="44">SUM(B136:AF136)</f>
        <v>0</v>
      </c>
      <c r="AH136" s="220"/>
    </row>
    <row r="137" hidden="1" outlineLevel="1">
      <c r="A137" s="288" t="s">
        <v>240</v>
      </c>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189">
        <f t="shared" si="44"/>
        <v>0</v>
      </c>
      <c r="AH137" s="208"/>
    </row>
    <row r="138" hidden="1" outlineLevel="1">
      <c r="A138" s="288" t="s">
        <v>1001</v>
      </c>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189">
        <f t="shared" si="44"/>
        <v>0</v>
      </c>
      <c r="AH138" s="208"/>
    </row>
    <row r="139" hidden="1" outlineLevel="1">
      <c r="A139" s="288" t="s">
        <v>1002</v>
      </c>
      <c r="B139" s="295"/>
      <c r="C139" s="295"/>
      <c r="D139" s="295"/>
      <c r="E139" s="295"/>
      <c r="F139" s="295"/>
      <c r="G139" s="295"/>
      <c r="H139" s="295"/>
      <c r="I139" s="295"/>
      <c r="J139" s="295"/>
      <c r="K139" s="295"/>
      <c r="L139" s="295"/>
      <c r="M139" s="295"/>
      <c r="N139" s="295"/>
      <c r="O139" s="295"/>
      <c r="P139" s="295"/>
      <c r="Q139" s="295"/>
      <c r="R139" s="295"/>
      <c r="S139" s="295"/>
      <c r="T139" s="295"/>
      <c r="U139" s="295"/>
      <c r="V139" s="295"/>
      <c r="W139" s="295"/>
      <c r="X139" s="295"/>
      <c r="Y139" s="295"/>
      <c r="Z139" s="295"/>
      <c r="AA139" s="295"/>
      <c r="AB139" s="295"/>
      <c r="AC139" s="295"/>
      <c r="AD139" s="295"/>
      <c r="AE139" s="295"/>
      <c r="AF139" s="295"/>
      <c r="AG139" s="189">
        <f t="shared" si="44"/>
        <v>0</v>
      </c>
      <c r="AH139" s="150"/>
    </row>
    <row r="140" hidden="1" outlineLevel="1">
      <c r="A140" s="289" t="s">
        <v>243</v>
      </c>
      <c r="B140" s="290">
        <f t="shared" ref="B140:AF140" si="45">sum(B137:B139)</f>
        <v>0</v>
      </c>
      <c r="C140" s="290">
        <f t="shared" si="45"/>
        <v>0</v>
      </c>
      <c r="D140" s="290">
        <f t="shared" si="45"/>
        <v>0</v>
      </c>
      <c r="E140" s="290">
        <f t="shared" si="45"/>
        <v>0</v>
      </c>
      <c r="F140" s="290">
        <f t="shared" si="45"/>
        <v>0</v>
      </c>
      <c r="G140" s="290">
        <f t="shared" si="45"/>
        <v>0</v>
      </c>
      <c r="H140" s="290">
        <f t="shared" si="45"/>
        <v>0</v>
      </c>
      <c r="I140" s="290">
        <f t="shared" si="45"/>
        <v>0</v>
      </c>
      <c r="J140" s="290">
        <f t="shared" si="45"/>
        <v>0</v>
      </c>
      <c r="K140" s="290">
        <f t="shared" si="45"/>
        <v>0</v>
      </c>
      <c r="L140" s="290">
        <f t="shared" si="45"/>
        <v>0</v>
      </c>
      <c r="M140" s="290">
        <f t="shared" si="45"/>
        <v>0</v>
      </c>
      <c r="N140" s="290">
        <f t="shared" si="45"/>
        <v>0</v>
      </c>
      <c r="O140" s="290">
        <f t="shared" si="45"/>
        <v>0</v>
      </c>
      <c r="P140" s="290">
        <f t="shared" si="45"/>
        <v>0</v>
      </c>
      <c r="Q140" s="290">
        <f t="shared" si="45"/>
        <v>0</v>
      </c>
      <c r="R140" s="290">
        <f t="shared" si="45"/>
        <v>0</v>
      </c>
      <c r="S140" s="290">
        <f t="shared" si="45"/>
        <v>0</v>
      </c>
      <c r="T140" s="290">
        <f t="shared" si="45"/>
        <v>0</v>
      </c>
      <c r="U140" s="290">
        <f t="shared" si="45"/>
        <v>0</v>
      </c>
      <c r="V140" s="290">
        <f t="shared" si="45"/>
        <v>0</v>
      </c>
      <c r="W140" s="290">
        <f t="shared" si="45"/>
        <v>0</v>
      </c>
      <c r="X140" s="290">
        <f t="shared" si="45"/>
        <v>0</v>
      </c>
      <c r="Y140" s="290">
        <f t="shared" si="45"/>
        <v>0</v>
      </c>
      <c r="Z140" s="290">
        <f t="shared" si="45"/>
        <v>0</v>
      </c>
      <c r="AA140" s="290">
        <f t="shared" si="45"/>
        <v>0</v>
      </c>
      <c r="AB140" s="290">
        <f t="shared" si="45"/>
        <v>0</v>
      </c>
      <c r="AC140" s="290">
        <f t="shared" si="45"/>
        <v>0</v>
      </c>
      <c r="AD140" s="290">
        <f t="shared" si="45"/>
        <v>0</v>
      </c>
      <c r="AE140" s="290">
        <f t="shared" si="45"/>
        <v>0</v>
      </c>
      <c r="AF140" s="290">
        <f t="shared" si="45"/>
        <v>0</v>
      </c>
      <c r="AG140" s="189">
        <f t="shared" si="44"/>
        <v>0</v>
      </c>
      <c r="AH140" s="150"/>
    </row>
    <row r="141" hidden="1" outlineLevel="1">
      <c r="A141" s="211"/>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89"/>
      <c r="AH141" s="185"/>
    </row>
    <row r="142" hidden="1" outlineLevel="1">
      <c r="A142" s="288" t="s">
        <v>244</v>
      </c>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189">
        <f t="shared" ref="AG142:AG144" si="46">SUM(B142:AF142)</f>
        <v>0</v>
      </c>
      <c r="AH142" s="208"/>
    </row>
    <row r="143" hidden="1" outlineLevel="1">
      <c r="A143" s="288" t="s">
        <v>1003</v>
      </c>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c r="AA143" s="221"/>
      <c r="AB143" s="221"/>
      <c r="AC143" s="221"/>
      <c r="AD143" s="221"/>
      <c r="AE143" s="221"/>
      <c r="AF143" s="221"/>
      <c r="AG143" s="189">
        <f t="shared" si="46"/>
        <v>0</v>
      </c>
      <c r="AH143" s="208"/>
    </row>
    <row r="144" hidden="1" outlineLevel="1">
      <c r="A144" s="289" t="s">
        <v>246</v>
      </c>
      <c r="B144" s="290">
        <f t="shared" ref="B144:AF144" si="47">sum(B142:B143)</f>
        <v>0</v>
      </c>
      <c r="C144" s="290">
        <f t="shared" si="47"/>
        <v>0</v>
      </c>
      <c r="D144" s="290">
        <f t="shared" si="47"/>
        <v>0</v>
      </c>
      <c r="E144" s="290">
        <f t="shared" si="47"/>
        <v>0</v>
      </c>
      <c r="F144" s="290">
        <f t="shared" si="47"/>
        <v>0</v>
      </c>
      <c r="G144" s="290">
        <f t="shared" si="47"/>
        <v>0</v>
      </c>
      <c r="H144" s="290">
        <f t="shared" si="47"/>
        <v>0</v>
      </c>
      <c r="I144" s="290">
        <f t="shared" si="47"/>
        <v>0</v>
      </c>
      <c r="J144" s="290">
        <f t="shared" si="47"/>
        <v>0</v>
      </c>
      <c r="K144" s="290">
        <f t="shared" si="47"/>
        <v>0</v>
      </c>
      <c r="L144" s="290">
        <f t="shared" si="47"/>
        <v>0</v>
      </c>
      <c r="M144" s="290">
        <f t="shared" si="47"/>
        <v>0</v>
      </c>
      <c r="N144" s="290">
        <f t="shared" si="47"/>
        <v>0</v>
      </c>
      <c r="O144" s="290">
        <f t="shared" si="47"/>
        <v>0</v>
      </c>
      <c r="P144" s="290">
        <f t="shared" si="47"/>
        <v>0</v>
      </c>
      <c r="Q144" s="290">
        <f t="shared" si="47"/>
        <v>0</v>
      </c>
      <c r="R144" s="290">
        <f t="shared" si="47"/>
        <v>0</v>
      </c>
      <c r="S144" s="290">
        <f t="shared" si="47"/>
        <v>0</v>
      </c>
      <c r="T144" s="290">
        <f t="shared" si="47"/>
        <v>0</v>
      </c>
      <c r="U144" s="290">
        <f t="shared" si="47"/>
        <v>0</v>
      </c>
      <c r="V144" s="290">
        <f t="shared" si="47"/>
        <v>0</v>
      </c>
      <c r="W144" s="290">
        <f t="shared" si="47"/>
        <v>0</v>
      </c>
      <c r="X144" s="290">
        <f t="shared" si="47"/>
        <v>0</v>
      </c>
      <c r="Y144" s="290">
        <f t="shared" si="47"/>
        <v>0</v>
      </c>
      <c r="Z144" s="290">
        <f t="shared" si="47"/>
        <v>0</v>
      </c>
      <c r="AA144" s="290">
        <f t="shared" si="47"/>
        <v>0</v>
      </c>
      <c r="AB144" s="290">
        <f t="shared" si="47"/>
        <v>0</v>
      </c>
      <c r="AC144" s="290">
        <f t="shared" si="47"/>
        <v>0</v>
      </c>
      <c r="AD144" s="290">
        <f t="shared" si="47"/>
        <v>0</v>
      </c>
      <c r="AE144" s="290">
        <f t="shared" si="47"/>
        <v>0</v>
      </c>
      <c r="AF144" s="290">
        <f t="shared" si="47"/>
        <v>0</v>
      </c>
      <c r="AG144" s="189">
        <f t="shared" si="46"/>
        <v>0</v>
      </c>
      <c r="AH144" s="150"/>
    </row>
    <row r="145" hidden="1" outlineLevel="1">
      <c r="A145" s="211"/>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89"/>
      <c r="AH145" s="185"/>
    </row>
    <row r="146" hidden="1" outlineLevel="1">
      <c r="A146" s="288" t="s">
        <v>1004</v>
      </c>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189">
        <f t="shared" ref="AG146:AG149" si="48">SUM(B146:AF146)</f>
        <v>0</v>
      </c>
      <c r="AH146" s="208"/>
    </row>
    <row r="147" hidden="1" outlineLevel="1">
      <c r="A147" s="288" t="s">
        <v>1005</v>
      </c>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189">
        <f t="shared" si="48"/>
        <v>0</v>
      </c>
      <c r="AH147" s="208"/>
    </row>
    <row r="148" hidden="1" outlineLevel="1">
      <c r="A148" s="288" t="s">
        <v>1006</v>
      </c>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189">
        <f t="shared" si="48"/>
        <v>0</v>
      </c>
      <c r="AH148" s="208"/>
    </row>
    <row r="149" hidden="1" outlineLevel="1">
      <c r="A149" s="296" t="s">
        <v>250</v>
      </c>
      <c r="B149" s="297">
        <f t="shared" ref="B149:AF149" si="49">sum(B146:B148)</f>
        <v>0</v>
      </c>
      <c r="C149" s="297">
        <f t="shared" si="49"/>
        <v>0</v>
      </c>
      <c r="D149" s="297">
        <f t="shared" si="49"/>
        <v>0</v>
      </c>
      <c r="E149" s="297">
        <f t="shared" si="49"/>
        <v>0</v>
      </c>
      <c r="F149" s="297">
        <f t="shared" si="49"/>
        <v>0</v>
      </c>
      <c r="G149" s="297">
        <f t="shared" si="49"/>
        <v>0</v>
      </c>
      <c r="H149" s="297">
        <f t="shared" si="49"/>
        <v>0</v>
      </c>
      <c r="I149" s="297">
        <f t="shared" si="49"/>
        <v>0</v>
      </c>
      <c r="J149" s="297">
        <f t="shared" si="49"/>
        <v>0</v>
      </c>
      <c r="K149" s="297">
        <f t="shared" si="49"/>
        <v>0</v>
      </c>
      <c r="L149" s="297">
        <f t="shared" si="49"/>
        <v>0</v>
      </c>
      <c r="M149" s="297">
        <f t="shared" si="49"/>
        <v>0</v>
      </c>
      <c r="N149" s="297">
        <f t="shared" si="49"/>
        <v>0</v>
      </c>
      <c r="O149" s="297">
        <f t="shared" si="49"/>
        <v>0</v>
      </c>
      <c r="P149" s="297">
        <f t="shared" si="49"/>
        <v>0</v>
      </c>
      <c r="Q149" s="297">
        <f t="shared" si="49"/>
        <v>0</v>
      </c>
      <c r="R149" s="297">
        <f t="shared" si="49"/>
        <v>0</v>
      </c>
      <c r="S149" s="297">
        <f t="shared" si="49"/>
        <v>0</v>
      </c>
      <c r="T149" s="297">
        <f t="shared" si="49"/>
        <v>0</v>
      </c>
      <c r="U149" s="297">
        <f t="shared" si="49"/>
        <v>0</v>
      </c>
      <c r="V149" s="297">
        <f t="shared" si="49"/>
        <v>0</v>
      </c>
      <c r="W149" s="297">
        <f t="shared" si="49"/>
        <v>0</v>
      </c>
      <c r="X149" s="297">
        <f t="shared" si="49"/>
        <v>0</v>
      </c>
      <c r="Y149" s="297">
        <f t="shared" si="49"/>
        <v>0</v>
      </c>
      <c r="Z149" s="297">
        <f t="shared" si="49"/>
        <v>0</v>
      </c>
      <c r="AA149" s="297">
        <f t="shared" si="49"/>
        <v>0</v>
      </c>
      <c r="AB149" s="297">
        <f t="shared" si="49"/>
        <v>0</v>
      </c>
      <c r="AC149" s="297">
        <f t="shared" si="49"/>
        <v>0</v>
      </c>
      <c r="AD149" s="297">
        <f t="shared" si="49"/>
        <v>0</v>
      </c>
      <c r="AE149" s="297">
        <f t="shared" si="49"/>
        <v>0</v>
      </c>
      <c r="AF149" s="297">
        <f t="shared" si="49"/>
        <v>0</v>
      </c>
      <c r="AG149" s="189">
        <f t="shared" si="48"/>
        <v>0</v>
      </c>
      <c r="AH149" s="298"/>
    </row>
    <row r="150">
      <c r="A150" s="211"/>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89"/>
      <c r="AH150" s="185"/>
    </row>
    <row r="151">
      <c r="A151" s="299" t="s">
        <v>278</v>
      </c>
      <c r="B151" s="465">
        <f>sum('AMAZON UK, FR, GER - P&amp;L'!B143,'AMAZON UK, FR, GER - P&amp;L'!B419,'AMAZON UK, FR, GER - P&amp;L'!B695)</f>
        <v>0</v>
      </c>
      <c r="C151" s="465">
        <f>sum('AMAZON UK, FR, GER - P&amp;L'!C143,'AMAZON UK, FR, GER - P&amp;L'!C419,'AMAZON UK, FR, GER - P&amp;L'!C695)</f>
        <v>0</v>
      </c>
      <c r="D151" s="465">
        <f>sum('AMAZON UK, FR, GER - P&amp;L'!D143,'AMAZON UK, FR, GER - P&amp;L'!D419,'AMAZON UK, FR, GER - P&amp;L'!D695)</f>
        <v>0</v>
      </c>
      <c r="E151" s="465">
        <f>sum('AMAZON UK, FR, GER - P&amp;L'!E143,'AMAZON UK, FR, GER - P&amp;L'!E419,'AMAZON UK, FR, GER - P&amp;L'!E695)</f>
        <v>0</v>
      </c>
      <c r="F151" s="465">
        <f>sum('AMAZON UK, FR, GER - P&amp;L'!F143,'AMAZON UK, FR, GER - P&amp;L'!F419,'AMAZON UK, FR, GER - P&amp;L'!F695)</f>
        <v>0</v>
      </c>
      <c r="G151" s="465">
        <f>sum('AMAZON UK, FR, GER - P&amp;L'!G143,'AMAZON UK, FR, GER - P&amp;L'!G419,'AMAZON UK, FR, GER - P&amp;L'!G695)</f>
        <v>0</v>
      </c>
      <c r="H151" s="465">
        <f>sum('AMAZON UK, FR, GER - P&amp;L'!H143,'AMAZON UK, FR, GER - P&amp;L'!H419,'AMAZON UK, FR, GER - P&amp;L'!H695)</f>
        <v>0</v>
      </c>
      <c r="I151" s="465">
        <f>sum('AMAZON UK, FR, GER - P&amp;L'!I143,'AMAZON UK, FR, GER - P&amp;L'!I419,'AMAZON UK, FR, GER - P&amp;L'!I695)</f>
        <v>0</v>
      </c>
      <c r="J151" s="465">
        <f>sum('AMAZON UK, FR, GER - P&amp;L'!J143,'AMAZON UK, FR, GER - P&amp;L'!J419,'AMAZON UK, FR, GER - P&amp;L'!J695)</f>
        <v>0</v>
      </c>
      <c r="K151" s="465">
        <f>sum('AMAZON UK, FR, GER - P&amp;L'!K143,'AMAZON UK, FR, GER - P&amp;L'!K419,'AMAZON UK, FR, GER - P&amp;L'!K695)</f>
        <v>0</v>
      </c>
      <c r="L151" s="465">
        <f>sum('AMAZON UK, FR, GER - P&amp;L'!L143,'AMAZON UK, FR, GER - P&amp;L'!L419,'AMAZON UK, FR, GER - P&amp;L'!L695)</f>
        <v>0</v>
      </c>
      <c r="M151" s="465">
        <f>sum('AMAZON UK, FR, GER - P&amp;L'!M143,'AMAZON UK, FR, GER - P&amp;L'!M419,'AMAZON UK, FR, GER - P&amp;L'!M695)</f>
        <v>0</v>
      </c>
      <c r="N151" s="465">
        <f>sum('AMAZON UK, FR, GER - P&amp;L'!N143,'AMAZON UK, FR, GER - P&amp;L'!N419,'AMAZON UK, FR, GER - P&amp;L'!N695)</f>
        <v>0</v>
      </c>
      <c r="O151" s="465">
        <f>sum('AMAZON UK, FR, GER - P&amp;L'!O143,'AMAZON UK, FR, GER - P&amp;L'!O419,'AMAZON UK, FR, GER - P&amp;L'!O695)</f>
        <v>0</v>
      </c>
      <c r="P151" s="465">
        <f>sum('AMAZON UK, FR, GER - P&amp;L'!P143,'AMAZON UK, FR, GER - P&amp;L'!P419,'AMAZON UK, FR, GER - P&amp;L'!P695)</f>
        <v>0</v>
      </c>
      <c r="Q151" s="465">
        <f>sum('AMAZON UK, FR, GER - P&amp;L'!Q143,'AMAZON UK, FR, GER - P&amp;L'!Q419,'AMAZON UK, FR, GER - P&amp;L'!Q695)</f>
        <v>0</v>
      </c>
      <c r="R151" s="465">
        <f>sum('AMAZON UK, FR, GER - P&amp;L'!R143,'AMAZON UK, FR, GER - P&amp;L'!R419,'AMAZON UK, FR, GER - P&amp;L'!R695)</f>
        <v>0</v>
      </c>
      <c r="S151" s="465">
        <f>sum('AMAZON UK, FR, GER - P&amp;L'!S143,'AMAZON UK, FR, GER - P&amp;L'!S419,'AMAZON UK, FR, GER - P&amp;L'!S695)</f>
        <v>0</v>
      </c>
      <c r="T151" s="465">
        <f>sum('AMAZON UK, FR, GER - P&amp;L'!T143,'AMAZON UK, FR, GER - P&amp;L'!T419,'AMAZON UK, FR, GER - P&amp;L'!T695)</f>
        <v>0</v>
      </c>
      <c r="U151" s="465">
        <f>sum('AMAZON UK, FR, GER - P&amp;L'!U143,'AMAZON UK, FR, GER - P&amp;L'!U419,'AMAZON UK, FR, GER - P&amp;L'!U695)</f>
        <v>0</v>
      </c>
      <c r="V151" s="465">
        <f>sum('AMAZON UK, FR, GER - P&amp;L'!V143,'AMAZON UK, FR, GER - P&amp;L'!V419,'AMAZON UK, FR, GER - P&amp;L'!V695)</f>
        <v>0</v>
      </c>
      <c r="W151" s="465">
        <f>sum('AMAZON UK, FR, GER - P&amp;L'!W143,'AMAZON UK, FR, GER - P&amp;L'!W419,'AMAZON UK, FR, GER - P&amp;L'!W695)</f>
        <v>0</v>
      </c>
      <c r="X151" s="465">
        <f>sum('AMAZON UK, FR, GER - P&amp;L'!X143,'AMAZON UK, FR, GER - P&amp;L'!X419,'AMAZON UK, FR, GER - P&amp;L'!X695)</f>
        <v>0</v>
      </c>
      <c r="Y151" s="465">
        <f>sum('AMAZON UK, FR, GER - P&amp;L'!Y143,'AMAZON UK, FR, GER - P&amp;L'!Y419,'AMAZON UK, FR, GER - P&amp;L'!Y695)</f>
        <v>0</v>
      </c>
      <c r="Z151" s="465">
        <f>sum('AMAZON UK, FR, GER - P&amp;L'!Z143,'AMAZON UK, FR, GER - P&amp;L'!Z419,'AMAZON UK, FR, GER - P&amp;L'!Z695)</f>
        <v>0</v>
      </c>
      <c r="AA151" s="465">
        <f>sum('AMAZON UK, FR, GER - P&amp;L'!AA143,'AMAZON UK, FR, GER - P&amp;L'!AA419,'AMAZON UK, FR, GER - P&amp;L'!AA695)</f>
        <v>0</v>
      </c>
      <c r="AB151" s="465">
        <f>sum('AMAZON UK, FR, GER - P&amp;L'!AB143,'AMAZON UK, FR, GER - P&amp;L'!AB419,'AMAZON UK, FR, GER - P&amp;L'!AB695)</f>
        <v>0</v>
      </c>
      <c r="AC151" s="465">
        <f>sum('AMAZON UK, FR, GER - P&amp;L'!AC143,'AMAZON UK, FR, GER - P&amp;L'!AC419,'AMAZON UK, FR, GER - P&amp;L'!AC695)</f>
        <v>0</v>
      </c>
      <c r="AD151" s="465">
        <f>sum('AMAZON UK, FR, GER - P&amp;L'!AD143,'AMAZON UK, FR, GER - P&amp;L'!AD419,'AMAZON UK, FR, GER - P&amp;L'!AD695)</f>
        <v>0</v>
      </c>
      <c r="AE151" s="465">
        <f>sum('AMAZON UK, FR, GER - P&amp;L'!AE143,'AMAZON UK, FR, GER - P&amp;L'!AE419,'AMAZON UK, FR, GER - P&amp;L'!AE695)</f>
        <v>0</v>
      </c>
      <c r="AF151" s="465">
        <f>sum('AMAZON UK, FR, GER - P&amp;L'!AF143,'AMAZON UK, FR, GER - P&amp;L'!AF419,'AMAZON UK, FR, GER - P&amp;L'!AF695)</f>
        <v>0</v>
      </c>
      <c r="AG151" s="189">
        <f t="shared" ref="AG151:AG164" si="50">SUM(B151:AF151)</f>
        <v>0</v>
      </c>
      <c r="AH151" s="226"/>
    </row>
    <row r="152">
      <c r="A152" s="300" t="s">
        <v>279</v>
      </c>
      <c r="B152" s="235">
        <f>sum('AMAZON UK, FR, GER - P&amp;L'!B144,'AMAZON UK, FR, GER - P&amp;L'!B420,'AMAZON UK, FR, GER - P&amp;L'!B696)</f>
        <v>0</v>
      </c>
      <c r="C152" s="235">
        <f>sum('AMAZON UK, FR, GER - P&amp;L'!C144,'AMAZON UK, FR, GER - P&amp;L'!C420,'AMAZON UK, FR, GER - P&amp;L'!C696)</f>
        <v>0</v>
      </c>
      <c r="D152" s="235">
        <f>sum('AMAZON UK, FR, GER - P&amp;L'!D144,'AMAZON UK, FR, GER - P&amp;L'!D420,'AMAZON UK, FR, GER - P&amp;L'!D696)</f>
        <v>0</v>
      </c>
      <c r="E152" s="235">
        <f>sum('AMAZON UK, FR, GER - P&amp;L'!E144,'AMAZON UK, FR, GER - P&amp;L'!E420,'AMAZON UK, FR, GER - P&amp;L'!E696)</f>
        <v>0</v>
      </c>
      <c r="F152" s="235">
        <f>sum('AMAZON UK, FR, GER - P&amp;L'!F144,'AMAZON UK, FR, GER - P&amp;L'!F420,'AMAZON UK, FR, GER - P&amp;L'!F696)</f>
        <v>0</v>
      </c>
      <c r="G152" s="235">
        <f>sum('AMAZON UK, FR, GER - P&amp;L'!G144,'AMAZON UK, FR, GER - P&amp;L'!G420,'AMAZON UK, FR, GER - P&amp;L'!G696)</f>
        <v>0</v>
      </c>
      <c r="H152" s="235">
        <f>sum('AMAZON UK, FR, GER - P&amp;L'!H144,'AMAZON UK, FR, GER - P&amp;L'!H420,'AMAZON UK, FR, GER - P&amp;L'!H696)</f>
        <v>0</v>
      </c>
      <c r="I152" s="235">
        <f>sum('AMAZON UK, FR, GER - P&amp;L'!I144,'AMAZON UK, FR, GER - P&amp;L'!I420,'AMAZON UK, FR, GER - P&amp;L'!I696)</f>
        <v>0</v>
      </c>
      <c r="J152" s="235">
        <f>sum('AMAZON UK, FR, GER - P&amp;L'!J144,'AMAZON UK, FR, GER - P&amp;L'!J420,'AMAZON UK, FR, GER - P&amp;L'!J696)</f>
        <v>0</v>
      </c>
      <c r="K152" s="235">
        <f>sum('AMAZON UK, FR, GER - P&amp;L'!K144,'AMAZON UK, FR, GER - P&amp;L'!K420,'AMAZON UK, FR, GER - P&amp;L'!K696)</f>
        <v>0</v>
      </c>
      <c r="L152" s="235">
        <f>sum('AMAZON UK, FR, GER - P&amp;L'!L144,'AMAZON UK, FR, GER - P&amp;L'!L420,'AMAZON UK, FR, GER - P&amp;L'!L696)</f>
        <v>0</v>
      </c>
      <c r="M152" s="235">
        <f>sum('AMAZON UK, FR, GER - P&amp;L'!M144,'AMAZON UK, FR, GER - P&amp;L'!M420,'AMAZON UK, FR, GER - P&amp;L'!M696)</f>
        <v>0</v>
      </c>
      <c r="N152" s="235">
        <f>sum('AMAZON UK, FR, GER - P&amp;L'!N144,'AMAZON UK, FR, GER - P&amp;L'!N420,'AMAZON UK, FR, GER - P&amp;L'!N696)</f>
        <v>0</v>
      </c>
      <c r="O152" s="235">
        <f>sum('AMAZON UK, FR, GER - P&amp;L'!O144,'AMAZON UK, FR, GER - P&amp;L'!O420,'AMAZON UK, FR, GER - P&amp;L'!O696)</f>
        <v>0</v>
      </c>
      <c r="P152" s="235">
        <f>sum('AMAZON UK, FR, GER - P&amp;L'!P144,'AMAZON UK, FR, GER - P&amp;L'!P420,'AMAZON UK, FR, GER - P&amp;L'!P696)</f>
        <v>0</v>
      </c>
      <c r="Q152" s="235">
        <f>sum('AMAZON UK, FR, GER - P&amp;L'!Q144,'AMAZON UK, FR, GER - P&amp;L'!Q420,'AMAZON UK, FR, GER - P&amp;L'!Q696)</f>
        <v>0</v>
      </c>
      <c r="R152" s="235">
        <f>sum('AMAZON UK, FR, GER - P&amp;L'!R144,'AMAZON UK, FR, GER - P&amp;L'!R420,'AMAZON UK, FR, GER - P&amp;L'!R696)</f>
        <v>0</v>
      </c>
      <c r="S152" s="235">
        <f>sum('AMAZON UK, FR, GER - P&amp;L'!S144,'AMAZON UK, FR, GER - P&amp;L'!S420,'AMAZON UK, FR, GER - P&amp;L'!S696)</f>
        <v>0</v>
      </c>
      <c r="T152" s="235">
        <f>sum('AMAZON UK, FR, GER - P&amp;L'!T144,'AMAZON UK, FR, GER - P&amp;L'!T420,'AMAZON UK, FR, GER - P&amp;L'!T696)</f>
        <v>0</v>
      </c>
      <c r="U152" s="235">
        <f>sum('AMAZON UK, FR, GER - P&amp;L'!U144,'AMAZON UK, FR, GER - P&amp;L'!U420,'AMAZON UK, FR, GER - P&amp;L'!U696)</f>
        <v>0</v>
      </c>
      <c r="V152" s="235">
        <f>sum('AMAZON UK, FR, GER - P&amp;L'!V144,'AMAZON UK, FR, GER - P&amp;L'!V420,'AMAZON UK, FR, GER - P&amp;L'!V696)</f>
        <v>0</v>
      </c>
      <c r="W152" s="235">
        <f>sum('AMAZON UK, FR, GER - P&amp;L'!W144,'AMAZON UK, FR, GER - P&amp;L'!W420,'AMAZON UK, FR, GER - P&amp;L'!W696)</f>
        <v>0</v>
      </c>
      <c r="X152" s="235">
        <f>sum('AMAZON UK, FR, GER - P&amp;L'!X144,'AMAZON UK, FR, GER - P&amp;L'!X420,'AMAZON UK, FR, GER - P&amp;L'!X696)</f>
        <v>0</v>
      </c>
      <c r="Y152" s="235">
        <f>sum('AMAZON UK, FR, GER - P&amp;L'!Y144,'AMAZON UK, FR, GER - P&amp;L'!Y420,'AMAZON UK, FR, GER - P&amp;L'!Y696)</f>
        <v>0</v>
      </c>
      <c r="Z152" s="235">
        <f>sum('AMAZON UK, FR, GER - P&amp;L'!Z144,'AMAZON UK, FR, GER - P&amp;L'!Z420,'AMAZON UK, FR, GER - P&amp;L'!Z696)</f>
        <v>0</v>
      </c>
      <c r="AA152" s="235">
        <f>sum('AMAZON UK, FR, GER - P&amp;L'!AA144,'AMAZON UK, FR, GER - P&amp;L'!AA420,'AMAZON UK, FR, GER - P&amp;L'!AA696)</f>
        <v>0</v>
      </c>
      <c r="AB152" s="235">
        <f>sum('AMAZON UK, FR, GER - P&amp;L'!AB144,'AMAZON UK, FR, GER - P&amp;L'!AB420,'AMAZON UK, FR, GER - P&amp;L'!AB696)</f>
        <v>0</v>
      </c>
      <c r="AC152" s="235">
        <f>sum('AMAZON UK, FR, GER - P&amp;L'!AC144,'AMAZON UK, FR, GER - P&amp;L'!AC420,'AMAZON UK, FR, GER - P&amp;L'!AC696)</f>
        <v>0</v>
      </c>
      <c r="AD152" s="235">
        <f>sum('AMAZON UK, FR, GER - P&amp;L'!AD144,'AMAZON UK, FR, GER - P&amp;L'!AD420,'AMAZON UK, FR, GER - P&amp;L'!AD696)</f>
        <v>0</v>
      </c>
      <c r="AE152" s="235">
        <f>sum('AMAZON UK, FR, GER - P&amp;L'!AE144,'AMAZON UK, FR, GER - P&amp;L'!AE420,'AMAZON UK, FR, GER - P&amp;L'!AE696)</f>
        <v>0</v>
      </c>
      <c r="AF152" s="235">
        <f>sum('AMAZON UK, FR, GER - P&amp;L'!AF144,'AMAZON UK, FR, GER - P&amp;L'!AF420,'AMAZON UK, FR, GER - P&amp;L'!AF696)</f>
        <v>0</v>
      </c>
      <c r="AG152" s="189">
        <f t="shared" si="50"/>
        <v>0</v>
      </c>
      <c r="AH152" s="201"/>
    </row>
    <row r="153">
      <c r="A153" s="300" t="s">
        <v>1007</v>
      </c>
      <c r="B153" s="235">
        <f>sum('AMAZON UK, FR, GER - P&amp;L'!B145,'AMAZON UK, FR, GER - P&amp;L'!B421,'AMAZON UK, FR, GER - P&amp;L'!B697)</f>
        <v>0</v>
      </c>
      <c r="C153" s="235">
        <f>sum('AMAZON UK, FR, GER - P&amp;L'!C145,'AMAZON UK, FR, GER - P&amp;L'!C421,'AMAZON UK, FR, GER - P&amp;L'!C697)</f>
        <v>0</v>
      </c>
      <c r="D153" s="235">
        <f>sum('AMAZON UK, FR, GER - P&amp;L'!D145,'AMAZON UK, FR, GER - P&amp;L'!D421,'AMAZON UK, FR, GER - P&amp;L'!D697)</f>
        <v>0</v>
      </c>
      <c r="E153" s="235">
        <f>sum('AMAZON UK, FR, GER - P&amp;L'!E145,'AMAZON UK, FR, GER - P&amp;L'!E421,'AMAZON UK, FR, GER - P&amp;L'!E697)</f>
        <v>0</v>
      </c>
      <c r="F153" s="235">
        <f>sum('AMAZON UK, FR, GER - P&amp;L'!F145,'AMAZON UK, FR, GER - P&amp;L'!F421,'AMAZON UK, FR, GER - P&amp;L'!F697)</f>
        <v>0</v>
      </c>
      <c r="G153" s="235">
        <f>sum('AMAZON UK, FR, GER - P&amp;L'!G145,'AMAZON UK, FR, GER - P&amp;L'!G421,'AMAZON UK, FR, GER - P&amp;L'!G697)</f>
        <v>0</v>
      </c>
      <c r="H153" s="235">
        <f>sum('AMAZON UK, FR, GER - P&amp;L'!H145,'AMAZON UK, FR, GER - P&amp;L'!H421,'AMAZON UK, FR, GER - P&amp;L'!H697)</f>
        <v>0</v>
      </c>
      <c r="I153" s="235">
        <f>sum('AMAZON UK, FR, GER - P&amp;L'!I145,'AMAZON UK, FR, GER - P&amp;L'!I421,'AMAZON UK, FR, GER - P&amp;L'!I697)</f>
        <v>0</v>
      </c>
      <c r="J153" s="235">
        <f>sum('AMAZON UK, FR, GER - P&amp;L'!J145,'AMAZON UK, FR, GER - P&amp;L'!J421,'AMAZON UK, FR, GER - P&amp;L'!J697)</f>
        <v>0</v>
      </c>
      <c r="K153" s="235">
        <f>sum('AMAZON UK, FR, GER - P&amp;L'!K145,'AMAZON UK, FR, GER - P&amp;L'!K421,'AMAZON UK, FR, GER - P&amp;L'!K697)</f>
        <v>0</v>
      </c>
      <c r="L153" s="235">
        <f>sum('AMAZON UK, FR, GER - P&amp;L'!L145,'AMAZON UK, FR, GER - P&amp;L'!L421,'AMAZON UK, FR, GER - P&amp;L'!L697)</f>
        <v>0</v>
      </c>
      <c r="M153" s="235">
        <f>sum('AMAZON UK, FR, GER - P&amp;L'!M145,'AMAZON UK, FR, GER - P&amp;L'!M421,'AMAZON UK, FR, GER - P&amp;L'!M697)</f>
        <v>0</v>
      </c>
      <c r="N153" s="235">
        <f>sum('AMAZON UK, FR, GER - P&amp;L'!N145,'AMAZON UK, FR, GER - P&amp;L'!N421,'AMAZON UK, FR, GER - P&amp;L'!N697)</f>
        <v>0</v>
      </c>
      <c r="O153" s="235">
        <f>sum('AMAZON UK, FR, GER - P&amp;L'!O145,'AMAZON UK, FR, GER - P&amp;L'!O421,'AMAZON UK, FR, GER - P&amp;L'!O697)</f>
        <v>0</v>
      </c>
      <c r="P153" s="235">
        <f>sum('AMAZON UK, FR, GER - P&amp;L'!P145,'AMAZON UK, FR, GER - P&amp;L'!P421,'AMAZON UK, FR, GER - P&amp;L'!P697)</f>
        <v>0</v>
      </c>
      <c r="Q153" s="235">
        <f>sum('AMAZON UK, FR, GER - P&amp;L'!Q145,'AMAZON UK, FR, GER - P&amp;L'!Q421,'AMAZON UK, FR, GER - P&amp;L'!Q697)</f>
        <v>0</v>
      </c>
      <c r="R153" s="235">
        <f>sum('AMAZON UK, FR, GER - P&amp;L'!R145,'AMAZON UK, FR, GER - P&amp;L'!R421,'AMAZON UK, FR, GER - P&amp;L'!R697)</f>
        <v>0</v>
      </c>
      <c r="S153" s="235">
        <f>sum('AMAZON UK, FR, GER - P&amp;L'!S145,'AMAZON UK, FR, GER - P&amp;L'!S421,'AMAZON UK, FR, GER - P&amp;L'!S697)</f>
        <v>0</v>
      </c>
      <c r="T153" s="235">
        <f>sum('AMAZON UK, FR, GER - P&amp;L'!T145,'AMAZON UK, FR, GER - P&amp;L'!T421,'AMAZON UK, FR, GER - P&amp;L'!T697)</f>
        <v>0</v>
      </c>
      <c r="U153" s="235">
        <f>sum('AMAZON UK, FR, GER - P&amp;L'!U145,'AMAZON UK, FR, GER - P&amp;L'!U421,'AMAZON UK, FR, GER - P&amp;L'!U697)</f>
        <v>1</v>
      </c>
      <c r="V153" s="235">
        <f>sum('AMAZON UK, FR, GER - P&amp;L'!V145,'AMAZON UK, FR, GER - P&amp;L'!V421,'AMAZON UK, FR, GER - P&amp;L'!V697)</f>
        <v>0</v>
      </c>
      <c r="W153" s="235">
        <f>sum('AMAZON UK, FR, GER - P&amp;L'!W145,'AMAZON UK, FR, GER - P&amp;L'!W421,'AMAZON UK, FR, GER - P&amp;L'!W697)</f>
        <v>0</v>
      </c>
      <c r="X153" s="235">
        <f>sum('AMAZON UK, FR, GER - P&amp;L'!X145,'AMAZON UK, FR, GER - P&amp;L'!X421,'AMAZON UK, FR, GER - P&amp;L'!X697)</f>
        <v>0</v>
      </c>
      <c r="Y153" s="235">
        <f>sum('AMAZON UK, FR, GER - P&amp;L'!Y145,'AMAZON UK, FR, GER - P&amp;L'!Y421,'AMAZON UK, FR, GER - P&amp;L'!Y697)</f>
        <v>0</v>
      </c>
      <c r="Z153" s="235">
        <f>sum('AMAZON UK, FR, GER - P&amp;L'!Z145,'AMAZON UK, FR, GER - P&amp;L'!Z421,'AMAZON UK, FR, GER - P&amp;L'!Z697)</f>
        <v>0</v>
      </c>
      <c r="AA153" s="235">
        <f>sum('AMAZON UK, FR, GER - P&amp;L'!AA145,'AMAZON UK, FR, GER - P&amp;L'!AA421,'AMAZON UK, FR, GER - P&amp;L'!AA697)</f>
        <v>0</v>
      </c>
      <c r="AB153" s="235">
        <f>sum('AMAZON UK, FR, GER - P&amp;L'!AB145,'AMAZON UK, FR, GER - P&amp;L'!AB421,'AMAZON UK, FR, GER - P&amp;L'!AB697)</f>
        <v>0</v>
      </c>
      <c r="AC153" s="235">
        <f>sum('AMAZON UK, FR, GER - P&amp;L'!AC145,'AMAZON UK, FR, GER - P&amp;L'!AC421,'AMAZON UK, FR, GER - P&amp;L'!AC697)</f>
        <v>0</v>
      </c>
      <c r="AD153" s="235">
        <f>sum('AMAZON UK, FR, GER - P&amp;L'!AD145,'AMAZON UK, FR, GER - P&amp;L'!AD421,'AMAZON UK, FR, GER - P&amp;L'!AD697)</f>
        <v>0</v>
      </c>
      <c r="AE153" s="235">
        <f>sum('AMAZON UK, FR, GER - P&amp;L'!AE145,'AMAZON UK, FR, GER - P&amp;L'!AE421,'AMAZON UK, FR, GER - P&amp;L'!AE697)</f>
        <v>0</v>
      </c>
      <c r="AF153" s="235">
        <f>sum('AMAZON UK, FR, GER - P&amp;L'!AF145,'AMAZON UK, FR, GER - P&amp;L'!AF421,'AMAZON UK, FR, GER - P&amp;L'!AF697)</f>
        <v>0</v>
      </c>
      <c r="AG153" s="189">
        <f t="shared" si="50"/>
        <v>1</v>
      </c>
      <c r="AH153" s="201"/>
    </row>
    <row r="154">
      <c r="A154" s="300" t="s">
        <v>1008</v>
      </c>
      <c r="B154" s="235">
        <f>sum('AMAZON UK, FR, GER - P&amp;L'!B146,'AMAZON UK, FR, GER - P&amp;L'!B422,'AMAZON UK, FR, GER - P&amp;L'!B698)</f>
        <v>0</v>
      </c>
      <c r="C154" s="235">
        <f>sum('AMAZON UK, FR, GER - P&amp;L'!C146,'AMAZON UK, FR, GER - P&amp;L'!C422,'AMAZON UK, FR, GER - P&amp;L'!C698)</f>
        <v>0</v>
      </c>
      <c r="D154" s="235">
        <f>sum('AMAZON UK, FR, GER - P&amp;L'!D146,'AMAZON UK, FR, GER - P&amp;L'!D422,'AMAZON UK, FR, GER - P&amp;L'!D698)</f>
        <v>0</v>
      </c>
      <c r="E154" s="235">
        <f>sum('AMAZON UK, FR, GER - P&amp;L'!E146,'AMAZON UK, FR, GER - P&amp;L'!E422,'AMAZON UK, FR, GER - P&amp;L'!E698)</f>
        <v>0</v>
      </c>
      <c r="F154" s="235">
        <f>sum('AMAZON UK, FR, GER - P&amp;L'!F146,'AMAZON UK, FR, GER - P&amp;L'!F422,'AMAZON UK, FR, GER - P&amp;L'!F698)</f>
        <v>0</v>
      </c>
      <c r="G154" s="235">
        <f>sum('AMAZON UK, FR, GER - P&amp;L'!G146,'AMAZON UK, FR, GER - P&amp;L'!G422,'AMAZON UK, FR, GER - P&amp;L'!G698)</f>
        <v>0</v>
      </c>
      <c r="H154" s="235">
        <f>sum('AMAZON UK, FR, GER - P&amp;L'!H146,'AMAZON UK, FR, GER - P&amp;L'!H422,'AMAZON UK, FR, GER - P&amp;L'!H698)</f>
        <v>0</v>
      </c>
      <c r="I154" s="235">
        <f>sum('AMAZON UK, FR, GER - P&amp;L'!I146,'AMAZON UK, FR, GER - P&amp;L'!I422,'AMAZON UK, FR, GER - P&amp;L'!I698)</f>
        <v>0</v>
      </c>
      <c r="J154" s="235">
        <f>sum('AMAZON UK, FR, GER - P&amp;L'!J146,'AMAZON UK, FR, GER - P&amp;L'!J422,'AMAZON UK, FR, GER - P&amp;L'!J698)</f>
        <v>0</v>
      </c>
      <c r="K154" s="235">
        <f>sum('AMAZON UK, FR, GER - P&amp;L'!K146,'AMAZON UK, FR, GER - P&amp;L'!K422,'AMAZON UK, FR, GER - P&amp;L'!K698)</f>
        <v>0</v>
      </c>
      <c r="L154" s="235">
        <f>sum('AMAZON UK, FR, GER - P&amp;L'!L146,'AMAZON UK, FR, GER - P&amp;L'!L422,'AMAZON UK, FR, GER - P&amp;L'!L698)</f>
        <v>0</v>
      </c>
      <c r="M154" s="235">
        <f>sum('AMAZON UK, FR, GER - P&amp;L'!M146,'AMAZON UK, FR, GER - P&amp;L'!M422,'AMAZON UK, FR, GER - P&amp;L'!M698)</f>
        <v>0</v>
      </c>
      <c r="N154" s="235">
        <f>sum('AMAZON UK, FR, GER - P&amp;L'!N146,'AMAZON UK, FR, GER - P&amp;L'!N422,'AMAZON UK, FR, GER - P&amp;L'!N698)</f>
        <v>0</v>
      </c>
      <c r="O154" s="235">
        <f>sum('AMAZON UK, FR, GER - P&amp;L'!O146,'AMAZON UK, FR, GER - P&amp;L'!O422,'AMAZON UK, FR, GER - P&amp;L'!O698)</f>
        <v>0</v>
      </c>
      <c r="P154" s="235">
        <f>sum('AMAZON UK, FR, GER - P&amp;L'!P146,'AMAZON UK, FR, GER - P&amp;L'!P422,'AMAZON UK, FR, GER - P&amp;L'!P698)</f>
        <v>0</v>
      </c>
      <c r="Q154" s="235">
        <f>sum('AMAZON UK, FR, GER - P&amp;L'!Q146,'AMAZON UK, FR, GER - P&amp;L'!Q422,'AMAZON UK, FR, GER - P&amp;L'!Q698)</f>
        <v>0</v>
      </c>
      <c r="R154" s="235">
        <f>sum('AMAZON UK, FR, GER - P&amp;L'!R146,'AMAZON UK, FR, GER - P&amp;L'!R422,'AMAZON UK, FR, GER - P&amp;L'!R698)</f>
        <v>0</v>
      </c>
      <c r="S154" s="235">
        <f>sum('AMAZON UK, FR, GER - P&amp;L'!S146,'AMAZON UK, FR, GER - P&amp;L'!S422,'AMAZON UK, FR, GER - P&amp;L'!S698)</f>
        <v>0</v>
      </c>
      <c r="T154" s="235">
        <f>sum('AMAZON UK, FR, GER - P&amp;L'!T146,'AMAZON UK, FR, GER - P&amp;L'!T422,'AMAZON UK, FR, GER - P&amp;L'!T698)</f>
        <v>0</v>
      </c>
      <c r="U154" s="235">
        <f>sum('AMAZON UK, FR, GER - P&amp;L'!U146,'AMAZON UK, FR, GER - P&amp;L'!U422,'AMAZON UK, FR, GER - P&amp;L'!U698)</f>
        <v>0</v>
      </c>
      <c r="V154" s="235">
        <f>sum('AMAZON UK, FR, GER - P&amp;L'!V146,'AMAZON UK, FR, GER - P&amp;L'!V422,'AMAZON UK, FR, GER - P&amp;L'!V698)</f>
        <v>0</v>
      </c>
      <c r="W154" s="235">
        <f>sum('AMAZON UK, FR, GER - P&amp;L'!W146,'AMAZON UK, FR, GER - P&amp;L'!W422,'AMAZON UK, FR, GER - P&amp;L'!W698)</f>
        <v>0</v>
      </c>
      <c r="X154" s="235">
        <f>sum('AMAZON UK, FR, GER - P&amp;L'!X146,'AMAZON UK, FR, GER - P&amp;L'!X422,'AMAZON UK, FR, GER - P&amp;L'!X698)</f>
        <v>0</v>
      </c>
      <c r="Y154" s="235">
        <f>sum('AMAZON UK, FR, GER - P&amp;L'!Y146,'AMAZON UK, FR, GER - P&amp;L'!Y422,'AMAZON UK, FR, GER - P&amp;L'!Y698)</f>
        <v>0</v>
      </c>
      <c r="Z154" s="235">
        <f>sum('AMAZON UK, FR, GER - P&amp;L'!Z146,'AMAZON UK, FR, GER - P&amp;L'!Z422,'AMAZON UK, FR, GER - P&amp;L'!Z698)</f>
        <v>0</v>
      </c>
      <c r="AA154" s="235">
        <f>sum('AMAZON UK, FR, GER - P&amp;L'!AA146,'AMAZON UK, FR, GER - P&amp;L'!AA422,'AMAZON UK, FR, GER - P&amp;L'!AA698)</f>
        <v>0</v>
      </c>
      <c r="AB154" s="235">
        <f>sum('AMAZON UK, FR, GER - P&amp;L'!AB146,'AMAZON UK, FR, GER - P&amp;L'!AB422,'AMAZON UK, FR, GER - P&amp;L'!AB698)</f>
        <v>0</v>
      </c>
      <c r="AC154" s="235">
        <f>sum('AMAZON UK, FR, GER - P&amp;L'!AC146,'AMAZON UK, FR, GER - P&amp;L'!AC422,'AMAZON UK, FR, GER - P&amp;L'!AC698)</f>
        <v>0</v>
      </c>
      <c r="AD154" s="235">
        <f>sum('AMAZON UK, FR, GER - P&amp;L'!AD146,'AMAZON UK, FR, GER - P&amp;L'!AD422,'AMAZON UK, FR, GER - P&amp;L'!AD698)</f>
        <v>0</v>
      </c>
      <c r="AE154" s="235">
        <f>sum('AMAZON UK, FR, GER - P&amp;L'!AE146,'AMAZON UK, FR, GER - P&amp;L'!AE422,'AMAZON UK, FR, GER - P&amp;L'!AE698)</f>
        <v>0</v>
      </c>
      <c r="AF154" s="235">
        <f>sum('AMAZON UK, FR, GER - P&amp;L'!AF146,'AMAZON UK, FR, GER - P&amp;L'!AF422,'AMAZON UK, FR, GER - P&amp;L'!AF698)</f>
        <v>0</v>
      </c>
      <c r="AG154" s="189">
        <f t="shared" si="50"/>
        <v>0</v>
      </c>
      <c r="AH154" s="201"/>
    </row>
    <row r="155">
      <c r="A155" s="300" t="s">
        <v>1009</v>
      </c>
      <c r="B155" s="235">
        <f>sum('AMAZON UK, FR, GER - P&amp;L'!B147,'AMAZON UK, FR, GER - P&amp;L'!B423,'AMAZON UK, FR, GER - P&amp;L'!B699)</f>
        <v>0</v>
      </c>
      <c r="C155" s="235">
        <f>sum('AMAZON UK, FR, GER - P&amp;L'!C147,'AMAZON UK, FR, GER - P&amp;L'!C423,'AMAZON UK, FR, GER - P&amp;L'!C699)</f>
        <v>0</v>
      </c>
      <c r="D155" s="235">
        <f>sum('AMAZON UK, FR, GER - P&amp;L'!D147,'AMAZON UK, FR, GER - P&amp;L'!D423,'AMAZON UK, FR, GER - P&amp;L'!D699)</f>
        <v>0</v>
      </c>
      <c r="E155" s="235">
        <f>sum('AMAZON UK, FR, GER - P&amp;L'!E147,'AMAZON UK, FR, GER - P&amp;L'!E423,'AMAZON UK, FR, GER - P&amp;L'!E699)</f>
        <v>0</v>
      </c>
      <c r="F155" s="235">
        <f>sum('AMAZON UK, FR, GER - P&amp;L'!F147,'AMAZON UK, FR, GER - P&amp;L'!F423,'AMAZON UK, FR, GER - P&amp;L'!F699)</f>
        <v>0</v>
      </c>
      <c r="G155" s="235">
        <f>sum('AMAZON UK, FR, GER - P&amp;L'!G147,'AMAZON UK, FR, GER - P&amp;L'!G423,'AMAZON UK, FR, GER - P&amp;L'!G699)</f>
        <v>0</v>
      </c>
      <c r="H155" s="235">
        <f>sum('AMAZON UK, FR, GER - P&amp;L'!H147,'AMAZON UK, FR, GER - P&amp;L'!H423,'AMAZON UK, FR, GER - P&amp;L'!H699)</f>
        <v>0</v>
      </c>
      <c r="I155" s="235">
        <f>sum('AMAZON UK, FR, GER - P&amp;L'!I147,'AMAZON UK, FR, GER - P&amp;L'!I423,'AMAZON UK, FR, GER - P&amp;L'!I699)</f>
        <v>0</v>
      </c>
      <c r="J155" s="235">
        <f>sum('AMAZON UK, FR, GER - P&amp;L'!J147,'AMAZON UK, FR, GER - P&amp;L'!J423,'AMAZON UK, FR, GER - P&amp;L'!J699)</f>
        <v>0</v>
      </c>
      <c r="K155" s="235">
        <f>sum('AMAZON UK, FR, GER - P&amp;L'!K147,'AMAZON UK, FR, GER - P&amp;L'!K423,'AMAZON UK, FR, GER - P&amp;L'!K699)</f>
        <v>0</v>
      </c>
      <c r="L155" s="235">
        <f>sum('AMAZON UK, FR, GER - P&amp;L'!L147,'AMAZON UK, FR, GER - P&amp;L'!L423,'AMAZON UK, FR, GER - P&amp;L'!L699)</f>
        <v>0</v>
      </c>
      <c r="M155" s="235">
        <f>sum('AMAZON UK, FR, GER - P&amp;L'!M147,'AMAZON UK, FR, GER - P&amp;L'!M423,'AMAZON UK, FR, GER - P&amp;L'!M699)</f>
        <v>0</v>
      </c>
      <c r="N155" s="235">
        <f>sum('AMAZON UK, FR, GER - P&amp;L'!N147,'AMAZON UK, FR, GER - P&amp;L'!N423,'AMAZON UK, FR, GER - P&amp;L'!N699)</f>
        <v>0</v>
      </c>
      <c r="O155" s="235">
        <f>sum('AMAZON UK, FR, GER - P&amp;L'!O147,'AMAZON UK, FR, GER - P&amp;L'!O423,'AMAZON UK, FR, GER - P&amp;L'!O699)</f>
        <v>0</v>
      </c>
      <c r="P155" s="235">
        <f>sum('AMAZON UK, FR, GER - P&amp;L'!P147,'AMAZON UK, FR, GER - P&amp;L'!P423,'AMAZON UK, FR, GER - P&amp;L'!P699)</f>
        <v>0</v>
      </c>
      <c r="Q155" s="235">
        <f>sum('AMAZON UK, FR, GER - P&amp;L'!Q147,'AMAZON UK, FR, GER - P&amp;L'!Q423,'AMAZON UK, FR, GER - P&amp;L'!Q699)</f>
        <v>0</v>
      </c>
      <c r="R155" s="235">
        <f>sum('AMAZON UK, FR, GER - P&amp;L'!R147,'AMAZON UK, FR, GER - P&amp;L'!R423,'AMAZON UK, FR, GER - P&amp;L'!R699)</f>
        <v>0</v>
      </c>
      <c r="S155" s="235">
        <f>sum('AMAZON UK, FR, GER - P&amp;L'!S147,'AMAZON UK, FR, GER - P&amp;L'!S423,'AMAZON UK, FR, GER - P&amp;L'!S699)</f>
        <v>0</v>
      </c>
      <c r="T155" s="235">
        <f>sum('AMAZON UK, FR, GER - P&amp;L'!T147,'AMAZON UK, FR, GER - P&amp;L'!T423,'AMAZON UK, FR, GER - P&amp;L'!T699)</f>
        <v>0</v>
      </c>
      <c r="U155" s="235">
        <f>sum('AMAZON UK, FR, GER - P&amp;L'!U147,'AMAZON UK, FR, GER - P&amp;L'!U423,'AMAZON UK, FR, GER - P&amp;L'!U699)</f>
        <v>0</v>
      </c>
      <c r="V155" s="235">
        <f>sum('AMAZON UK, FR, GER - P&amp;L'!V147,'AMAZON UK, FR, GER - P&amp;L'!V423,'AMAZON UK, FR, GER - P&amp;L'!V699)</f>
        <v>0</v>
      </c>
      <c r="W155" s="235">
        <f>sum('AMAZON UK, FR, GER - P&amp;L'!W147,'AMAZON UK, FR, GER - P&amp;L'!W423,'AMAZON UK, FR, GER - P&amp;L'!W699)</f>
        <v>0</v>
      </c>
      <c r="X155" s="235">
        <f>sum('AMAZON UK, FR, GER - P&amp;L'!X147,'AMAZON UK, FR, GER - P&amp;L'!X423,'AMAZON UK, FR, GER - P&amp;L'!X699)</f>
        <v>0</v>
      </c>
      <c r="Y155" s="235">
        <f>sum('AMAZON UK, FR, GER - P&amp;L'!Y147,'AMAZON UK, FR, GER - P&amp;L'!Y423,'AMAZON UK, FR, GER - P&amp;L'!Y699)</f>
        <v>0</v>
      </c>
      <c r="Z155" s="235">
        <f>sum('AMAZON UK, FR, GER - P&amp;L'!Z147,'AMAZON UK, FR, GER - P&amp;L'!Z423,'AMAZON UK, FR, GER - P&amp;L'!Z699)</f>
        <v>0</v>
      </c>
      <c r="AA155" s="235">
        <f>sum('AMAZON UK, FR, GER - P&amp;L'!AA147,'AMAZON UK, FR, GER - P&amp;L'!AA423,'AMAZON UK, FR, GER - P&amp;L'!AA699)</f>
        <v>0</v>
      </c>
      <c r="AB155" s="235">
        <f>sum('AMAZON UK, FR, GER - P&amp;L'!AB147,'AMAZON UK, FR, GER - P&amp;L'!AB423,'AMAZON UK, FR, GER - P&amp;L'!AB699)</f>
        <v>0</v>
      </c>
      <c r="AC155" s="235">
        <f>sum('AMAZON UK, FR, GER - P&amp;L'!AC147,'AMAZON UK, FR, GER - P&amp;L'!AC423,'AMAZON UK, FR, GER - P&amp;L'!AC699)</f>
        <v>0</v>
      </c>
      <c r="AD155" s="235">
        <f>sum('AMAZON UK, FR, GER - P&amp;L'!AD147,'AMAZON UK, FR, GER - P&amp;L'!AD423,'AMAZON UK, FR, GER - P&amp;L'!AD699)</f>
        <v>0</v>
      </c>
      <c r="AE155" s="235">
        <f>sum('AMAZON UK, FR, GER - P&amp;L'!AE147,'AMAZON UK, FR, GER - P&amp;L'!AE423,'AMAZON UK, FR, GER - P&amp;L'!AE699)</f>
        <v>0</v>
      </c>
      <c r="AF155" s="235">
        <f>sum('AMAZON UK, FR, GER - P&amp;L'!AF147,'AMAZON UK, FR, GER - P&amp;L'!AF423,'AMAZON UK, FR, GER - P&amp;L'!AF699)</f>
        <v>0</v>
      </c>
      <c r="AG155" s="189">
        <f t="shared" si="50"/>
        <v>0</v>
      </c>
      <c r="AH155" s="201"/>
    </row>
    <row r="156">
      <c r="A156" s="300" t="s">
        <v>1010</v>
      </c>
      <c r="B156" s="235">
        <f>sum('AMAZON UK, FR, GER - P&amp;L'!B148,'AMAZON UK, FR, GER - P&amp;L'!B424,'AMAZON UK, FR, GER - P&amp;L'!B700)</f>
        <v>0</v>
      </c>
      <c r="C156" s="235">
        <f>sum('AMAZON UK, FR, GER - P&amp;L'!C148,'AMAZON UK, FR, GER - P&amp;L'!C424,'AMAZON UK, FR, GER - P&amp;L'!C700)</f>
        <v>0</v>
      </c>
      <c r="D156" s="235">
        <f>sum('AMAZON UK, FR, GER - P&amp;L'!D148,'AMAZON UK, FR, GER - P&amp;L'!D424,'AMAZON UK, FR, GER - P&amp;L'!D700)</f>
        <v>0</v>
      </c>
      <c r="E156" s="235">
        <f>sum('AMAZON UK, FR, GER - P&amp;L'!E148,'AMAZON UK, FR, GER - P&amp;L'!E424,'AMAZON UK, FR, GER - P&amp;L'!E700)</f>
        <v>0</v>
      </c>
      <c r="F156" s="235">
        <f>sum('AMAZON UK, FR, GER - P&amp;L'!F148,'AMAZON UK, FR, GER - P&amp;L'!F424,'AMAZON UK, FR, GER - P&amp;L'!F700)</f>
        <v>0</v>
      </c>
      <c r="G156" s="235">
        <f>sum('AMAZON UK, FR, GER - P&amp;L'!G148,'AMAZON UK, FR, GER - P&amp;L'!G424,'AMAZON UK, FR, GER - P&amp;L'!G700)</f>
        <v>0</v>
      </c>
      <c r="H156" s="235">
        <f>sum('AMAZON UK, FR, GER - P&amp;L'!H148,'AMAZON UK, FR, GER - P&amp;L'!H424,'AMAZON UK, FR, GER - P&amp;L'!H700)</f>
        <v>0</v>
      </c>
      <c r="I156" s="235">
        <f>sum('AMAZON UK, FR, GER - P&amp;L'!I148,'AMAZON UK, FR, GER - P&amp;L'!I424,'AMAZON UK, FR, GER - P&amp;L'!I700)</f>
        <v>0</v>
      </c>
      <c r="J156" s="235">
        <f>sum('AMAZON UK, FR, GER - P&amp;L'!J148,'AMAZON UK, FR, GER - P&amp;L'!J424,'AMAZON UK, FR, GER - P&amp;L'!J700)</f>
        <v>0</v>
      </c>
      <c r="K156" s="235">
        <f>sum('AMAZON UK, FR, GER - P&amp;L'!K148,'AMAZON UK, FR, GER - P&amp;L'!K424,'AMAZON UK, FR, GER - P&amp;L'!K700)</f>
        <v>0</v>
      </c>
      <c r="L156" s="235">
        <f>sum('AMAZON UK, FR, GER - P&amp;L'!L148,'AMAZON UK, FR, GER - P&amp;L'!L424,'AMAZON UK, FR, GER - P&amp;L'!L700)</f>
        <v>0</v>
      </c>
      <c r="M156" s="235">
        <f>sum('AMAZON UK, FR, GER - P&amp;L'!M148,'AMAZON UK, FR, GER - P&amp;L'!M424,'AMAZON UK, FR, GER - P&amp;L'!M700)</f>
        <v>0</v>
      </c>
      <c r="N156" s="235">
        <f>sum('AMAZON UK, FR, GER - P&amp;L'!N148,'AMAZON UK, FR, GER - P&amp;L'!N424,'AMAZON UK, FR, GER - P&amp;L'!N700)</f>
        <v>0</v>
      </c>
      <c r="O156" s="235">
        <f>sum('AMAZON UK, FR, GER - P&amp;L'!O148,'AMAZON UK, FR, GER - P&amp;L'!O424,'AMAZON UK, FR, GER - P&amp;L'!O700)</f>
        <v>0</v>
      </c>
      <c r="P156" s="235">
        <f>sum('AMAZON UK, FR, GER - P&amp;L'!P148,'AMAZON UK, FR, GER - P&amp;L'!P424,'AMAZON UK, FR, GER - P&amp;L'!P700)</f>
        <v>0</v>
      </c>
      <c r="Q156" s="235">
        <f>sum('AMAZON UK, FR, GER - P&amp;L'!Q148,'AMAZON UK, FR, GER - P&amp;L'!Q424,'AMAZON UK, FR, GER - P&amp;L'!Q700)</f>
        <v>0</v>
      </c>
      <c r="R156" s="235">
        <f>sum('AMAZON UK, FR, GER - P&amp;L'!R148,'AMAZON UK, FR, GER - P&amp;L'!R424,'AMAZON UK, FR, GER - P&amp;L'!R700)</f>
        <v>0</v>
      </c>
      <c r="S156" s="235">
        <f>sum('AMAZON UK, FR, GER - P&amp;L'!S148,'AMAZON UK, FR, GER - P&amp;L'!S424,'AMAZON UK, FR, GER - P&amp;L'!S700)</f>
        <v>0</v>
      </c>
      <c r="T156" s="235">
        <f>sum('AMAZON UK, FR, GER - P&amp;L'!T148,'AMAZON UK, FR, GER - P&amp;L'!T424,'AMAZON UK, FR, GER - P&amp;L'!T700)</f>
        <v>0</v>
      </c>
      <c r="U156" s="235">
        <f>sum('AMAZON UK, FR, GER - P&amp;L'!U148,'AMAZON UK, FR, GER - P&amp;L'!U424,'AMAZON UK, FR, GER - P&amp;L'!U700)</f>
        <v>0</v>
      </c>
      <c r="V156" s="235">
        <f>sum('AMAZON UK, FR, GER - P&amp;L'!V148,'AMAZON UK, FR, GER - P&amp;L'!V424,'AMAZON UK, FR, GER - P&amp;L'!V700)</f>
        <v>0</v>
      </c>
      <c r="W156" s="235">
        <f>sum('AMAZON UK, FR, GER - P&amp;L'!W148,'AMAZON UK, FR, GER - P&amp;L'!W424,'AMAZON UK, FR, GER - P&amp;L'!W700)</f>
        <v>0</v>
      </c>
      <c r="X156" s="235">
        <f>sum('AMAZON UK, FR, GER - P&amp;L'!X148,'AMAZON UK, FR, GER - P&amp;L'!X424,'AMAZON UK, FR, GER - P&amp;L'!X700)</f>
        <v>0</v>
      </c>
      <c r="Y156" s="235">
        <f>sum('AMAZON UK, FR, GER - P&amp;L'!Y148,'AMAZON UK, FR, GER - P&amp;L'!Y424,'AMAZON UK, FR, GER - P&amp;L'!Y700)</f>
        <v>0</v>
      </c>
      <c r="Z156" s="235">
        <f>sum('AMAZON UK, FR, GER - P&amp;L'!Z148,'AMAZON UK, FR, GER - P&amp;L'!Z424,'AMAZON UK, FR, GER - P&amp;L'!Z700)</f>
        <v>0</v>
      </c>
      <c r="AA156" s="235">
        <f>sum('AMAZON UK, FR, GER - P&amp;L'!AA148,'AMAZON UK, FR, GER - P&amp;L'!AA424,'AMAZON UK, FR, GER - P&amp;L'!AA700)</f>
        <v>0</v>
      </c>
      <c r="AB156" s="235">
        <f>sum('AMAZON UK, FR, GER - P&amp;L'!AB148,'AMAZON UK, FR, GER - P&amp;L'!AB424,'AMAZON UK, FR, GER - P&amp;L'!AB700)</f>
        <v>0</v>
      </c>
      <c r="AC156" s="235">
        <f>sum('AMAZON UK, FR, GER - P&amp;L'!AC148,'AMAZON UK, FR, GER - P&amp;L'!AC424,'AMAZON UK, FR, GER - P&amp;L'!AC700)</f>
        <v>0</v>
      </c>
      <c r="AD156" s="235">
        <f>sum('AMAZON UK, FR, GER - P&amp;L'!AD148,'AMAZON UK, FR, GER - P&amp;L'!AD424,'AMAZON UK, FR, GER - P&amp;L'!AD700)</f>
        <v>0</v>
      </c>
      <c r="AE156" s="235">
        <f>sum('AMAZON UK, FR, GER - P&amp;L'!AE148,'AMAZON UK, FR, GER - P&amp;L'!AE424,'AMAZON UK, FR, GER - P&amp;L'!AE700)</f>
        <v>0</v>
      </c>
      <c r="AF156" s="235">
        <f>sum('AMAZON UK, FR, GER - P&amp;L'!AF148,'AMAZON UK, FR, GER - P&amp;L'!AF424,'AMAZON UK, FR, GER - P&amp;L'!AF700)</f>
        <v>0</v>
      </c>
      <c r="AG156" s="189">
        <f t="shared" si="50"/>
        <v>0</v>
      </c>
      <c r="AH156" s="201"/>
    </row>
    <row r="157">
      <c r="A157" s="300" t="s">
        <v>1011</v>
      </c>
      <c r="B157" s="235">
        <f>sum('AMAZON UK, FR, GER - P&amp;L'!B149,'AMAZON UK, FR, GER - P&amp;L'!B425,'AMAZON UK, FR, GER - P&amp;L'!B701)</f>
        <v>0</v>
      </c>
      <c r="C157" s="235">
        <f>sum('AMAZON UK, FR, GER - P&amp;L'!C149,'AMAZON UK, FR, GER - P&amp;L'!C425,'AMAZON UK, FR, GER - P&amp;L'!C701)</f>
        <v>0</v>
      </c>
      <c r="D157" s="235">
        <f>sum('AMAZON UK, FR, GER - P&amp;L'!D149,'AMAZON UK, FR, GER - P&amp;L'!D425,'AMAZON UK, FR, GER - P&amp;L'!D701)</f>
        <v>0</v>
      </c>
      <c r="E157" s="235">
        <f>sum('AMAZON UK, FR, GER - P&amp;L'!E149,'AMAZON UK, FR, GER - P&amp;L'!E425,'AMAZON UK, FR, GER - P&amp;L'!E701)</f>
        <v>0</v>
      </c>
      <c r="F157" s="235">
        <f>sum('AMAZON UK, FR, GER - P&amp;L'!F149,'AMAZON UK, FR, GER - P&amp;L'!F425,'AMAZON UK, FR, GER - P&amp;L'!F701)</f>
        <v>0</v>
      </c>
      <c r="G157" s="235">
        <f>sum('AMAZON UK, FR, GER - P&amp;L'!G149,'AMAZON UK, FR, GER - P&amp;L'!G425,'AMAZON UK, FR, GER - P&amp;L'!G701)</f>
        <v>0</v>
      </c>
      <c r="H157" s="235">
        <f>sum('AMAZON UK, FR, GER - P&amp;L'!H149,'AMAZON UK, FR, GER - P&amp;L'!H425,'AMAZON UK, FR, GER - P&amp;L'!H701)</f>
        <v>0</v>
      </c>
      <c r="I157" s="235">
        <f>sum('AMAZON UK, FR, GER - P&amp;L'!I149,'AMAZON UK, FR, GER - P&amp;L'!I425,'AMAZON UK, FR, GER - P&amp;L'!I701)</f>
        <v>0</v>
      </c>
      <c r="J157" s="235">
        <f>sum('AMAZON UK, FR, GER - P&amp;L'!J149,'AMAZON UK, FR, GER - P&amp;L'!J425,'AMAZON UK, FR, GER - P&amp;L'!J701)</f>
        <v>0</v>
      </c>
      <c r="K157" s="235">
        <f>sum('AMAZON UK, FR, GER - P&amp;L'!K149,'AMAZON UK, FR, GER - P&amp;L'!K425,'AMAZON UK, FR, GER - P&amp;L'!K701)</f>
        <v>0</v>
      </c>
      <c r="L157" s="235">
        <f>sum('AMAZON UK, FR, GER - P&amp;L'!L149,'AMAZON UK, FR, GER - P&amp;L'!L425,'AMAZON UK, FR, GER - P&amp;L'!L701)</f>
        <v>0</v>
      </c>
      <c r="M157" s="235">
        <f>sum('AMAZON UK, FR, GER - P&amp;L'!M149,'AMAZON UK, FR, GER - P&amp;L'!M425,'AMAZON UK, FR, GER - P&amp;L'!M701)</f>
        <v>0</v>
      </c>
      <c r="N157" s="235">
        <f>sum('AMAZON UK, FR, GER - P&amp;L'!N149,'AMAZON UK, FR, GER - P&amp;L'!N425,'AMAZON UK, FR, GER - P&amp;L'!N701)</f>
        <v>0</v>
      </c>
      <c r="O157" s="235">
        <f>sum('AMAZON UK, FR, GER - P&amp;L'!O149,'AMAZON UK, FR, GER - P&amp;L'!O425,'AMAZON UK, FR, GER - P&amp;L'!O701)</f>
        <v>0</v>
      </c>
      <c r="P157" s="235">
        <f>sum('AMAZON UK, FR, GER - P&amp;L'!P149,'AMAZON UK, FR, GER - P&amp;L'!P425,'AMAZON UK, FR, GER - P&amp;L'!P701)</f>
        <v>0</v>
      </c>
      <c r="Q157" s="235">
        <f>sum('AMAZON UK, FR, GER - P&amp;L'!Q149,'AMAZON UK, FR, GER - P&amp;L'!Q425,'AMAZON UK, FR, GER - P&amp;L'!Q701)</f>
        <v>0</v>
      </c>
      <c r="R157" s="235">
        <f>sum('AMAZON UK, FR, GER - P&amp;L'!R149,'AMAZON UK, FR, GER - P&amp;L'!R425,'AMAZON UK, FR, GER - P&amp;L'!R701)</f>
        <v>0</v>
      </c>
      <c r="S157" s="235">
        <f>sum('AMAZON UK, FR, GER - P&amp;L'!S149,'AMAZON UK, FR, GER - P&amp;L'!S425,'AMAZON UK, FR, GER - P&amp;L'!S701)</f>
        <v>0</v>
      </c>
      <c r="T157" s="235">
        <f>sum('AMAZON UK, FR, GER - P&amp;L'!T149,'AMAZON UK, FR, GER - P&amp;L'!T425,'AMAZON UK, FR, GER - P&amp;L'!T701)</f>
        <v>0</v>
      </c>
      <c r="U157" s="235">
        <f>sum('AMAZON UK, FR, GER - P&amp;L'!U149,'AMAZON UK, FR, GER - P&amp;L'!U425,'AMAZON UK, FR, GER - P&amp;L'!U701)</f>
        <v>0</v>
      </c>
      <c r="V157" s="235">
        <f>sum('AMAZON UK, FR, GER - P&amp;L'!V149,'AMAZON UK, FR, GER - P&amp;L'!V425,'AMAZON UK, FR, GER - P&amp;L'!V701)</f>
        <v>0</v>
      </c>
      <c r="W157" s="235">
        <f>sum('AMAZON UK, FR, GER - P&amp;L'!W149,'AMAZON UK, FR, GER - P&amp;L'!W425,'AMAZON UK, FR, GER - P&amp;L'!W701)</f>
        <v>0</v>
      </c>
      <c r="X157" s="235">
        <f>sum('AMAZON UK, FR, GER - P&amp;L'!X149,'AMAZON UK, FR, GER - P&amp;L'!X425,'AMAZON UK, FR, GER - P&amp;L'!X701)</f>
        <v>0</v>
      </c>
      <c r="Y157" s="235">
        <f>sum('AMAZON UK, FR, GER - P&amp;L'!Y149,'AMAZON UK, FR, GER - P&amp;L'!Y425,'AMAZON UK, FR, GER - P&amp;L'!Y701)</f>
        <v>0</v>
      </c>
      <c r="Z157" s="235">
        <f>sum('AMAZON UK, FR, GER - P&amp;L'!Z149,'AMAZON UK, FR, GER - P&amp;L'!Z425,'AMAZON UK, FR, GER - P&amp;L'!Z701)</f>
        <v>0</v>
      </c>
      <c r="AA157" s="235">
        <f>sum('AMAZON UK, FR, GER - P&amp;L'!AA149,'AMAZON UK, FR, GER - P&amp;L'!AA425,'AMAZON UK, FR, GER - P&amp;L'!AA701)</f>
        <v>0</v>
      </c>
      <c r="AB157" s="235">
        <f>sum('AMAZON UK, FR, GER - P&amp;L'!AB149,'AMAZON UK, FR, GER - P&amp;L'!AB425,'AMAZON UK, FR, GER - P&amp;L'!AB701)</f>
        <v>0</v>
      </c>
      <c r="AC157" s="235">
        <f>sum('AMAZON UK, FR, GER - P&amp;L'!AC149,'AMAZON UK, FR, GER - P&amp;L'!AC425,'AMAZON UK, FR, GER - P&amp;L'!AC701)</f>
        <v>0</v>
      </c>
      <c r="AD157" s="235">
        <f>sum('AMAZON UK, FR, GER - P&amp;L'!AD149,'AMAZON UK, FR, GER - P&amp;L'!AD425,'AMAZON UK, FR, GER - P&amp;L'!AD701)</f>
        <v>0</v>
      </c>
      <c r="AE157" s="235">
        <f>sum('AMAZON UK, FR, GER - P&amp;L'!AE149,'AMAZON UK, FR, GER - P&amp;L'!AE425,'AMAZON UK, FR, GER - P&amp;L'!AE701)</f>
        <v>0</v>
      </c>
      <c r="AF157" s="235">
        <f>sum('AMAZON UK, FR, GER - P&amp;L'!AF149,'AMAZON UK, FR, GER - P&amp;L'!AF425,'AMAZON UK, FR, GER - P&amp;L'!AF701)</f>
        <v>0</v>
      </c>
      <c r="AG157" s="189">
        <f t="shared" si="50"/>
        <v>0</v>
      </c>
      <c r="AH157" s="201"/>
    </row>
    <row r="158" collapsed="1">
      <c r="A158" s="300" t="s">
        <v>1012</v>
      </c>
      <c r="B158" s="235">
        <f>sum('AMAZON UK, FR, GER - P&amp;L'!B150,'AMAZON UK, FR, GER - P&amp;L'!B426,'AMAZON UK, FR, GER - P&amp;L'!B702)</f>
        <v>0</v>
      </c>
      <c r="C158" s="235">
        <f>sum('AMAZON UK, FR, GER - P&amp;L'!C150,'AMAZON UK, FR, GER - P&amp;L'!C426,'AMAZON UK, FR, GER - P&amp;L'!C702)</f>
        <v>0</v>
      </c>
      <c r="D158" s="235">
        <f>sum('AMAZON UK, FR, GER - P&amp;L'!D150,'AMAZON UK, FR, GER - P&amp;L'!D426,'AMAZON UK, FR, GER - P&amp;L'!D702)</f>
        <v>0</v>
      </c>
      <c r="E158" s="235">
        <f>sum('AMAZON UK, FR, GER - P&amp;L'!E150,'AMAZON UK, FR, GER - P&amp;L'!E426,'AMAZON UK, FR, GER - P&amp;L'!E702)</f>
        <v>0</v>
      </c>
      <c r="F158" s="235">
        <f>sum('AMAZON UK, FR, GER - P&amp;L'!F150,'AMAZON UK, FR, GER - P&amp;L'!F426,'AMAZON UK, FR, GER - P&amp;L'!F702)</f>
        <v>0</v>
      </c>
      <c r="G158" s="235">
        <f>sum('AMAZON UK, FR, GER - P&amp;L'!G150,'AMAZON UK, FR, GER - P&amp;L'!G426,'AMAZON UK, FR, GER - P&amp;L'!G702)</f>
        <v>0</v>
      </c>
      <c r="H158" s="235">
        <f>sum('AMAZON UK, FR, GER - P&amp;L'!H150,'AMAZON UK, FR, GER - P&amp;L'!H426,'AMAZON UK, FR, GER - P&amp;L'!H702)</f>
        <v>0</v>
      </c>
      <c r="I158" s="235">
        <f>sum('AMAZON UK, FR, GER - P&amp;L'!I150,'AMAZON UK, FR, GER - P&amp;L'!I426,'AMAZON UK, FR, GER - P&amp;L'!I702)</f>
        <v>0</v>
      </c>
      <c r="J158" s="235">
        <f>sum('AMAZON UK, FR, GER - P&amp;L'!J150,'AMAZON UK, FR, GER - P&amp;L'!J426,'AMAZON UK, FR, GER - P&amp;L'!J702)</f>
        <v>0</v>
      </c>
      <c r="K158" s="235">
        <f>sum('AMAZON UK, FR, GER - P&amp;L'!K150,'AMAZON UK, FR, GER - P&amp;L'!K426,'AMAZON UK, FR, GER - P&amp;L'!K702)</f>
        <v>0</v>
      </c>
      <c r="L158" s="235">
        <f>sum('AMAZON UK, FR, GER - P&amp;L'!L150,'AMAZON UK, FR, GER - P&amp;L'!L426,'AMAZON UK, FR, GER - P&amp;L'!L702)</f>
        <v>0</v>
      </c>
      <c r="M158" s="235">
        <f>sum('AMAZON UK, FR, GER - P&amp;L'!M150,'AMAZON UK, FR, GER - P&amp;L'!M426,'AMAZON UK, FR, GER - P&amp;L'!M702)</f>
        <v>0</v>
      </c>
      <c r="N158" s="235">
        <f>sum('AMAZON UK, FR, GER - P&amp;L'!N150,'AMAZON UK, FR, GER - P&amp;L'!N426,'AMAZON UK, FR, GER - P&amp;L'!N702)</f>
        <v>0</v>
      </c>
      <c r="O158" s="235">
        <f>sum('AMAZON UK, FR, GER - P&amp;L'!O150,'AMAZON UK, FR, GER - P&amp;L'!O426,'AMAZON UK, FR, GER - P&amp;L'!O702)</f>
        <v>0</v>
      </c>
      <c r="P158" s="235">
        <f>sum('AMAZON UK, FR, GER - P&amp;L'!P150,'AMAZON UK, FR, GER - P&amp;L'!P426,'AMAZON UK, FR, GER - P&amp;L'!P702)</f>
        <v>0</v>
      </c>
      <c r="Q158" s="235">
        <f>sum('AMAZON UK, FR, GER - P&amp;L'!Q150,'AMAZON UK, FR, GER - P&amp;L'!Q426,'AMAZON UK, FR, GER - P&amp;L'!Q702)</f>
        <v>0</v>
      </c>
      <c r="R158" s="235">
        <f>sum('AMAZON UK, FR, GER - P&amp;L'!R150,'AMAZON UK, FR, GER - P&amp;L'!R426,'AMAZON UK, FR, GER - P&amp;L'!R702)</f>
        <v>0</v>
      </c>
      <c r="S158" s="235">
        <f>sum('AMAZON UK, FR, GER - P&amp;L'!S150,'AMAZON UK, FR, GER - P&amp;L'!S426,'AMAZON UK, FR, GER - P&amp;L'!S702)</f>
        <v>0</v>
      </c>
      <c r="T158" s="235">
        <f>sum('AMAZON UK, FR, GER - P&amp;L'!T150,'AMAZON UK, FR, GER - P&amp;L'!T426,'AMAZON UK, FR, GER - P&amp;L'!T702)</f>
        <v>0</v>
      </c>
      <c r="U158" s="235">
        <f>sum('AMAZON UK, FR, GER - P&amp;L'!U150,'AMAZON UK, FR, GER - P&amp;L'!U426,'AMAZON UK, FR, GER - P&amp;L'!U702)</f>
        <v>0</v>
      </c>
      <c r="V158" s="235">
        <f>sum('AMAZON UK, FR, GER - P&amp;L'!V150,'AMAZON UK, FR, GER - P&amp;L'!V426,'AMAZON UK, FR, GER - P&amp;L'!V702)</f>
        <v>0</v>
      </c>
      <c r="W158" s="235">
        <f>sum('AMAZON UK, FR, GER - P&amp;L'!W150,'AMAZON UK, FR, GER - P&amp;L'!W426,'AMAZON UK, FR, GER - P&amp;L'!W702)</f>
        <v>0</v>
      </c>
      <c r="X158" s="235">
        <f>sum('AMAZON UK, FR, GER - P&amp;L'!X150,'AMAZON UK, FR, GER - P&amp;L'!X426,'AMAZON UK, FR, GER - P&amp;L'!X702)</f>
        <v>0</v>
      </c>
      <c r="Y158" s="235">
        <f>sum('AMAZON UK, FR, GER - P&amp;L'!Y150,'AMAZON UK, FR, GER - P&amp;L'!Y426,'AMAZON UK, FR, GER - P&amp;L'!Y702)</f>
        <v>0</v>
      </c>
      <c r="Z158" s="235">
        <f>sum('AMAZON UK, FR, GER - P&amp;L'!Z150,'AMAZON UK, FR, GER - P&amp;L'!Z426,'AMAZON UK, FR, GER - P&amp;L'!Z702)</f>
        <v>0</v>
      </c>
      <c r="AA158" s="235">
        <f>sum('AMAZON UK, FR, GER - P&amp;L'!AA150,'AMAZON UK, FR, GER - P&amp;L'!AA426,'AMAZON UK, FR, GER - P&amp;L'!AA702)</f>
        <v>0</v>
      </c>
      <c r="AB158" s="235">
        <f>sum('AMAZON UK, FR, GER - P&amp;L'!AB150,'AMAZON UK, FR, GER - P&amp;L'!AB426,'AMAZON UK, FR, GER - P&amp;L'!AB702)</f>
        <v>0</v>
      </c>
      <c r="AC158" s="235">
        <f>sum('AMAZON UK, FR, GER - P&amp;L'!AC150,'AMAZON UK, FR, GER - P&amp;L'!AC426,'AMAZON UK, FR, GER - P&amp;L'!AC702)</f>
        <v>0</v>
      </c>
      <c r="AD158" s="235">
        <f>sum('AMAZON UK, FR, GER - P&amp;L'!AD150,'AMAZON UK, FR, GER - P&amp;L'!AD426,'AMAZON UK, FR, GER - P&amp;L'!AD702)</f>
        <v>0</v>
      </c>
      <c r="AE158" s="235">
        <f>sum('AMAZON UK, FR, GER - P&amp;L'!AE150,'AMAZON UK, FR, GER - P&amp;L'!AE426,'AMAZON UK, FR, GER - P&amp;L'!AE702)</f>
        <v>0</v>
      </c>
      <c r="AF158" s="235">
        <f>sum('AMAZON UK, FR, GER - P&amp;L'!AF150,'AMAZON UK, FR, GER - P&amp;L'!AF426,'AMAZON UK, FR, GER - P&amp;L'!AF702)</f>
        <v>0</v>
      </c>
      <c r="AG158" s="189">
        <f t="shared" si="50"/>
        <v>0</v>
      </c>
      <c r="AH158" s="201"/>
    </row>
    <row r="159" hidden="1" outlineLevel="1">
      <c r="A159" s="300" t="s">
        <v>1013</v>
      </c>
      <c r="B159" s="295"/>
      <c r="C159" s="295"/>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189">
        <f t="shared" si="50"/>
        <v>0</v>
      </c>
      <c r="AH159" s="201"/>
    </row>
    <row r="160" hidden="1" outlineLevel="1">
      <c r="A160" s="300" t="s">
        <v>1014</v>
      </c>
      <c r="B160" s="295"/>
      <c r="C160" s="295"/>
      <c r="D160" s="295"/>
      <c r="E160" s="295"/>
      <c r="F160" s="295"/>
      <c r="G160" s="295"/>
      <c r="H160" s="295"/>
      <c r="I160" s="295"/>
      <c r="J160" s="295"/>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189">
        <f t="shared" si="50"/>
        <v>0</v>
      </c>
      <c r="AH160" s="201"/>
    </row>
    <row r="161" hidden="1" outlineLevel="1">
      <c r="A161" s="288" t="s">
        <v>1015</v>
      </c>
      <c r="B161" s="295"/>
      <c r="C161" s="295"/>
      <c r="D161" s="295"/>
      <c r="E161" s="295"/>
      <c r="F161" s="295"/>
      <c r="G161" s="295"/>
      <c r="H161" s="295"/>
      <c r="I161" s="295"/>
      <c r="J161" s="295"/>
      <c r="K161" s="295"/>
      <c r="L161" s="295"/>
      <c r="M161" s="295"/>
      <c r="N161" s="295"/>
      <c r="O161" s="295"/>
      <c r="P161" s="295"/>
      <c r="Q161" s="295"/>
      <c r="R161" s="295"/>
      <c r="S161" s="295"/>
      <c r="T161" s="295"/>
      <c r="U161" s="295"/>
      <c r="V161" s="295"/>
      <c r="W161" s="295"/>
      <c r="X161" s="295"/>
      <c r="Y161" s="295"/>
      <c r="Z161" s="295"/>
      <c r="AA161" s="295"/>
      <c r="AB161" s="295"/>
      <c r="AC161" s="295"/>
      <c r="AD161" s="295"/>
      <c r="AE161" s="295"/>
      <c r="AF161" s="295"/>
      <c r="AG161" s="189">
        <f t="shared" si="50"/>
        <v>0</v>
      </c>
      <c r="AH161" s="201"/>
    </row>
    <row r="162" hidden="1" outlineLevel="1">
      <c r="A162" s="288" t="s">
        <v>1016</v>
      </c>
      <c r="B162" s="349"/>
      <c r="C162" s="349"/>
      <c r="D162" s="349"/>
      <c r="E162" s="349"/>
      <c r="F162" s="349"/>
      <c r="G162" s="349"/>
      <c r="H162" s="349"/>
      <c r="I162" s="349"/>
      <c r="J162" s="349"/>
      <c r="K162" s="349"/>
      <c r="L162" s="349"/>
      <c r="M162" s="349"/>
      <c r="N162" s="349"/>
      <c r="O162" s="349"/>
      <c r="P162" s="349"/>
      <c r="Q162" s="349"/>
      <c r="R162" s="349"/>
      <c r="S162" s="349"/>
      <c r="T162" s="349"/>
      <c r="U162" s="349"/>
      <c r="V162" s="349"/>
      <c r="W162" s="349"/>
      <c r="X162" s="349"/>
      <c r="Y162" s="349"/>
      <c r="Z162" s="349"/>
      <c r="AA162" s="349"/>
      <c r="AB162" s="349"/>
      <c r="AC162" s="349"/>
      <c r="AD162" s="349"/>
      <c r="AE162" s="349"/>
      <c r="AF162" s="349"/>
      <c r="AG162" s="189">
        <f t="shared" si="50"/>
        <v>0</v>
      </c>
      <c r="AH162" s="201"/>
    </row>
    <row r="163" hidden="1" outlineLevel="1">
      <c r="A163" s="288" t="s">
        <v>290</v>
      </c>
      <c r="B163" s="295"/>
      <c r="C163" s="295"/>
      <c r="D163" s="295"/>
      <c r="E163" s="295"/>
      <c r="F163" s="295"/>
      <c r="G163" s="295"/>
      <c r="H163" s="295"/>
      <c r="I163" s="295"/>
      <c r="J163" s="295"/>
      <c r="K163" s="295"/>
      <c r="L163" s="295"/>
      <c r="M163" s="295"/>
      <c r="N163" s="295"/>
      <c r="O163" s="295"/>
      <c r="P163" s="295"/>
      <c r="Q163" s="295"/>
      <c r="R163" s="295"/>
      <c r="S163" s="295"/>
      <c r="T163" s="295"/>
      <c r="U163" s="295"/>
      <c r="V163" s="295"/>
      <c r="W163" s="295"/>
      <c r="X163" s="295"/>
      <c r="Y163" s="295"/>
      <c r="Z163" s="295"/>
      <c r="AA163" s="295"/>
      <c r="AB163" s="295"/>
      <c r="AC163" s="295"/>
      <c r="AD163" s="295"/>
      <c r="AE163" s="295"/>
      <c r="AF163" s="295"/>
      <c r="AG163" s="189">
        <f t="shared" si="50"/>
        <v>0</v>
      </c>
      <c r="AH163" s="201"/>
    </row>
    <row r="164">
      <c r="A164" s="296" t="s">
        <v>291</v>
      </c>
      <c r="B164" s="297">
        <f t="shared" ref="B164:AF164" si="51">sum(B151:B163)</f>
        <v>0</v>
      </c>
      <c r="C164" s="297">
        <f t="shared" si="51"/>
        <v>0</v>
      </c>
      <c r="D164" s="297">
        <f t="shared" si="51"/>
        <v>0</v>
      </c>
      <c r="E164" s="297">
        <f t="shared" si="51"/>
        <v>0</v>
      </c>
      <c r="F164" s="297">
        <f t="shared" si="51"/>
        <v>0</v>
      </c>
      <c r="G164" s="297">
        <f t="shared" si="51"/>
        <v>0</v>
      </c>
      <c r="H164" s="297">
        <f t="shared" si="51"/>
        <v>0</v>
      </c>
      <c r="I164" s="297">
        <f t="shared" si="51"/>
        <v>0</v>
      </c>
      <c r="J164" s="297">
        <f t="shared" si="51"/>
        <v>0</v>
      </c>
      <c r="K164" s="297">
        <f t="shared" si="51"/>
        <v>0</v>
      </c>
      <c r="L164" s="297">
        <f t="shared" si="51"/>
        <v>0</v>
      </c>
      <c r="M164" s="297">
        <f t="shared" si="51"/>
        <v>0</v>
      </c>
      <c r="N164" s="297">
        <f t="shared" si="51"/>
        <v>0</v>
      </c>
      <c r="O164" s="297">
        <f t="shared" si="51"/>
        <v>0</v>
      </c>
      <c r="P164" s="297">
        <f t="shared" si="51"/>
        <v>0</v>
      </c>
      <c r="Q164" s="297">
        <f t="shared" si="51"/>
        <v>0</v>
      </c>
      <c r="R164" s="297">
        <f t="shared" si="51"/>
        <v>0</v>
      </c>
      <c r="S164" s="297">
        <f t="shared" si="51"/>
        <v>0</v>
      </c>
      <c r="T164" s="297">
        <f t="shared" si="51"/>
        <v>0</v>
      </c>
      <c r="U164" s="297">
        <f t="shared" si="51"/>
        <v>1</v>
      </c>
      <c r="V164" s="297">
        <f t="shared" si="51"/>
        <v>0</v>
      </c>
      <c r="W164" s="297">
        <f t="shared" si="51"/>
        <v>0</v>
      </c>
      <c r="X164" s="297">
        <f t="shared" si="51"/>
        <v>0</v>
      </c>
      <c r="Y164" s="297">
        <f t="shared" si="51"/>
        <v>0</v>
      </c>
      <c r="Z164" s="297">
        <f t="shared" si="51"/>
        <v>0</v>
      </c>
      <c r="AA164" s="297">
        <f t="shared" si="51"/>
        <v>0</v>
      </c>
      <c r="AB164" s="297">
        <f t="shared" si="51"/>
        <v>0</v>
      </c>
      <c r="AC164" s="297">
        <f t="shared" si="51"/>
        <v>0</v>
      </c>
      <c r="AD164" s="297">
        <f t="shared" si="51"/>
        <v>0</v>
      </c>
      <c r="AE164" s="297">
        <f t="shared" si="51"/>
        <v>0</v>
      </c>
      <c r="AF164" s="297">
        <f t="shared" si="51"/>
        <v>0</v>
      </c>
      <c r="AG164" s="189">
        <f t="shared" si="50"/>
        <v>1</v>
      </c>
      <c r="AH164" s="298"/>
    </row>
    <row r="165">
      <c r="A165" s="409"/>
      <c r="AG165" s="189"/>
      <c r="AH165" s="283"/>
    </row>
    <row r="166">
      <c r="AG166" s="189"/>
      <c r="AH166" s="283"/>
    </row>
    <row r="167">
      <c r="AG167" s="189"/>
      <c r="AH167" s="283"/>
    </row>
    <row r="168">
      <c r="A168" s="286" t="s">
        <v>863</v>
      </c>
      <c r="B168" s="200">
        <f t="shared" ref="B168:AF168" si="52">sum(B169,B184)</f>
        <v>0</v>
      </c>
      <c r="C168" s="200">
        <f t="shared" si="52"/>
        <v>0</v>
      </c>
      <c r="D168" s="200">
        <f t="shared" si="52"/>
        <v>0</v>
      </c>
      <c r="E168" s="200">
        <f t="shared" si="52"/>
        <v>0</v>
      </c>
      <c r="F168" s="200">
        <f t="shared" si="52"/>
        <v>0</v>
      </c>
      <c r="G168" s="200">
        <f t="shared" si="52"/>
        <v>0</v>
      </c>
      <c r="H168" s="200">
        <f t="shared" si="52"/>
        <v>0</v>
      </c>
      <c r="I168" s="200">
        <f t="shared" si="52"/>
        <v>0</v>
      </c>
      <c r="J168" s="200">
        <f t="shared" si="52"/>
        <v>0</v>
      </c>
      <c r="K168" s="200">
        <f t="shared" si="52"/>
        <v>0</v>
      </c>
      <c r="L168" s="200">
        <f t="shared" si="52"/>
        <v>0</v>
      </c>
      <c r="M168" s="200">
        <f t="shared" si="52"/>
        <v>0</v>
      </c>
      <c r="N168" s="200">
        <f t="shared" si="52"/>
        <v>0</v>
      </c>
      <c r="O168" s="200">
        <f t="shared" si="52"/>
        <v>0</v>
      </c>
      <c r="P168" s="200">
        <f t="shared" si="52"/>
        <v>0</v>
      </c>
      <c r="Q168" s="200">
        <f t="shared" si="52"/>
        <v>0</v>
      </c>
      <c r="R168" s="200">
        <f t="shared" si="52"/>
        <v>0</v>
      </c>
      <c r="S168" s="200">
        <f t="shared" si="52"/>
        <v>0</v>
      </c>
      <c r="T168" s="200">
        <f t="shared" si="52"/>
        <v>0</v>
      </c>
      <c r="U168" s="200">
        <f t="shared" si="52"/>
        <v>0</v>
      </c>
      <c r="V168" s="200">
        <f t="shared" si="52"/>
        <v>0</v>
      </c>
      <c r="W168" s="200">
        <f t="shared" si="52"/>
        <v>0</v>
      </c>
      <c r="X168" s="200">
        <f t="shared" si="52"/>
        <v>0</v>
      </c>
      <c r="Y168" s="200">
        <f t="shared" si="52"/>
        <v>0</v>
      </c>
      <c r="Z168" s="200">
        <f t="shared" si="52"/>
        <v>0</v>
      </c>
      <c r="AA168" s="200">
        <f t="shared" si="52"/>
        <v>0</v>
      </c>
      <c r="AB168" s="200">
        <f t="shared" si="52"/>
        <v>0</v>
      </c>
      <c r="AC168" s="200">
        <f t="shared" si="52"/>
        <v>0</v>
      </c>
      <c r="AD168" s="200">
        <f t="shared" si="52"/>
        <v>0</v>
      </c>
      <c r="AE168" s="200">
        <f t="shared" si="52"/>
        <v>0</v>
      </c>
      <c r="AF168" s="200">
        <f t="shared" si="52"/>
        <v>0</v>
      </c>
      <c r="AG168" s="189">
        <f t="shared" ref="AG168:AG177" si="54">SUM(B168:AF168)</f>
        <v>0</v>
      </c>
      <c r="AH168" s="201"/>
    </row>
    <row r="169">
      <c r="A169" s="202" t="s">
        <v>230</v>
      </c>
      <c r="B169" s="203">
        <f t="shared" ref="B169:AF169" si="53">sum(B177,B182)</f>
        <v>0</v>
      </c>
      <c r="C169" s="203">
        <f t="shared" si="53"/>
        <v>0</v>
      </c>
      <c r="D169" s="203">
        <f t="shared" si="53"/>
        <v>0</v>
      </c>
      <c r="E169" s="203">
        <f t="shared" si="53"/>
        <v>0</v>
      </c>
      <c r="F169" s="203">
        <f t="shared" si="53"/>
        <v>0</v>
      </c>
      <c r="G169" s="203">
        <f t="shared" si="53"/>
        <v>0</v>
      </c>
      <c r="H169" s="203">
        <f t="shared" si="53"/>
        <v>0</v>
      </c>
      <c r="I169" s="203">
        <f t="shared" si="53"/>
        <v>0</v>
      </c>
      <c r="J169" s="203">
        <f t="shared" si="53"/>
        <v>0</v>
      </c>
      <c r="K169" s="203">
        <f t="shared" si="53"/>
        <v>0</v>
      </c>
      <c r="L169" s="203">
        <f t="shared" si="53"/>
        <v>0</v>
      </c>
      <c r="M169" s="203">
        <f t="shared" si="53"/>
        <v>0</v>
      </c>
      <c r="N169" s="203">
        <f t="shared" si="53"/>
        <v>0</v>
      </c>
      <c r="O169" s="203">
        <f t="shared" si="53"/>
        <v>0</v>
      </c>
      <c r="P169" s="203">
        <f t="shared" si="53"/>
        <v>0</v>
      </c>
      <c r="Q169" s="203">
        <f t="shared" si="53"/>
        <v>0</v>
      </c>
      <c r="R169" s="203">
        <f t="shared" si="53"/>
        <v>0</v>
      </c>
      <c r="S169" s="203">
        <f t="shared" si="53"/>
        <v>0</v>
      </c>
      <c r="T169" s="203">
        <f t="shared" si="53"/>
        <v>0</v>
      </c>
      <c r="U169" s="203">
        <f t="shared" si="53"/>
        <v>0</v>
      </c>
      <c r="V169" s="203">
        <f t="shared" si="53"/>
        <v>0</v>
      </c>
      <c r="W169" s="203">
        <f t="shared" si="53"/>
        <v>0</v>
      </c>
      <c r="X169" s="203">
        <f t="shared" si="53"/>
        <v>0</v>
      </c>
      <c r="Y169" s="203">
        <f t="shared" si="53"/>
        <v>0</v>
      </c>
      <c r="Z169" s="203">
        <f t="shared" si="53"/>
        <v>0</v>
      </c>
      <c r="AA169" s="203">
        <f t="shared" si="53"/>
        <v>0</v>
      </c>
      <c r="AB169" s="203">
        <f t="shared" si="53"/>
        <v>0</v>
      </c>
      <c r="AC169" s="203">
        <f t="shared" si="53"/>
        <v>0</v>
      </c>
      <c r="AD169" s="203">
        <f t="shared" si="53"/>
        <v>0</v>
      </c>
      <c r="AE169" s="203">
        <f t="shared" si="53"/>
        <v>0</v>
      </c>
      <c r="AF169" s="203">
        <f t="shared" si="53"/>
        <v>0</v>
      </c>
      <c r="AG169" s="189">
        <f t="shared" si="54"/>
        <v>0</v>
      </c>
      <c r="AH169" s="205"/>
    </row>
    <row r="170">
      <c r="A170" s="306" t="s">
        <v>379</v>
      </c>
      <c r="B170" s="235">
        <f>sum('AMAZON UK, FR, GER - P&amp;L'!B162,'AMAZON UK, FR, GER - P&amp;L'!B438,'AMAZON UK, FR, GER - P&amp;L'!B714)</f>
        <v>0</v>
      </c>
      <c r="C170" s="235">
        <f>sum('AMAZON UK, FR, GER - P&amp;L'!C162,'AMAZON UK, FR, GER - P&amp;L'!C438,'AMAZON UK, FR, GER - P&amp;L'!C714)</f>
        <v>0</v>
      </c>
      <c r="D170" s="235">
        <f>sum('AMAZON UK, FR, GER - P&amp;L'!D162,'AMAZON UK, FR, GER - P&amp;L'!D438,'AMAZON UK, FR, GER - P&amp;L'!D714)</f>
        <v>0</v>
      </c>
      <c r="E170" s="235">
        <f>sum('AMAZON UK, FR, GER - P&amp;L'!E162,'AMAZON UK, FR, GER - P&amp;L'!E438,'AMAZON UK, FR, GER - P&amp;L'!E714)</f>
        <v>0</v>
      </c>
      <c r="F170" s="235">
        <f>sum('AMAZON UK, FR, GER - P&amp;L'!F162,'AMAZON UK, FR, GER - P&amp;L'!F438,'AMAZON UK, FR, GER - P&amp;L'!F714)</f>
        <v>0</v>
      </c>
      <c r="G170" s="235">
        <f>sum('AMAZON UK, FR, GER - P&amp;L'!G162,'AMAZON UK, FR, GER - P&amp;L'!G438,'AMAZON UK, FR, GER - P&amp;L'!G714)</f>
        <v>0</v>
      </c>
      <c r="H170" s="235">
        <f>sum('AMAZON UK, FR, GER - P&amp;L'!H162,'AMAZON UK, FR, GER - P&amp;L'!H438,'AMAZON UK, FR, GER - P&amp;L'!H714)</f>
        <v>0</v>
      </c>
      <c r="I170" s="235">
        <f>sum('AMAZON UK, FR, GER - P&amp;L'!I162,'AMAZON UK, FR, GER - P&amp;L'!I438,'AMAZON UK, FR, GER - P&amp;L'!I714)</f>
        <v>0</v>
      </c>
      <c r="J170" s="235">
        <f>sum('AMAZON UK, FR, GER - P&amp;L'!J162,'AMAZON UK, FR, GER - P&amp;L'!J438,'AMAZON UK, FR, GER - P&amp;L'!J714)</f>
        <v>0</v>
      </c>
      <c r="K170" s="235">
        <f>sum('AMAZON UK, FR, GER - P&amp;L'!K162,'AMAZON UK, FR, GER - P&amp;L'!K438,'AMAZON UK, FR, GER - P&amp;L'!K714)</f>
        <v>0</v>
      </c>
      <c r="L170" s="235">
        <f>sum('AMAZON UK, FR, GER - P&amp;L'!L162,'AMAZON UK, FR, GER - P&amp;L'!L438,'AMAZON UK, FR, GER - P&amp;L'!L714)</f>
        <v>0</v>
      </c>
      <c r="M170" s="235">
        <f>sum('AMAZON UK, FR, GER - P&amp;L'!M162,'AMAZON UK, FR, GER - P&amp;L'!M438,'AMAZON UK, FR, GER - P&amp;L'!M714)</f>
        <v>0</v>
      </c>
      <c r="N170" s="235">
        <f>sum('AMAZON UK, FR, GER - P&amp;L'!N162,'AMAZON UK, FR, GER - P&amp;L'!N438,'AMAZON UK, FR, GER - P&amp;L'!N714)</f>
        <v>0</v>
      </c>
      <c r="O170" s="235">
        <f>sum('AMAZON UK, FR, GER - P&amp;L'!O162,'AMAZON UK, FR, GER - P&amp;L'!O438,'AMAZON UK, FR, GER - P&amp;L'!O714)</f>
        <v>0</v>
      </c>
      <c r="P170" s="235">
        <f>sum('AMAZON UK, FR, GER - P&amp;L'!P162,'AMAZON UK, FR, GER - P&amp;L'!P438,'AMAZON UK, FR, GER - P&amp;L'!P714)</f>
        <v>0</v>
      </c>
      <c r="Q170" s="235">
        <f>sum('AMAZON UK, FR, GER - P&amp;L'!Q162,'AMAZON UK, FR, GER - P&amp;L'!Q438,'AMAZON UK, FR, GER - P&amp;L'!Q714)</f>
        <v>0</v>
      </c>
      <c r="R170" s="235">
        <f>sum('AMAZON UK, FR, GER - P&amp;L'!R162,'AMAZON UK, FR, GER - P&amp;L'!R438,'AMAZON UK, FR, GER - P&amp;L'!R714)</f>
        <v>0</v>
      </c>
      <c r="S170" s="235">
        <f>sum('AMAZON UK, FR, GER - P&amp;L'!S162,'AMAZON UK, FR, GER - P&amp;L'!S438,'AMAZON UK, FR, GER - P&amp;L'!S714)</f>
        <v>0</v>
      </c>
      <c r="T170" s="235">
        <f>sum('AMAZON UK, FR, GER - P&amp;L'!T162,'AMAZON UK, FR, GER - P&amp;L'!T438,'AMAZON UK, FR, GER - P&amp;L'!T714)</f>
        <v>0</v>
      </c>
      <c r="U170" s="235">
        <f>sum('AMAZON UK, FR, GER - P&amp;L'!U162,'AMAZON UK, FR, GER - P&amp;L'!U438,'AMAZON UK, FR, GER - P&amp;L'!U714)</f>
        <v>0</v>
      </c>
      <c r="V170" s="235">
        <f>sum('AMAZON UK, FR, GER - P&amp;L'!V162,'AMAZON UK, FR, GER - P&amp;L'!V438,'AMAZON UK, FR, GER - P&amp;L'!V714)</f>
        <v>0</v>
      </c>
      <c r="W170" s="235">
        <f>sum('AMAZON UK, FR, GER - P&amp;L'!W162,'AMAZON UK, FR, GER - P&amp;L'!W438,'AMAZON UK, FR, GER - P&amp;L'!W714)</f>
        <v>0</v>
      </c>
      <c r="X170" s="235">
        <f>sum('AMAZON UK, FR, GER - P&amp;L'!X162,'AMAZON UK, FR, GER - P&amp;L'!X438,'AMAZON UK, FR, GER - P&amp;L'!X714)</f>
        <v>0</v>
      </c>
      <c r="Y170" s="235">
        <f>sum('AMAZON UK, FR, GER - P&amp;L'!Y162,'AMAZON UK, FR, GER - P&amp;L'!Y438,'AMAZON UK, FR, GER - P&amp;L'!Y714)</f>
        <v>0</v>
      </c>
      <c r="Z170" s="235">
        <f>sum('AMAZON UK, FR, GER - P&amp;L'!Z162,'AMAZON UK, FR, GER - P&amp;L'!Z438,'AMAZON UK, FR, GER - P&amp;L'!Z714)</f>
        <v>0</v>
      </c>
      <c r="AA170" s="235">
        <f>sum('AMAZON UK, FR, GER - P&amp;L'!AA162,'AMAZON UK, FR, GER - P&amp;L'!AA438,'AMAZON UK, FR, GER - P&amp;L'!AA714)</f>
        <v>0</v>
      </c>
      <c r="AB170" s="235">
        <f>sum('AMAZON UK, FR, GER - P&amp;L'!AB162,'AMAZON UK, FR, GER - P&amp;L'!AB438,'AMAZON UK, FR, GER - P&amp;L'!AB714)</f>
        <v>0</v>
      </c>
      <c r="AC170" s="235">
        <f>sum('AMAZON UK, FR, GER - P&amp;L'!AC162,'AMAZON UK, FR, GER - P&amp;L'!AC438,'AMAZON UK, FR, GER - P&amp;L'!AC714)</f>
        <v>0</v>
      </c>
      <c r="AD170" s="235">
        <f>sum('AMAZON UK, FR, GER - P&amp;L'!AD162,'AMAZON UK, FR, GER - P&amp;L'!AD438,'AMAZON UK, FR, GER - P&amp;L'!AD714)</f>
        <v>0</v>
      </c>
      <c r="AE170" s="235">
        <f>sum('AMAZON UK, FR, GER - P&amp;L'!AE162,'AMAZON UK, FR, GER - P&amp;L'!AE438,'AMAZON UK, FR, GER - P&amp;L'!AE714)</f>
        <v>0</v>
      </c>
      <c r="AF170" s="235">
        <f>sum('AMAZON UK, FR, GER - P&amp;L'!AF162,'AMAZON UK, FR, GER - P&amp;L'!AF438,'AMAZON UK, FR, GER - P&amp;L'!AF714)</f>
        <v>0</v>
      </c>
      <c r="AG170" s="189">
        <f t="shared" si="54"/>
        <v>0</v>
      </c>
      <c r="AH170" s="208"/>
    </row>
    <row r="171">
      <c r="A171" s="306" t="s">
        <v>380</v>
      </c>
      <c r="B171" s="235">
        <f>sum('AMAZON UK, FR, GER - P&amp;L'!B163,'AMAZON UK, FR, GER - P&amp;L'!B439,'AMAZON UK, FR, GER - P&amp;L'!B715)</f>
        <v>0</v>
      </c>
      <c r="C171" s="235">
        <f>sum('AMAZON UK, FR, GER - P&amp;L'!C163,'AMAZON UK, FR, GER - P&amp;L'!C439,'AMAZON UK, FR, GER - P&amp;L'!C715)</f>
        <v>0</v>
      </c>
      <c r="D171" s="235">
        <f>sum('AMAZON UK, FR, GER - P&amp;L'!D163,'AMAZON UK, FR, GER - P&amp;L'!D439,'AMAZON UK, FR, GER - P&amp;L'!D715)</f>
        <v>0</v>
      </c>
      <c r="E171" s="235">
        <f>sum('AMAZON UK, FR, GER - P&amp;L'!E163,'AMAZON UK, FR, GER - P&amp;L'!E439,'AMAZON UK, FR, GER - P&amp;L'!E715)</f>
        <v>0</v>
      </c>
      <c r="F171" s="235">
        <f>sum('AMAZON UK, FR, GER - P&amp;L'!F163,'AMAZON UK, FR, GER - P&amp;L'!F439,'AMAZON UK, FR, GER - P&amp;L'!F715)</f>
        <v>0</v>
      </c>
      <c r="G171" s="235">
        <f>sum('AMAZON UK, FR, GER - P&amp;L'!G163,'AMAZON UK, FR, GER - P&amp;L'!G439,'AMAZON UK, FR, GER - P&amp;L'!G715)</f>
        <v>0</v>
      </c>
      <c r="H171" s="235">
        <f>sum('AMAZON UK, FR, GER - P&amp;L'!H163,'AMAZON UK, FR, GER - P&amp;L'!H439,'AMAZON UK, FR, GER - P&amp;L'!H715)</f>
        <v>0</v>
      </c>
      <c r="I171" s="235">
        <f>sum('AMAZON UK, FR, GER - P&amp;L'!I163,'AMAZON UK, FR, GER - P&amp;L'!I439,'AMAZON UK, FR, GER - P&amp;L'!I715)</f>
        <v>0</v>
      </c>
      <c r="J171" s="235">
        <f>sum('AMAZON UK, FR, GER - P&amp;L'!J163,'AMAZON UK, FR, GER - P&amp;L'!J439,'AMAZON UK, FR, GER - P&amp;L'!J715)</f>
        <v>0</v>
      </c>
      <c r="K171" s="235">
        <f>sum('AMAZON UK, FR, GER - P&amp;L'!K163,'AMAZON UK, FR, GER - P&amp;L'!K439,'AMAZON UK, FR, GER - P&amp;L'!K715)</f>
        <v>0</v>
      </c>
      <c r="L171" s="235">
        <f>sum('AMAZON UK, FR, GER - P&amp;L'!L163,'AMAZON UK, FR, GER - P&amp;L'!L439,'AMAZON UK, FR, GER - P&amp;L'!L715)</f>
        <v>0</v>
      </c>
      <c r="M171" s="235">
        <f>sum('AMAZON UK, FR, GER - P&amp;L'!M163,'AMAZON UK, FR, GER - P&amp;L'!M439,'AMAZON UK, FR, GER - P&amp;L'!M715)</f>
        <v>0</v>
      </c>
      <c r="N171" s="235">
        <f>sum('AMAZON UK, FR, GER - P&amp;L'!N163,'AMAZON UK, FR, GER - P&amp;L'!N439,'AMAZON UK, FR, GER - P&amp;L'!N715)</f>
        <v>0</v>
      </c>
      <c r="O171" s="235">
        <f>sum('AMAZON UK, FR, GER - P&amp;L'!O163,'AMAZON UK, FR, GER - P&amp;L'!O439,'AMAZON UK, FR, GER - P&amp;L'!O715)</f>
        <v>0</v>
      </c>
      <c r="P171" s="235">
        <f>sum('AMAZON UK, FR, GER - P&amp;L'!P163,'AMAZON UK, FR, GER - P&amp;L'!P439,'AMAZON UK, FR, GER - P&amp;L'!P715)</f>
        <v>0</v>
      </c>
      <c r="Q171" s="235">
        <f>sum('AMAZON UK, FR, GER - P&amp;L'!Q163,'AMAZON UK, FR, GER - P&amp;L'!Q439,'AMAZON UK, FR, GER - P&amp;L'!Q715)</f>
        <v>0</v>
      </c>
      <c r="R171" s="235">
        <f>sum('AMAZON UK, FR, GER - P&amp;L'!R163,'AMAZON UK, FR, GER - P&amp;L'!R439,'AMAZON UK, FR, GER - P&amp;L'!R715)</f>
        <v>0</v>
      </c>
      <c r="S171" s="235">
        <f>sum('AMAZON UK, FR, GER - P&amp;L'!S163,'AMAZON UK, FR, GER - P&amp;L'!S439,'AMAZON UK, FR, GER - P&amp;L'!S715)</f>
        <v>0</v>
      </c>
      <c r="T171" s="235">
        <f>sum('AMAZON UK, FR, GER - P&amp;L'!T163,'AMAZON UK, FR, GER - P&amp;L'!T439,'AMAZON UK, FR, GER - P&amp;L'!T715)</f>
        <v>0</v>
      </c>
      <c r="U171" s="235">
        <f>sum('AMAZON UK, FR, GER - P&amp;L'!U163,'AMAZON UK, FR, GER - P&amp;L'!U439,'AMAZON UK, FR, GER - P&amp;L'!U715)</f>
        <v>0</v>
      </c>
      <c r="V171" s="235">
        <f>sum('AMAZON UK, FR, GER - P&amp;L'!V163,'AMAZON UK, FR, GER - P&amp;L'!V439,'AMAZON UK, FR, GER - P&amp;L'!V715)</f>
        <v>0</v>
      </c>
      <c r="W171" s="235">
        <f>sum('AMAZON UK, FR, GER - P&amp;L'!W163,'AMAZON UK, FR, GER - P&amp;L'!W439,'AMAZON UK, FR, GER - P&amp;L'!W715)</f>
        <v>0</v>
      </c>
      <c r="X171" s="235">
        <f>sum('AMAZON UK, FR, GER - P&amp;L'!X163,'AMAZON UK, FR, GER - P&amp;L'!X439,'AMAZON UK, FR, GER - P&amp;L'!X715)</f>
        <v>0</v>
      </c>
      <c r="Y171" s="235">
        <f>sum('AMAZON UK, FR, GER - P&amp;L'!Y163,'AMAZON UK, FR, GER - P&amp;L'!Y439,'AMAZON UK, FR, GER - P&amp;L'!Y715)</f>
        <v>0</v>
      </c>
      <c r="Z171" s="235">
        <f>sum('AMAZON UK, FR, GER - P&amp;L'!Z163,'AMAZON UK, FR, GER - P&amp;L'!Z439,'AMAZON UK, FR, GER - P&amp;L'!Z715)</f>
        <v>0</v>
      </c>
      <c r="AA171" s="235">
        <f>sum('AMAZON UK, FR, GER - P&amp;L'!AA163,'AMAZON UK, FR, GER - P&amp;L'!AA439,'AMAZON UK, FR, GER - P&amp;L'!AA715)</f>
        <v>0</v>
      </c>
      <c r="AB171" s="235">
        <f>sum('AMAZON UK, FR, GER - P&amp;L'!AB163,'AMAZON UK, FR, GER - P&amp;L'!AB439,'AMAZON UK, FR, GER - P&amp;L'!AB715)</f>
        <v>0</v>
      </c>
      <c r="AC171" s="235">
        <f>sum('AMAZON UK, FR, GER - P&amp;L'!AC163,'AMAZON UK, FR, GER - P&amp;L'!AC439,'AMAZON UK, FR, GER - P&amp;L'!AC715)</f>
        <v>0</v>
      </c>
      <c r="AD171" s="235">
        <f>sum('AMAZON UK, FR, GER - P&amp;L'!AD163,'AMAZON UK, FR, GER - P&amp;L'!AD439,'AMAZON UK, FR, GER - P&amp;L'!AD715)</f>
        <v>0</v>
      </c>
      <c r="AE171" s="235">
        <f>sum('AMAZON UK, FR, GER - P&amp;L'!AE163,'AMAZON UK, FR, GER - P&amp;L'!AE439,'AMAZON UK, FR, GER - P&amp;L'!AE715)</f>
        <v>0</v>
      </c>
      <c r="AF171" s="235">
        <f>sum('AMAZON UK, FR, GER - P&amp;L'!AF163,'AMAZON UK, FR, GER - P&amp;L'!AF439,'AMAZON UK, FR, GER - P&amp;L'!AF715)</f>
        <v>0</v>
      </c>
      <c r="AG171" s="189">
        <f t="shared" si="54"/>
        <v>0</v>
      </c>
      <c r="AH171" s="208"/>
    </row>
    <row r="172">
      <c r="A172" s="306" t="s">
        <v>381</v>
      </c>
      <c r="B172" s="235">
        <f>sum('AMAZON UK, FR, GER - P&amp;L'!B164,'AMAZON UK, FR, GER - P&amp;L'!B440,'AMAZON UK, FR, GER - P&amp;L'!B716)</f>
        <v>0</v>
      </c>
      <c r="C172" s="235">
        <f>sum('AMAZON UK, FR, GER - P&amp;L'!C164,'AMAZON UK, FR, GER - P&amp;L'!C440,'AMAZON UK, FR, GER - P&amp;L'!C716)</f>
        <v>0</v>
      </c>
      <c r="D172" s="235">
        <f>sum('AMAZON UK, FR, GER - P&amp;L'!D164,'AMAZON UK, FR, GER - P&amp;L'!D440,'AMAZON UK, FR, GER - P&amp;L'!D716)</f>
        <v>0</v>
      </c>
      <c r="E172" s="235">
        <f>sum('AMAZON UK, FR, GER - P&amp;L'!E164,'AMAZON UK, FR, GER - P&amp;L'!E440,'AMAZON UK, FR, GER - P&amp;L'!E716)</f>
        <v>0</v>
      </c>
      <c r="F172" s="235">
        <f>sum('AMAZON UK, FR, GER - P&amp;L'!F164,'AMAZON UK, FR, GER - P&amp;L'!F440,'AMAZON UK, FR, GER - P&amp;L'!F716)</f>
        <v>0</v>
      </c>
      <c r="G172" s="235">
        <f>sum('AMAZON UK, FR, GER - P&amp;L'!G164,'AMAZON UK, FR, GER - P&amp;L'!G440,'AMAZON UK, FR, GER - P&amp;L'!G716)</f>
        <v>0</v>
      </c>
      <c r="H172" s="235">
        <f>sum('AMAZON UK, FR, GER - P&amp;L'!H164,'AMAZON UK, FR, GER - P&amp;L'!H440,'AMAZON UK, FR, GER - P&amp;L'!H716)</f>
        <v>0</v>
      </c>
      <c r="I172" s="235">
        <f>sum('AMAZON UK, FR, GER - P&amp;L'!I164,'AMAZON UK, FR, GER - P&amp;L'!I440,'AMAZON UK, FR, GER - P&amp;L'!I716)</f>
        <v>0</v>
      </c>
      <c r="J172" s="235">
        <f>sum('AMAZON UK, FR, GER - P&amp;L'!J164,'AMAZON UK, FR, GER - P&amp;L'!J440,'AMAZON UK, FR, GER - P&amp;L'!J716)</f>
        <v>0</v>
      </c>
      <c r="K172" s="235">
        <f>sum('AMAZON UK, FR, GER - P&amp;L'!K164,'AMAZON UK, FR, GER - P&amp;L'!K440,'AMAZON UK, FR, GER - P&amp;L'!K716)</f>
        <v>0</v>
      </c>
      <c r="L172" s="235">
        <f>sum('AMAZON UK, FR, GER - P&amp;L'!L164,'AMAZON UK, FR, GER - P&amp;L'!L440,'AMAZON UK, FR, GER - P&amp;L'!L716)</f>
        <v>0</v>
      </c>
      <c r="M172" s="235">
        <f>sum('AMAZON UK, FR, GER - P&amp;L'!M164,'AMAZON UK, FR, GER - P&amp;L'!M440,'AMAZON UK, FR, GER - P&amp;L'!M716)</f>
        <v>0</v>
      </c>
      <c r="N172" s="235">
        <f>sum('AMAZON UK, FR, GER - P&amp;L'!N164,'AMAZON UK, FR, GER - P&amp;L'!N440,'AMAZON UK, FR, GER - P&amp;L'!N716)</f>
        <v>0</v>
      </c>
      <c r="O172" s="235">
        <f>sum('AMAZON UK, FR, GER - P&amp;L'!O164,'AMAZON UK, FR, GER - P&amp;L'!O440,'AMAZON UK, FR, GER - P&amp;L'!O716)</f>
        <v>0</v>
      </c>
      <c r="P172" s="235">
        <f>sum('AMAZON UK, FR, GER - P&amp;L'!P164,'AMAZON UK, FR, GER - P&amp;L'!P440,'AMAZON UK, FR, GER - P&amp;L'!P716)</f>
        <v>0</v>
      </c>
      <c r="Q172" s="235">
        <f>sum('AMAZON UK, FR, GER - P&amp;L'!Q164,'AMAZON UK, FR, GER - P&amp;L'!Q440,'AMAZON UK, FR, GER - P&amp;L'!Q716)</f>
        <v>0</v>
      </c>
      <c r="R172" s="235">
        <f>sum('AMAZON UK, FR, GER - P&amp;L'!R164,'AMAZON UK, FR, GER - P&amp;L'!R440,'AMAZON UK, FR, GER - P&amp;L'!R716)</f>
        <v>0</v>
      </c>
      <c r="S172" s="235">
        <f>sum('AMAZON UK, FR, GER - P&amp;L'!S164,'AMAZON UK, FR, GER - P&amp;L'!S440,'AMAZON UK, FR, GER - P&amp;L'!S716)</f>
        <v>0</v>
      </c>
      <c r="T172" s="235">
        <f>sum('AMAZON UK, FR, GER - P&amp;L'!T164,'AMAZON UK, FR, GER - P&amp;L'!T440,'AMAZON UK, FR, GER - P&amp;L'!T716)</f>
        <v>0</v>
      </c>
      <c r="U172" s="235">
        <f>sum('AMAZON UK, FR, GER - P&amp;L'!U164,'AMAZON UK, FR, GER - P&amp;L'!U440,'AMAZON UK, FR, GER - P&amp;L'!U716)</f>
        <v>0</v>
      </c>
      <c r="V172" s="235">
        <f>sum('AMAZON UK, FR, GER - P&amp;L'!V164,'AMAZON UK, FR, GER - P&amp;L'!V440,'AMAZON UK, FR, GER - P&amp;L'!V716)</f>
        <v>0</v>
      </c>
      <c r="W172" s="235">
        <f>sum('AMAZON UK, FR, GER - P&amp;L'!W164,'AMAZON UK, FR, GER - P&amp;L'!W440,'AMAZON UK, FR, GER - P&amp;L'!W716)</f>
        <v>0</v>
      </c>
      <c r="X172" s="235">
        <f>sum('AMAZON UK, FR, GER - P&amp;L'!X164,'AMAZON UK, FR, GER - P&amp;L'!X440,'AMAZON UK, FR, GER - P&amp;L'!X716)</f>
        <v>0</v>
      </c>
      <c r="Y172" s="235">
        <f>sum('AMAZON UK, FR, GER - P&amp;L'!Y164,'AMAZON UK, FR, GER - P&amp;L'!Y440,'AMAZON UK, FR, GER - P&amp;L'!Y716)</f>
        <v>0</v>
      </c>
      <c r="Z172" s="235">
        <f>sum('AMAZON UK, FR, GER - P&amp;L'!Z164,'AMAZON UK, FR, GER - P&amp;L'!Z440,'AMAZON UK, FR, GER - P&amp;L'!Z716)</f>
        <v>0</v>
      </c>
      <c r="AA172" s="235">
        <f>sum('AMAZON UK, FR, GER - P&amp;L'!AA164,'AMAZON UK, FR, GER - P&amp;L'!AA440,'AMAZON UK, FR, GER - P&amp;L'!AA716)</f>
        <v>0</v>
      </c>
      <c r="AB172" s="235">
        <f>sum('AMAZON UK, FR, GER - P&amp;L'!AB164,'AMAZON UK, FR, GER - P&amp;L'!AB440,'AMAZON UK, FR, GER - P&amp;L'!AB716)</f>
        <v>0</v>
      </c>
      <c r="AC172" s="235">
        <f>sum('AMAZON UK, FR, GER - P&amp;L'!AC164,'AMAZON UK, FR, GER - P&amp;L'!AC440,'AMAZON UK, FR, GER - P&amp;L'!AC716)</f>
        <v>0</v>
      </c>
      <c r="AD172" s="235">
        <f>sum('AMAZON UK, FR, GER - P&amp;L'!AD164,'AMAZON UK, FR, GER - P&amp;L'!AD440,'AMAZON UK, FR, GER - P&amp;L'!AD716)</f>
        <v>0</v>
      </c>
      <c r="AE172" s="235">
        <f>sum('AMAZON UK, FR, GER - P&amp;L'!AE164,'AMAZON UK, FR, GER - P&amp;L'!AE440,'AMAZON UK, FR, GER - P&amp;L'!AE716)</f>
        <v>0</v>
      </c>
      <c r="AF172" s="235">
        <f>sum('AMAZON UK, FR, GER - P&amp;L'!AF164,'AMAZON UK, FR, GER - P&amp;L'!AF440,'AMAZON UK, FR, GER - P&amp;L'!AF716)</f>
        <v>0</v>
      </c>
      <c r="AG172" s="189">
        <f t="shared" si="54"/>
        <v>0</v>
      </c>
      <c r="AH172" s="208"/>
    </row>
    <row r="173">
      <c r="A173" s="306" t="s">
        <v>382</v>
      </c>
      <c r="B173" s="235">
        <f>sum('AMAZON UK, FR, GER - P&amp;L'!B165,'AMAZON UK, FR, GER - P&amp;L'!B441,'AMAZON UK, FR, GER - P&amp;L'!B717)</f>
        <v>0</v>
      </c>
      <c r="C173" s="235">
        <f>sum('AMAZON UK, FR, GER - P&amp;L'!C165,'AMAZON UK, FR, GER - P&amp;L'!C441,'AMAZON UK, FR, GER - P&amp;L'!C717)</f>
        <v>0</v>
      </c>
      <c r="D173" s="235">
        <f>sum('AMAZON UK, FR, GER - P&amp;L'!D165,'AMAZON UK, FR, GER - P&amp;L'!D441,'AMAZON UK, FR, GER - P&amp;L'!D717)</f>
        <v>0</v>
      </c>
      <c r="E173" s="235">
        <f>sum('AMAZON UK, FR, GER - P&amp;L'!E165,'AMAZON UK, FR, GER - P&amp;L'!E441,'AMAZON UK, FR, GER - P&amp;L'!E717)</f>
        <v>0</v>
      </c>
      <c r="F173" s="235">
        <f>sum('AMAZON UK, FR, GER - P&amp;L'!F165,'AMAZON UK, FR, GER - P&amp;L'!F441,'AMAZON UK, FR, GER - P&amp;L'!F717)</f>
        <v>0</v>
      </c>
      <c r="G173" s="235">
        <f>sum('AMAZON UK, FR, GER - P&amp;L'!G165,'AMAZON UK, FR, GER - P&amp;L'!G441,'AMAZON UK, FR, GER - P&amp;L'!G717)</f>
        <v>0</v>
      </c>
      <c r="H173" s="235">
        <f>sum('AMAZON UK, FR, GER - P&amp;L'!H165,'AMAZON UK, FR, GER - P&amp;L'!H441,'AMAZON UK, FR, GER - P&amp;L'!H717)</f>
        <v>0</v>
      </c>
      <c r="I173" s="235">
        <f>sum('AMAZON UK, FR, GER - P&amp;L'!I165,'AMAZON UK, FR, GER - P&amp;L'!I441,'AMAZON UK, FR, GER - P&amp;L'!I717)</f>
        <v>0</v>
      </c>
      <c r="J173" s="235">
        <f>sum('AMAZON UK, FR, GER - P&amp;L'!J165,'AMAZON UK, FR, GER - P&amp;L'!J441,'AMAZON UK, FR, GER - P&amp;L'!J717)</f>
        <v>0</v>
      </c>
      <c r="K173" s="235">
        <f>sum('AMAZON UK, FR, GER - P&amp;L'!K165,'AMAZON UK, FR, GER - P&amp;L'!K441,'AMAZON UK, FR, GER - P&amp;L'!K717)</f>
        <v>0</v>
      </c>
      <c r="L173" s="235">
        <f>sum('AMAZON UK, FR, GER - P&amp;L'!L165,'AMAZON UK, FR, GER - P&amp;L'!L441,'AMAZON UK, FR, GER - P&amp;L'!L717)</f>
        <v>0</v>
      </c>
      <c r="M173" s="235">
        <f>sum('AMAZON UK, FR, GER - P&amp;L'!M165,'AMAZON UK, FR, GER - P&amp;L'!M441,'AMAZON UK, FR, GER - P&amp;L'!M717)</f>
        <v>0</v>
      </c>
      <c r="N173" s="235">
        <f>sum('AMAZON UK, FR, GER - P&amp;L'!N165,'AMAZON UK, FR, GER - P&amp;L'!N441,'AMAZON UK, FR, GER - P&amp;L'!N717)</f>
        <v>0</v>
      </c>
      <c r="O173" s="235">
        <f>sum('AMAZON UK, FR, GER - P&amp;L'!O165,'AMAZON UK, FR, GER - P&amp;L'!O441,'AMAZON UK, FR, GER - P&amp;L'!O717)</f>
        <v>0</v>
      </c>
      <c r="P173" s="235">
        <f>sum('AMAZON UK, FR, GER - P&amp;L'!P165,'AMAZON UK, FR, GER - P&amp;L'!P441,'AMAZON UK, FR, GER - P&amp;L'!P717)</f>
        <v>0</v>
      </c>
      <c r="Q173" s="235">
        <f>sum('AMAZON UK, FR, GER - P&amp;L'!Q165,'AMAZON UK, FR, GER - P&amp;L'!Q441,'AMAZON UK, FR, GER - P&amp;L'!Q717)</f>
        <v>0</v>
      </c>
      <c r="R173" s="235">
        <f>sum('AMAZON UK, FR, GER - P&amp;L'!R165,'AMAZON UK, FR, GER - P&amp;L'!R441,'AMAZON UK, FR, GER - P&amp;L'!R717)</f>
        <v>0</v>
      </c>
      <c r="S173" s="235">
        <f>sum('AMAZON UK, FR, GER - P&amp;L'!S165,'AMAZON UK, FR, GER - P&amp;L'!S441,'AMAZON UK, FR, GER - P&amp;L'!S717)</f>
        <v>0</v>
      </c>
      <c r="T173" s="235">
        <f>sum('AMAZON UK, FR, GER - P&amp;L'!T165,'AMAZON UK, FR, GER - P&amp;L'!T441,'AMAZON UK, FR, GER - P&amp;L'!T717)</f>
        <v>0</v>
      </c>
      <c r="U173" s="235">
        <f>sum('AMAZON UK, FR, GER - P&amp;L'!U165,'AMAZON UK, FR, GER - P&amp;L'!U441,'AMAZON UK, FR, GER - P&amp;L'!U717)</f>
        <v>0</v>
      </c>
      <c r="V173" s="235">
        <f>sum('AMAZON UK, FR, GER - P&amp;L'!V165,'AMAZON UK, FR, GER - P&amp;L'!V441,'AMAZON UK, FR, GER - P&amp;L'!V717)</f>
        <v>0</v>
      </c>
      <c r="W173" s="235">
        <f>sum('AMAZON UK, FR, GER - P&amp;L'!W165,'AMAZON UK, FR, GER - P&amp;L'!W441,'AMAZON UK, FR, GER - P&amp;L'!W717)</f>
        <v>0</v>
      </c>
      <c r="X173" s="235">
        <f>sum('AMAZON UK, FR, GER - P&amp;L'!X165,'AMAZON UK, FR, GER - P&amp;L'!X441,'AMAZON UK, FR, GER - P&amp;L'!X717)</f>
        <v>0</v>
      </c>
      <c r="Y173" s="235">
        <f>sum('AMAZON UK, FR, GER - P&amp;L'!Y165,'AMAZON UK, FR, GER - P&amp;L'!Y441,'AMAZON UK, FR, GER - P&amp;L'!Y717)</f>
        <v>0</v>
      </c>
      <c r="Z173" s="235">
        <f>sum('AMAZON UK, FR, GER - P&amp;L'!Z165,'AMAZON UK, FR, GER - P&amp;L'!Z441,'AMAZON UK, FR, GER - P&amp;L'!Z717)</f>
        <v>0</v>
      </c>
      <c r="AA173" s="235">
        <f>sum('AMAZON UK, FR, GER - P&amp;L'!AA165,'AMAZON UK, FR, GER - P&amp;L'!AA441,'AMAZON UK, FR, GER - P&amp;L'!AA717)</f>
        <v>0</v>
      </c>
      <c r="AB173" s="235">
        <f>sum('AMAZON UK, FR, GER - P&amp;L'!AB165,'AMAZON UK, FR, GER - P&amp;L'!AB441,'AMAZON UK, FR, GER - P&amp;L'!AB717)</f>
        <v>0</v>
      </c>
      <c r="AC173" s="235">
        <f>sum('AMAZON UK, FR, GER - P&amp;L'!AC165,'AMAZON UK, FR, GER - P&amp;L'!AC441,'AMAZON UK, FR, GER - P&amp;L'!AC717)</f>
        <v>0</v>
      </c>
      <c r="AD173" s="235">
        <f>sum('AMAZON UK, FR, GER - P&amp;L'!AD165,'AMAZON UK, FR, GER - P&amp;L'!AD441,'AMAZON UK, FR, GER - P&amp;L'!AD717)</f>
        <v>0</v>
      </c>
      <c r="AE173" s="235">
        <f>sum('AMAZON UK, FR, GER - P&amp;L'!AE165,'AMAZON UK, FR, GER - P&amp;L'!AE441,'AMAZON UK, FR, GER - P&amp;L'!AE717)</f>
        <v>0</v>
      </c>
      <c r="AF173" s="235">
        <f>sum('AMAZON UK, FR, GER - P&amp;L'!AF165,'AMAZON UK, FR, GER - P&amp;L'!AF441,'AMAZON UK, FR, GER - P&amp;L'!AF717)</f>
        <v>0</v>
      </c>
      <c r="AG173" s="189">
        <f t="shared" si="54"/>
        <v>0</v>
      </c>
      <c r="AH173" s="208"/>
    </row>
    <row r="174">
      <c r="A174" s="288" t="s">
        <v>231</v>
      </c>
      <c r="B174" s="235">
        <f>sum('AMAZON UK, FR, GER - P&amp;L'!B166,'AMAZON UK, FR, GER - P&amp;L'!B442,'AMAZON UK, FR, GER - P&amp;L'!B718)</f>
        <v>0</v>
      </c>
      <c r="C174" s="235">
        <f>sum('AMAZON UK, FR, GER - P&amp;L'!C166,'AMAZON UK, FR, GER - P&amp;L'!C442,'AMAZON UK, FR, GER - P&amp;L'!C718)</f>
        <v>0</v>
      </c>
      <c r="D174" s="235">
        <f>sum('AMAZON UK, FR, GER - P&amp;L'!D166,'AMAZON UK, FR, GER - P&amp;L'!D442,'AMAZON UK, FR, GER - P&amp;L'!D718)</f>
        <v>0</v>
      </c>
      <c r="E174" s="235">
        <f>sum('AMAZON UK, FR, GER - P&amp;L'!E166,'AMAZON UK, FR, GER - P&amp;L'!E442,'AMAZON UK, FR, GER - P&amp;L'!E718)</f>
        <v>0</v>
      </c>
      <c r="F174" s="235">
        <f>sum('AMAZON UK, FR, GER - P&amp;L'!F166,'AMAZON UK, FR, GER - P&amp;L'!F442,'AMAZON UK, FR, GER - P&amp;L'!F718)</f>
        <v>0</v>
      </c>
      <c r="G174" s="235">
        <f>sum('AMAZON UK, FR, GER - P&amp;L'!G166,'AMAZON UK, FR, GER - P&amp;L'!G442,'AMAZON UK, FR, GER - P&amp;L'!G718)</f>
        <v>0</v>
      </c>
      <c r="H174" s="235">
        <f>sum('AMAZON UK, FR, GER - P&amp;L'!H166,'AMAZON UK, FR, GER - P&amp;L'!H442,'AMAZON UK, FR, GER - P&amp;L'!H718)</f>
        <v>0</v>
      </c>
      <c r="I174" s="235">
        <f>sum('AMAZON UK, FR, GER - P&amp;L'!I166,'AMAZON UK, FR, GER - P&amp;L'!I442,'AMAZON UK, FR, GER - P&amp;L'!I718)</f>
        <v>0</v>
      </c>
      <c r="J174" s="235">
        <f>sum('AMAZON UK, FR, GER - P&amp;L'!J166,'AMAZON UK, FR, GER - P&amp;L'!J442,'AMAZON UK, FR, GER - P&amp;L'!J718)</f>
        <v>0</v>
      </c>
      <c r="K174" s="235">
        <f>sum('AMAZON UK, FR, GER - P&amp;L'!K166,'AMAZON UK, FR, GER - P&amp;L'!K442,'AMAZON UK, FR, GER - P&amp;L'!K718)</f>
        <v>0</v>
      </c>
      <c r="L174" s="235">
        <f>sum('AMAZON UK, FR, GER - P&amp;L'!L166,'AMAZON UK, FR, GER - P&amp;L'!L442,'AMAZON UK, FR, GER - P&amp;L'!L718)</f>
        <v>0</v>
      </c>
      <c r="M174" s="235">
        <f>sum('AMAZON UK, FR, GER - P&amp;L'!M166,'AMAZON UK, FR, GER - P&amp;L'!M442,'AMAZON UK, FR, GER - P&amp;L'!M718)</f>
        <v>0</v>
      </c>
      <c r="N174" s="235">
        <f>sum('AMAZON UK, FR, GER - P&amp;L'!N166,'AMAZON UK, FR, GER - P&amp;L'!N442,'AMAZON UK, FR, GER - P&amp;L'!N718)</f>
        <v>0</v>
      </c>
      <c r="O174" s="235">
        <f>sum('AMAZON UK, FR, GER - P&amp;L'!O166,'AMAZON UK, FR, GER - P&amp;L'!O442,'AMAZON UK, FR, GER - P&amp;L'!O718)</f>
        <v>0</v>
      </c>
      <c r="P174" s="235">
        <f>sum('AMAZON UK, FR, GER - P&amp;L'!P166,'AMAZON UK, FR, GER - P&amp;L'!P442,'AMAZON UK, FR, GER - P&amp;L'!P718)</f>
        <v>0</v>
      </c>
      <c r="Q174" s="235">
        <f>sum('AMAZON UK, FR, GER - P&amp;L'!Q166,'AMAZON UK, FR, GER - P&amp;L'!Q442,'AMAZON UK, FR, GER - P&amp;L'!Q718)</f>
        <v>0</v>
      </c>
      <c r="R174" s="235">
        <f>sum('AMAZON UK, FR, GER - P&amp;L'!R166,'AMAZON UK, FR, GER - P&amp;L'!R442,'AMAZON UK, FR, GER - P&amp;L'!R718)</f>
        <v>0</v>
      </c>
      <c r="S174" s="235">
        <f>sum('AMAZON UK, FR, GER - P&amp;L'!S166,'AMAZON UK, FR, GER - P&amp;L'!S442,'AMAZON UK, FR, GER - P&amp;L'!S718)</f>
        <v>0</v>
      </c>
      <c r="T174" s="235">
        <f>sum('AMAZON UK, FR, GER - P&amp;L'!T166,'AMAZON UK, FR, GER - P&amp;L'!T442,'AMAZON UK, FR, GER - P&amp;L'!T718)</f>
        <v>0</v>
      </c>
      <c r="U174" s="235">
        <f>sum('AMAZON UK, FR, GER - P&amp;L'!U166,'AMAZON UK, FR, GER - P&amp;L'!U442,'AMAZON UK, FR, GER - P&amp;L'!U718)</f>
        <v>0</v>
      </c>
      <c r="V174" s="235">
        <f>sum('AMAZON UK, FR, GER - P&amp;L'!V166,'AMAZON UK, FR, GER - P&amp;L'!V442,'AMAZON UK, FR, GER - P&amp;L'!V718)</f>
        <v>0</v>
      </c>
      <c r="W174" s="235">
        <f>sum('AMAZON UK, FR, GER - P&amp;L'!W166,'AMAZON UK, FR, GER - P&amp;L'!W442,'AMAZON UK, FR, GER - P&amp;L'!W718)</f>
        <v>0</v>
      </c>
      <c r="X174" s="235">
        <f>sum('AMAZON UK, FR, GER - P&amp;L'!X166,'AMAZON UK, FR, GER - P&amp;L'!X442,'AMAZON UK, FR, GER - P&amp;L'!X718)</f>
        <v>0</v>
      </c>
      <c r="Y174" s="235">
        <f>sum('AMAZON UK, FR, GER - P&amp;L'!Y166,'AMAZON UK, FR, GER - P&amp;L'!Y442,'AMAZON UK, FR, GER - P&amp;L'!Y718)</f>
        <v>0</v>
      </c>
      <c r="Z174" s="235">
        <f>sum('AMAZON UK, FR, GER - P&amp;L'!Z166,'AMAZON UK, FR, GER - P&amp;L'!Z442,'AMAZON UK, FR, GER - P&amp;L'!Z718)</f>
        <v>0</v>
      </c>
      <c r="AA174" s="235">
        <f>sum('AMAZON UK, FR, GER - P&amp;L'!AA166,'AMAZON UK, FR, GER - P&amp;L'!AA442,'AMAZON UK, FR, GER - P&amp;L'!AA718)</f>
        <v>0</v>
      </c>
      <c r="AB174" s="235">
        <f>sum('AMAZON UK, FR, GER - P&amp;L'!AB166,'AMAZON UK, FR, GER - P&amp;L'!AB442,'AMAZON UK, FR, GER - P&amp;L'!AB718)</f>
        <v>0</v>
      </c>
      <c r="AC174" s="235">
        <f>sum('AMAZON UK, FR, GER - P&amp;L'!AC166,'AMAZON UK, FR, GER - P&amp;L'!AC442,'AMAZON UK, FR, GER - P&amp;L'!AC718)</f>
        <v>0</v>
      </c>
      <c r="AD174" s="235">
        <f>sum('AMAZON UK, FR, GER - P&amp;L'!AD166,'AMAZON UK, FR, GER - P&amp;L'!AD442,'AMAZON UK, FR, GER - P&amp;L'!AD718)</f>
        <v>0</v>
      </c>
      <c r="AE174" s="235">
        <f>sum('AMAZON UK, FR, GER - P&amp;L'!AE166,'AMAZON UK, FR, GER - P&amp;L'!AE442,'AMAZON UK, FR, GER - P&amp;L'!AE718)</f>
        <v>0</v>
      </c>
      <c r="AF174" s="235">
        <f>sum('AMAZON UK, FR, GER - P&amp;L'!AF166,'AMAZON UK, FR, GER - P&amp;L'!AF442,'AMAZON UK, FR, GER - P&amp;L'!AF718)</f>
        <v>0</v>
      </c>
      <c r="AG174" s="189">
        <f t="shared" si="54"/>
        <v>0</v>
      </c>
      <c r="AH174" s="208"/>
    </row>
    <row r="175" collapsed="1">
      <c r="A175" s="288" t="s">
        <v>1017</v>
      </c>
      <c r="B175" s="235">
        <f>sum('AMAZON UK, FR, GER - P&amp;L'!B167,'AMAZON UK, FR, GER - P&amp;L'!B443,'AMAZON UK, FR, GER - P&amp;L'!B719)</f>
        <v>0</v>
      </c>
      <c r="C175" s="235">
        <f>sum('AMAZON UK, FR, GER - P&amp;L'!C167,'AMAZON UK, FR, GER - P&amp;L'!C443,'AMAZON UK, FR, GER - P&amp;L'!C719)</f>
        <v>0</v>
      </c>
      <c r="D175" s="235">
        <f>sum('AMAZON UK, FR, GER - P&amp;L'!D167,'AMAZON UK, FR, GER - P&amp;L'!D443,'AMAZON UK, FR, GER - P&amp;L'!D719)</f>
        <v>0</v>
      </c>
      <c r="E175" s="235">
        <f>sum('AMAZON UK, FR, GER - P&amp;L'!E167,'AMAZON UK, FR, GER - P&amp;L'!E443,'AMAZON UK, FR, GER - P&amp;L'!E719)</f>
        <v>0</v>
      </c>
      <c r="F175" s="235">
        <f>sum('AMAZON UK, FR, GER - P&amp;L'!F167,'AMAZON UK, FR, GER - P&amp;L'!F443,'AMAZON UK, FR, GER - P&amp;L'!F719)</f>
        <v>0</v>
      </c>
      <c r="G175" s="235">
        <f>sum('AMAZON UK, FR, GER - P&amp;L'!G167,'AMAZON UK, FR, GER - P&amp;L'!G443,'AMAZON UK, FR, GER - P&amp;L'!G719)</f>
        <v>0</v>
      </c>
      <c r="H175" s="235">
        <f>sum('AMAZON UK, FR, GER - P&amp;L'!H167,'AMAZON UK, FR, GER - P&amp;L'!H443,'AMAZON UK, FR, GER - P&amp;L'!H719)</f>
        <v>0</v>
      </c>
      <c r="I175" s="235">
        <f>sum('AMAZON UK, FR, GER - P&amp;L'!I167,'AMAZON UK, FR, GER - P&amp;L'!I443,'AMAZON UK, FR, GER - P&amp;L'!I719)</f>
        <v>0</v>
      </c>
      <c r="J175" s="235">
        <f>sum('AMAZON UK, FR, GER - P&amp;L'!J167,'AMAZON UK, FR, GER - P&amp;L'!J443,'AMAZON UK, FR, GER - P&amp;L'!J719)</f>
        <v>0</v>
      </c>
      <c r="K175" s="235">
        <f>sum('AMAZON UK, FR, GER - P&amp;L'!K167,'AMAZON UK, FR, GER - P&amp;L'!K443,'AMAZON UK, FR, GER - P&amp;L'!K719)</f>
        <v>0</v>
      </c>
      <c r="L175" s="235">
        <f>sum('AMAZON UK, FR, GER - P&amp;L'!L167,'AMAZON UK, FR, GER - P&amp;L'!L443,'AMAZON UK, FR, GER - P&amp;L'!L719)</f>
        <v>0</v>
      </c>
      <c r="M175" s="235">
        <f>sum('AMAZON UK, FR, GER - P&amp;L'!M167,'AMAZON UK, FR, GER - P&amp;L'!M443,'AMAZON UK, FR, GER - P&amp;L'!M719)</f>
        <v>0</v>
      </c>
      <c r="N175" s="235">
        <f>sum('AMAZON UK, FR, GER - P&amp;L'!N167,'AMAZON UK, FR, GER - P&amp;L'!N443,'AMAZON UK, FR, GER - P&amp;L'!N719)</f>
        <v>0</v>
      </c>
      <c r="O175" s="235">
        <f>sum('AMAZON UK, FR, GER - P&amp;L'!O167,'AMAZON UK, FR, GER - P&amp;L'!O443,'AMAZON UK, FR, GER - P&amp;L'!O719)</f>
        <v>0</v>
      </c>
      <c r="P175" s="235">
        <f>sum('AMAZON UK, FR, GER - P&amp;L'!P167,'AMAZON UK, FR, GER - P&amp;L'!P443,'AMAZON UK, FR, GER - P&amp;L'!P719)</f>
        <v>0</v>
      </c>
      <c r="Q175" s="235">
        <f>sum('AMAZON UK, FR, GER - P&amp;L'!Q167,'AMAZON UK, FR, GER - P&amp;L'!Q443,'AMAZON UK, FR, GER - P&amp;L'!Q719)</f>
        <v>0</v>
      </c>
      <c r="R175" s="235">
        <f>sum('AMAZON UK, FR, GER - P&amp;L'!R167,'AMAZON UK, FR, GER - P&amp;L'!R443,'AMAZON UK, FR, GER - P&amp;L'!R719)</f>
        <v>0</v>
      </c>
      <c r="S175" s="235">
        <f>sum('AMAZON UK, FR, GER - P&amp;L'!S167,'AMAZON UK, FR, GER - P&amp;L'!S443,'AMAZON UK, FR, GER - P&amp;L'!S719)</f>
        <v>0</v>
      </c>
      <c r="T175" s="235">
        <f>sum('AMAZON UK, FR, GER - P&amp;L'!T167,'AMAZON UK, FR, GER - P&amp;L'!T443,'AMAZON UK, FR, GER - P&amp;L'!T719)</f>
        <v>0</v>
      </c>
      <c r="U175" s="235">
        <f>sum('AMAZON UK, FR, GER - P&amp;L'!U167,'AMAZON UK, FR, GER - P&amp;L'!U443,'AMAZON UK, FR, GER - P&amp;L'!U719)</f>
        <v>0</v>
      </c>
      <c r="V175" s="235">
        <f>sum('AMAZON UK, FR, GER - P&amp;L'!V167,'AMAZON UK, FR, GER - P&amp;L'!V443,'AMAZON UK, FR, GER - P&amp;L'!V719)</f>
        <v>0</v>
      </c>
      <c r="W175" s="235">
        <f>sum('AMAZON UK, FR, GER - P&amp;L'!W167,'AMAZON UK, FR, GER - P&amp;L'!W443,'AMAZON UK, FR, GER - P&amp;L'!W719)</f>
        <v>0</v>
      </c>
      <c r="X175" s="235">
        <f>sum('AMAZON UK, FR, GER - P&amp;L'!X167,'AMAZON UK, FR, GER - P&amp;L'!X443,'AMAZON UK, FR, GER - P&amp;L'!X719)</f>
        <v>0</v>
      </c>
      <c r="Y175" s="235">
        <f>sum('AMAZON UK, FR, GER - P&amp;L'!Y167,'AMAZON UK, FR, GER - P&amp;L'!Y443,'AMAZON UK, FR, GER - P&amp;L'!Y719)</f>
        <v>0</v>
      </c>
      <c r="Z175" s="235">
        <f>sum('AMAZON UK, FR, GER - P&amp;L'!Z167,'AMAZON UK, FR, GER - P&amp;L'!Z443,'AMAZON UK, FR, GER - P&amp;L'!Z719)</f>
        <v>0</v>
      </c>
      <c r="AA175" s="235">
        <f>sum('AMAZON UK, FR, GER - P&amp;L'!AA167,'AMAZON UK, FR, GER - P&amp;L'!AA443,'AMAZON UK, FR, GER - P&amp;L'!AA719)</f>
        <v>0</v>
      </c>
      <c r="AB175" s="235">
        <f>sum('AMAZON UK, FR, GER - P&amp;L'!AB167,'AMAZON UK, FR, GER - P&amp;L'!AB443,'AMAZON UK, FR, GER - P&amp;L'!AB719)</f>
        <v>0</v>
      </c>
      <c r="AC175" s="235">
        <f>sum('AMAZON UK, FR, GER - P&amp;L'!AC167,'AMAZON UK, FR, GER - P&amp;L'!AC443,'AMAZON UK, FR, GER - P&amp;L'!AC719)</f>
        <v>0</v>
      </c>
      <c r="AD175" s="235">
        <f>sum('AMAZON UK, FR, GER - P&amp;L'!AD167,'AMAZON UK, FR, GER - P&amp;L'!AD443,'AMAZON UK, FR, GER - P&amp;L'!AD719)</f>
        <v>0</v>
      </c>
      <c r="AE175" s="235">
        <f>sum('AMAZON UK, FR, GER - P&amp;L'!AE167,'AMAZON UK, FR, GER - P&amp;L'!AE443,'AMAZON UK, FR, GER - P&amp;L'!AE719)</f>
        <v>0</v>
      </c>
      <c r="AF175" s="235">
        <f>sum('AMAZON UK, FR, GER - P&amp;L'!AF167,'AMAZON UK, FR, GER - P&amp;L'!AF443,'AMAZON UK, FR, GER - P&amp;L'!AF719)</f>
        <v>0</v>
      </c>
      <c r="AG175" s="189">
        <f t="shared" si="54"/>
        <v>0</v>
      </c>
      <c r="AH175" s="201"/>
    </row>
    <row r="176" hidden="1" outlineLevel="1">
      <c r="A176" s="288" t="s">
        <v>1018</v>
      </c>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c r="AA176" s="295"/>
      <c r="AB176" s="295"/>
      <c r="AC176" s="295"/>
      <c r="AD176" s="295"/>
      <c r="AE176" s="295"/>
      <c r="AF176" s="295"/>
      <c r="AG176" s="189">
        <f t="shared" si="54"/>
        <v>0</v>
      </c>
      <c r="AH176" s="201"/>
    </row>
    <row r="177">
      <c r="A177" s="289" t="s">
        <v>234</v>
      </c>
      <c r="B177" s="290">
        <f t="shared" ref="B177:AF177" si="55">sum(B170:B176)</f>
        <v>0</v>
      </c>
      <c r="C177" s="290">
        <f t="shared" si="55"/>
        <v>0</v>
      </c>
      <c r="D177" s="290">
        <f t="shared" si="55"/>
        <v>0</v>
      </c>
      <c r="E177" s="290">
        <f t="shared" si="55"/>
        <v>0</v>
      </c>
      <c r="F177" s="290">
        <f t="shared" si="55"/>
        <v>0</v>
      </c>
      <c r="G177" s="290">
        <f t="shared" si="55"/>
        <v>0</v>
      </c>
      <c r="H177" s="290">
        <f t="shared" si="55"/>
        <v>0</v>
      </c>
      <c r="I177" s="290">
        <f t="shared" si="55"/>
        <v>0</v>
      </c>
      <c r="J177" s="290">
        <f t="shared" si="55"/>
        <v>0</v>
      </c>
      <c r="K177" s="290">
        <f t="shared" si="55"/>
        <v>0</v>
      </c>
      <c r="L177" s="290">
        <f t="shared" si="55"/>
        <v>0</v>
      </c>
      <c r="M177" s="290">
        <f t="shared" si="55"/>
        <v>0</v>
      </c>
      <c r="N177" s="290">
        <f t="shared" si="55"/>
        <v>0</v>
      </c>
      <c r="O177" s="290">
        <f t="shared" si="55"/>
        <v>0</v>
      </c>
      <c r="P177" s="290">
        <f t="shared" si="55"/>
        <v>0</v>
      </c>
      <c r="Q177" s="290">
        <f t="shared" si="55"/>
        <v>0</v>
      </c>
      <c r="R177" s="290">
        <f t="shared" si="55"/>
        <v>0</v>
      </c>
      <c r="S177" s="290">
        <f t="shared" si="55"/>
        <v>0</v>
      </c>
      <c r="T177" s="290">
        <f t="shared" si="55"/>
        <v>0</v>
      </c>
      <c r="U177" s="290">
        <f t="shared" si="55"/>
        <v>0</v>
      </c>
      <c r="V177" s="290">
        <f t="shared" si="55"/>
        <v>0</v>
      </c>
      <c r="W177" s="290">
        <f t="shared" si="55"/>
        <v>0</v>
      </c>
      <c r="X177" s="290">
        <f t="shared" si="55"/>
        <v>0</v>
      </c>
      <c r="Y177" s="290">
        <f t="shared" si="55"/>
        <v>0</v>
      </c>
      <c r="Z177" s="290">
        <f t="shared" si="55"/>
        <v>0</v>
      </c>
      <c r="AA177" s="290">
        <f t="shared" si="55"/>
        <v>0</v>
      </c>
      <c r="AB177" s="290">
        <f t="shared" si="55"/>
        <v>0</v>
      </c>
      <c r="AC177" s="290">
        <f t="shared" si="55"/>
        <v>0</v>
      </c>
      <c r="AD177" s="290">
        <f t="shared" si="55"/>
        <v>0</v>
      </c>
      <c r="AE177" s="290">
        <f t="shared" si="55"/>
        <v>0</v>
      </c>
      <c r="AF177" s="290">
        <f t="shared" si="55"/>
        <v>0</v>
      </c>
      <c r="AG177" s="189">
        <f t="shared" si="54"/>
        <v>0</v>
      </c>
      <c r="AH177" s="292"/>
    </row>
    <row r="178" collapsed="1">
      <c r="A178" s="211"/>
      <c r="B178" s="307"/>
      <c r="C178" s="307"/>
      <c r="D178" s="307"/>
      <c r="E178" s="307"/>
      <c r="F178" s="307"/>
      <c r="G178" s="307"/>
      <c r="H178" s="307"/>
      <c r="I178" s="307"/>
      <c r="J178" s="307"/>
      <c r="K178" s="307"/>
      <c r="L178" s="307"/>
      <c r="M178" s="307"/>
      <c r="N178" s="307"/>
      <c r="O178" s="307"/>
      <c r="P178" s="307"/>
      <c r="Q178" s="307"/>
      <c r="R178" s="307"/>
      <c r="S178" s="307"/>
      <c r="T178" s="307"/>
      <c r="U178" s="307"/>
      <c r="V178" s="307"/>
      <c r="W178" s="307"/>
      <c r="X178" s="307"/>
      <c r="Y178" s="307"/>
      <c r="Z178" s="307"/>
      <c r="AA178" s="307"/>
      <c r="AB178" s="307"/>
      <c r="AC178" s="307"/>
      <c r="AD178" s="307"/>
      <c r="AE178" s="307"/>
      <c r="AF178" s="307"/>
      <c r="AG178" s="189"/>
      <c r="AH178" s="150"/>
    </row>
    <row r="179" hidden="1" outlineLevel="1">
      <c r="A179" s="288" t="s">
        <v>235</v>
      </c>
      <c r="B179" s="295"/>
      <c r="C179" s="295"/>
      <c r="D179" s="295"/>
      <c r="E179" s="295"/>
      <c r="F179" s="295"/>
      <c r="G179" s="295"/>
      <c r="H179" s="295"/>
      <c r="I179" s="295"/>
      <c r="J179" s="295"/>
      <c r="K179" s="295"/>
      <c r="L179" s="295"/>
      <c r="M179" s="295"/>
      <c r="N179" s="295"/>
      <c r="O179" s="295"/>
      <c r="P179" s="295"/>
      <c r="Q179" s="295"/>
      <c r="R179" s="295"/>
      <c r="S179" s="295"/>
      <c r="T179" s="295"/>
      <c r="U179" s="295"/>
      <c r="V179" s="295"/>
      <c r="W179" s="295"/>
      <c r="X179" s="295"/>
      <c r="Y179" s="295"/>
      <c r="Z179" s="295"/>
      <c r="AA179" s="295"/>
      <c r="AB179" s="295"/>
      <c r="AC179" s="295"/>
      <c r="AD179" s="295"/>
      <c r="AE179" s="295"/>
      <c r="AF179" s="295"/>
      <c r="AG179" s="189">
        <f t="shared" ref="AG179:AG182" si="56">SUM(B179:AF179)</f>
        <v>0</v>
      </c>
      <c r="AH179" s="208"/>
    </row>
    <row r="180" hidden="1" outlineLevel="1">
      <c r="A180" s="288" t="s">
        <v>1019</v>
      </c>
      <c r="B180" s="295"/>
      <c r="C180" s="295"/>
      <c r="D180" s="295"/>
      <c r="E180" s="295"/>
      <c r="F180" s="295"/>
      <c r="G180" s="295"/>
      <c r="H180" s="295"/>
      <c r="I180" s="295"/>
      <c r="J180" s="295"/>
      <c r="K180" s="295"/>
      <c r="L180" s="295"/>
      <c r="M180" s="295"/>
      <c r="N180" s="295"/>
      <c r="O180" s="295"/>
      <c r="P180" s="295"/>
      <c r="Q180" s="295"/>
      <c r="R180" s="295"/>
      <c r="S180" s="295"/>
      <c r="T180" s="295"/>
      <c r="U180" s="295"/>
      <c r="V180" s="295"/>
      <c r="W180" s="295"/>
      <c r="X180" s="295"/>
      <c r="Y180" s="295"/>
      <c r="Z180" s="295"/>
      <c r="AA180" s="295"/>
      <c r="AB180" s="295"/>
      <c r="AC180" s="295"/>
      <c r="AD180" s="295"/>
      <c r="AE180" s="295"/>
      <c r="AF180" s="295"/>
      <c r="AG180" s="189">
        <f t="shared" si="56"/>
        <v>0</v>
      </c>
      <c r="AH180" s="201"/>
    </row>
    <row r="181" hidden="1" outlineLevel="1">
      <c r="A181" s="288" t="s">
        <v>1020</v>
      </c>
      <c r="B181" s="295"/>
      <c r="C181" s="295"/>
      <c r="D181" s="295"/>
      <c r="E181" s="295"/>
      <c r="F181" s="295"/>
      <c r="G181" s="295"/>
      <c r="H181" s="295"/>
      <c r="I181" s="295"/>
      <c r="J181" s="295"/>
      <c r="K181" s="295"/>
      <c r="L181" s="295"/>
      <c r="M181" s="295"/>
      <c r="N181" s="295"/>
      <c r="O181" s="295"/>
      <c r="P181" s="295"/>
      <c r="Q181" s="295"/>
      <c r="R181" s="295"/>
      <c r="S181" s="295"/>
      <c r="T181" s="295"/>
      <c r="U181" s="295"/>
      <c r="V181" s="295"/>
      <c r="W181" s="295"/>
      <c r="X181" s="295"/>
      <c r="Y181" s="295"/>
      <c r="Z181" s="295"/>
      <c r="AA181" s="295"/>
      <c r="AB181" s="295"/>
      <c r="AC181" s="295"/>
      <c r="AD181" s="295"/>
      <c r="AE181" s="295"/>
      <c r="AF181" s="295"/>
      <c r="AG181" s="189">
        <f t="shared" si="56"/>
        <v>0</v>
      </c>
      <c r="AH181" s="201"/>
    </row>
    <row r="182" hidden="1" outlineLevel="1">
      <c r="A182" s="289" t="s">
        <v>238</v>
      </c>
      <c r="B182" s="290">
        <f t="shared" ref="B182:AF182" si="57">sum(B179:B181)</f>
        <v>0</v>
      </c>
      <c r="C182" s="290">
        <f t="shared" si="57"/>
        <v>0</v>
      </c>
      <c r="D182" s="290">
        <f t="shared" si="57"/>
        <v>0</v>
      </c>
      <c r="E182" s="290">
        <f t="shared" si="57"/>
        <v>0</v>
      </c>
      <c r="F182" s="290">
        <f t="shared" si="57"/>
        <v>0</v>
      </c>
      <c r="G182" s="290">
        <f t="shared" si="57"/>
        <v>0</v>
      </c>
      <c r="H182" s="290">
        <f t="shared" si="57"/>
        <v>0</v>
      </c>
      <c r="I182" s="290">
        <f t="shared" si="57"/>
        <v>0</v>
      </c>
      <c r="J182" s="290">
        <f t="shared" si="57"/>
        <v>0</v>
      </c>
      <c r="K182" s="290">
        <f t="shared" si="57"/>
        <v>0</v>
      </c>
      <c r="L182" s="290">
        <f t="shared" si="57"/>
        <v>0</v>
      </c>
      <c r="M182" s="290">
        <f t="shared" si="57"/>
        <v>0</v>
      </c>
      <c r="N182" s="290">
        <f t="shared" si="57"/>
        <v>0</v>
      </c>
      <c r="O182" s="290">
        <f t="shared" si="57"/>
        <v>0</v>
      </c>
      <c r="P182" s="290">
        <f t="shared" si="57"/>
        <v>0</v>
      </c>
      <c r="Q182" s="290">
        <f t="shared" si="57"/>
        <v>0</v>
      </c>
      <c r="R182" s="290">
        <f t="shared" si="57"/>
        <v>0</v>
      </c>
      <c r="S182" s="290">
        <f t="shared" si="57"/>
        <v>0</v>
      </c>
      <c r="T182" s="290">
        <f t="shared" si="57"/>
        <v>0</v>
      </c>
      <c r="U182" s="290">
        <f t="shared" si="57"/>
        <v>0</v>
      </c>
      <c r="V182" s="290">
        <f t="shared" si="57"/>
        <v>0</v>
      </c>
      <c r="W182" s="290">
        <f t="shared" si="57"/>
        <v>0</v>
      </c>
      <c r="X182" s="290">
        <f t="shared" si="57"/>
        <v>0</v>
      </c>
      <c r="Y182" s="290">
        <f t="shared" si="57"/>
        <v>0</v>
      </c>
      <c r="Z182" s="290">
        <f t="shared" si="57"/>
        <v>0</v>
      </c>
      <c r="AA182" s="290">
        <f t="shared" si="57"/>
        <v>0</v>
      </c>
      <c r="AB182" s="290">
        <f t="shared" si="57"/>
        <v>0</v>
      </c>
      <c r="AC182" s="290">
        <f t="shared" si="57"/>
        <v>0</v>
      </c>
      <c r="AD182" s="290">
        <f t="shared" si="57"/>
        <v>0</v>
      </c>
      <c r="AE182" s="290">
        <f t="shared" si="57"/>
        <v>0</v>
      </c>
      <c r="AF182" s="290">
        <f t="shared" si="57"/>
        <v>0</v>
      </c>
      <c r="AG182" s="189">
        <f t="shared" si="56"/>
        <v>0</v>
      </c>
      <c r="AH182" s="292"/>
    </row>
    <row r="183" hidden="1" outlineLevel="1">
      <c r="A183" s="211"/>
      <c r="B183" s="293"/>
      <c r="C183" s="293"/>
      <c r="D183" s="293"/>
      <c r="E183" s="293"/>
      <c r="F183" s="293"/>
      <c r="G183" s="293"/>
      <c r="H183" s="293"/>
      <c r="I183" s="293"/>
      <c r="J183" s="293"/>
      <c r="K183" s="293"/>
      <c r="L183" s="293"/>
      <c r="M183" s="293"/>
      <c r="N183" s="293"/>
      <c r="O183" s="293"/>
      <c r="P183" s="293"/>
      <c r="Q183" s="293"/>
      <c r="R183" s="293"/>
      <c r="S183" s="293"/>
      <c r="T183" s="293"/>
      <c r="U183" s="293"/>
      <c r="V183" s="293"/>
      <c r="W183" s="293"/>
      <c r="X183" s="293"/>
      <c r="Y183" s="293"/>
      <c r="Z183" s="293"/>
      <c r="AA183" s="293"/>
      <c r="AB183" s="293"/>
      <c r="AC183" s="293"/>
      <c r="AD183" s="293"/>
      <c r="AE183" s="293"/>
      <c r="AF183" s="293"/>
      <c r="AG183" s="189"/>
      <c r="AH183" s="150"/>
    </row>
    <row r="184" collapsed="1">
      <c r="A184" s="218" t="s">
        <v>239</v>
      </c>
      <c r="B184" s="219">
        <f t="shared" ref="B184:AF184" si="58">sum(B188,B192,B197)</f>
        <v>0</v>
      </c>
      <c r="C184" s="219">
        <f t="shared" si="58"/>
        <v>0</v>
      </c>
      <c r="D184" s="219">
        <f t="shared" si="58"/>
        <v>0</v>
      </c>
      <c r="E184" s="219">
        <f t="shared" si="58"/>
        <v>0</v>
      </c>
      <c r="F184" s="219">
        <f t="shared" si="58"/>
        <v>0</v>
      </c>
      <c r="G184" s="219">
        <f t="shared" si="58"/>
        <v>0</v>
      </c>
      <c r="H184" s="219">
        <f t="shared" si="58"/>
        <v>0</v>
      </c>
      <c r="I184" s="219">
        <f t="shared" si="58"/>
        <v>0</v>
      </c>
      <c r="J184" s="219">
        <f t="shared" si="58"/>
        <v>0</v>
      </c>
      <c r="K184" s="219">
        <f t="shared" si="58"/>
        <v>0</v>
      </c>
      <c r="L184" s="219">
        <f t="shared" si="58"/>
        <v>0</v>
      </c>
      <c r="M184" s="219">
        <f t="shared" si="58"/>
        <v>0</v>
      </c>
      <c r="N184" s="219">
        <f t="shared" si="58"/>
        <v>0</v>
      </c>
      <c r="O184" s="219">
        <f t="shared" si="58"/>
        <v>0</v>
      </c>
      <c r="P184" s="219">
        <f t="shared" si="58"/>
        <v>0</v>
      </c>
      <c r="Q184" s="219">
        <f t="shared" si="58"/>
        <v>0</v>
      </c>
      <c r="R184" s="219">
        <f t="shared" si="58"/>
        <v>0</v>
      </c>
      <c r="S184" s="219">
        <f t="shared" si="58"/>
        <v>0</v>
      </c>
      <c r="T184" s="219">
        <f t="shared" si="58"/>
        <v>0</v>
      </c>
      <c r="U184" s="219">
        <f t="shared" si="58"/>
        <v>0</v>
      </c>
      <c r="V184" s="219">
        <f t="shared" si="58"/>
        <v>0</v>
      </c>
      <c r="W184" s="219">
        <f t="shared" si="58"/>
        <v>0</v>
      </c>
      <c r="X184" s="219">
        <f t="shared" si="58"/>
        <v>0</v>
      </c>
      <c r="Y184" s="219">
        <f t="shared" si="58"/>
        <v>0</v>
      </c>
      <c r="Z184" s="219">
        <f t="shared" si="58"/>
        <v>0</v>
      </c>
      <c r="AA184" s="219">
        <f t="shared" si="58"/>
        <v>0</v>
      </c>
      <c r="AB184" s="219">
        <f t="shared" si="58"/>
        <v>0</v>
      </c>
      <c r="AC184" s="219">
        <f t="shared" si="58"/>
        <v>0</v>
      </c>
      <c r="AD184" s="219">
        <f t="shared" si="58"/>
        <v>0</v>
      </c>
      <c r="AE184" s="219">
        <f t="shared" si="58"/>
        <v>0</v>
      </c>
      <c r="AF184" s="219">
        <f t="shared" si="58"/>
        <v>0</v>
      </c>
      <c r="AG184" s="189">
        <f t="shared" ref="AG184:AG188" si="59">SUM(B184:AF184)</f>
        <v>0</v>
      </c>
      <c r="AH184" s="220"/>
    </row>
    <row r="185" hidden="1" outlineLevel="1">
      <c r="A185" s="288" t="s">
        <v>240</v>
      </c>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189">
        <f t="shared" si="59"/>
        <v>0</v>
      </c>
      <c r="AH185" s="208"/>
    </row>
    <row r="186" hidden="1" outlineLevel="1">
      <c r="A186" s="288" t="s">
        <v>1021</v>
      </c>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189">
        <f t="shared" si="59"/>
        <v>0</v>
      </c>
      <c r="AH186" s="208"/>
    </row>
    <row r="187" hidden="1" outlineLevel="1">
      <c r="A187" s="288" t="s">
        <v>1022</v>
      </c>
      <c r="B187" s="295"/>
      <c r="C187" s="295"/>
      <c r="D187" s="295"/>
      <c r="E187" s="295"/>
      <c r="F187" s="295"/>
      <c r="G187" s="295"/>
      <c r="H187" s="295"/>
      <c r="I187" s="295"/>
      <c r="J187" s="295"/>
      <c r="K187" s="295"/>
      <c r="L187" s="295"/>
      <c r="M187" s="295"/>
      <c r="N187" s="295"/>
      <c r="O187" s="295"/>
      <c r="P187" s="295"/>
      <c r="Q187" s="295"/>
      <c r="R187" s="295"/>
      <c r="S187" s="295"/>
      <c r="T187" s="295"/>
      <c r="U187" s="295"/>
      <c r="V187" s="295"/>
      <c r="W187" s="295"/>
      <c r="X187" s="295"/>
      <c r="Y187" s="295"/>
      <c r="Z187" s="295"/>
      <c r="AA187" s="295"/>
      <c r="AB187" s="295"/>
      <c r="AC187" s="295"/>
      <c r="AD187" s="295"/>
      <c r="AE187" s="295"/>
      <c r="AF187" s="295"/>
      <c r="AG187" s="189">
        <f t="shared" si="59"/>
        <v>0</v>
      </c>
      <c r="AH187" s="150"/>
    </row>
    <row r="188" hidden="1" outlineLevel="1">
      <c r="A188" s="289" t="s">
        <v>243</v>
      </c>
      <c r="B188" s="290">
        <f t="shared" ref="B188:AF188" si="60">sum(B185:B187)</f>
        <v>0</v>
      </c>
      <c r="C188" s="290">
        <f t="shared" si="60"/>
        <v>0</v>
      </c>
      <c r="D188" s="290">
        <f t="shared" si="60"/>
        <v>0</v>
      </c>
      <c r="E188" s="290">
        <f t="shared" si="60"/>
        <v>0</v>
      </c>
      <c r="F188" s="290">
        <f t="shared" si="60"/>
        <v>0</v>
      </c>
      <c r="G188" s="290">
        <f t="shared" si="60"/>
        <v>0</v>
      </c>
      <c r="H188" s="290">
        <f t="shared" si="60"/>
        <v>0</v>
      </c>
      <c r="I188" s="290">
        <f t="shared" si="60"/>
        <v>0</v>
      </c>
      <c r="J188" s="290">
        <f t="shared" si="60"/>
        <v>0</v>
      </c>
      <c r="K188" s="290">
        <f t="shared" si="60"/>
        <v>0</v>
      </c>
      <c r="L188" s="290">
        <f t="shared" si="60"/>
        <v>0</v>
      </c>
      <c r="M188" s="290">
        <f t="shared" si="60"/>
        <v>0</v>
      </c>
      <c r="N188" s="290">
        <f t="shared" si="60"/>
        <v>0</v>
      </c>
      <c r="O188" s="290">
        <f t="shared" si="60"/>
        <v>0</v>
      </c>
      <c r="P188" s="290">
        <f t="shared" si="60"/>
        <v>0</v>
      </c>
      <c r="Q188" s="290">
        <f t="shared" si="60"/>
        <v>0</v>
      </c>
      <c r="R188" s="290">
        <f t="shared" si="60"/>
        <v>0</v>
      </c>
      <c r="S188" s="290">
        <f t="shared" si="60"/>
        <v>0</v>
      </c>
      <c r="T188" s="290">
        <f t="shared" si="60"/>
        <v>0</v>
      </c>
      <c r="U188" s="290">
        <f t="shared" si="60"/>
        <v>0</v>
      </c>
      <c r="V188" s="290">
        <f t="shared" si="60"/>
        <v>0</v>
      </c>
      <c r="W188" s="290">
        <f t="shared" si="60"/>
        <v>0</v>
      </c>
      <c r="X188" s="290">
        <f t="shared" si="60"/>
        <v>0</v>
      </c>
      <c r="Y188" s="290">
        <f t="shared" si="60"/>
        <v>0</v>
      </c>
      <c r="Z188" s="290">
        <f t="shared" si="60"/>
        <v>0</v>
      </c>
      <c r="AA188" s="290">
        <f t="shared" si="60"/>
        <v>0</v>
      </c>
      <c r="AB188" s="290">
        <f t="shared" si="60"/>
        <v>0</v>
      </c>
      <c r="AC188" s="290">
        <f t="shared" si="60"/>
        <v>0</v>
      </c>
      <c r="AD188" s="290">
        <f t="shared" si="60"/>
        <v>0</v>
      </c>
      <c r="AE188" s="290">
        <f t="shared" si="60"/>
        <v>0</v>
      </c>
      <c r="AF188" s="290">
        <f t="shared" si="60"/>
        <v>0</v>
      </c>
      <c r="AG188" s="189">
        <f t="shared" si="59"/>
        <v>0</v>
      </c>
      <c r="AH188" s="150"/>
    </row>
    <row r="189" hidden="1" outlineLevel="1">
      <c r="A189" s="211"/>
      <c r="B189" s="352"/>
      <c r="C189" s="352"/>
      <c r="D189" s="352"/>
      <c r="E189" s="352"/>
      <c r="F189" s="352"/>
      <c r="G189" s="352"/>
      <c r="H189" s="352"/>
      <c r="I189" s="352"/>
      <c r="J189" s="352"/>
      <c r="K189" s="352"/>
      <c r="L189" s="352"/>
      <c r="M189" s="352"/>
      <c r="N189" s="352"/>
      <c r="O189" s="352"/>
      <c r="P189" s="352"/>
      <c r="Q189" s="352"/>
      <c r="R189" s="352"/>
      <c r="S189" s="352"/>
      <c r="T189" s="352"/>
      <c r="U189" s="352"/>
      <c r="V189" s="352"/>
      <c r="W189" s="352"/>
      <c r="X189" s="352"/>
      <c r="Y189" s="352"/>
      <c r="Z189" s="352"/>
      <c r="AA189" s="352"/>
      <c r="AB189" s="352"/>
      <c r="AC189" s="352"/>
      <c r="AD189" s="352"/>
      <c r="AE189" s="352"/>
      <c r="AF189" s="352"/>
      <c r="AG189" s="189"/>
      <c r="AH189" s="185"/>
    </row>
    <row r="190" hidden="1" outlineLevel="1">
      <c r="A190" s="288" t="s">
        <v>244</v>
      </c>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189">
        <f t="shared" ref="AG190:AG192" si="61">SUM(B190:AF190)</f>
        <v>0</v>
      </c>
      <c r="AH190" s="208"/>
    </row>
    <row r="191" hidden="1" outlineLevel="1">
      <c r="A191" s="288" t="s">
        <v>1023</v>
      </c>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c r="AA191" s="221"/>
      <c r="AB191" s="221"/>
      <c r="AC191" s="221"/>
      <c r="AD191" s="221"/>
      <c r="AE191" s="221"/>
      <c r="AF191" s="221"/>
      <c r="AG191" s="189">
        <f t="shared" si="61"/>
        <v>0</v>
      </c>
      <c r="AH191" s="208"/>
    </row>
    <row r="192" hidden="1" outlineLevel="1">
      <c r="A192" s="289" t="s">
        <v>246</v>
      </c>
      <c r="B192" s="290">
        <f t="shared" ref="B192:AF192" si="62">sum(B190:B191)</f>
        <v>0</v>
      </c>
      <c r="C192" s="290">
        <f t="shared" si="62"/>
        <v>0</v>
      </c>
      <c r="D192" s="290">
        <f t="shared" si="62"/>
        <v>0</v>
      </c>
      <c r="E192" s="290">
        <f t="shared" si="62"/>
        <v>0</v>
      </c>
      <c r="F192" s="290">
        <f t="shared" si="62"/>
        <v>0</v>
      </c>
      <c r="G192" s="290">
        <f t="shared" si="62"/>
        <v>0</v>
      </c>
      <c r="H192" s="290">
        <f t="shared" si="62"/>
        <v>0</v>
      </c>
      <c r="I192" s="290">
        <f t="shared" si="62"/>
        <v>0</v>
      </c>
      <c r="J192" s="290">
        <f t="shared" si="62"/>
        <v>0</v>
      </c>
      <c r="K192" s="290">
        <f t="shared" si="62"/>
        <v>0</v>
      </c>
      <c r="L192" s="290">
        <f t="shared" si="62"/>
        <v>0</v>
      </c>
      <c r="M192" s="290">
        <f t="shared" si="62"/>
        <v>0</v>
      </c>
      <c r="N192" s="290">
        <f t="shared" si="62"/>
        <v>0</v>
      </c>
      <c r="O192" s="290">
        <f t="shared" si="62"/>
        <v>0</v>
      </c>
      <c r="P192" s="290">
        <f t="shared" si="62"/>
        <v>0</v>
      </c>
      <c r="Q192" s="290">
        <f t="shared" si="62"/>
        <v>0</v>
      </c>
      <c r="R192" s="290">
        <f t="shared" si="62"/>
        <v>0</v>
      </c>
      <c r="S192" s="290">
        <f t="shared" si="62"/>
        <v>0</v>
      </c>
      <c r="T192" s="290">
        <f t="shared" si="62"/>
        <v>0</v>
      </c>
      <c r="U192" s="290">
        <f t="shared" si="62"/>
        <v>0</v>
      </c>
      <c r="V192" s="290">
        <f t="shared" si="62"/>
        <v>0</v>
      </c>
      <c r="W192" s="290">
        <f t="shared" si="62"/>
        <v>0</v>
      </c>
      <c r="X192" s="290">
        <f t="shared" si="62"/>
        <v>0</v>
      </c>
      <c r="Y192" s="290">
        <f t="shared" si="62"/>
        <v>0</v>
      </c>
      <c r="Z192" s="290">
        <f t="shared" si="62"/>
        <v>0</v>
      </c>
      <c r="AA192" s="290">
        <f t="shared" si="62"/>
        <v>0</v>
      </c>
      <c r="AB192" s="290">
        <f t="shared" si="62"/>
        <v>0</v>
      </c>
      <c r="AC192" s="290">
        <f t="shared" si="62"/>
        <v>0</v>
      </c>
      <c r="AD192" s="290">
        <f t="shared" si="62"/>
        <v>0</v>
      </c>
      <c r="AE192" s="290">
        <f t="shared" si="62"/>
        <v>0</v>
      </c>
      <c r="AF192" s="290">
        <f t="shared" si="62"/>
        <v>0</v>
      </c>
      <c r="AG192" s="189">
        <f t="shared" si="61"/>
        <v>0</v>
      </c>
      <c r="AH192" s="150"/>
    </row>
    <row r="193" hidden="1" outlineLevel="1">
      <c r="A193" s="211"/>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89"/>
      <c r="AH193" s="185"/>
    </row>
    <row r="194" hidden="1" outlineLevel="1">
      <c r="A194" s="288" t="s">
        <v>1024</v>
      </c>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189">
        <f t="shared" ref="AG194:AG197" si="63">SUM(B194:AF194)</f>
        <v>0</v>
      </c>
      <c r="AH194" s="208"/>
    </row>
    <row r="195" hidden="1" outlineLevel="1">
      <c r="A195" s="288" t="s">
        <v>1025</v>
      </c>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189">
        <f t="shared" si="63"/>
        <v>0</v>
      </c>
      <c r="AH195" s="208"/>
    </row>
    <row r="196" hidden="1" outlineLevel="1">
      <c r="A196" s="288" t="s">
        <v>1026</v>
      </c>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189">
        <f t="shared" si="63"/>
        <v>0</v>
      </c>
      <c r="AH196" s="208"/>
    </row>
    <row r="197" hidden="1" outlineLevel="1">
      <c r="A197" s="296" t="s">
        <v>250</v>
      </c>
      <c r="B197" s="297">
        <f t="shared" ref="B197:AF197" si="64">sum(B194:B196)</f>
        <v>0</v>
      </c>
      <c r="C197" s="297">
        <f t="shared" si="64"/>
        <v>0</v>
      </c>
      <c r="D197" s="297">
        <f t="shared" si="64"/>
        <v>0</v>
      </c>
      <c r="E197" s="297">
        <f t="shared" si="64"/>
        <v>0</v>
      </c>
      <c r="F197" s="297">
        <f t="shared" si="64"/>
        <v>0</v>
      </c>
      <c r="G197" s="297">
        <f t="shared" si="64"/>
        <v>0</v>
      </c>
      <c r="H197" s="297">
        <f t="shared" si="64"/>
        <v>0</v>
      </c>
      <c r="I197" s="297">
        <f t="shared" si="64"/>
        <v>0</v>
      </c>
      <c r="J197" s="297">
        <f t="shared" si="64"/>
        <v>0</v>
      </c>
      <c r="K197" s="297">
        <f t="shared" si="64"/>
        <v>0</v>
      </c>
      <c r="L197" s="297">
        <f t="shared" si="64"/>
        <v>0</v>
      </c>
      <c r="M197" s="297">
        <f t="shared" si="64"/>
        <v>0</v>
      </c>
      <c r="N197" s="297">
        <f t="shared" si="64"/>
        <v>0</v>
      </c>
      <c r="O197" s="297">
        <f t="shared" si="64"/>
        <v>0</v>
      </c>
      <c r="P197" s="297">
        <f t="shared" si="64"/>
        <v>0</v>
      </c>
      <c r="Q197" s="297">
        <f t="shared" si="64"/>
        <v>0</v>
      </c>
      <c r="R197" s="297">
        <f t="shared" si="64"/>
        <v>0</v>
      </c>
      <c r="S197" s="297">
        <f t="shared" si="64"/>
        <v>0</v>
      </c>
      <c r="T197" s="297">
        <f t="shared" si="64"/>
        <v>0</v>
      </c>
      <c r="U197" s="297">
        <f t="shared" si="64"/>
        <v>0</v>
      </c>
      <c r="V197" s="297">
        <f t="shared" si="64"/>
        <v>0</v>
      </c>
      <c r="W197" s="297">
        <f t="shared" si="64"/>
        <v>0</v>
      </c>
      <c r="X197" s="297">
        <f t="shared" si="64"/>
        <v>0</v>
      </c>
      <c r="Y197" s="297">
        <f t="shared" si="64"/>
        <v>0</v>
      </c>
      <c r="Z197" s="297">
        <f t="shared" si="64"/>
        <v>0</v>
      </c>
      <c r="AA197" s="297">
        <f t="shared" si="64"/>
        <v>0</v>
      </c>
      <c r="AB197" s="297">
        <f t="shared" si="64"/>
        <v>0</v>
      </c>
      <c r="AC197" s="297">
        <f t="shared" si="64"/>
        <v>0</v>
      </c>
      <c r="AD197" s="297">
        <f t="shared" si="64"/>
        <v>0</v>
      </c>
      <c r="AE197" s="297">
        <f t="shared" si="64"/>
        <v>0</v>
      </c>
      <c r="AF197" s="297">
        <f t="shared" si="64"/>
        <v>0</v>
      </c>
      <c r="AG197" s="189">
        <f t="shared" si="63"/>
        <v>0</v>
      </c>
      <c r="AH197" s="298"/>
    </row>
    <row r="198">
      <c r="A198" s="211"/>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89"/>
      <c r="AH198" s="185"/>
    </row>
    <row r="199">
      <c r="A199" s="299" t="s">
        <v>278</v>
      </c>
      <c r="B199" s="465">
        <f>sum('AMAZON UK, FR, GER - P&amp;L'!B191,'AMAZON UK, FR, GER - P&amp;L'!B467,'AMAZON UK, FR, GER - P&amp;L'!B743)</f>
        <v>0</v>
      </c>
      <c r="C199" s="465">
        <f>sum('AMAZON UK, FR, GER - P&amp;L'!C191,'AMAZON UK, FR, GER - P&amp;L'!C467,'AMAZON UK, FR, GER - P&amp;L'!C743)</f>
        <v>0</v>
      </c>
      <c r="D199" s="465">
        <f>sum('AMAZON UK, FR, GER - P&amp;L'!D191,'AMAZON UK, FR, GER - P&amp;L'!D467,'AMAZON UK, FR, GER - P&amp;L'!D743)</f>
        <v>0</v>
      </c>
      <c r="E199" s="465">
        <f>sum('AMAZON UK, FR, GER - P&amp;L'!E191,'AMAZON UK, FR, GER - P&amp;L'!E467,'AMAZON UK, FR, GER - P&amp;L'!E743)</f>
        <v>0</v>
      </c>
      <c r="F199" s="465">
        <f>sum('AMAZON UK, FR, GER - P&amp;L'!F191,'AMAZON UK, FR, GER - P&amp;L'!F467,'AMAZON UK, FR, GER - P&amp;L'!F743)</f>
        <v>0</v>
      </c>
      <c r="G199" s="465">
        <f>sum('AMAZON UK, FR, GER - P&amp;L'!G191,'AMAZON UK, FR, GER - P&amp;L'!G467,'AMAZON UK, FR, GER - P&amp;L'!G743)</f>
        <v>0</v>
      </c>
      <c r="H199" s="465">
        <f>sum('AMAZON UK, FR, GER - P&amp;L'!H191,'AMAZON UK, FR, GER - P&amp;L'!H467,'AMAZON UK, FR, GER - P&amp;L'!H743)</f>
        <v>0</v>
      </c>
      <c r="I199" s="465">
        <f>sum('AMAZON UK, FR, GER - P&amp;L'!I191,'AMAZON UK, FR, GER - P&amp;L'!I467,'AMAZON UK, FR, GER - P&amp;L'!I743)</f>
        <v>0</v>
      </c>
      <c r="J199" s="465">
        <f>sum('AMAZON UK, FR, GER - P&amp;L'!J191,'AMAZON UK, FR, GER - P&amp;L'!J467,'AMAZON UK, FR, GER - P&amp;L'!J743)</f>
        <v>0</v>
      </c>
      <c r="K199" s="465">
        <f>sum('AMAZON UK, FR, GER - P&amp;L'!K191,'AMAZON UK, FR, GER - P&amp;L'!K467,'AMAZON UK, FR, GER - P&amp;L'!K743)</f>
        <v>0</v>
      </c>
      <c r="L199" s="465">
        <f>sum('AMAZON UK, FR, GER - P&amp;L'!L191,'AMAZON UK, FR, GER - P&amp;L'!L467,'AMAZON UK, FR, GER - P&amp;L'!L743)</f>
        <v>0</v>
      </c>
      <c r="M199" s="465">
        <f>sum('AMAZON UK, FR, GER - P&amp;L'!M191,'AMAZON UK, FR, GER - P&amp;L'!M467,'AMAZON UK, FR, GER - P&amp;L'!M743)</f>
        <v>0</v>
      </c>
      <c r="N199" s="465">
        <f>sum('AMAZON UK, FR, GER - P&amp;L'!N191,'AMAZON UK, FR, GER - P&amp;L'!N467,'AMAZON UK, FR, GER - P&amp;L'!N743)</f>
        <v>0</v>
      </c>
      <c r="O199" s="465">
        <f>sum('AMAZON UK, FR, GER - P&amp;L'!O191,'AMAZON UK, FR, GER - P&amp;L'!O467,'AMAZON UK, FR, GER - P&amp;L'!O743)</f>
        <v>0</v>
      </c>
      <c r="P199" s="465">
        <f>sum('AMAZON UK, FR, GER - P&amp;L'!P191,'AMAZON UK, FR, GER - P&amp;L'!P467,'AMAZON UK, FR, GER - P&amp;L'!P743)</f>
        <v>0</v>
      </c>
      <c r="Q199" s="465">
        <f>sum('AMAZON UK, FR, GER - P&amp;L'!Q191,'AMAZON UK, FR, GER - P&amp;L'!Q467,'AMAZON UK, FR, GER - P&amp;L'!Q743)</f>
        <v>0</v>
      </c>
      <c r="R199" s="465">
        <f>sum('AMAZON UK, FR, GER - P&amp;L'!R191,'AMAZON UK, FR, GER - P&amp;L'!R467,'AMAZON UK, FR, GER - P&amp;L'!R743)</f>
        <v>0</v>
      </c>
      <c r="S199" s="465">
        <f>sum('AMAZON UK, FR, GER - P&amp;L'!S191,'AMAZON UK, FR, GER - P&amp;L'!S467,'AMAZON UK, FR, GER - P&amp;L'!S743)</f>
        <v>0</v>
      </c>
      <c r="T199" s="465">
        <f>sum('AMAZON UK, FR, GER - P&amp;L'!T191,'AMAZON UK, FR, GER - P&amp;L'!T467,'AMAZON UK, FR, GER - P&amp;L'!T743)</f>
        <v>0</v>
      </c>
      <c r="U199" s="465">
        <f>sum('AMAZON UK, FR, GER - P&amp;L'!U191,'AMAZON UK, FR, GER - P&amp;L'!U467,'AMAZON UK, FR, GER - P&amp;L'!U743)</f>
        <v>0</v>
      </c>
      <c r="V199" s="465">
        <f>sum('AMAZON UK, FR, GER - P&amp;L'!V191,'AMAZON UK, FR, GER - P&amp;L'!V467,'AMAZON UK, FR, GER - P&amp;L'!V743)</f>
        <v>0</v>
      </c>
      <c r="W199" s="465">
        <f>sum('AMAZON UK, FR, GER - P&amp;L'!W191,'AMAZON UK, FR, GER - P&amp;L'!W467,'AMAZON UK, FR, GER - P&amp;L'!W743)</f>
        <v>0</v>
      </c>
      <c r="X199" s="465">
        <f>sum('AMAZON UK, FR, GER - P&amp;L'!X191,'AMAZON UK, FR, GER - P&amp;L'!X467,'AMAZON UK, FR, GER - P&amp;L'!X743)</f>
        <v>0</v>
      </c>
      <c r="Y199" s="465">
        <f>sum('AMAZON UK, FR, GER - P&amp;L'!Y191,'AMAZON UK, FR, GER - P&amp;L'!Y467,'AMAZON UK, FR, GER - P&amp;L'!Y743)</f>
        <v>0</v>
      </c>
      <c r="Z199" s="465">
        <f>sum('AMAZON UK, FR, GER - P&amp;L'!Z191,'AMAZON UK, FR, GER - P&amp;L'!Z467,'AMAZON UK, FR, GER - P&amp;L'!Z743)</f>
        <v>0</v>
      </c>
      <c r="AA199" s="465">
        <f>sum('AMAZON UK, FR, GER - P&amp;L'!AA191,'AMAZON UK, FR, GER - P&amp;L'!AA467,'AMAZON UK, FR, GER - P&amp;L'!AA743)</f>
        <v>0</v>
      </c>
      <c r="AB199" s="465">
        <f>sum('AMAZON UK, FR, GER - P&amp;L'!AB191,'AMAZON UK, FR, GER - P&amp;L'!AB467,'AMAZON UK, FR, GER - P&amp;L'!AB743)</f>
        <v>0</v>
      </c>
      <c r="AC199" s="465">
        <f>sum('AMAZON UK, FR, GER - P&amp;L'!AC191,'AMAZON UK, FR, GER - P&amp;L'!AC467,'AMAZON UK, FR, GER - P&amp;L'!AC743)</f>
        <v>0</v>
      </c>
      <c r="AD199" s="465">
        <f>sum('AMAZON UK, FR, GER - P&amp;L'!AD191,'AMAZON UK, FR, GER - P&amp;L'!AD467,'AMAZON UK, FR, GER - P&amp;L'!AD743)</f>
        <v>0</v>
      </c>
      <c r="AE199" s="465">
        <f>sum('AMAZON UK, FR, GER - P&amp;L'!AE191,'AMAZON UK, FR, GER - P&amp;L'!AE467,'AMAZON UK, FR, GER - P&amp;L'!AE743)</f>
        <v>0</v>
      </c>
      <c r="AF199" s="465">
        <f>sum('AMAZON UK, FR, GER - P&amp;L'!AF191,'AMAZON UK, FR, GER - P&amp;L'!AF467,'AMAZON UK, FR, GER - P&amp;L'!AF743)</f>
        <v>0</v>
      </c>
      <c r="AG199" s="189">
        <f t="shared" ref="AG199:AG212" si="65">SUM(B199:AF199)</f>
        <v>0</v>
      </c>
      <c r="AH199" s="226"/>
    </row>
    <row r="200">
      <c r="A200" s="300" t="s">
        <v>279</v>
      </c>
      <c r="B200" s="235">
        <f>sum('AMAZON UK, FR, GER - P&amp;L'!B192,'AMAZON UK, FR, GER - P&amp;L'!B468,'AMAZON UK, FR, GER - P&amp;L'!B744)</f>
        <v>0</v>
      </c>
      <c r="C200" s="235">
        <f>sum('AMAZON UK, FR, GER - P&amp;L'!C192,'AMAZON UK, FR, GER - P&amp;L'!C468,'AMAZON UK, FR, GER - P&amp;L'!C744)</f>
        <v>0</v>
      </c>
      <c r="D200" s="235">
        <f>sum('AMAZON UK, FR, GER - P&amp;L'!D192,'AMAZON UK, FR, GER - P&amp;L'!D468,'AMAZON UK, FR, GER - P&amp;L'!D744)</f>
        <v>0</v>
      </c>
      <c r="E200" s="235">
        <f>sum('AMAZON UK, FR, GER - P&amp;L'!E192,'AMAZON UK, FR, GER - P&amp;L'!E468,'AMAZON UK, FR, GER - P&amp;L'!E744)</f>
        <v>0</v>
      </c>
      <c r="F200" s="235">
        <f>sum('AMAZON UK, FR, GER - P&amp;L'!F192,'AMAZON UK, FR, GER - P&amp;L'!F468,'AMAZON UK, FR, GER - P&amp;L'!F744)</f>
        <v>0</v>
      </c>
      <c r="G200" s="235">
        <f>sum('AMAZON UK, FR, GER - P&amp;L'!G192,'AMAZON UK, FR, GER - P&amp;L'!G468,'AMAZON UK, FR, GER - P&amp;L'!G744)</f>
        <v>0</v>
      </c>
      <c r="H200" s="235">
        <f>sum('AMAZON UK, FR, GER - P&amp;L'!H192,'AMAZON UK, FR, GER - P&amp;L'!H468,'AMAZON UK, FR, GER - P&amp;L'!H744)</f>
        <v>0</v>
      </c>
      <c r="I200" s="235">
        <f>sum('AMAZON UK, FR, GER - P&amp;L'!I192,'AMAZON UK, FR, GER - P&amp;L'!I468,'AMAZON UK, FR, GER - P&amp;L'!I744)</f>
        <v>0</v>
      </c>
      <c r="J200" s="235">
        <f>sum('AMAZON UK, FR, GER - P&amp;L'!J192,'AMAZON UK, FR, GER - P&amp;L'!J468,'AMAZON UK, FR, GER - P&amp;L'!J744)</f>
        <v>0</v>
      </c>
      <c r="K200" s="235">
        <f>sum('AMAZON UK, FR, GER - P&amp;L'!K192,'AMAZON UK, FR, GER - P&amp;L'!K468,'AMAZON UK, FR, GER - P&amp;L'!K744)</f>
        <v>0</v>
      </c>
      <c r="L200" s="235">
        <f>sum('AMAZON UK, FR, GER - P&amp;L'!L192,'AMAZON UK, FR, GER - P&amp;L'!L468,'AMAZON UK, FR, GER - P&amp;L'!L744)</f>
        <v>0</v>
      </c>
      <c r="M200" s="235">
        <f>sum('AMAZON UK, FR, GER - P&amp;L'!M192,'AMAZON UK, FR, GER - P&amp;L'!M468,'AMAZON UK, FR, GER - P&amp;L'!M744)</f>
        <v>0</v>
      </c>
      <c r="N200" s="235">
        <f>sum('AMAZON UK, FR, GER - P&amp;L'!N192,'AMAZON UK, FR, GER - P&amp;L'!N468,'AMAZON UK, FR, GER - P&amp;L'!N744)</f>
        <v>0</v>
      </c>
      <c r="O200" s="235">
        <f>sum('AMAZON UK, FR, GER - P&amp;L'!O192,'AMAZON UK, FR, GER - P&amp;L'!O468,'AMAZON UK, FR, GER - P&amp;L'!O744)</f>
        <v>0</v>
      </c>
      <c r="P200" s="235">
        <f>sum('AMAZON UK, FR, GER - P&amp;L'!P192,'AMAZON UK, FR, GER - P&amp;L'!P468,'AMAZON UK, FR, GER - P&amp;L'!P744)</f>
        <v>0</v>
      </c>
      <c r="Q200" s="235">
        <f>sum('AMAZON UK, FR, GER - P&amp;L'!Q192,'AMAZON UK, FR, GER - P&amp;L'!Q468,'AMAZON UK, FR, GER - P&amp;L'!Q744)</f>
        <v>0</v>
      </c>
      <c r="R200" s="235">
        <f>sum('AMAZON UK, FR, GER - P&amp;L'!R192,'AMAZON UK, FR, GER - P&amp;L'!R468,'AMAZON UK, FR, GER - P&amp;L'!R744)</f>
        <v>0</v>
      </c>
      <c r="S200" s="235">
        <f>sum('AMAZON UK, FR, GER - P&amp;L'!S192,'AMAZON UK, FR, GER - P&amp;L'!S468,'AMAZON UK, FR, GER - P&amp;L'!S744)</f>
        <v>0</v>
      </c>
      <c r="T200" s="235">
        <f>sum('AMAZON UK, FR, GER - P&amp;L'!T192,'AMAZON UK, FR, GER - P&amp;L'!T468,'AMAZON UK, FR, GER - P&amp;L'!T744)</f>
        <v>0</v>
      </c>
      <c r="U200" s="235">
        <f>sum('AMAZON UK, FR, GER - P&amp;L'!U192,'AMAZON UK, FR, GER - P&amp;L'!U468,'AMAZON UK, FR, GER - P&amp;L'!U744)</f>
        <v>0</v>
      </c>
      <c r="V200" s="235">
        <f>sum('AMAZON UK, FR, GER - P&amp;L'!V192,'AMAZON UK, FR, GER - P&amp;L'!V468,'AMAZON UK, FR, GER - P&amp;L'!V744)</f>
        <v>0</v>
      </c>
      <c r="W200" s="235">
        <f>sum('AMAZON UK, FR, GER - P&amp;L'!W192,'AMAZON UK, FR, GER - P&amp;L'!W468,'AMAZON UK, FR, GER - P&amp;L'!W744)</f>
        <v>0</v>
      </c>
      <c r="X200" s="235">
        <f>sum('AMAZON UK, FR, GER - P&amp;L'!X192,'AMAZON UK, FR, GER - P&amp;L'!X468,'AMAZON UK, FR, GER - P&amp;L'!X744)</f>
        <v>0</v>
      </c>
      <c r="Y200" s="235">
        <f>sum('AMAZON UK, FR, GER - P&amp;L'!Y192,'AMAZON UK, FR, GER - P&amp;L'!Y468,'AMAZON UK, FR, GER - P&amp;L'!Y744)</f>
        <v>0</v>
      </c>
      <c r="Z200" s="235">
        <f>sum('AMAZON UK, FR, GER - P&amp;L'!Z192,'AMAZON UK, FR, GER - P&amp;L'!Z468,'AMAZON UK, FR, GER - P&amp;L'!Z744)</f>
        <v>0</v>
      </c>
      <c r="AA200" s="235">
        <f>sum('AMAZON UK, FR, GER - P&amp;L'!AA192,'AMAZON UK, FR, GER - P&amp;L'!AA468,'AMAZON UK, FR, GER - P&amp;L'!AA744)</f>
        <v>0</v>
      </c>
      <c r="AB200" s="235">
        <f>sum('AMAZON UK, FR, GER - P&amp;L'!AB192,'AMAZON UK, FR, GER - P&amp;L'!AB468,'AMAZON UK, FR, GER - P&amp;L'!AB744)</f>
        <v>0</v>
      </c>
      <c r="AC200" s="235">
        <f>sum('AMAZON UK, FR, GER - P&amp;L'!AC192,'AMAZON UK, FR, GER - P&amp;L'!AC468,'AMAZON UK, FR, GER - P&amp;L'!AC744)</f>
        <v>0</v>
      </c>
      <c r="AD200" s="235">
        <f>sum('AMAZON UK, FR, GER - P&amp;L'!AD192,'AMAZON UK, FR, GER - P&amp;L'!AD468,'AMAZON UK, FR, GER - P&amp;L'!AD744)</f>
        <v>0</v>
      </c>
      <c r="AE200" s="235">
        <f>sum('AMAZON UK, FR, GER - P&amp;L'!AE192,'AMAZON UK, FR, GER - P&amp;L'!AE468,'AMAZON UK, FR, GER - P&amp;L'!AE744)</f>
        <v>0</v>
      </c>
      <c r="AF200" s="235">
        <f>sum('AMAZON UK, FR, GER - P&amp;L'!AF192,'AMAZON UK, FR, GER - P&amp;L'!AF468,'AMAZON UK, FR, GER - P&amp;L'!AF744)</f>
        <v>0</v>
      </c>
      <c r="AG200" s="189">
        <f t="shared" si="65"/>
        <v>0</v>
      </c>
      <c r="AH200" s="201"/>
    </row>
    <row r="201">
      <c r="A201" s="300" t="s">
        <v>1027</v>
      </c>
      <c r="B201" s="235">
        <f>sum('AMAZON UK, FR, GER - P&amp;L'!B193,'AMAZON UK, FR, GER - P&amp;L'!B469,'AMAZON UK, FR, GER - P&amp;L'!B745)</f>
        <v>0</v>
      </c>
      <c r="C201" s="235">
        <f>sum('AMAZON UK, FR, GER - P&amp;L'!C193,'AMAZON UK, FR, GER - P&amp;L'!C469,'AMAZON UK, FR, GER - P&amp;L'!C745)</f>
        <v>0</v>
      </c>
      <c r="D201" s="235">
        <f>sum('AMAZON UK, FR, GER - P&amp;L'!D193,'AMAZON UK, FR, GER - P&amp;L'!D469,'AMAZON UK, FR, GER - P&amp;L'!D745)</f>
        <v>0</v>
      </c>
      <c r="E201" s="235">
        <f>sum('AMAZON UK, FR, GER - P&amp;L'!E193,'AMAZON UK, FR, GER - P&amp;L'!E469,'AMAZON UK, FR, GER - P&amp;L'!E745)</f>
        <v>0</v>
      </c>
      <c r="F201" s="235">
        <f>sum('AMAZON UK, FR, GER - P&amp;L'!F193,'AMAZON UK, FR, GER - P&amp;L'!F469,'AMAZON UK, FR, GER - P&amp;L'!F745)</f>
        <v>0</v>
      </c>
      <c r="G201" s="235">
        <f>sum('AMAZON UK, FR, GER - P&amp;L'!G193,'AMAZON UK, FR, GER - P&amp;L'!G469,'AMAZON UK, FR, GER - P&amp;L'!G745)</f>
        <v>0</v>
      </c>
      <c r="H201" s="235">
        <f>sum('AMAZON UK, FR, GER - P&amp;L'!H193,'AMAZON UK, FR, GER - P&amp;L'!H469,'AMAZON UK, FR, GER - P&amp;L'!H745)</f>
        <v>0</v>
      </c>
      <c r="I201" s="235">
        <f>sum('AMAZON UK, FR, GER - P&amp;L'!I193,'AMAZON UK, FR, GER - P&amp;L'!I469,'AMAZON UK, FR, GER - P&amp;L'!I745)</f>
        <v>0</v>
      </c>
      <c r="J201" s="235">
        <f>sum('AMAZON UK, FR, GER - P&amp;L'!J193,'AMAZON UK, FR, GER - P&amp;L'!J469,'AMAZON UK, FR, GER - P&amp;L'!J745)</f>
        <v>0</v>
      </c>
      <c r="K201" s="235">
        <f>sum('AMAZON UK, FR, GER - P&amp;L'!K193,'AMAZON UK, FR, GER - P&amp;L'!K469,'AMAZON UK, FR, GER - P&amp;L'!K745)</f>
        <v>0</v>
      </c>
      <c r="L201" s="235">
        <f>sum('AMAZON UK, FR, GER - P&amp;L'!L193,'AMAZON UK, FR, GER - P&amp;L'!L469,'AMAZON UK, FR, GER - P&amp;L'!L745)</f>
        <v>0</v>
      </c>
      <c r="M201" s="235">
        <f>sum('AMAZON UK, FR, GER - P&amp;L'!M193,'AMAZON UK, FR, GER - P&amp;L'!M469,'AMAZON UK, FR, GER - P&amp;L'!M745)</f>
        <v>0</v>
      </c>
      <c r="N201" s="235">
        <f>sum('AMAZON UK, FR, GER - P&amp;L'!N193,'AMAZON UK, FR, GER - P&amp;L'!N469,'AMAZON UK, FR, GER - P&amp;L'!N745)</f>
        <v>0</v>
      </c>
      <c r="O201" s="235">
        <f>sum('AMAZON UK, FR, GER - P&amp;L'!O193,'AMAZON UK, FR, GER - P&amp;L'!O469,'AMAZON UK, FR, GER - P&amp;L'!O745)</f>
        <v>0</v>
      </c>
      <c r="P201" s="235">
        <f>sum('AMAZON UK, FR, GER - P&amp;L'!P193,'AMAZON UK, FR, GER - P&amp;L'!P469,'AMAZON UK, FR, GER - P&amp;L'!P745)</f>
        <v>0</v>
      </c>
      <c r="Q201" s="235">
        <f>sum('AMAZON UK, FR, GER - P&amp;L'!Q193,'AMAZON UK, FR, GER - P&amp;L'!Q469,'AMAZON UK, FR, GER - P&amp;L'!Q745)</f>
        <v>0</v>
      </c>
      <c r="R201" s="235">
        <f>sum('AMAZON UK, FR, GER - P&amp;L'!R193,'AMAZON UK, FR, GER - P&amp;L'!R469,'AMAZON UK, FR, GER - P&amp;L'!R745)</f>
        <v>0</v>
      </c>
      <c r="S201" s="235">
        <f>sum('AMAZON UK, FR, GER - P&amp;L'!S193,'AMAZON UK, FR, GER - P&amp;L'!S469,'AMAZON UK, FR, GER - P&amp;L'!S745)</f>
        <v>0</v>
      </c>
      <c r="T201" s="235">
        <f>sum('AMAZON UK, FR, GER - P&amp;L'!T193,'AMAZON UK, FR, GER - P&amp;L'!T469,'AMAZON UK, FR, GER - P&amp;L'!T745)</f>
        <v>0</v>
      </c>
      <c r="U201" s="235">
        <f>sum('AMAZON UK, FR, GER - P&amp;L'!U193,'AMAZON UK, FR, GER - P&amp;L'!U469,'AMAZON UK, FR, GER - P&amp;L'!U745)</f>
        <v>0</v>
      </c>
      <c r="V201" s="235">
        <f>sum('AMAZON UK, FR, GER - P&amp;L'!V193,'AMAZON UK, FR, GER - P&amp;L'!V469,'AMAZON UK, FR, GER - P&amp;L'!V745)</f>
        <v>0</v>
      </c>
      <c r="W201" s="235">
        <f>sum('AMAZON UK, FR, GER - P&amp;L'!W193,'AMAZON UK, FR, GER - P&amp;L'!W469,'AMAZON UK, FR, GER - P&amp;L'!W745)</f>
        <v>0</v>
      </c>
      <c r="X201" s="235">
        <f>sum('AMAZON UK, FR, GER - P&amp;L'!X193,'AMAZON UK, FR, GER - P&amp;L'!X469,'AMAZON UK, FR, GER - P&amp;L'!X745)</f>
        <v>0</v>
      </c>
      <c r="Y201" s="235">
        <f>sum('AMAZON UK, FR, GER - P&amp;L'!Y193,'AMAZON UK, FR, GER - P&amp;L'!Y469,'AMAZON UK, FR, GER - P&amp;L'!Y745)</f>
        <v>0</v>
      </c>
      <c r="Z201" s="235">
        <f>sum('AMAZON UK, FR, GER - P&amp;L'!Z193,'AMAZON UK, FR, GER - P&amp;L'!Z469,'AMAZON UK, FR, GER - P&amp;L'!Z745)</f>
        <v>0</v>
      </c>
      <c r="AA201" s="235">
        <f>sum('AMAZON UK, FR, GER - P&amp;L'!AA193,'AMAZON UK, FR, GER - P&amp;L'!AA469,'AMAZON UK, FR, GER - P&amp;L'!AA745)</f>
        <v>0</v>
      </c>
      <c r="AB201" s="235">
        <f>sum('AMAZON UK, FR, GER - P&amp;L'!AB193,'AMAZON UK, FR, GER - P&amp;L'!AB469,'AMAZON UK, FR, GER - P&amp;L'!AB745)</f>
        <v>0</v>
      </c>
      <c r="AC201" s="235">
        <f>sum('AMAZON UK, FR, GER - P&amp;L'!AC193,'AMAZON UK, FR, GER - P&amp;L'!AC469,'AMAZON UK, FR, GER - P&amp;L'!AC745)</f>
        <v>0</v>
      </c>
      <c r="AD201" s="235">
        <f>sum('AMAZON UK, FR, GER - P&amp;L'!AD193,'AMAZON UK, FR, GER - P&amp;L'!AD469,'AMAZON UK, FR, GER - P&amp;L'!AD745)</f>
        <v>0</v>
      </c>
      <c r="AE201" s="235">
        <f>sum('AMAZON UK, FR, GER - P&amp;L'!AE193,'AMAZON UK, FR, GER - P&amp;L'!AE469,'AMAZON UK, FR, GER - P&amp;L'!AE745)</f>
        <v>0</v>
      </c>
      <c r="AF201" s="235">
        <f>sum('AMAZON UK, FR, GER - P&amp;L'!AF193,'AMAZON UK, FR, GER - P&amp;L'!AF469,'AMAZON UK, FR, GER - P&amp;L'!AF745)</f>
        <v>0</v>
      </c>
      <c r="AG201" s="189">
        <f t="shared" si="65"/>
        <v>0</v>
      </c>
      <c r="AH201" s="201"/>
    </row>
    <row r="202">
      <c r="A202" s="300" t="s">
        <v>1028</v>
      </c>
      <c r="B202" s="235">
        <f>sum('AMAZON UK, FR, GER - P&amp;L'!B194,'AMAZON UK, FR, GER - P&amp;L'!B470,'AMAZON UK, FR, GER - P&amp;L'!B746)</f>
        <v>0</v>
      </c>
      <c r="C202" s="235">
        <f>sum('AMAZON UK, FR, GER - P&amp;L'!C194,'AMAZON UK, FR, GER - P&amp;L'!C470,'AMAZON UK, FR, GER - P&amp;L'!C746)</f>
        <v>0</v>
      </c>
      <c r="D202" s="235">
        <f>sum('AMAZON UK, FR, GER - P&amp;L'!D194,'AMAZON UK, FR, GER - P&amp;L'!D470,'AMAZON UK, FR, GER - P&amp;L'!D746)</f>
        <v>0</v>
      </c>
      <c r="E202" s="235">
        <f>sum('AMAZON UK, FR, GER - P&amp;L'!E194,'AMAZON UK, FR, GER - P&amp;L'!E470,'AMAZON UK, FR, GER - P&amp;L'!E746)</f>
        <v>0</v>
      </c>
      <c r="F202" s="235">
        <f>sum('AMAZON UK, FR, GER - P&amp;L'!F194,'AMAZON UK, FR, GER - P&amp;L'!F470,'AMAZON UK, FR, GER - P&amp;L'!F746)</f>
        <v>0</v>
      </c>
      <c r="G202" s="235">
        <f>sum('AMAZON UK, FR, GER - P&amp;L'!G194,'AMAZON UK, FR, GER - P&amp;L'!G470,'AMAZON UK, FR, GER - P&amp;L'!G746)</f>
        <v>0</v>
      </c>
      <c r="H202" s="235">
        <f>sum('AMAZON UK, FR, GER - P&amp;L'!H194,'AMAZON UK, FR, GER - P&amp;L'!H470,'AMAZON UK, FR, GER - P&amp;L'!H746)</f>
        <v>0</v>
      </c>
      <c r="I202" s="235">
        <f>sum('AMAZON UK, FR, GER - P&amp;L'!I194,'AMAZON UK, FR, GER - P&amp;L'!I470,'AMAZON UK, FR, GER - P&amp;L'!I746)</f>
        <v>0</v>
      </c>
      <c r="J202" s="235">
        <f>sum('AMAZON UK, FR, GER - P&amp;L'!J194,'AMAZON UK, FR, GER - P&amp;L'!J470,'AMAZON UK, FR, GER - P&amp;L'!J746)</f>
        <v>0</v>
      </c>
      <c r="K202" s="235">
        <f>sum('AMAZON UK, FR, GER - P&amp;L'!K194,'AMAZON UK, FR, GER - P&amp;L'!K470,'AMAZON UK, FR, GER - P&amp;L'!K746)</f>
        <v>0</v>
      </c>
      <c r="L202" s="235">
        <f>sum('AMAZON UK, FR, GER - P&amp;L'!L194,'AMAZON UK, FR, GER - P&amp;L'!L470,'AMAZON UK, FR, GER - P&amp;L'!L746)</f>
        <v>0</v>
      </c>
      <c r="M202" s="235">
        <f>sum('AMAZON UK, FR, GER - P&amp;L'!M194,'AMAZON UK, FR, GER - P&amp;L'!M470,'AMAZON UK, FR, GER - P&amp;L'!M746)</f>
        <v>0</v>
      </c>
      <c r="N202" s="235">
        <f>sum('AMAZON UK, FR, GER - P&amp;L'!N194,'AMAZON UK, FR, GER - P&amp;L'!N470,'AMAZON UK, FR, GER - P&amp;L'!N746)</f>
        <v>0</v>
      </c>
      <c r="O202" s="235">
        <f>sum('AMAZON UK, FR, GER - P&amp;L'!O194,'AMAZON UK, FR, GER - P&amp;L'!O470,'AMAZON UK, FR, GER - P&amp;L'!O746)</f>
        <v>0</v>
      </c>
      <c r="P202" s="235">
        <f>sum('AMAZON UK, FR, GER - P&amp;L'!P194,'AMAZON UK, FR, GER - P&amp;L'!P470,'AMAZON UK, FR, GER - P&amp;L'!P746)</f>
        <v>0</v>
      </c>
      <c r="Q202" s="235">
        <f>sum('AMAZON UK, FR, GER - P&amp;L'!Q194,'AMAZON UK, FR, GER - P&amp;L'!Q470,'AMAZON UK, FR, GER - P&amp;L'!Q746)</f>
        <v>0</v>
      </c>
      <c r="R202" s="235">
        <f>sum('AMAZON UK, FR, GER - P&amp;L'!R194,'AMAZON UK, FR, GER - P&amp;L'!R470,'AMAZON UK, FR, GER - P&amp;L'!R746)</f>
        <v>0</v>
      </c>
      <c r="S202" s="235">
        <f>sum('AMAZON UK, FR, GER - P&amp;L'!S194,'AMAZON UK, FR, GER - P&amp;L'!S470,'AMAZON UK, FR, GER - P&amp;L'!S746)</f>
        <v>0</v>
      </c>
      <c r="T202" s="235">
        <f>sum('AMAZON UK, FR, GER - P&amp;L'!T194,'AMAZON UK, FR, GER - P&amp;L'!T470,'AMAZON UK, FR, GER - P&amp;L'!T746)</f>
        <v>0</v>
      </c>
      <c r="U202" s="235">
        <f>sum('AMAZON UK, FR, GER - P&amp;L'!U194,'AMAZON UK, FR, GER - P&amp;L'!U470,'AMAZON UK, FR, GER - P&amp;L'!U746)</f>
        <v>0</v>
      </c>
      <c r="V202" s="235">
        <f>sum('AMAZON UK, FR, GER - P&amp;L'!V194,'AMAZON UK, FR, GER - P&amp;L'!V470,'AMAZON UK, FR, GER - P&amp;L'!V746)</f>
        <v>0</v>
      </c>
      <c r="W202" s="235">
        <f>sum('AMAZON UK, FR, GER - P&amp;L'!W194,'AMAZON UK, FR, GER - P&amp;L'!W470,'AMAZON UK, FR, GER - P&amp;L'!W746)</f>
        <v>0</v>
      </c>
      <c r="X202" s="235">
        <f>sum('AMAZON UK, FR, GER - P&amp;L'!X194,'AMAZON UK, FR, GER - P&amp;L'!X470,'AMAZON UK, FR, GER - P&amp;L'!X746)</f>
        <v>0</v>
      </c>
      <c r="Y202" s="235">
        <f>sum('AMAZON UK, FR, GER - P&amp;L'!Y194,'AMAZON UK, FR, GER - P&amp;L'!Y470,'AMAZON UK, FR, GER - P&amp;L'!Y746)</f>
        <v>0</v>
      </c>
      <c r="Z202" s="235">
        <f>sum('AMAZON UK, FR, GER - P&amp;L'!Z194,'AMAZON UK, FR, GER - P&amp;L'!Z470,'AMAZON UK, FR, GER - P&amp;L'!Z746)</f>
        <v>0</v>
      </c>
      <c r="AA202" s="235">
        <f>sum('AMAZON UK, FR, GER - P&amp;L'!AA194,'AMAZON UK, FR, GER - P&amp;L'!AA470,'AMAZON UK, FR, GER - P&amp;L'!AA746)</f>
        <v>0</v>
      </c>
      <c r="AB202" s="235">
        <f>sum('AMAZON UK, FR, GER - P&amp;L'!AB194,'AMAZON UK, FR, GER - P&amp;L'!AB470,'AMAZON UK, FR, GER - P&amp;L'!AB746)</f>
        <v>0</v>
      </c>
      <c r="AC202" s="235">
        <f>sum('AMAZON UK, FR, GER - P&amp;L'!AC194,'AMAZON UK, FR, GER - P&amp;L'!AC470,'AMAZON UK, FR, GER - P&amp;L'!AC746)</f>
        <v>0</v>
      </c>
      <c r="AD202" s="235">
        <f>sum('AMAZON UK, FR, GER - P&amp;L'!AD194,'AMAZON UK, FR, GER - P&amp;L'!AD470,'AMAZON UK, FR, GER - P&amp;L'!AD746)</f>
        <v>0</v>
      </c>
      <c r="AE202" s="235">
        <f>sum('AMAZON UK, FR, GER - P&amp;L'!AE194,'AMAZON UK, FR, GER - P&amp;L'!AE470,'AMAZON UK, FR, GER - P&amp;L'!AE746)</f>
        <v>0</v>
      </c>
      <c r="AF202" s="235">
        <f>sum('AMAZON UK, FR, GER - P&amp;L'!AF194,'AMAZON UK, FR, GER - P&amp;L'!AF470,'AMAZON UK, FR, GER - P&amp;L'!AF746)</f>
        <v>0</v>
      </c>
      <c r="AG202" s="189">
        <f t="shared" si="65"/>
        <v>0</v>
      </c>
      <c r="AH202" s="201"/>
    </row>
    <row r="203">
      <c r="A203" s="300" t="s">
        <v>1029</v>
      </c>
      <c r="B203" s="235">
        <f>sum('AMAZON UK, FR, GER - P&amp;L'!B195,'AMAZON UK, FR, GER - P&amp;L'!B471,'AMAZON UK, FR, GER - P&amp;L'!B747)</f>
        <v>0</v>
      </c>
      <c r="C203" s="235">
        <f>sum('AMAZON UK, FR, GER - P&amp;L'!C195,'AMAZON UK, FR, GER - P&amp;L'!C471,'AMAZON UK, FR, GER - P&amp;L'!C747)</f>
        <v>0</v>
      </c>
      <c r="D203" s="235">
        <f>sum('AMAZON UK, FR, GER - P&amp;L'!D195,'AMAZON UK, FR, GER - P&amp;L'!D471,'AMAZON UK, FR, GER - P&amp;L'!D747)</f>
        <v>0</v>
      </c>
      <c r="E203" s="235">
        <f>sum('AMAZON UK, FR, GER - P&amp;L'!E195,'AMAZON UK, FR, GER - P&amp;L'!E471,'AMAZON UK, FR, GER - P&amp;L'!E747)</f>
        <v>0</v>
      </c>
      <c r="F203" s="235">
        <f>sum('AMAZON UK, FR, GER - P&amp;L'!F195,'AMAZON UK, FR, GER - P&amp;L'!F471,'AMAZON UK, FR, GER - P&amp;L'!F747)</f>
        <v>0</v>
      </c>
      <c r="G203" s="235">
        <f>sum('AMAZON UK, FR, GER - P&amp;L'!G195,'AMAZON UK, FR, GER - P&amp;L'!G471,'AMAZON UK, FR, GER - P&amp;L'!G747)</f>
        <v>0</v>
      </c>
      <c r="H203" s="235">
        <f>sum('AMAZON UK, FR, GER - P&amp;L'!H195,'AMAZON UK, FR, GER - P&amp;L'!H471,'AMAZON UK, FR, GER - P&amp;L'!H747)</f>
        <v>0</v>
      </c>
      <c r="I203" s="235">
        <f>sum('AMAZON UK, FR, GER - P&amp;L'!I195,'AMAZON UK, FR, GER - P&amp;L'!I471,'AMAZON UK, FR, GER - P&amp;L'!I747)</f>
        <v>0</v>
      </c>
      <c r="J203" s="235">
        <f>sum('AMAZON UK, FR, GER - P&amp;L'!J195,'AMAZON UK, FR, GER - P&amp;L'!J471,'AMAZON UK, FR, GER - P&amp;L'!J747)</f>
        <v>0</v>
      </c>
      <c r="K203" s="235">
        <f>sum('AMAZON UK, FR, GER - P&amp;L'!K195,'AMAZON UK, FR, GER - P&amp;L'!K471,'AMAZON UK, FR, GER - P&amp;L'!K747)</f>
        <v>0</v>
      </c>
      <c r="L203" s="235">
        <f>sum('AMAZON UK, FR, GER - P&amp;L'!L195,'AMAZON UK, FR, GER - P&amp;L'!L471,'AMAZON UK, FR, GER - P&amp;L'!L747)</f>
        <v>0</v>
      </c>
      <c r="M203" s="235">
        <f>sum('AMAZON UK, FR, GER - P&amp;L'!M195,'AMAZON UK, FR, GER - P&amp;L'!M471,'AMAZON UK, FR, GER - P&amp;L'!M747)</f>
        <v>0</v>
      </c>
      <c r="N203" s="235">
        <f>sum('AMAZON UK, FR, GER - P&amp;L'!N195,'AMAZON UK, FR, GER - P&amp;L'!N471,'AMAZON UK, FR, GER - P&amp;L'!N747)</f>
        <v>0</v>
      </c>
      <c r="O203" s="235">
        <f>sum('AMAZON UK, FR, GER - P&amp;L'!O195,'AMAZON UK, FR, GER - P&amp;L'!O471,'AMAZON UK, FR, GER - P&amp;L'!O747)</f>
        <v>0</v>
      </c>
      <c r="P203" s="235">
        <f>sum('AMAZON UK, FR, GER - P&amp;L'!P195,'AMAZON UK, FR, GER - P&amp;L'!P471,'AMAZON UK, FR, GER - P&amp;L'!P747)</f>
        <v>0</v>
      </c>
      <c r="Q203" s="235">
        <f>sum('AMAZON UK, FR, GER - P&amp;L'!Q195,'AMAZON UK, FR, GER - P&amp;L'!Q471,'AMAZON UK, FR, GER - P&amp;L'!Q747)</f>
        <v>0</v>
      </c>
      <c r="R203" s="235">
        <f>sum('AMAZON UK, FR, GER - P&amp;L'!R195,'AMAZON UK, FR, GER - P&amp;L'!R471,'AMAZON UK, FR, GER - P&amp;L'!R747)</f>
        <v>0</v>
      </c>
      <c r="S203" s="235">
        <f>sum('AMAZON UK, FR, GER - P&amp;L'!S195,'AMAZON UK, FR, GER - P&amp;L'!S471,'AMAZON UK, FR, GER - P&amp;L'!S747)</f>
        <v>0</v>
      </c>
      <c r="T203" s="235">
        <f>sum('AMAZON UK, FR, GER - P&amp;L'!T195,'AMAZON UK, FR, GER - P&amp;L'!T471,'AMAZON UK, FR, GER - P&amp;L'!T747)</f>
        <v>0</v>
      </c>
      <c r="U203" s="235">
        <f>sum('AMAZON UK, FR, GER - P&amp;L'!U195,'AMAZON UK, FR, GER - P&amp;L'!U471,'AMAZON UK, FR, GER - P&amp;L'!U747)</f>
        <v>0</v>
      </c>
      <c r="V203" s="235">
        <f>sum('AMAZON UK, FR, GER - P&amp;L'!V195,'AMAZON UK, FR, GER - P&amp;L'!V471,'AMAZON UK, FR, GER - P&amp;L'!V747)</f>
        <v>0</v>
      </c>
      <c r="W203" s="235">
        <f>sum('AMAZON UK, FR, GER - P&amp;L'!W195,'AMAZON UK, FR, GER - P&amp;L'!W471,'AMAZON UK, FR, GER - P&amp;L'!W747)</f>
        <v>0</v>
      </c>
      <c r="X203" s="235">
        <f>sum('AMAZON UK, FR, GER - P&amp;L'!X195,'AMAZON UK, FR, GER - P&amp;L'!X471,'AMAZON UK, FR, GER - P&amp;L'!X747)</f>
        <v>0</v>
      </c>
      <c r="Y203" s="235">
        <f>sum('AMAZON UK, FR, GER - P&amp;L'!Y195,'AMAZON UK, FR, GER - P&amp;L'!Y471,'AMAZON UK, FR, GER - P&amp;L'!Y747)</f>
        <v>0</v>
      </c>
      <c r="Z203" s="235">
        <f>sum('AMAZON UK, FR, GER - P&amp;L'!Z195,'AMAZON UK, FR, GER - P&amp;L'!Z471,'AMAZON UK, FR, GER - P&amp;L'!Z747)</f>
        <v>0</v>
      </c>
      <c r="AA203" s="235">
        <f>sum('AMAZON UK, FR, GER - P&amp;L'!AA195,'AMAZON UK, FR, GER - P&amp;L'!AA471,'AMAZON UK, FR, GER - P&amp;L'!AA747)</f>
        <v>0</v>
      </c>
      <c r="AB203" s="235">
        <f>sum('AMAZON UK, FR, GER - P&amp;L'!AB195,'AMAZON UK, FR, GER - P&amp;L'!AB471,'AMAZON UK, FR, GER - P&amp;L'!AB747)</f>
        <v>0</v>
      </c>
      <c r="AC203" s="235">
        <f>sum('AMAZON UK, FR, GER - P&amp;L'!AC195,'AMAZON UK, FR, GER - P&amp;L'!AC471,'AMAZON UK, FR, GER - P&amp;L'!AC747)</f>
        <v>0</v>
      </c>
      <c r="AD203" s="235">
        <f>sum('AMAZON UK, FR, GER - P&amp;L'!AD195,'AMAZON UK, FR, GER - P&amp;L'!AD471,'AMAZON UK, FR, GER - P&amp;L'!AD747)</f>
        <v>0</v>
      </c>
      <c r="AE203" s="235">
        <f>sum('AMAZON UK, FR, GER - P&amp;L'!AE195,'AMAZON UK, FR, GER - P&amp;L'!AE471,'AMAZON UK, FR, GER - P&amp;L'!AE747)</f>
        <v>0</v>
      </c>
      <c r="AF203" s="235">
        <f>sum('AMAZON UK, FR, GER - P&amp;L'!AF195,'AMAZON UK, FR, GER - P&amp;L'!AF471,'AMAZON UK, FR, GER - P&amp;L'!AF747)</f>
        <v>0</v>
      </c>
      <c r="AG203" s="189">
        <f t="shared" si="65"/>
        <v>0</v>
      </c>
      <c r="AH203" s="201"/>
    </row>
    <row r="204">
      <c r="A204" s="300" t="s">
        <v>1030</v>
      </c>
      <c r="B204" s="235">
        <f>sum('AMAZON UK, FR, GER - P&amp;L'!B196,'AMAZON UK, FR, GER - P&amp;L'!B472,'AMAZON UK, FR, GER - P&amp;L'!B748)</f>
        <v>0</v>
      </c>
      <c r="C204" s="235">
        <f>sum('AMAZON UK, FR, GER - P&amp;L'!C196,'AMAZON UK, FR, GER - P&amp;L'!C472,'AMAZON UK, FR, GER - P&amp;L'!C748)</f>
        <v>0</v>
      </c>
      <c r="D204" s="235">
        <f>sum('AMAZON UK, FR, GER - P&amp;L'!D196,'AMAZON UK, FR, GER - P&amp;L'!D472,'AMAZON UK, FR, GER - P&amp;L'!D748)</f>
        <v>0</v>
      </c>
      <c r="E204" s="235">
        <f>sum('AMAZON UK, FR, GER - P&amp;L'!E196,'AMAZON UK, FR, GER - P&amp;L'!E472,'AMAZON UK, FR, GER - P&amp;L'!E748)</f>
        <v>0</v>
      </c>
      <c r="F204" s="235">
        <f>sum('AMAZON UK, FR, GER - P&amp;L'!F196,'AMAZON UK, FR, GER - P&amp;L'!F472,'AMAZON UK, FR, GER - P&amp;L'!F748)</f>
        <v>0</v>
      </c>
      <c r="G204" s="235">
        <f>sum('AMAZON UK, FR, GER - P&amp;L'!G196,'AMAZON UK, FR, GER - P&amp;L'!G472,'AMAZON UK, FR, GER - P&amp;L'!G748)</f>
        <v>0</v>
      </c>
      <c r="H204" s="235">
        <f>sum('AMAZON UK, FR, GER - P&amp;L'!H196,'AMAZON UK, FR, GER - P&amp;L'!H472,'AMAZON UK, FR, GER - P&amp;L'!H748)</f>
        <v>0</v>
      </c>
      <c r="I204" s="235">
        <f>sum('AMAZON UK, FR, GER - P&amp;L'!I196,'AMAZON UK, FR, GER - P&amp;L'!I472,'AMAZON UK, FR, GER - P&amp;L'!I748)</f>
        <v>0</v>
      </c>
      <c r="J204" s="235">
        <f>sum('AMAZON UK, FR, GER - P&amp;L'!J196,'AMAZON UK, FR, GER - P&amp;L'!J472,'AMAZON UK, FR, GER - P&amp;L'!J748)</f>
        <v>0</v>
      </c>
      <c r="K204" s="235">
        <f>sum('AMAZON UK, FR, GER - P&amp;L'!K196,'AMAZON UK, FR, GER - P&amp;L'!K472,'AMAZON UK, FR, GER - P&amp;L'!K748)</f>
        <v>0</v>
      </c>
      <c r="L204" s="235">
        <f>sum('AMAZON UK, FR, GER - P&amp;L'!L196,'AMAZON UK, FR, GER - P&amp;L'!L472,'AMAZON UK, FR, GER - P&amp;L'!L748)</f>
        <v>0</v>
      </c>
      <c r="M204" s="235">
        <f>sum('AMAZON UK, FR, GER - P&amp;L'!M196,'AMAZON UK, FR, GER - P&amp;L'!M472,'AMAZON UK, FR, GER - P&amp;L'!M748)</f>
        <v>0</v>
      </c>
      <c r="N204" s="235">
        <f>sum('AMAZON UK, FR, GER - P&amp;L'!N196,'AMAZON UK, FR, GER - P&amp;L'!N472,'AMAZON UK, FR, GER - P&amp;L'!N748)</f>
        <v>0</v>
      </c>
      <c r="O204" s="235">
        <f>sum('AMAZON UK, FR, GER - P&amp;L'!O196,'AMAZON UK, FR, GER - P&amp;L'!O472,'AMAZON UK, FR, GER - P&amp;L'!O748)</f>
        <v>0</v>
      </c>
      <c r="P204" s="235">
        <f>sum('AMAZON UK, FR, GER - P&amp;L'!P196,'AMAZON UK, FR, GER - P&amp;L'!P472,'AMAZON UK, FR, GER - P&amp;L'!P748)</f>
        <v>0</v>
      </c>
      <c r="Q204" s="235">
        <f>sum('AMAZON UK, FR, GER - P&amp;L'!Q196,'AMAZON UK, FR, GER - P&amp;L'!Q472,'AMAZON UK, FR, GER - P&amp;L'!Q748)</f>
        <v>0</v>
      </c>
      <c r="R204" s="235">
        <f>sum('AMAZON UK, FR, GER - P&amp;L'!R196,'AMAZON UK, FR, GER - P&amp;L'!R472,'AMAZON UK, FR, GER - P&amp;L'!R748)</f>
        <v>0</v>
      </c>
      <c r="S204" s="235">
        <f>sum('AMAZON UK, FR, GER - P&amp;L'!S196,'AMAZON UK, FR, GER - P&amp;L'!S472,'AMAZON UK, FR, GER - P&amp;L'!S748)</f>
        <v>0</v>
      </c>
      <c r="T204" s="235">
        <f>sum('AMAZON UK, FR, GER - P&amp;L'!T196,'AMAZON UK, FR, GER - P&amp;L'!T472,'AMAZON UK, FR, GER - P&amp;L'!T748)</f>
        <v>0</v>
      </c>
      <c r="U204" s="235">
        <f>sum('AMAZON UK, FR, GER - P&amp;L'!U196,'AMAZON UK, FR, GER - P&amp;L'!U472,'AMAZON UK, FR, GER - P&amp;L'!U748)</f>
        <v>0</v>
      </c>
      <c r="V204" s="235">
        <f>sum('AMAZON UK, FR, GER - P&amp;L'!V196,'AMAZON UK, FR, GER - P&amp;L'!V472,'AMAZON UK, FR, GER - P&amp;L'!V748)</f>
        <v>0</v>
      </c>
      <c r="W204" s="235">
        <f>sum('AMAZON UK, FR, GER - P&amp;L'!W196,'AMAZON UK, FR, GER - P&amp;L'!W472,'AMAZON UK, FR, GER - P&amp;L'!W748)</f>
        <v>0</v>
      </c>
      <c r="X204" s="235">
        <f>sum('AMAZON UK, FR, GER - P&amp;L'!X196,'AMAZON UK, FR, GER - P&amp;L'!X472,'AMAZON UK, FR, GER - P&amp;L'!X748)</f>
        <v>0</v>
      </c>
      <c r="Y204" s="235">
        <f>sum('AMAZON UK, FR, GER - P&amp;L'!Y196,'AMAZON UK, FR, GER - P&amp;L'!Y472,'AMAZON UK, FR, GER - P&amp;L'!Y748)</f>
        <v>0</v>
      </c>
      <c r="Z204" s="235">
        <f>sum('AMAZON UK, FR, GER - P&amp;L'!Z196,'AMAZON UK, FR, GER - P&amp;L'!Z472,'AMAZON UK, FR, GER - P&amp;L'!Z748)</f>
        <v>0</v>
      </c>
      <c r="AA204" s="235">
        <f>sum('AMAZON UK, FR, GER - P&amp;L'!AA196,'AMAZON UK, FR, GER - P&amp;L'!AA472,'AMAZON UK, FR, GER - P&amp;L'!AA748)</f>
        <v>0</v>
      </c>
      <c r="AB204" s="235">
        <f>sum('AMAZON UK, FR, GER - P&amp;L'!AB196,'AMAZON UK, FR, GER - P&amp;L'!AB472,'AMAZON UK, FR, GER - P&amp;L'!AB748)</f>
        <v>0</v>
      </c>
      <c r="AC204" s="235">
        <f>sum('AMAZON UK, FR, GER - P&amp;L'!AC196,'AMAZON UK, FR, GER - P&amp;L'!AC472,'AMAZON UK, FR, GER - P&amp;L'!AC748)</f>
        <v>0</v>
      </c>
      <c r="AD204" s="235">
        <f>sum('AMAZON UK, FR, GER - P&amp;L'!AD196,'AMAZON UK, FR, GER - P&amp;L'!AD472,'AMAZON UK, FR, GER - P&amp;L'!AD748)</f>
        <v>0</v>
      </c>
      <c r="AE204" s="235">
        <f>sum('AMAZON UK, FR, GER - P&amp;L'!AE196,'AMAZON UK, FR, GER - P&amp;L'!AE472,'AMAZON UK, FR, GER - P&amp;L'!AE748)</f>
        <v>0</v>
      </c>
      <c r="AF204" s="235">
        <f>sum('AMAZON UK, FR, GER - P&amp;L'!AF196,'AMAZON UK, FR, GER - P&amp;L'!AF472,'AMAZON UK, FR, GER - P&amp;L'!AF748)</f>
        <v>0</v>
      </c>
      <c r="AG204" s="189">
        <f t="shared" si="65"/>
        <v>0</v>
      </c>
      <c r="AH204" s="201"/>
    </row>
    <row r="205">
      <c r="A205" s="300" t="s">
        <v>1031</v>
      </c>
      <c r="B205" s="235">
        <f>sum('AMAZON UK, FR, GER - P&amp;L'!B197,'AMAZON UK, FR, GER - P&amp;L'!B473,'AMAZON UK, FR, GER - P&amp;L'!B749)</f>
        <v>0</v>
      </c>
      <c r="C205" s="235">
        <f>sum('AMAZON UK, FR, GER - P&amp;L'!C197,'AMAZON UK, FR, GER - P&amp;L'!C473,'AMAZON UK, FR, GER - P&amp;L'!C749)</f>
        <v>0</v>
      </c>
      <c r="D205" s="235">
        <f>sum('AMAZON UK, FR, GER - P&amp;L'!D197,'AMAZON UK, FR, GER - P&amp;L'!D473,'AMAZON UK, FR, GER - P&amp;L'!D749)</f>
        <v>0</v>
      </c>
      <c r="E205" s="235">
        <f>sum('AMAZON UK, FR, GER - P&amp;L'!E197,'AMAZON UK, FR, GER - P&amp;L'!E473,'AMAZON UK, FR, GER - P&amp;L'!E749)</f>
        <v>0</v>
      </c>
      <c r="F205" s="235">
        <f>sum('AMAZON UK, FR, GER - P&amp;L'!F197,'AMAZON UK, FR, GER - P&amp;L'!F473,'AMAZON UK, FR, GER - P&amp;L'!F749)</f>
        <v>0</v>
      </c>
      <c r="G205" s="235">
        <f>sum('AMAZON UK, FR, GER - P&amp;L'!G197,'AMAZON UK, FR, GER - P&amp;L'!G473,'AMAZON UK, FR, GER - P&amp;L'!G749)</f>
        <v>0</v>
      </c>
      <c r="H205" s="235">
        <f>sum('AMAZON UK, FR, GER - P&amp;L'!H197,'AMAZON UK, FR, GER - P&amp;L'!H473,'AMAZON UK, FR, GER - P&amp;L'!H749)</f>
        <v>0</v>
      </c>
      <c r="I205" s="235">
        <f>sum('AMAZON UK, FR, GER - P&amp;L'!I197,'AMAZON UK, FR, GER - P&amp;L'!I473,'AMAZON UK, FR, GER - P&amp;L'!I749)</f>
        <v>0</v>
      </c>
      <c r="J205" s="235">
        <f>sum('AMAZON UK, FR, GER - P&amp;L'!J197,'AMAZON UK, FR, GER - P&amp;L'!J473,'AMAZON UK, FR, GER - P&amp;L'!J749)</f>
        <v>0</v>
      </c>
      <c r="K205" s="235">
        <f>sum('AMAZON UK, FR, GER - P&amp;L'!K197,'AMAZON UK, FR, GER - P&amp;L'!K473,'AMAZON UK, FR, GER - P&amp;L'!K749)</f>
        <v>0</v>
      </c>
      <c r="L205" s="235">
        <f>sum('AMAZON UK, FR, GER - P&amp;L'!L197,'AMAZON UK, FR, GER - P&amp;L'!L473,'AMAZON UK, FR, GER - P&amp;L'!L749)</f>
        <v>0</v>
      </c>
      <c r="M205" s="235">
        <f>sum('AMAZON UK, FR, GER - P&amp;L'!M197,'AMAZON UK, FR, GER - P&amp;L'!M473,'AMAZON UK, FR, GER - P&amp;L'!M749)</f>
        <v>0</v>
      </c>
      <c r="N205" s="235">
        <f>sum('AMAZON UK, FR, GER - P&amp;L'!N197,'AMAZON UK, FR, GER - P&amp;L'!N473,'AMAZON UK, FR, GER - P&amp;L'!N749)</f>
        <v>0</v>
      </c>
      <c r="O205" s="235">
        <f>sum('AMAZON UK, FR, GER - P&amp;L'!O197,'AMAZON UK, FR, GER - P&amp;L'!O473,'AMAZON UK, FR, GER - P&amp;L'!O749)</f>
        <v>0</v>
      </c>
      <c r="P205" s="235">
        <f>sum('AMAZON UK, FR, GER - P&amp;L'!P197,'AMAZON UK, FR, GER - P&amp;L'!P473,'AMAZON UK, FR, GER - P&amp;L'!P749)</f>
        <v>0</v>
      </c>
      <c r="Q205" s="235">
        <f>sum('AMAZON UK, FR, GER - P&amp;L'!Q197,'AMAZON UK, FR, GER - P&amp;L'!Q473,'AMAZON UK, FR, GER - P&amp;L'!Q749)</f>
        <v>0</v>
      </c>
      <c r="R205" s="235">
        <f>sum('AMAZON UK, FR, GER - P&amp;L'!R197,'AMAZON UK, FR, GER - P&amp;L'!R473,'AMAZON UK, FR, GER - P&amp;L'!R749)</f>
        <v>0</v>
      </c>
      <c r="S205" s="235">
        <f>sum('AMAZON UK, FR, GER - P&amp;L'!S197,'AMAZON UK, FR, GER - P&amp;L'!S473,'AMAZON UK, FR, GER - P&amp;L'!S749)</f>
        <v>0</v>
      </c>
      <c r="T205" s="235">
        <f>sum('AMAZON UK, FR, GER - P&amp;L'!T197,'AMAZON UK, FR, GER - P&amp;L'!T473,'AMAZON UK, FR, GER - P&amp;L'!T749)</f>
        <v>0</v>
      </c>
      <c r="U205" s="235">
        <f>sum('AMAZON UK, FR, GER - P&amp;L'!U197,'AMAZON UK, FR, GER - P&amp;L'!U473,'AMAZON UK, FR, GER - P&amp;L'!U749)</f>
        <v>0</v>
      </c>
      <c r="V205" s="235">
        <f>sum('AMAZON UK, FR, GER - P&amp;L'!V197,'AMAZON UK, FR, GER - P&amp;L'!V473,'AMAZON UK, FR, GER - P&amp;L'!V749)</f>
        <v>0</v>
      </c>
      <c r="W205" s="235">
        <f>sum('AMAZON UK, FR, GER - P&amp;L'!W197,'AMAZON UK, FR, GER - P&amp;L'!W473,'AMAZON UK, FR, GER - P&amp;L'!W749)</f>
        <v>0</v>
      </c>
      <c r="X205" s="235">
        <f>sum('AMAZON UK, FR, GER - P&amp;L'!X197,'AMAZON UK, FR, GER - P&amp;L'!X473,'AMAZON UK, FR, GER - P&amp;L'!X749)</f>
        <v>0</v>
      </c>
      <c r="Y205" s="235">
        <f>sum('AMAZON UK, FR, GER - P&amp;L'!Y197,'AMAZON UK, FR, GER - P&amp;L'!Y473,'AMAZON UK, FR, GER - P&amp;L'!Y749)</f>
        <v>0</v>
      </c>
      <c r="Z205" s="235">
        <f>sum('AMAZON UK, FR, GER - P&amp;L'!Z197,'AMAZON UK, FR, GER - P&amp;L'!Z473,'AMAZON UK, FR, GER - P&amp;L'!Z749)</f>
        <v>0</v>
      </c>
      <c r="AA205" s="235">
        <f>sum('AMAZON UK, FR, GER - P&amp;L'!AA197,'AMAZON UK, FR, GER - P&amp;L'!AA473,'AMAZON UK, FR, GER - P&amp;L'!AA749)</f>
        <v>0</v>
      </c>
      <c r="AB205" s="235">
        <f>sum('AMAZON UK, FR, GER - P&amp;L'!AB197,'AMAZON UK, FR, GER - P&amp;L'!AB473,'AMAZON UK, FR, GER - P&amp;L'!AB749)</f>
        <v>0</v>
      </c>
      <c r="AC205" s="235">
        <f>sum('AMAZON UK, FR, GER - P&amp;L'!AC197,'AMAZON UK, FR, GER - P&amp;L'!AC473,'AMAZON UK, FR, GER - P&amp;L'!AC749)</f>
        <v>0</v>
      </c>
      <c r="AD205" s="235">
        <f>sum('AMAZON UK, FR, GER - P&amp;L'!AD197,'AMAZON UK, FR, GER - P&amp;L'!AD473,'AMAZON UK, FR, GER - P&amp;L'!AD749)</f>
        <v>0</v>
      </c>
      <c r="AE205" s="235">
        <f>sum('AMAZON UK, FR, GER - P&amp;L'!AE197,'AMAZON UK, FR, GER - P&amp;L'!AE473,'AMAZON UK, FR, GER - P&amp;L'!AE749)</f>
        <v>0</v>
      </c>
      <c r="AF205" s="235">
        <f>sum('AMAZON UK, FR, GER - P&amp;L'!AF197,'AMAZON UK, FR, GER - P&amp;L'!AF473,'AMAZON UK, FR, GER - P&amp;L'!AF749)</f>
        <v>0</v>
      </c>
      <c r="AG205" s="189">
        <f t="shared" si="65"/>
        <v>0</v>
      </c>
      <c r="AH205" s="201"/>
    </row>
    <row r="206" collapsed="1">
      <c r="A206" s="300" t="s">
        <v>1032</v>
      </c>
      <c r="B206" s="235">
        <f>sum('AMAZON UK, FR, GER - P&amp;L'!B198,'AMAZON UK, FR, GER - P&amp;L'!B474,'AMAZON UK, FR, GER - P&amp;L'!B750)</f>
        <v>0</v>
      </c>
      <c r="C206" s="235">
        <f>sum('AMAZON UK, FR, GER - P&amp;L'!C198,'AMAZON UK, FR, GER - P&amp;L'!C474,'AMAZON UK, FR, GER - P&amp;L'!C750)</f>
        <v>0</v>
      </c>
      <c r="D206" s="235">
        <f>sum('AMAZON UK, FR, GER - P&amp;L'!D198,'AMAZON UK, FR, GER - P&amp;L'!D474,'AMAZON UK, FR, GER - P&amp;L'!D750)</f>
        <v>0</v>
      </c>
      <c r="E206" s="235">
        <f>sum('AMAZON UK, FR, GER - P&amp;L'!E198,'AMAZON UK, FR, GER - P&amp;L'!E474,'AMAZON UK, FR, GER - P&amp;L'!E750)</f>
        <v>0</v>
      </c>
      <c r="F206" s="235">
        <f>sum('AMAZON UK, FR, GER - P&amp;L'!F198,'AMAZON UK, FR, GER - P&amp;L'!F474,'AMAZON UK, FR, GER - P&amp;L'!F750)</f>
        <v>0</v>
      </c>
      <c r="G206" s="235">
        <f>sum('AMAZON UK, FR, GER - P&amp;L'!G198,'AMAZON UK, FR, GER - P&amp;L'!G474,'AMAZON UK, FR, GER - P&amp;L'!G750)</f>
        <v>0</v>
      </c>
      <c r="H206" s="235">
        <f>sum('AMAZON UK, FR, GER - P&amp;L'!H198,'AMAZON UK, FR, GER - P&amp;L'!H474,'AMAZON UK, FR, GER - P&amp;L'!H750)</f>
        <v>0</v>
      </c>
      <c r="I206" s="235">
        <f>sum('AMAZON UK, FR, GER - P&amp;L'!I198,'AMAZON UK, FR, GER - P&amp;L'!I474,'AMAZON UK, FR, GER - P&amp;L'!I750)</f>
        <v>0</v>
      </c>
      <c r="J206" s="235">
        <f>sum('AMAZON UK, FR, GER - P&amp;L'!J198,'AMAZON UK, FR, GER - P&amp;L'!J474,'AMAZON UK, FR, GER - P&amp;L'!J750)</f>
        <v>0</v>
      </c>
      <c r="K206" s="235">
        <f>sum('AMAZON UK, FR, GER - P&amp;L'!K198,'AMAZON UK, FR, GER - P&amp;L'!K474,'AMAZON UK, FR, GER - P&amp;L'!K750)</f>
        <v>0</v>
      </c>
      <c r="L206" s="235">
        <f>sum('AMAZON UK, FR, GER - P&amp;L'!L198,'AMAZON UK, FR, GER - P&amp;L'!L474,'AMAZON UK, FR, GER - P&amp;L'!L750)</f>
        <v>0</v>
      </c>
      <c r="M206" s="235">
        <f>sum('AMAZON UK, FR, GER - P&amp;L'!M198,'AMAZON UK, FR, GER - P&amp;L'!M474,'AMAZON UK, FR, GER - P&amp;L'!M750)</f>
        <v>0</v>
      </c>
      <c r="N206" s="235">
        <f>sum('AMAZON UK, FR, GER - P&amp;L'!N198,'AMAZON UK, FR, GER - P&amp;L'!N474,'AMAZON UK, FR, GER - P&amp;L'!N750)</f>
        <v>0</v>
      </c>
      <c r="O206" s="235">
        <f>sum('AMAZON UK, FR, GER - P&amp;L'!O198,'AMAZON UK, FR, GER - P&amp;L'!O474,'AMAZON UK, FR, GER - P&amp;L'!O750)</f>
        <v>0</v>
      </c>
      <c r="P206" s="235">
        <f>sum('AMAZON UK, FR, GER - P&amp;L'!P198,'AMAZON UK, FR, GER - P&amp;L'!P474,'AMAZON UK, FR, GER - P&amp;L'!P750)</f>
        <v>0</v>
      </c>
      <c r="Q206" s="235">
        <f>sum('AMAZON UK, FR, GER - P&amp;L'!Q198,'AMAZON UK, FR, GER - P&amp;L'!Q474,'AMAZON UK, FR, GER - P&amp;L'!Q750)</f>
        <v>0</v>
      </c>
      <c r="R206" s="235">
        <f>sum('AMAZON UK, FR, GER - P&amp;L'!R198,'AMAZON UK, FR, GER - P&amp;L'!R474,'AMAZON UK, FR, GER - P&amp;L'!R750)</f>
        <v>0</v>
      </c>
      <c r="S206" s="235">
        <f>sum('AMAZON UK, FR, GER - P&amp;L'!S198,'AMAZON UK, FR, GER - P&amp;L'!S474,'AMAZON UK, FR, GER - P&amp;L'!S750)</f>
        <v>0</v>
      </c>
      <c r="T206" s="235">
        <f>sum('AMAZON UK, FR, GER - P&amp;L'!T198,'AMAZON UK, FR, GER - P&amp;L'!T474,'AMAZON UK, FR, GER - P&amp;L'!T750)</f>
        <v>0</v>
      </c>
      <c r="U206" s="235">
        <f>sum('AMAZON UK, FR, GER - P&amp;L'!U198,'AMAZON UK, FR, GER - P&amp;L'!U474,'AMAZON UK, FR, GER - P&amp;L'!U750)</f>
        <v>0</v>
      </c>
      <c r="V206" s="235">
        <f>sum('AMAZON UK, FR, GER - P&amp;L'!V198,'AMAZON UK, FR, GER - P&amp;L'!V474,'AMAZON UK, FR, GER - P&amp;L'!V750)</f>
        <v>0</v>
      </c>
      <c r="W206" s="235">
        <f>sum('AMAZON UK, FR, GER - P&amp;L'!W198,'AMAZON UK, FR, GER - P&amp;L'!W474,'AMAZON UK, FR, GER - P&amp;L'!W750)</f>
        <v>0</v>
      </c>
      <c r="X206" s="235">
        <f>sum('AMAZON UK, FR, GER - P&amp;L'!X198,'AMAZON UK, FR, GER - P&amp;L'!X474,'AMAZON UK, FR, GER - P&amp;L'!X750)</f>
        <v>0</v>
      </c>
      <c r="Y206" s="235">
        <f>sum('AMAZON UK, FR, GER - P&amp;L'!Y198,'AMAZON UK, FR, GER - P&amp;L'!Y474,'AMAZON UK, FR, GER - P&amp;L'!Y750)</f>
        <v>0</v>
      </c>
      <c r="Z206" s="235">
        <f>sum('AMAZON UK, FR, GER - P&amp;L'!Z198,'AMAZON UK, FR, GER - P&amp;L'!Z474,'AMAZON UK, FR, GER - P&amp;L'!Z750)</f>
        <v>0</v>
      </c>
      <c r="AA206" s="235">
        <f>sum('AMAZON UK, FR, GER - P&amp;L'!AA198,'AMAZON UK, FR, GER - P&amp;L'!AA474,'AMAZON UK, FR, GER - P&amp;L'!AA750)</f>
        <v>0</v>
      </c>
      <c r="AB206" s="235">
        <f>sum('AMAZON UK, FR, GER - P&amp;L'!AB198,'AMAZON UK, FR, GER - P&amp;L'!AB474,'AMAZON UK, FR, GER - P&amp;L'!AB750)</f>
        <v>0</v>
      </c>
      <c r="AC206" s="235">
        <f>sum('AMAZON UK, FR, GER - P&amp;L'!AC198,'AMAZON UK, FR, GER - P&amp;L'!AC474,'AMAZON UK, FR, GER - P&amp;L'!AC750)</f>
        <v>0</v>
      </c>
      <c r="AD206" s="235">
        <f>sum('AMAZON UK, FR, GER - P&amp;L'!AD198,'AMAZON UK, FR, GER - P&amp;L'!AD474,'AMAZON UK, FR, GER - P&amp;L'!AD750)</f>
        <v>0</v>
      </c>
      <c r="AE206" s="235">
        <f>sum('AMAZON UK, FR, GER - P&amp;L'!AE198,'AMAZON UK, FR, GER - P&amp;L'!AE474,'AMAZON UK, FR, GER - P&amp;L'!AE750)</f>
        <v>0</v>
      </c>
      <c r="AF206" s="235">
        <f>sum('AMAZON UK, FR, GER - P&amp;L'!AF198,'AMAZON UK, FR, GER - P&amp;L'!AF474,'AMAZON UK, FR, GER - P&amp;L'!AF750)</f>
        <v>0</v>
      </c>
      <c r="AG206" s="189">
        <f t="shared" si="65"/>
        <v>0</v>
      </c>
      <c r="AH206" s="201"/>
    </row>
    <row r="207" hidden="1" outlineLevel="1">
      <c r="A207" s="300" t="s">
        <v>1033</v>
      </c>
      <c r="B207" s="295"/>
      <c r="C207" s="295"/>
      <c r="D207" s="295"/>
      <c r="E207" s="295"/>
      <c r="F207" s="295"/>
      <c r="G207" s="295"/>
      <c r="H207" s="295"/>
      <c r="I207" s="295"/>
      <c r="J207" s="295"/>
      <c r="K207" s="295"/>
      <c r="L207" s="295"/>
      <c r="M207" s="295"/>
      <c r="N207" s="295"/>
      <c r="O207" s="295"/>
      <c r="P207" s="295"/>
      <c r="Q207" s="295"/>
      <c r="R207" s="295"/>
      <c r="S207" s="295"/>
      <c r="T207" s="295"/>
      <c r="U207" s="295"/>
      <c r="V207" s="295"/>
      <c r="W207" s="295"/>
      <c r="X207" s="295"/>
      <c r="Y207" s="295"/>
      <c r="Z207" s="295"/>
      <c r="AA207" s="295"/>
      <c r="AB207" s="295"/>
      <c r="AC207" s="295"/>
      <c r="AD207" s="295"/>
      <c r="AE207" s="295"/>
      <c r="AF207" s="295"/>
      <c r="AG207" s="189">
        <f t="shared" si="65"/>
        <v>0</v>
      </c>
      <c r="AH207" s="201"/>
    </row>
    <row r="208" hidden="1" outlineLevel="1">
      <c r="A208" s="300" t="s">
        <v>1034</v>
      </c>
      <c r="B208" s="295"/>
      <c r="C208" s="295"/>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c r="AA208" s="295"/>
      <c r="AB208" s="295"/>
      <c r="AC208" s="295"/>
      <c r="AD208" s="295"/>
      <c r="AE208" s="295"/>
      <c r="AF208" s="295"/>
      <c r="AG208" s="189">
        <f t="shared" si="65"/>
        <v>0</v>
      </c>
      <c r="AH208" s="201"/>
    </row>
    <row r="209" hidden="1" outlineLevel="1">
      <c r="A209" s="288" t="s">
        <v>1035</v>
      </c>
      <c r="B209" s="295"/>
      <c r="C209" s="295"/>
      <c r="D209" s="295"/>
      <c r="E209" s="295"/>
      <c r="F209" s="295"/>
      <c r="G209" s="295"/>
      <c r="H209" s="295"/>
      <c r="I209" s="295"/>
      <c r="J209" s="295"/>
      <c r="K209" s="295"/>
      <c r="L209" s="295"/>
      <c r="M209" s="295"/>
      <c r="N209" s="295"/>
      <c r="O209" s="295"/>
      <c r="P209" s="295"/>
      <c r="Q209" s="295"/>
      <c r="R209" s="295"/>
      <c r="S209" s="295"/>
      <c r="T209" s="295"/>
      <c r="U209" s="295"/>
      <c r="V209" s="295"/>
      <c r="W209" s="295"/>
      <c r="X209" s="295"/>
      <c r="Y209" s="295"/>
      <c r="Z209" s="295"/>
      <c r="AA209" s="295"/>
      <c r="AB209" s="295"/>
      <c r="AC209" s="295"/>
      <c r="AD209" s="295"/>
      <c r="AE209" s="295"/>
      <c r="AF209" s="295"/>
      <c r="AG209" s="189">
        <f t="shared" si="65"/>
        <v>0</v>
      </c>
      <c r="AH209" s="201"/>
    </row>
    <row r="210" hidden="1" outlineLevel="1">
      <c r="A210" s="288" t="s">
        <v>1036</v>
      </c>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c r="AA210" s="295"/>
      <c r="AB210" s="295"/>
      <c r="AC210" s="295"/>
      <c r="AD210" s="295"/>
      <c r="AE210" s="295"/>
      <c r="AF210" s="295"/>
      <c r="AG210" s="189">
        <f t="shared" si="65"/>
        <v>0</v>
      </c>
      <c r="AH210" s="201"/>
    </row>
    <row r="211" hidden="1" outlineLevel="1">
      <c r="A211" s="288" t="s">
        <v>290</v>
      </c>
      <c r="B211" s="295"/>
      <c r="C211" s="295"/>
      <c r="D211" s="295"/>
      <c r="E211" s="295"/>
      <c r="F211" s="295"/>
      <c r="G211" s="295"/>
      <c r="H211" s="295"/>
      <c r="I211" s="295"/>
      <c r="J211" s="295"/>
      <c r="K211" s="295"/>
      <c r="L211" s="295"/>
      <c r="M211" s="295"/>
      <c r="N211" s="295"/>
      <c r="O211" s="295"/>
      <c r="P211" s="295"/>
      <c r="Q211" s="295"/>
      <c r="R211" s="295"/>
      <c r="S211" s="295"/>
      <c r="T211" s="295"/>
      <c r="U211" s="295"/>
      <c r="V211" s="295"/>
      <c r="W211" s="295"/>
      <c r="X211" s="295"/>
      <c r="Y211" s="295"/>
      <c r="Z211" s="295"/>
      <c r="AA211" s="295"/>
      <c r="AB211" s="295"/>
      <c r="AC211" s="295"/>
      <c r="AD211" s="295"/>
      <c r="AE211" s="295"/>
      <c r="AF211" s="295"/>
      <c r="AG211" s="189">
        <f t="shared" si="65"/>
        <v>0</v>
      </c>
      <c r="AH211" s="201"/>
    </row>
    <row r="212">
      <c r="A212" s="296" t="s">
        <v>291</v>
      </c>
      <c r="B212" s="297">
        <f t="shared" ref="B212:AF212" si="66">sum(B199:B211)</f>
        <v>0</v>
      </c>
      <c r="C212" s="297">
        <f t="shared" si="66"/>
        <v>0</v>
      </c>
      <c r="D212" s="297">
        <f t="shared" si="66"/>
        <v>0</v>
      </c>
      <c r="E212" s="297">
        <f t="shared" si="66"/>
        <v>0</v>
      </c>
      <c r="F212" s="297">
        <f t="shared" si="66"/>
        <v>0</v>
      </c>
      <c r="G212" s="297">
        <f t="shared" si="66"/>
        <v>0</v>
      </c>
      <c r="H212" s="297">
        <f t="shared" si="66"/>
        <v>0</v>
      </c>
      <c r="I212" s="297">
        <f t="shared" si="66"/>
        <v>0</v>
      </c>
      <c r="J212" s="297">
        <f t="shared" si="66"/>
        <v>0</v>
      </c>
      <c r="K212" s="297">
        <f t="shared" si="66"/>
        <v>0</v>
      </c>
      <c r="L212" s="297">
        <f t="shared" si="66"/>
        <v>0</v>
      </c>
      <c r="M212" s="297">
        <f t="shared" si="66"/>
        <v>0</v>
      </c>
      <c r="N212" s="297">
        <f t="shared" si="66"/>
        <v>0</v>
      </c>
      <c r="O212" s="297">
        <f t="shared" si="66"/>
        <v>0</v>
      </c>
      <c r="P212" s="297">
        <f t="shared" si="66"/>
        <v>0</v>
      </c>
      <c r="Q212" s="297">
        <f t="shared" si="66"/>
        <v>0</v>
      </c>
      <c r="R212" s="297">
        <f t="shared" si="66"/>
        <v>0</v>
      </c>
      <c r="S212" s="297">
        <f t="shared" si="66"/>
        <v>0</v>
      </c>
      <c r="T212" s="297">
        <f t="shared" si="66"/>
        <v>0</v>
      </c>
      <c r="U212" s="297">
        <f t="shared" si="66"/>
        <v>0</v>
      </c>
      <c r="V212" s="297">
        <f t="shared" si="66"/>
        <v>0</v>
      </c>
      <c r="W212" s="297">
        <f t="shared" si="66"/>
        <v>0</v>
      </c>
      <c r="X212" s="297">
        <f t="shared" si="66"/>
        <v>0</v>
      </c>
      <c r="Y212" s="297">
        <f t="shared" si="66"/>
        <v>0</v>
      </c>
      <c r="Z212" s="297">
        <f t="shared" si="66"/>
        <v>0</v>
      </c>
      <c r="AA212" s="297">
        <f t="shared" si="66"/>
        <v>0</v>
      </c>
      <c r="AB212" s="297">
        <f t="shared" si="66"/>
        <v>0</v>
      </c>
      <c r="AC212" s="297">
        <f t="shared" si="66"/>
        <v>0</v>
      </c>
      <c r="AD212" s="297">
        <f t="shared" si="66"/>
        <v>0</v>
      </c>
      <c r="AE212" s="297">
        <f t="shared" si="66"/>
        <v>0</v>
      </c>
      <c r="AF212" s="297">
        <f t="shared" si="66"/>
        <v>0</v>
      </c>
      <c r="AG212" s="189">
        <f t="shared" si="65"/>
        <v>0</v>
      </c>
      <c r="AH212" s="298"/>
    </row>
    <row r="213">
      <c r="A213" s="409"/>
      <c r="AG213" s="189"/>
      <c r="AH213" s="283"/>
    </row>
    <row r="214">
      <c r="A214" s="409"/>
      <c r="AG214" s="189"/>
      <c r="AH214" s="283"/>
    </row>
    <row r="215">
      <c r="A215" s="409"/>
      <c r="AG215" s="189"/>
      <c r="AH215" s="283"/>
    </row>
    <row r="216">
      <c r="A216" s="355" t="s">
        <v>884</v>
      </c>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c r="AA216" s="193"/>
      <c r="AB216" s="193"/>
      <c r="AC216" s="193"/>
      <c r="AD216" s="193"/>
      <c r="AE216" s="193"/>
      <c r="AF216" s="193"/>
      <c r="AG216" s="189">
        <f t="shared" ref="AG216:AG221" si="67">SUM(B216:AF216)</f>
        <v>0</v>
      </c>
      <c r="AH216" s="410"/>
    </row>
    <row r="217">
      <c r="A217" s="411"/>
      <c r="B217" s="302">
        <f>sum('AMAZON UK, FR, GER - P&amp;L'!B209,'AMAZON UK, FR, GER - P&amp;L'!B485,'AMAZON UK, FR, GER - P&amp;L'!B761)</f>
        <v>0</v>
      </c>
      <c r="C217" s="302">
        <f>sum('AMAZON UK, FR, GER - P&amp;L'!C209,'AMAZON UK, FR, GER - P&amp;L'!C485,'AMAZON UK, FR, GER - P&amp;L'!C761)</f>
        <v>0</v>
      </c>
      <c r="D217" s="302">
        <f>sum('AMAZON UK, FR, GER - P&amp;L'!D209,'AMAZON UK, FR, GER - P&amp;L'!D485,'AMAZON UK, FR, GER - P&amp;L'!D761)</f>
        <v>0</v>
      </c>
      <c r="E217" s="302">
        <f>sum('AMAZON UK, FR, GER - P&amp;L'!E209,'AMAZON UK, FR, GER - P&amp;L'!E485,'AMAZON UK, FR, GER - P&amp;L'!E761)</f>
        <v>0</v>
      </c>
      <c r="F217" s="302">
        <f>sum('AMAZON UK, FR, GER - P&amp;L'!F209,'AMAZON UK, FR, GER - P&amp;L'!F485,'AMAZON UK, FR, GER - P&amp;L'!F761)</f>
        <v>0</v>
      </c>
      <c r="G217" s="302">
        <f>sum('AMAZON UK, FR, GER - P&amp;L'!G209,'AMAZON UK, FR, GER - P&amp;L'!G485,'AMAZON UK, FR, GER - P&amp;L'!G761)</f>
        <v>0</v>
      </c>
      <c r="H217" s="302">
        <f>sum('AMAZON UK, FR, GER - P&amp;L'!H209,'AMAZON UK, FR, GER - P&amp;L'!H485,'AMAZON UK, FR, GER - P&amp;L'!H761)</f>
        <v>233.3474</v>
      </c>
      <c r="I217" s="302">
        <f>sum('AMAZON UK, FR, GER - P&amp;L'!I209,'AMAZON UK, FR, GER - P&amp;L'!I485,'AMAZON UK, FR, GER - P&amp;L'!I761)</f>
        <v>233.3474</v>
      </c>
      <c r="J217" s="302">
        <f>sum('AMAZON UK, FR, GER - P&amp;L'!J209,'AMAZON UK, FR, GER - P&amp;L'!J485,'AMAZON UK, FR, GER - P&amp;L'!J761)</f>
        <v>0</v>
      </c>
      <c r="K217" s="302">
        <f>sum('AMAZON UK, FR, GER - P&amp;L'!K209,'AMAZON UK, FR, GER - P&amp;L'!K485,'AMAZON UK, FR, GER - P&amp;L'!K761)</f>
        <v>217.427541</v>
      </c>
      <c r="L217" s="302">
        <f>sum('AMAZON UK, FR, GER - P&amp;L'!L209,'AMAZON UK, FR, GER - P&amp;L'!L485,'AMAZON UK, FR, GER - P&amp;L'!L761)</f>
        <v>466.6948</v>
      </c>
      <c r="M217" s="302">
        <f>sum('AMAZON UK, FR, GER - P&amp;L'!M209,'AMAZON UK, FR, GER - P&amp;L'!M485,'AMAZON UK, FR, GER - P&amp;L'!M761)</f>
        <v>0</v>
      </c>
      <c r="N217" s="302">
        <f>sum('AMAZON UK, FR, GER - P&amp;L'!N209,'AMAZON UK, FR, GER - P&amp;L'!N485,'AMAZON UK, FR, GER - P&amp;L'!N761)</f>
        <v>0</v>
      </c>
      <c r="O217" s="302">
        <f>sum('AMAZON UK, FR, GER - P&amp;L'!O209,'AMAZON UK, FR, GER - P&amp;L'!O485,'AMAZON UK, FR, GER - P&amp;L'!O761)</f>
        <v>196.4118</v>
      </c>
      <c r="P217" s="302">
        <f>sum('AMAZON UK, FR, GER - P&amp;L'!P209,'AMAZON UK, FR, GER - P&amp;L'!P485,'AMAZON UK, FR, GER - P&amp;L'!P761)</f>
        <v>0</v>
      </c>
      <c r="Q217" s="302">
        <f>sum('AMAZON UK, FR, GER - P&amp;L'!Q209,'AMAZON UK, FR, GER - P&amp;L'!Q485,'AMAZON UK, FR, GER - P&amp;L'!Q761)</f>
        <v>0</v>
      </c>
      <c r="R217" s="302">
        <f>sum('AMAZON UK, FR, GER - P&amp;L'!R209,'AMAZON UK, FR, GER - P&amp;L'!R485,'AMAZON UK, FR, GER - P&amp;L'!R761)</f>
        <v>196.4118</v>
      </c>
      <c r="S217" s="302">
        <f>sum('AMAZON UK, FR, GER - P&amp;L'!S209,'AMAZON UK, FR, GER - P&amp;L'!S485,'AMAZON UK, FR, GER - P&amp;L'!S761)</f>
        <v>519.792</v>
      </c>
      <c r="T217" s="302">
        <f>sum('AMAZON UK, FR, GER - P&amp;L'!T209,'AMAZON UK, FR, GER - P&amp;L'!T485,'AMAZON UK, FR, GER - P&amp;L'!T761)</f>
        <v>196.4118</v>
      </c>
      <c r="U217" s="302">
        <f>sum('AMAZON UK, FR, GER - P&amp;L'!U209,'AMAZON UK, FR, GER - P&amp;L'!U485,'AMAZON UK, FR, GER - P&amp;L'!U761)</f>
        <v>28.092791</v>
      </c>
      <c r="V217" s="302">
        <f>sum('AMAZON UK, FR, GER - P&amp;L'!V209,'AMAZON UK, FR, GER - P&amp;L'!V485,'AMAZON UK, FR, GER - P&amp;L'!V761)</f>
        <v>231.3773</v>
      </c>
      <c r="W217" s="302">
        <f>sum('AMAZON UK, FR, GER - P&amp;L'!W209,'AMAZON UK, FR, GER - P&amp;L'!W485,'AMAZON UK, FR, GER - P&amp;L'!W761)</f>
        <v>0</v>
      </c>
      <c r="X217" s="302">
        <f>sum('AMAZON UK, FR, GER - P&amp;L'!X209,'AMAZON UK, FR, GER - P&amp;L'!X485,'AMAZON UK, FR, GER - P&amp;L'!X761)</f>
        <v>231.3773</v>
      </c>
      <c r="Y217" s="302">
        <f>sum('AMAZON UK, FR, GER - P&amp;L'!Y209,'AMAZON UK, FR, GER - P&amp;L'!Y485,'AMAZON UK, FR, GER - P&amp;L'!Y761)</f>
        <v>231.3773</v>
      </c>
      <c r="Z217" s="302">
        <f>sum('AMAZON UK, FR, GER - P&amp;L'!Z209,'AMAZON UK, FR, GER - P&amp;L'!Z485,'AMAZON UK, FR, GER - P&amp;L'!Z761)</f>
        <v>231.6758</v>
      </c>
      <c r="AA217" s="302">
        <f>sum('AMAZON UK, FR, GER - P&amp;L'!AA209,'AMAZON UK, FR, GER - P&amp;L'!AA485,'AMAZON UK, FR, GER - P&amp;L'!AA761)</f>
        <v>231.6758</v>
      </c>
      <c r="AB217" s="302">
        <f>sum('AMAZON UK, FR, GER - P&amp;L'!AB209,'AMAZON UK, FR, GER - P&amp;L'!AB485,'AMAZON UK, FR, GER - P&amp;L'!AB761)</f>
        <v>463.3516</v>
      </c>
      <c r="AC217" s="302">
        <f>sum('AMAZON UK, FR, GER - P&amp;L'!AC209,'AMAZON UK, FR, GER - P&amp;L'!AC485,'AMAZON UK, FR, GER - P&amp;L'!AC761)</f>
        <v>196.4118</v>
      </c>
      <c r="AD217" s="302">
        <f>sum('AMAZON UK, FR, GER - P&amp;L'!AD209,'AMAZON UK, FR, GER - P&amp;L'!AD485,'AMAZON UK, FR, GER - P&amp;L'!AD761)</f>
        <v>0</v>
      </c>
      <c r="AE217" s="302">
        <f>sum('AMAZON UK, FR, GER - P&amp;L'!AE209,'AMAZON UK, FR, GER - P&amp;L'!AE485,'AMAZON UK, FR, GER - P&amp;L'!AE761)</f>
        <v>0</v>
      </c>
      <c r="AF217" s="302">
        <f>sum('AMAZON UK, FR, GER - P&amp;L'!AF209,'AMAZON UK, FR, GER - P&amp;L'!AF485,'AMAZON UK, FR, GER - P&amp;L'!AF761)</f>
        <v>0</v>
      </c>
      <c r="AG217" s="189">
        <f t="shared" si="67"/>
        <v>4105.184232</v>
      </c>
      <c r="AH217" s="150"/>
    </row>
    <row r="218">
      <c r="A218" s="411" t="s">
        <v>1037</v>
      </c>
      <c r="B218" s="302">
        <f>sum('AMAZON UK, FR, GER - P&amp;L'!B210,'AMAZON UK, FR, GER - P&amp;L'!B486,'AMAZON UK, FR, GER - P&amp;L'!B762)</f>
        <v>0</v>
      </c>
      <c r="C218" s="302">
        <f>sum('AMAZON UK, FR, GER - P&amp;L'!C210,'AMAZON UK, FR, GER - P&amp;L'!C486,'AMAZON UK, FR, GER - P&amp;L'!C762)</f>
        <v>0</v>
      </c>
      <c r="D218" s="302">
        <f>sum('AMAZON UK, FR, GER - P&amp;L'!D210,'AMAZON UK, FR, GER - P&amp;L'!D486,'AMAZON UK, FR, GER - P&amp;L'!D762)</f>
        <v>0</v>
      </c>
      <c r="E218" s="302">
        <f>sum('AMAZON UK, FR, GER - P&amp;L'!E210,'AMAZON UK, FR, GER - P&amp;L'!E486,'AMAZON UK, FR, GER - P&amp;L'!E762)</f>
        <v>0</v>
      </c>
      <c r="F218" s="302">
        <f>sum('AMAZON UK, FR, GER - P&amp;L'!F210,'AMAZON UK, FR, GER - P&amp;L'!F486,'AMAZON UK, FR, GER - P&amp;L'!F762)</f>
        <v>0</v>
      </c>
      <c r="G218" s="302">
        <f>sum('AMAZON UK, FR, GER - P&amp;L'!G210,'AMAZON UK, FR, GER - P&amp;L'!G486,'AMAZON UK, FR, GER - P&amp;L'!G762)</f>
        <v>0</v>
      </c>
      <c r="H218" s="302">
        <f>sum('AMAZON UK, FR, GER - P&amp;L'!H210,'AMAZON UK, FR, GER - P&amp;L'!H486,'AMAZON UK, FR, GER - P&amp;L'!H762)</f>
        <v>0</v>
      </c>
      <c r="I218" s="302">
        <f>sum('AMAZON UK, FR, GER - P&amp;L'!I210,'AMAZON UK, FR, GER - P&amp;L'!I486,'AMAZON UK, FR, GER - P&amp;L'!I762)</f>
        <v>0</v>
      </c>
      <c r="J218" s="302">
        <f>sum('AMAZON UK, FR, GER - P&amp;L'!J210,'AMAZON UK, FR, GER - P&amp;L'!J486,'AMAZON UK, FR, GER - P&amp;L'!J762)</f>
        <v>0</v>
      </c>
      <c r="K218" s="302">
        <f>sum('AMAZON UK, FR, GER - P&amp;L'!K210,'AMAZON UK, FR, GER - P&amp;L'!K486,'AMAZON UK, FR, GER - P&amp;L'!K762)</f>
        <v>0</v>
      </c>
      <c r="L218" s="302">
        <f>sum('AMAZON UK, FR, GER - P&amp;L'!L210,'AMAZON UK, FR, GER - P&amp;L'!L486,'AMAZON UK, FR, GER - P&amp;L'!L762)</f>
        <v>0</v>
      </c>
      <c r="M218" s="302">
        <f>sum('AMAZON UK, FR, GER - P&amp;L'!M210,'AMAZON UK, FR, GER - P&amp;L'!M486,'AMAZON UK, FR, GER - P&amp;L'!M762)</f>
        <v>0</v>
      </c>
      <c r="N218" s="302">
        <f>sum('AMAZON UK, FR, GER - P&amp;L'!N210,'AMAZON UK, FR, GER - P&amp;L'!N486,'AMAZON UK, FR, GER - P&amp;L'!N762)</f>
        <v>0</v>
      </c>
      <c r="O218" s="302">
        <f>sum('AMAZON UK, FR, GER - P&amp;L'!O210,'AMAZON UK, FR, GER - P&amp;L'!O486,'AMAZON UK, FR, GER - P&amp;L'!O762)</f>
        <v>0</v>
      </c>
      <c r="P218" s="302">
        <f>sum('AMAZON UK, FR, GER - P&amp;L'!P210,'AMAZON UK, FR, GER - P&amp;L'!P486,'AMAZON UK, FR, GER - P&amp;L'!P762)</f>
        <v>0</v>
      </c>
      <c r="Q218" s="302">
        <f>sum('AMAZON UK, FR, GER - P&amp;L'!Q210,'AMAZON UK, FR, GER - P&amp;L'!Q486,'AMAZON UK, FR, GER - P&amp;L'!Q762)</f>
        <v>0</v>
      </c>
      <c r="R218" s="302">
        <f>sum('AMAZON UK, FR, GER - P&amp;L'!R210,'AMAZON UK, FR, GER - P&amp;L'!R486,'AMAZON UK, FR, GER - P&amp;L'!R762)</f>
        <v>0</v>
      </c>
      <c r="S218" s="302">
        <f>sum('AMAZON UK, FR, GER - P&amp;L'!S210,'AMAZON UK, FR, GER - P&amp;L'!S486,'AMAZON UK, FR, GER - P&amp;L'!S762)</f>
        <v>0</v>
      </c>
      <c r="T218" s="302">
        <f>sum('AMAZON UK, FR, GER - P&amp;L'!T210,'AMAZON UK, FR, GER - P&amp;L'!T486,'AMAZON UK, FR, GER - P&amp;L'!T762)</f>
        <v>0</v>
      </c>
      <c r="U218" s="302">
        <f>sum('AMAZON UK, FR, GER - P&amp;L'!U210,'AMAZON UK, FR, GER - P&amp;L'!U486,'AMAZON UK, FR, GER - P&amp;L'!U762)</f>
        <v>0.7330169167</v>
      </c>
      <c r="V218" s="302">
        <f>sum('AMAZON UK, FR, GER - P&amp;L'!V210,'AMAZON UK, FR, GER - P&amp;L'!V486,'AMAZON UK, FR, GER - P&amp;L'!V762)</f>
        <v>0</v>
      </c>
      <c r="W218" s="302">
        <f>sum('AMAZON UK, FR, GER - P&amp;L'!W210,'AMAZON UK, FR, GER - P&amp;L'!W486,'AMAZON UK, FR, GER - P&amp;L'!W762)</f>
        <v>0</v>
      </c>
      <c r="X218" s="302">
        <f>sum('AMAZON UK, FR, GER - P&amp;L'!X210,'AMAZON UK, FR, GER - P&amp;L'!X486,'AMAZON UK, FR, GER - P&amp;L'!X762)</f>
        <v>0</v>
      </c>
      <c r="Y218" s="302">
        <f>sum('AMAZON UK, FR, GER - P&amp;L'!Y210,'AMAZON UK, FR, GER - P&amp;L'!Y486,'AMAZON UK, FR, GER - P&amp;L'!Y762)</f>
        <v>0</v>
      </c>
      <c r="Z218" s="302">
        <f>sum('AMAZON UK, FR, GER - P&amp;L'!Z210,'AMAZON UK, FR, GER - P&amp;L'!Z486,'AMAZON UK, FR, GER - P&amp;L'!Z762)</f>
        <v>0</v>
      </c>
      <c r="AA218" s="302">
        <f>sum('AMAZON UK, FR, GER - P&amp;L'!AA210,'AMAZON UK, FR, GER - P&amp;L'!AA486,'AMAZON UK, FR, GER - P&amp;L'!AA762)</f>
        <v>0</v>
      </c>
      <c r="AB218" s="302">
        <f>sum('AMAZON UK, FR, GER - P&amp;L'!AB210,'AMAZON UK, FR, GER - P&amp;L'!AB486,'AMAZON UK, FR, GER - P&amp;L'!AB762)</f>
        <v>0</v>
      </c>
      <c r="AC218" s="302">
        <f>sum('AMAZON UK, FR, GER - P&amp;L'!AC210,'AMAZON UK, FR, GER - P&amp;L'!AC486,'AMAZON UK, FR, GER - P&amp;L'!AC762)</f>
        <v>0</v>
      </c>
      <c r="AD218" s="302">
        <f>sum('AMAZON UK, FR, GER - P&amp;L'!AD210,'AMAZON UK, FR, GER - P&amp;L'!AD486,'AMAZON UK, FR, GER - P&amp;L'!AD762)</f>
        <v>0</v>
      </c>
      <c r="AE218" s="302">
        <f>sum('AMAZON UK, FR, GER - P&amp;L'!AE210,'AMAZON UK, FR, GER - P&amp;L'!AE486,'AMAZON UK, FR, GER - P&amp;L'!AE762)</f>
        <v>0</v>
      </c>
      <c r="AF218" s="302">
        <f>sum('AMAZON UK, FR, GER - P&amp;L'!AF210,'AMAZON UK, FR, GER - P&amp;L'!AF486,'AMAZON UK, FR, GER - P&amp;L'!AF762)</f>
        <v>0</v>
      </c>
      <c r="AG218" s="189">
        <f t="shared" si="67"/>
        <v>0.7330169167</v>
      </c>
      <c r="AH218" s="150"/>
    </row>
    <row r="219">
      <c r="A219" s="411" t="s">
        <v>1038</v>
      </c>
      <c r="B219" s="302">
        <f>sum('AMAZON UK, FR, GER - P&amp;L'!B211,'AMAZON UK, FR, GER - P&amp;L'!B487,'AMAZON UK, FR, GER - P&amp;L'!B763)</f>
        <v>0</v>
      </c>
      <c r="C219" s="302">
        <f>sum('AMAZON UK, FR, GER - P&amp;L'!C211,'AMAZON UK, FR, GER - P&amp;L'!C487,'AMAZON UK, FR, GER - P&amp;L'!C763)</f>
        <v>0</v>
      </c>
      <c r="D219" s="302">
        <f>sum('AMAZON UK, FR, GER - P&amp;L'!D211,'AMAZON UK, FR, GER - P&amp;L'!D487,'AMAZON UK, FR, GER - P&amp;L'!D763)</f>
        <v>0</v>
      </c>
      <c r="E219" s="302">
        <f>sum('AMAZON UK, FR, GER - P&amp;L'!E211,'AMAZON UK, FR, GER - P&amp;L'!E487,'AMAZON UK, FR, GER - P&amp;L'!E763)</f>
        <v>0</v>
      </c>
      <c r="F219" s="302">
        <f>sum('AMAZON UK, FR, GER - P&amp;L'!F211,'AMAZON UK, FR, GER - P&amp;L'!F487,'AMAZON UK, FR, GER - P&amp;L'!F763)</f>
        <v>0</v>
      </c>
      <c r="G219" s="302">
        <f>sum('AMAZON UK, FR, GER - P&amp;L'!G211,'AMAZON UK, FR, GER - P&amp;L'!G487,'AMAZON UK, FR, GER - P&amp;L'!G763)</f>
        <v>0</v>
      </c>
      <c r="H219" s="302">
        <f>sum('AMAZON UK, FR, GER - P&amp;L'!H211,'AMAZON UK, FR, GER - P&amp;L'!H487,'AMAZON UK, FR, GER - P&amp;L'!H763)</f>
        <v>6.731138615</v>
      </c>
      <c r="I219" s="302">
        <f>sum('AMAZON UK, FR, GER - P&amp;L'!I211,'AMAZON UK, FR, GER - P&amp;L'!I487,'AMAZON UK, FR, GER - P&amp;L'!I763)</f>
        <v>6.731138615</v>
      </c>
      <c r="J219" s="302">
        <f>sum('AMAZON UK, FR, GER - P&amp;L'!J211,'AMAZON UK, FR, GER - P&amp;L'!J487,'AMAZON UK, FR, GER - P&amp;L'!J763)</f>
        <v>0</v>
      </c>
      <c r="K219" s="302">
        <f>sum('AMAZON UK, FR, GER - P&amp;L'!K211,'AMAZON UK, FR, GER - P&amp;L'!K487,'AMAZON UK, FR, GER - P&amp;L'!K763)</f>
        <v>0</v>
      </c>
      <c r="L219" s="302">
        <f>sum('AMAZON UK, FR, GER - P&amp;L'!L211,'AMAZON UK, FR, GER - P&amp;L'!L487,'AMAZON UK, FR, GER - P&amp;L'!L763)</f>
        <v>13.46227723</v>
      </c>
      <c r="M219" s="302">
        <f>sum('AMAZON UK, FR, GER - P&amp;L'!M211,'AMAZON UK, FR, GER - P&amp;L'!M487,'AMAZON UK, FR, GER - P&amp;L'!M763)</f>
        <v>0</v>
      </c>
      <c r="N219" s="302">
        <f>sum('AMAZON UK, FR, GER - P&amp;L'!N211,'AMAZON UK, FR, GER - P&amp;L'!N487,'AMAZON UK, FR, GER - P&amp;L'!N763)</f>
        <v>0</v>
      </c>
      <c r="O219" s="302">
        <f>sum('AMAZON UK, FR, GER - P&amp;L'!O211,'AMAZON UK, FR, GER - P&amp;L'!O487,'AMAZON UK, FR, GER - P&amp;L'!O763)</f>
        <v>32.730906</v>
      </c>
      <c r="P219" s="302">
        <f>sum('AMAZON UK, FR, GER - P&amp;L'!P211,'AMAZON UK, FR, GER - P&amp;L'!P487,'AMAZON UK, FR, GER - P&amp;L'!P763)</f>
        <v>0</v>
      </c>
      <c r="Q219" s="302">
        <f>sum('AMAZON UK, FR, GER - P&amp;L'!Q211,'AMAZON UK, FR, GER - P&amp;L'!Q487,'AMAZON UK, FR, GER - P&amp;L'!Q763)</f>
        <v>0</v>
      </c>
      <c r="R219" s="302">
        <f>sum('AMAZON UK, FR, GER - P&amp;L'!R211,'AMAZON UK, FR, GER - P&amp;L'!R487,'AMAZON UK, FR, GER - P&amp;L'!R763)</f>
        <v>32.730906</v>
      </c>
      <c r="S219" s="302">
        <f>sum('AMAZON UK, FR, GER - P&amp;L'!S211,'AMAZON UK, FR, GER - P&amp;L'!S487,'AMAZON UK, FR, GER - P&amp;L'!S763)</f>
        <v>13.46227723</v>
      </c>
      <c r="T219" s="302">
        <f>sum('AMAZON UK, FR, GER - P&amp;L'!T211,'AMAZON UK, FR, GER - P&amp;L'!T487,'AMAZON UK, FR, GER - P&amp;L'!T763)</f>
        <v>32.730906</v>
      </c>
      <c r="U219" s="302">
        <f>sum('AMAZON UK, FR, GER - P&amp;L'!U211,'AMAZON UK, FR, GER - P&amp;L'!U487,'AMAZON UK, FR, GER - P&amp;L'!U763)</f>
        <v>4.97172625</v>
      </c>
      <c r="V219" s="302">
        <f>sum('AMAZON UK, FR, GER - P&amp;L'!V211,'AMAZON UK, FR, GER - P&amp;L'!V487,'AMAZON UK, FR, GER - P&amp;L'!V763)</f>
        <v>6.731138615</v>
      </c>
      <c r="W219" s="302">
        <f>sum('AMAZON UK, FR, GER - P&amp;L'!W211,'AMAZON UK, FR, GER - P&amp;L'!W487,'AMAZON UK, FR, GER - P&amp;L'!W763)</f>
        <v>0</v>
      </c>
      <c r="X219" s="302">
        <f>sum('AMAZON UK, FR, GER - P&amp;L'!X211,'AMAZON UK, FR, GER - P&amp;L'!X487,'AMAZON UK, FR, GER - P&amp;L'!X763)</f>
        <v>6.731138615</v>
      </c>
      <c r="Y219" s="302">
        <f>sum('AMAZON UK, FR, GER - P&amp;L'!Y211,'AMAZON UK, FR, GER - P&amp;L'!Y487,'AMAZON UK, FR, GER - P&amp;L'!Y763)</f>
        <v>6.731138615</v>
      </c>
      <c r="Z219" s="302">
        <f>sum('AMAZON UK, FR, GER - P&amp;L'!Z211,'AMAZON UK, FR, GER - P&amp;L'!Z487,'AMAZON UK, FR, GER - P&amp;L'!Z763)</f>
        <v>6.731138615</v>
      </c>
      <c r="AA219" s="302">
        <f>sum('AMAZON UK, FR, GER - P&amp;L'!AA211,'AMAZON UK, FR, GER - P&amp;L'!AA487,'AMAZON UK, FR, GER - P&amp;L'!AA763)</f>
        <v>6.731138615</v>
      </c>
      <c r="AB219" s="302">
        <f>sum('AMAZON UK, FR, GER - P&amp;L'!AB211,'AMAZON UK, FR, GER - P&amp;L'!AB487,'AMAZON UK, FR, GER - P&amp;L'!AB763)</f>
        <v>13.46227723</v>
      </c>
      <c r="AC219" s="302">
        <f>sum('AMAZON UK, FR, GER - P&amp;L'!AC211,'AMAZON UK, FR, GER - P&amp;L'!AC487,'AMAZON UK, FR, GER - P&amp;L'!AC763)</f>
        <v>32.730906</v>
      </c>
      <c r="AD219" s="302">
        <f>sum('AMAZON UK, FR, GER - P&amp;L'!AD211,'AMAZON UK, FR, GER - P&amp;L'!AD487,'AMAZON UK, FR, GER - P&amp;L'!AD763)</f>
        <v>0</v>
      </c>
      <c r="AE219" s="302">
        <f>sum('AMAZON UK, FR, GER - P&amp;L'!AE211,'AMAZON UK, FR, GER - P&amp;L'!AE487,'AMAZON UK, FR, GER - P&amp;L'!AE763)</f>
        <v>0</v>
      </c>
      <c r="AF219" s="302">
        <f>sum('AMAZON UK, FR, GER - P&amp;L'!AF211,'AMAZON UK, FR, GER - P&amp;L'!AF487,'AMAZON UK, FR, GER - P&amp;L'!AF763)</f>
        <v>0</v>
      </c>
      <c r="AG219" s="189">
        <f t="shared" si="67"/>
        <v>223.4001522</v>
      </c>
      <c r="AH219" s="150"/>
    </row>
    <row r="220">
      <c r="A220" s="411" t="s">
        <v>1039</v>
      </c>
      <c r="B220" s="302">
        <f>sum('AMAZON UK, FR, GER - P&amp;L'!B212,'AMAZON UK, FR, GER - P&amp;L'!B488,'AMAZON UK, FR, GER - P&amp;L'!B764)</f>
        <v>0</v>
      </c>
      <c r="C220" s="302">
        <f>sum('AMAZON UK, FR, GER - P&amp;L'!C212,'AMAZON UK, FR, GER - P&amp;L'!C488,'AMAZON UK, FR, GER - P&amp;L'!C764)</f>
        <v>0</v>
      </c>
      <c r="D220" s="302">
        <f>sum('AMAZON UK, FR, GER - P&amp;L'!D212,'AMAZON UK, FR, GER - P&amp;L'!D488,'AMAZON UK, FR, GER - P&amp;L'!D764)</f>
        <v>0</v>
      </c>
      <c r="E220" s="302">
        <f>sum('AMAZON UK, FR, GER - P&amp;L'!E212,'AMAZON UK, FR, GER - P&amp;L'!E488,'AMAZON UK, FR, GER - P&amp;L'!E764)</f>
        <v>0</v>
      </c>
      <c r="F220" s="302">
        <f>sum('AMAZON UK, FR, GER - P&amp;L'!F212,'AMAZON UK, FR, GER - P&amp;L'!F488,'AMAZON UK, FR, GER - P&amp;L'!F764)</f>
        <v>0</v>
      </c>
      <c r="G220" s="302">
        <f>sum('AMAZON UK, FR, GER - P&amp;L'!G212,'AMAZON UK, FR, GER - P&amp;L'!G488,'AMAZON UK, FR, GER - P&amp;L'!G764)</f>
        <v>0</v>
      </c>
      <c r="H220" s="302">
        <f>sum('AMAZON UK, FR, GER - P&amp;L'!H212,'AMAZON UK, FR, GER - P&amp;L'!H488,'AMAZON UK, FR, GER - P&amp;L'!H764)</f>
        <v>0</v>
      </c>
      <c r="I220" s="302">
        <f>sum('AMAZON UK, FR, GER - P&amp;L'!I212,'AMAZON UK, FR, GER - P&amp;L'!I488,'AMAZON UK, FR, GER - P&amp;L'!I764)</f>
        <v>0</v>
      </c>
      <c r="J220" s="302">
        <f>sum('AMAZON UK, FR, GER - P&amp;L'!J212,'AMAZON UK, FR, GER - P&amp;L'!J488,'AMAZON UK, FR, GER - P&amp;L'!J764)</f>
        <v>0</v>
      </c>
      <c r="K220" s="302">
        <f>sum('AMAZON UK, FR, GER - P&amp;L'!K212,'AMAZON UK, FR, GER - P&amp;L'!K488,'AMAZON UK, FR, GER - P&amp;L'!K764)</f>
        <v>0</v>
      </c>
      <c r="L220" s="302">
        <f>sum('AMAZON UK, FR, GER - P&amp;L'!L212,'AMAZON UK, FR, GER - P&amp;L'!L488,'AMAZON UK, FR, GER - P&amp;L'!L764)</f>
        <v>0</v>
      </c>
      <c r="M220" s="302">
        <f>sum('AMAZON UK, FR, GER - P&amp;L'!M212,'AMAZON UK, FR, GER - P&amp;L'!M488,'AMAZON UK, FR, GER - P&amp;L'!M764)</f>
        <v>0</v>
      </c>
      <c r="N220" s="302">
        <f>sum('AMAZON UK, FR, GER - P&amp;L'!N212,'AMAZON UK, FR, GER - P&amp;L'!N488,'AMAZON UK, FR, GER - P&amp;L'!N764)</f>
        <v>0</v>
      </c>
      <c r="O220" s="302">
        <f>sum('AMAZON UK, FR, GER - P&amp;L'!O212,'AMAZON UK, FR, GER - P&amp;L'!O488,'AMAZON UK, FR, GER - P&amp;L'!O764)</f>
        <v>0</v>
      </c>
      <c r="P220" s="302">
        <f>sum('AMAZON UK, FR, GER - P&amp;L'!P212,'AMAZON UK, FR, GER - P&amp;L'!P488,'AMAZON UK, FR, GER - P&amp;L'!P764)</f>
        <v>0</v>
      </c>
      <c r="Q220" s="302">
        <f>sum('AMAZON UK, FR, GER - P&amp;L'!Q212,'AMAZON UK, FR, GER - P&amp;L'!Q488,'AMAZON UK, FR, GER - P&amp;L'!Q764)</f>
        <v>0</v>
      </c>
      <c r="R220" s="302">
        <f>sum('AMAZON UK, FR, GER - P&amp;L'!R212,'AMAZON UK, FR, GER - P&amp;L'!R488,'AMAZON UK, FR, GER - P&amp;L'!R764)</f>
        <v>0</v>
      </c>
      <c r="S220" s="302">
        <f>sum('AMAZON UK, FR, GER - P&amp;L'!S212,'AMAZON UK, FR, GER - P&amp;L'!S488,'AMAZON UK, FR, GER - P&amp;L'!S764)</f>
        <v>0</v>
      </c>
      <c r="T220" s="302">
        <f>sum('AMAZON UK, FR, GER - P&amp;L'!T212,'AMAZON UK, FR, GER - P&amp;L'!T488,'AMAZON UK, FR, GER - P&amp;L'!T764)</f>
        <v>0</v>
      </c>
      <c r="U220" s="302">
        <f>sum('AMAZON UK, FR, GER - P&amp;L'!U212,'AMAZON UK, FR, GER - P&amp;L'!U488,'AMAZON UK, FR, GER - P&amp;L'!U764)</f>
        <v>0</v>
      </c>
      <c r="V220" s="302">
        <f>sum('AMAZON UK, FR, GER - P&amp;L'!V212,'AMAZON UK, FR, GER - P&amp;L'!V488,'AMAZON UK, FR, GER - P&amp;L'!V764)</f>
        <v>0</v>
      </c>
      <c r="W220" s="302">
        <f>sum('AMAZON UK, FR, GER - P&amp;L'!W212,'AMAZON UK, FR, GER - P&amp;L'!W488,'AMAZON UK, FR, GER - P&amp;L'!W764)</f>
        <v>0</v>
      </c>
      <c r="X220" s="302">
        <f>sum('AMAZON UK, FR, GER - P&amp;L'!X212,'AMAZON UK, FR, GER - P&amp;L'!X488,'AMAZON UK, FR, GER - P&amp;L'!X764)</f>
        <v>0</v>
      </c>
      <c r="Y220" s="302">
        <f>sum('AMAZON UK, FR, GER - P&amp;L'!Y212,'AMAZON UK, FR, GER - P&amp;L'!Y488,'AMAZON UK, FR, GER - P&amp;L'!Y764)</f>
        <v>0</v>
      </c>
      <c r="Z220" s="302">
        <f>sum('AMAZON UK, FR, GER - P&amp;L'!Z212,'AMAZON UK, FR, GER - P&amp;L'!Z488,'AMAZON UK, FR, GER - P&amp;L'!Z764)</f>
        <v>0</v>
      </c>
      <c r="AA220" s="302">
        <f>sum('AMAZON UK, FR, GER - P&amp;L'!AA212,'AMAZON UK, FR, GER - P&amp;L'!AA488,'AMAZON UK, FR, GER - P&amp;L'!AA764)</f>
        <v>0</v>
      </c>
      <c r="AB220" s="302">
        <f>sum('AMAZON UK, FR, GER - P&amp;L'!AB212,'AMAZON UK, FR, GER - P&amp;L'!AB488,'AMAZON UK, FR, GER - P&amp;L'!AB764)</f>
        <v>0</v>
      </c>
      <c r="AC220" s="302">
        <f>sum('AMAZON UK, FR, GER - P&amp;L'!AC212,'AMAZON UK, FR, GER - P&amp;L'!AC488,'AMAZON UK, FR, GER - P&amp;L'!AC764)</f>
        <v>0</v>
      </c>
      <c r="AD220" s="302">
        <f>sum('AMAZON UK, FR, GER - P&amp;L'!AD212,'AMAZON UK, FR, GER - P&amp;L'!AD488,'AMAZON UK, FR, GER - P&amp;L'!AD764)</f>
        <v>0</v>
      </c>
      <c r="AE220" s="302">
        <f>sum('AMAZON UK, FR, GER - P&amp;L'!AE212,'AMAZON UK, FR, GER - P&amp;L'!AE488,'AMAZON UK, FR, GER - P&amp;L'!AE764)</f>
        <v>0</v>
      </c>
      <c r="AF220" s="302">
        <f>sum('AMAZON UK, FR, GER - P&amp;L'!AF212,'AMAZON UK, FR, GER - P&amp;L'!AF488,'AMAZON UK, FR, GER - P&amp;L'!AF764)</f>
        <v>0</v>
      </c>
      <c r="AG220" s="189">
        <f t="shared" si="67"/>
        <v>0</v>
      </c>
      <c r="AH220" s="150"/>
    </row>
    <row r="221">
      <c r="A221" s="413" t="s">
        <v>1040</v>
      </c>
      <c r="B221" s="414">
        <f t="shared" ref="B221:AF221" si="68">sum(B217:B220)</f>
        <v>0</v>
      </c>
      <c r="C221" s="414">
        <f t="shared" si="68"/>
        <v>0</v>
      </c>
      <c r="D221" s="414">
        <f t="shared" si="68"/>
        <v>0</v>
      </c>
      <c r="E221" s="414">
        <f t="shared" si="68"/>
        <v>0</v>
      </c>
      <c r="F221" s="414">
        <f t="shared" si="68"/>
        <v>0</v>
      </c>
      <c r="G221" s="414">
        <f t="shared" si="68"/>
        <v>0</v>
      </c>
      <c r="H221" s="414">
        <f t="shared" si="68"/>
        <v>240.0785386</v>
      </c>
      <c r="I221" s="414">
        <f t="shared" si="68"/>
        <v>240.0785386</v>
      </c>
      <c r="J221" s="414">
        <f t="shared" si="68"/>
        <v>0</v>
      </c>
      <c r="K221" s="414">
        <f t="shared" si="68"/>
        <v>217.427541</v>
      </c>
      <c r="L221" s="414">
        <f t="shared" si="68"/>
        <v>480.1570772</v>
      </c>
      <c r="M221" s="414">
        <f t="shared" si="68"/>
        <v>0</v>
      </c>
      <c r="N221" s="414">
        <f t="shared" si="68"/>
        <v>0</v>
      </c>
      <c r="O221" s="414">
        <f t="shared" si="68"/>
        <v>229.142706</v>
      </c>
      <c r="P221" s="414">
        <f t="shared" si="68"/>
        <v>0</v>
      </c>
      <c r="Q221" s="414">
        <f t="shared" si="68"/>
        <v>0</v>
      </c>
      <c r="R221" s="414">
        <f t="shared" si="68"/>
        <v>229.142706</v>
      </c>
      <c r="S221" s="414">
        <f t="shared" si="68"/>
        <v>533.2542772</v>
      </c>
      <c r="T221" s="414">
        <f t="shared" si="68"/>
        <v>229.142706</v>
      </c>
      <c r="U221" s="414">
        <f t="shared" si="68"/>
        <v>33.79753417</v>
      </c>
      <c r="V221" s="414">
        <f t="shared" si="68"/>
        <v>238.1084386</v>
      </c>
      <c r="W221" s="414">
        <f t="shared" si="68"/>
        <v>0</v>
      </c>
      <c r="X221" s="414">
        <f t="shared" si="68"/>
        <v>238.1084386</v>
      </c>
      <c r="Y221" s="414">
        <f t="shared" si="68"/>
        <v>238.1084386</v>
      </c>
      <c r="Z221" s="414">
        <f t="shared" si="68"/>
        <v>238.4069386</v>
      </c>
      <c r="AA221" s="414">
        <f t="shared" si="68"/>
        <v>238.4069386</v>
      </c>
      <c r="AB221" s="414">
        <f t="shared" si="68"/>
        <v>476.8138772</v>
      </c>
      <c r="AC221" s="414">
        <f t="shared" si="68"/>
        <v>229.142706</v>
      </c>
      <c r="AD221" s="414">
        <f t="shared" si="68"/>
        <v>0</v>
      </c>
      <c r="AE221" s="414">
        <f t="shared" si="68"/>
        <v>0</v>
      </c>
      <c r="AF221" s="414">
        <f t="shared" si="68"/>
        <v>0</v>
      </c>
      <c r="AG221" s="189">
        <f t="shared" si="67"/>
        <v>4329.317401</v>
      </c>
      <c r="AH221" s="150"/>
    </row>
    <row r="222">
      <c r="A222" s="409"/>
      <c r="AG222" s="189"/>
      <c r="AH222" s="283"/>
    </row>
    <row r="223">
      <c r="A223" s="355" t="s">
        <v>890</v>
      </c>
      <c r="B223" s="415"/>
      <c r="C223" s="415"/>
      <c r="D223" s="415"/>
      <c r="E223" s="415"/>
      <c r="F223" s="415"/>
      <c r="G223" s="415"/>
      <c r="H223" s="415"/>
      <c r="I223" s="415"/>
      <c r="J223" s="415"/>
      <c r="K223" s="415"/>
      <c r="L223" s="415"/>
      <c r="M223" s="415"/>
      <c r="N223" s="415"/>
      <c r="O223" s="415"/>
      <c r="P223" s="415"/>
      <c r="Q223" s="415"/>
      <c r="R223" s="415"/>
      <c r="S223" s="415"/>
      <c r="T223" s="415"/>
      <c r="U223" s="415"/>
      <c r="V223" s="415"/>
      <c r="W223" s="415"/>
      <c r="X223" s="415"/>
      <c r="Y223" s="415"/>
      <c r="Z223" s="415"/>
      <c r="AA223" s="415"/>
      <c r="AB223" s="415"/>
      <c r="AC223" s="415"/>
      <c r="AD223" s="415"/>
      <c r="AE223" s="415"/>
      <c r="AF223" s="415"/>
      <c r="AG223" s="189"/>
      <c r="AH223" s="193"/>
    </row>
    <row r="224">
      <c r="A224" s="411" t="s">
        <v>1041</v>
      </c>
      <c r="B224" s="302">
        <f>sum('AMAZON UK, FR, GER - P&amp;L'!B216,'AMAZON UK, FR, GER - P&amp;L'!B492,'AMAZON UK, FR, GER - P&amp;L'!B768)</f>
        <v>0</v>
      </c>
      <c r="C224" s="302">
        <f>sum('AMAZON UK, FR, GER - P&amp;L'!C216,'AMAZON UK, FR, GER - P&amp;L'!C492,'AMAZON UK, FR, GER - P&amp;L'!C768)</f>
        <v>0</v>
      </c>
      <c r="D224" s="302">
        <f>sum('AMAZON UK, FR, GER - P&amp;L'!D216,'AMAZON UK, FR, GER - P&amp;L'!D492,'AMAZON UK, FR, GER - P&amp;L'!D768)</f>
        <v>0</v>
      </c>
      <c r="E224" s="302">
        <f>sum('AMAZON UK, FR, GER - P&amp;L'!E216,'AMAZON UK, FR, GER - P&amp;L'!E492,'AMAZON UK, FR, GER - P&amp;L'!E768)</f>
        <v>0</v>
      </c>
      <c r="F224" s="302">
        <f>sum('AMAZON UK, FR, GER - P&amp;L'!F216,'AMAZON UK, FR, GER - P&amp;L'!F492,'AMAZON UK, FR, GER - P&amp;L'!F768)</f>
        <v>0</v>
      </c>
      <c r="G224" s="302">
        <f>sum('AMAZON UK, FR, GER - P&amp;L'!G216,'AMAZON UK, FR, GER - P&amp;L'!G492,'AMAZON UK, FR, GER - P&amp;L'!G768)</f>
        <v>0</v>
      </c>
      <c r="H224" s="302">
        <f>sum('AMAZON UK, FR, GER - P&amp;L'!H216,'AMAZON UK, FR, GER - P&amp;L'!H492,'AMAZON UK, FR, GER - P&amp;L'!H768)</f>
        <v>0</v>
      </c>
      <c r="I224" s="302">
        <f>sum('AMAZON UK, FR, GER - P&amp;L'!I216,'AMAZON UK, FR, GER - P&amp;L'!I492,'AMAZON UK, FR, GER - P&amp;L'!I768)</f>
        <v>0</v>
      </c>
      <c r="J224" s="302">
        <f>sum('AMAZON UK, FR, GER - P&amp;L'!J216,'AMAZON UK, FR, GER - P&amp;L'!J492,'AMAZON UK, FR, GER - P&amp;L'!J768)</f>
        <v>0</v>
      </c>
      <c r="K224" s="302">
        <f>sum('AMAZON UK, FR, GER - P&amp;L'!K216,'AMAZON UK, FR, GER - P&amp;L'!K492,'AMAZON UK, FR, GER - P&amp;L'!K768)</f>
        <v>0</v>
      </c>
      <c r="L224" s="302">
        <f>sum('AMAZON UK, FR, GER - P&amp;L'!L216,'AMAZON UK, FR, GER - P&amp;L'!L492,'AMAZON UK, FR, GER - P&amp;L'!L768)</f>
        <v>0</v>
      </c>
      <c r="M224" s="302">
        <f>sum('AMAZON UK, FR, GER - P&amp;L'!M216,'AMAZON UK, FR, GER - P&amp;L'!M492,'AMAZON UK, FR, GER - P&amp;L'!M768)</f>
        <v>0</v>
      </c>
      <c r="N224" s="302">
        <f>sum('AMAZON UK, FR, GER - P&amp;L'!N216,'AMAZON UK, FR, GER - P&amp;L'!N492,'AMAZON UK, FR, GER - P&amp;L'!N768)</f>
        <v>0</v>
      </c>
      <c r="O224" s="302">
        <f>sum('AMAZON UK, FR, GER - P&amp;L'!O216,'AMAZON UK, FR, GER - P&amp;L'!O492,'AMAZON UK, FR, GER - P&amp;L'!O768)</f>
        <v>0</v>
      </c>
      <c r="P224" s="302">
        <f>sum('AMAZON UK, FR, GER - P&amp;L'!P216,'AMAZON UK, FR, GER - P&amp;L'!P492,'AMAZON UK, FR, GER - P&amp;L'!P768)</f>
        <v>0</v>
      </c>
      <c r="Q224" s="302">
        <f>sum('AMAZON UK, FR, GER - P&amp;L'!Q216,'AMAZON UK, FR, GER - P&amp;L'!Q492,'AMAZON UK, FR, GER - P&amp;L'!Q768)</f>
        <v>0</v>
      </c>
      <c r="R224" s="302">
        <f>sum('AMAZON UK, FR, GER - P&amp;L'!R216,'AMAZON UK, FR, GER - P&amp;L'!R492,'AMAZON UK, FR, GER - P&amp;L'!R768)</f>
        <v>0</v>
      </c>
      <c r="S224" s="302">
        <f>sum('AMAZON UK, FR, GER - P&amp;L'!S216,'AMAZON UK, FR, GER - P&amp;L'!S492,'AMAZON UK, FR, GER - P&amp;L'!S768)</f>
        <v>0</v>
      </c>
      <c r="T224" s="302">
        <f>sum('AMAZON UK, FR, GER - P&amp;L'!T216,'AMAZON UK, FR, GER - P&amp;L'!T492,'AMAZON UK, FR, GER - P&amp;L'!T768)</f>
        <v>0</v>
      </c>
      <c r="U224" s="302">
        <f>sum('AMAZON UK, FR, GER - P&amp;L'!U216,'AMAZON UK, FR, GER - P&amp;L'!U492,'AMAZON UK, FR, GER - P&amp;L'!U768)</f>
        <v>0</v>
      </c>
      <c r="V224" s="302">
        <f>sum('AMAZON UK, FR, GER - P&amp;L'!V216,'AMAZON UK, FR, GER - P&amp;L'!V492,'AMAZON UK, FR, GER - P&amp;L'!V768)</f>
        <v>0</v>
      </c>
      <c r="W224" s="302">
        <f>sum('AMAZON UK, FR, GER - P&amp;L'!W216,'AMAZON UK, FR, GER - P&amp;L'!W492,'AMAZON UK, FR, GER - P&amp;L'!W768)</f>
        <v>0</v>
      </c>
      <c r="X224" s="302">
        <f>sum('AMAZON UK, FR, GER - P&amp;L'!X216,'AMAZON UK, FR, GER - P&amp;L'!X492,'AMAZON UK, FR, GER - P&amp;L'!X768)</f>
        <v>0</v>
      </c>
      <c r="Y224" s="302">
        <f>sum('AMAZON UK, FR, GER - P&amp;L'!Y216,'AMAZON UK, FR, GER - P&amp;L'!Y492,'AMAZON UK, FR, GER - P&amp;L'!Y768)</f>
        <v>0</v>
      </c>
      <c r="Z224" s="302">
        <f>sum('AMAZON UK, FR, GER - P&amp;L'!Z216,'AMAZON UK, FR, GER - P&amp;L'!Z492,'AMAZON UK, FR, GER - P&amp;L'!Z768)</f>
        <v>0</v>
      </c>
      <c r="AA224" s="302">
        <f>sum('AMAZON UK, FR, GER - P&amp;L'!AA216,'AMAZON UK, FR, GER - P&amp;L'!AA492,'AMAZON UK, FR, GER - P&amp;L'!AA768)</f>
        <v>0</v>
      </c>
      <c r="AB224" s="302">
        <f>sum('AMAZON UK, FR, GER - P&amp;L'!AB216,'AMAZON UK, FR, GER - P&amp;L'!AB492,'AMAZON UK, FR, GER - P&amp;L'!AB768)</f>
        <v>0</v>
      </c>
      <c r="AC224" s="302">
        <f>sum('AMAZON UK, FR, GER - P&amp;L'!AC216,'AMAZON UK, FR, GER - P&amp;L'!AC492,'AMAZON UK, FR, GER - P&amp;L'!AC768)</f>
        <v>0</v>
      </c>
      <c r="AD224" s="302">
        <f>sum('AMAZON UK, FR, GER - P&amp;L'!AD216,'AMAZON UK, FR, GER - P&amp;L'!AD492,'AMAZON UK, FR, GER - P&amp;L'!AD768)</f>
        <v>0</v>
      </c>
      <c r="AE224" s="302">
        <f>sum('AMAZON UK, FR, GER - P&amp;L'!AE216,'AMAZON UK, FR, GER - P&amp;L'!AE492,'AMAZON UK, FR, GER - P&amp;L'!AE768)</f>
        <v>0</v>
      </c>
      <c r="AF224" s="302">
        <f>sum('AMAZON UK, FR, GER - P&amp;L'!AF216,'AMAZON UK, FR, GER - P&amp;L'!AF492,'AMAZON UK, FR, GER - P&amp;L'!AF768)</f>
        <v>0</v>
      </c>
      <c r="AG224" s="189">
        <f t="shared" ref="AG224:AG225" si="70">SUM(B224:AF224)</f>
        <v>0</v>
      </c>
      <c r="AH224" s="150"/>
    </row>
    <row r="225">
      <c r="A225" s="413" t="s">
        <v>1040</v>
      </c>
      <c r="B225" s="416">
        <f t="shared" ref="B225:AF225" si="69">sum(B224)</f>
        <v>0</v>
      </c>
      <c r="C225" s="416">
        <f t="shared" si="69"/>
        <v>0</v>
      </c>
      <c r="D225" s="416">
        <f t="shared" si="69"/>
        <v>0</v>
      </c>
      <c r="E225" s="416">
        <f t="shared" si="69"/>
        <v>0</v>
      </c>
      <c r="F225" s="416">
        <f t="shared" si="69"/>
        <v>0</v>
      </c>
      <c r="G225" s="416">
        <f t="shared" si="69"/>
        <v>0</v>
      </c>
      <c r="H225" s="416">
        <f t="shared" si="69"/>
        <v>0</v>
      </c>
      <c r="I225" s="416">
        <f t="shared" si="69"/>
        <v>0</v>
      </c>
      <c r="J225" s="416">
        <f t="shared" si="69"/>
        <v>0</v>
      </c>
      <c r="K225" s="416">
        <f t="shared" si="69"/>
        <v>0</v>
      </c>
      <c r="L225" s="416">
        <f t="shared" si="69"/>
        <v>0</v>
      </c>
      <c r="M225" s="416">
        <f t="shared" si="69"/>
        <v>0</v>
      </c>
      <c r="N225" s="416">
        <f t="shared" si="69"/>
        <v>0</v>
      </c>
      <c r="O225" s="416">
        <f t="shared" si="69"/>
        <v>0</v>
      </c>
      <c r="P225" s="416">
        <f t="shared" si="69"/>
        <v>0</v>
      </c>
      <c r="Q225" s="416">
        <f t="shared" si="69"/>
        <v>0</v>
      </c>
      <c r="R225" s="416">
        <f t="shared" si="69"/>
        <v>0</v>
      </c>
      <c r="S225" s="416">
        <f t="shared" si="69"/>
        <v>0</v>
      </c>
      <c r="T225" s="416">
        <f t="shared" si="69"/>
        <v>0</v>
      </c>
      <c r="U225" s="416">
        <f t="shared" si="69"/>
        <v>0</v>
      </c>
      <c r="V225" s="416">
        <f t="shared" si="69"/>
        <v>0</v>
      </c>
      <c r="W225" s="416">
        <f t="shared" si="69"/>
        <v>0</v>
      </c>
      <c r="X225" s="416">
        <f t="shared" si="69"/>
        <v>0</v>
      </c>
      <c r="Y225" s="416">
        <f t="shared" si="69"/>
        <v>0</v>
      </c>
      <c r="Z225" s="416">
        <f t="shared" si="69"/>
        <v>0</v>
      </c>
      <c r="AA225" s="416">
        <f t="shared" si="69"/>
        <v>0</v>
      </c>
      <c r="AB225" s="416">
        <f t="shared" si="69"/>
        <v>0</v>
      </c>
      <c r="AC225" s="416">
        <f t="shared" si="69"/>
        <v>0</v>
      </c>
      <c r="AD225" s="416">
        <f t="shared" si="69"/>
        <v>0</v>
      </c>
      <c r="AE225" s="416">
        <f t="shared" si="69"/>
        <v>0</v>
      </c>
      <c r="AF225" s="416">
        <f t="shared" si="69"/>
        <v>0</v>
      </c>
      <c r="AG225" s="189">
        <f t="shared" si="70"/>
        <v>0</v>
      </c>
      <c r="AH225" s="150"/>
    </row>
    <row r="226">
      <c r="A226" s="409"/>
      <c r="AG226" s="189"/>
      <c r="AH226" s="283"/>
    </row>
    <row r="227">
      <c r="AG227" s="189"/>
      <c r="AH227" s="283"/>
    </row>
    <row r="228">
      <c r="AG228" s="189"/>
      <c r="AH228" s="283"/>
    </row>
    <row r="229" collapsed="1">
      <c r="A229" s="286" t="s">
        <v>893</v>
      </c>
      <c r="B229" s="200">
        <f t="shared" ref="B229:AF229" si="71">sum(B230,B245)</f>
        <v>0</v>
      </c>
      <c r="C229" s="200">
        <f t="shared" si="71"/>
        <v>0</v>
      </c>
      <c r="D229" s="200">
        <f t="shared" si="71"/>
        <v>0</v>
      </c>
      <c r="E229" s="200">
        <f t="shared" si="71"/>
        <v>0</v>
      </c>
      <c r="F229" s="200">
        <f t="shared" si="71"/>
        <v>0</v>
      </c>
      <c r="G229" s="200">
        <f t="shared" si="71"/>
        <v>0</v>
      </c>
      <c r="H229" s="200">
        <f t="shared" si="71"/>
        <v>0</v>
      </c>
      <c r="I229" s="200">
        <f t="shared" si="71"/>
        <v>0</v>
      </c>
      <c r="J229" s="200">
        <f t="shared" si="71"/>
        <v>0</v>
      </c>
      <c r="K229" s="200">
        <f t="shared" si="71"/>
        <v>0</v>
      </c>
      <c r="L229" s="200">
        <f t="shared" si="71"/>
        <v>0</v>
      </c>
      <c r="M229" s="200">
        <f t="shared" si="71"/>
        <v>0</v>
      </c>
      <c r="N229" s="200">
        <f t="shared" si="71"/>
        <v>0</v>
      </c>
      <c r="O229" s="200">
        <f t="shared" si="71"/>
        <v>0</v>
      </c>
      <c r="P229" s="200">
        <f t="shared" si="71"/>
        <v>0</v>
      </c>
      <c r="Q229" s="200">
        <f t="shared" si="71"/>
        <v>0</v>
      </c>
      <c r="R229" s="200">
        <f t="shared" si="71"/>
        <v>0</v>
      </c>
      <c r="S229" s="200">
        <f t="shared" si="71"/>
        <v>0</v>
      </c>
      <c r="T229" s="200">
        <f t="shared" si="71"/>
        <v>0</v>
      </c>
      <c r="U229" s="200">
        <f t="shared" si="71"/>
        <v>0</v>
      </c>
      <c r="V229" s="200">
        <f t="shared" si="71"/>
        <v>0</v>
      </c>
      <c r="W229" s="200">
        <f t="shared" si="71"/>
        <v>0</v>
      </c>
      <c r="X229" s="200">
        <f t="shared" si="71"/>
        <v>0</v>
      </c>
      <c r="Y229" s="200">
        <f t="shared" si="71"/>
        <v>0</v>
      </c>
      <c r="Z229" s="200">
        <f t="shared" si="71"/>
        <v>0</v>
      </c>
      <c r="AA229" s="200">
        <f t="shared" si="71"/>
        <v>0</v>
      </c>
      <c r="AB229" s="200">
        <f t="shared" si="71"/>
        <v>0</v>
      </c>
      <c r="AC229" s="200">
        <f t="shared" si="71"/>
        <v>0</v>
      </c>
      <c r="AD229" s="200">
        <f t="shared" si="71"/>
        <v>0</v>
      </c>
      <c r="AE229" s="200">
        <f t="shared" si="71"/>
        <v>0</v>
      </c>
      <c r="AF229" s="200">
        <f t="shared" si="71"/>
        <v>0</v>
      </c>
      <c r="AG229" s="189">
        <f t="shared" ref="AG229:AG238" si="73">SUM(B229:AF229)</f>
        <v>0</v>
      </c>
      <c r="AH229" s="201"/>
    </row>
    <row r="230" hidden="1" outlineLevel="1">
      <c r="A230" s="202" t="s">
        <v>230</v>
      </c>
      <c r="B230" s="203">
        <f t="shared" ref="B230:AF230" si="72">sum(B238,B243)</f>
        <v>0</v>
      </c>
      <c r="C230" s="203">
        <f t="shared" si="72"/>
        <v>0</v>
      </c>
      <c r="D230" s="203">
        <f t="shared" si="72"/>
        <v>0</v>
      </c>
      <c r="E230" s="203">
        <f t="shared" si="72"/>
        <v>0</v>
      </c>
      <c r="F230" s="203">
        <f t="shared" si="72"/>
        <v>0</v>
      </c>
      <c r="G230" s="203">
        <f t="shared" si="72"/>
        <v>0</v>
      </c>
      <c r="H230" s="203">
        <f t="shared" si="72"/>
        <v>0</v>
      </c>
      <c r="I230" s="203">
        <f t="shared" si="72"/>
        <v>0</v>
      </c>
      <c r="J230" s="203">
        <f t="shared" si="72"/>
        <v>0</v>
      </c>
      <c r="K230" s="203">
        <f t="shared" si="72"/>
        <v>0</v>
      </c>
      <c r="L230" s="203">
        <f t="shared" si="72"/>
        <v>0</v>
      </c>
      <c r="M230" s="203">
        <f t="shared" si="72"/>
        <v>0</v>
      </c>
      <c r="N230" s="203">
        <f t="shared" si="72"/>
        <v>0</v>
      </c>
      <c r="O230" s="203">
        <f t="shared" si="72"/>
        <v>0</v>
      </c>
      <c r="P230" s="203">
        <f t="shared" si="72"/>
        <v>0</v>
      </c>
      <c r="Q230" s="203">
        <f t="shared" si="72"/>
        <v>0</v>
      </c>
      <c r="R230" s="203">
        <f t="shared" si="72"/>
        <v>0</v>
      </c>
      <c r="S230" s="203">
        <f t="shared" si="72"/>
        <v>0</v>
      </c>
      <c r="T230" s="203">
        <f t="shared" si="72"/>
        <v>0</v>
      </c>
      <c r="U230" s="203">
        <f t="shared" si="72"/>
        <v>0</v>
      </c>
      <c r="V230" s="203">
        <f t="shared" si="72"/>
        <v>0</v>
      </c>
      <c r="W230" s="203">
        <f t="shared" si="72"/>
        <v>0</v>
      </c>
      <c r="X230" s="203">
        <f t="shared" si="72"/>
        <v>0</v>
      </c>
      <c r="Y230" s="203">
        <f t="shared" si="72"/>
        <v>0</v>
      </c>
      <c r="Z230" s="203">
        <f t="shared" si="72"/>
        <v>0</v>
      </c>
      <c r="AA230" s="203">
        <f t="shared" si="72"/>
        <v>0</v>
      </c>
      <c r="AB230" s="203">
        <f t="shared" si="72"/>
        <v>0</v>
      </c>
      <c r="AC230" s="203">
        <f t="shared" si="72"/>
        <v>0</v>
      </c>
      <c r="AD230" s="203">
        <f t="shared" si="72"/>
        <v>0</v>
      </c>
      <c r="AE230" s="203">
        <f t="shared" si="72"/>
        <v>0</v>
      </c>
      <c r="AF230" s="203">
        <f t="shared" si="72"/>
        <v>0</v>
      </c>
      <c r="AG230" s="189">
        <f t="shared" si="73"/>
        <v>0</v>
      </c>
      <c r="AH230" s="205"/>
    </row>
    <row r="231" hidden="1" outlineLevel="1">
      <c r="A231" s="306" t="s">
        <v>379</v>
      </c>
      <c r="B231" s="235">
        <f>sum('AMAZON UK, FR, GER - P&amp;L'!B223,'AMAZON UK, FR, GER - P&amp;L'!B499,'AMAZON UK, FR, GER - P&amp;L'!B775)</f>
        <v>0</v>
      </c>
      <c r="C231" s="235">
        <f>sum('AMAZON UK, FR, GER - P&amp;L'!C223,'AMAZON UK, FR, GER - P&amp;L'!C499,'AMAZON UK, FR, GER - P&amp;L'!C775)</f>
        <v>0</v>
      </c>
      <c r="D231" s="235">
        <f>sum('AMAZON UK, FR, GER - P&amp;L'!D223,'AMAZON UK, FR, GER - P&amp;L'!D499,'AMAZON UK, FR, GER - P&amp;L'!D775)</f>
        <v>0</v>
      </c>
      <c r="E231" s="235">
        <f>sum('AMAZON UK, FR, GER - P&amp;L'!E223,'AMAZON UK, FR, GER - P&amp;L'!E499,'AMAZON UK, FR, GER - P&amp;L'!E775)</f>
        <v>0</v>
      </c>
      <c r="F231" s="235">
        <f>sum('AMAZON UK, FR, GER - P&amp;L'!F223,'AMAZON UK, FR, GER - P&amp;L'!F499,'AMAZON UK, FR, GER - P&amp;L'!F775)</f>
        <v>0</v>
      </c>
      <c r="G231" s="235">
        <f>sum('AMAZON UK, FR, GER - P&amp;L'!G223,'AMAZON UK, FR, GER - P&amp;L'!G499,'AMAZON UK, FR, GER - P&amp;L'!G775)</f>
        <v>0</v>
      </c>
      <c r="H231" s="235">
        <f>sum('AMAZON UK, FR, GER - P&amp;L'!H223,'AMAZON UK, FR, GER - P&amp;L'!H499,'AMAZON UK, FR, GER - P&amp;L'!H775)</f>
        <v>0</v>
      </c>
      <c r="I231" s="235">
        <f>sum('AMAZON UK, FR, GER - P&amp;L'!I223,'AMAZON UK, FR, GER - P&amp;L'!I499,'AMAZON UK, FR, GER - P&amp;L'!I775)</f>
        <v>0</v>
      </c>
      <c r="J231" s="235">
        <f>sum('AMAZON UK, FR, GER - P&amp;L'!J223,'AMAZON UK, FR, GER - P&amp;L'!J499,'AMAZON UK, FR, GER - P&amp;L'!J775)</f>
        <v>0</v>
      </c>
      <c r="K231" s="235">
        <f>sum('AMAZON UK, FR, GER - P&amp;L'!K223,'AMAZON UK, FR, GER - P&amp;L'!K499,'AMAZON UK, FR, GER - P&amp;L'!K775)</f>
        <v>0</v>
      </c>
      <c r="L231" s="235">
        <f>sum('AMAZON UK, FR, GER - P&amp;L'!L223,'AMAZON UK, FR, GER - P&amp;L'!L499,'AMAZON UK, FR, GER - P&amp;L'!L775)</f>
        <v>0</v>
      </c>
      <c r="M231" s="235">
        <f>sum('AMAZON UK, FR, GER - P&amp;L'!M223,'AMAZON UK, FR, GER - P&amp;L'!M499,'AMAZON UK, FR, GER - P&amp;L'!M775)</f>
        <v>0</v>
      </c>
      <c r="N231" s="235">
        <f>sum('AMAZON UK, FR, GER - P&amp;L'!N223,'AMAZON UK, FR, GER - P&amp;L'!N499,'AMAZON UK, FR, GER - P&amp;L'!N775)</f>
        <v>0</v>
      </c>
      <c r="O231" s="235">
        <f>sum('AMAZON UK, FR, GER - P&amp;L'!O223,'AMAZON UK, FR, GER - P&amp;L'!O499,'AMAZON UK, FR, GER - P&amp;L'!O775)</f>
        <v>0</v>
      </c>
      <c r="P231" s="235">
        <f>sum('AMAZON UK, FR, GER - P&amp;L'!P223,'AMAZON UK, FR, GER - P&amp;L'!P499,'AMAZON UK, FR, GER - P&amp;L'!P775)</f>
        <v>0</v>
      </c>
      <c r="Q231" s="235">
        <f>sum('AMAZON UK, FR, GER - P&amp;L'!Q223,'AMAZON UK, FR, GER - P&amp;L'!Q499,'AMAZON UK, FR, GER - P&amp;L'!Q775)</f>
        <v>0</v>
      </c>
      <c r="R231" s="235">
        <f>sum('AMAZON UK, FR, GER - P&amp;L'!R223,'AMAZON UK, FR, GER - P&amp;L'!R499,'AMAZON UK, FR, GER - P&amp;L'!R775)</f>
        <v>0</v>
      </c>
      <c r="S231" s="235">
        <f>sum('AMAZON UK, FR, GER - P&amp;L'!S223,'AMAZON UK, FR, GER - P&amp;L'!S499,'AMAZON UK, FR, GER - P&amp;L'!S775)</f>
        <v>0</v>
      </c>
      <c r="T231" s="235">
        <f>sum('AMAZON UK, FR, GER - P&amp;L'!T223,'AMAZON UK, FR, GER - P&amp;L'!T499,'AMAZON UK, FR, GER - P&amp;L'!T775)</f>
        <v>0</v>
      </c>
      <c r="U231" s="235">
        <f>sum('AMAZON UK, FR, GER - P&amp;L'!U223,'AMAZON UK, FR, GER - P&amp;L'!U499,'AMAZON UK, FR, GER - P&amp;L'!U775)</f>
        <v>0</v>
      </c>
      <c r="V231" s="235">
        <f>sum('AMAZON UK, FR, GER - P&amp;L'!V223,'AMAZON UK, FR, GER - P&amp;L'!V499,'AMAZON UK, FR, GER - P&amp;L'!V775)</f>
        <v>0</v>
      </c>
      <c r="W231" s="235">
        <f>sum('AMAZON UK, FR, GER - P&amp;L'!W223,'AMAZON UK, FR, GER - P&amp;L'!W499,'AMAZON UK, FR, GER - P&amp;L'!W775)</f>
        <v>0</v>
      </c>
      <c r="X231" s="235">
        <f>sum('AMAZON UK, FR, GER - P&amp;L'!X223,'AMAZON UK, FR, GER - P&amp;L'!X499,'AMAZON UK, FR, GER - P&amp;L'!X775)</f>
        <v>0</v>
      </c>
      <c r="Y231" s="235">
        <f>sum('AMAZON UK, FR, GER - P&amp;L'!Y223,'AMAZON UK, FR, GER - P&amp;L'!Y499,'AMAZON UK, FR, GER - P&amp;L'!Y775)</f>
        <v>0</v>
      </c>
      <c r="Z231" s="235">
        <f>sum('AMAZON UK, FR, GER - P&amp;L'!Z223,'AMAZON UK, FR, GER - P&amp;L'!Z499,'AMAZON UK, FR, GER - P&amp;L'!Z775)</f>
        <v>0</v>
      </c>
      <c r="AA231" s="235">
        <f>sum('AMAZON UK, FR, GER - P&amp;L'!AA223,'AMAZON UK, FR, GER - P&amp;L'!AA499,'AMAZON UK, FR, GER - P&amp;L'!AA775)</f>
        <v>0</v>
      </c>
      <c r="AB231" s="235">
        <f>sum('AMAZON UK, FR, GER - P&amp;L'!AB223,'AMAZON UK, FR, GER - P&amp;L'!AB499,'AMAZON UK, FR, GER - P&amp;L'!AB775)</f>
        <v>0</v>
      </c>
      <c r="AC231" s="235">
        <f>sum('AMAZON UK, FR, GER - P&amp;L'!AC223,'AMAZON UK, FR, GER - P&amp;L'!AC499,'AMAZON UK, FR, GER - P&amp;L'!AC775)</f>
        <v>0</v>
      </c>
      <c r="AD231" s="235">
        <f>sum('AMAZON UK, FR, GER - P&amp;L'!AD223,'AMAZON UK, FR, GER - P&amp;L'!AD499,'AMAZON UK, FR, GER - P&amp;L'!AD775)</f>
        <v>0</v>
      </c>
      <c r="AE231" s="235">
        <f>sum('AMAZON UK, FR, GER - P&amp;L'!AE223,'AMAZON UK, FR, GER - P&amp;L'!AE499,'AMAZON UK, FR, GER - P&amp;L'!AE775)</f>
        <v>0</v>
      </c>
      <c r="AF231" s="235">
        <f>sum('AMAZON UK, FR, GER - P&amp;L'!AF223,'AMAZON UK, FR, GER - P&amp;L'!AF499,'AMAZON UK, FR, GER - P&amp;L'!AF775)</f>
        <v>0</v>
      </c>
      <c r="AG231" s="189">
        <f t="shared" si="73"/>
        <v>0</v>
      </c>
      <c r="AH231" s="208"/>
    </row>
    <row r="232" hidden="1" outlineLevel="1">
      <c r="A232" s="306" t="s">
        <v>380</v>
      </c>
      <c r="B232" s="235">
        <f>sum('AMAZON UK, FR, GER - P&amp;L'!B224,'AMAZON UK, FR, GER - P&amp;L'!B500,'AMAZON UK, FR, GER - P&amp;L'!B776)</f>
        <v>0</v>
      </c>
      <c r="C232" s="235">
        <f>sum('AMAZON UK, FR, GER - P&amp;L'!C224,'AMAZON UK, FR, GER - P&amp;L'!C500,'AMAZON UK, FR, GER - P&amp;L'!C776)</f>
        <v>0</v>
      </c>
      <c r="D232" s="235">
        <f>sum('AMAZON UK, FR, GER - P&amp;L'!D224,'AMAZON UK, FR, GER - P&amp;L'!D500,'AMAZON UK, FR, GER - P&amp;L'!D776)</f>
        <v>0</v>
      </c>
      <c r="E232" s="235">
        <f>sum('AMAZON UK, FR, GER - P&amp;L'!E224,'AMAZON UK, FR, GER - P&amp;L'!E500,'AMAZON UK, FR, GER - P&amp;L'!E776)</f>
        <v>0</v>
      </c>
      <c r="F232" s="235">
        <f>sum('AMAZON UK, FR, GER - P&amp;L'!F224,'AMAZON UK, FR, GER - P&amp;L'!F500,'AMAZON UK, FR, GER - P&amp;L'!F776)</f>
        <v>0</v>
      </c>
      <c r="G232" s="235">
        <f>sum('AMAZON UK, FR, GER - P&amp;L'!G224,'AMAZON UK, FR, GER - P&amp;L'!G500,'AMAZON UK, FR, GER - P&amp;L'!G776)</f>
        <v>0</v>
      </c>
      <c r="H232" s="235">
        <f>sum('AMAZON UK, FR, GER - P&amp;L'!H224,'AMAZON UK, FR, GER - P&amp;L'!H500,'AMAZON UK, FR, GER - P&amp;L'!H776)</f>
        <v>0</v>
      </c>
      <c r="I232" s="235">
        <f>sum('AMAZON UK, FR, GER - P&amp;L'!I224,'AMAZON UK, FR, GER - P&amp;L'!I500,'AMAZON UK, FR, GER - P&amp;L'!I776)</f>
        <v>0</v>
      </c>
      <c r="J232" s="235">
        <f>sum('AMAZON UK, FR, GER - P&amp;L'!J224,'AMAZON UK, FR, GER - P&amp;L'!J500,'AMAZON UK, FR, GER - P&amp;L'!J776)</f>
        <v>0</v>
      </c>
      <c r="K232" s="235">
        <f>sum('AMAZON UK, FR, GER - P&amp;L'!K224,'AMAZON UK, FR, GER - P&amp;L'!K500,'AMAZON UK, FR, GER - P&amp;L'!K776)</f>
        <v>0</v>
      </c>
      <c r="L232" s="235">
        <f>sum('AMAZON UK, FR, GER - P&amp;L'!L224,'AMAZON UK, FR, GER - P&amp;L'!L500,'AMAZON UK, FR, GER - P&amp;L'!L776)</f>
        <v>0</v>
      </c>
      <c r="M232" s="235">
        <f>sum('AMAZON UK, FR, GER - P&amp;L'!M224,'AMAZON UK, FR, GER - P&amp;L'!M500,'AMAZON UK, FR, GER - P&amp;L'!M776)</f>
        <v>0</v>
      </c>
      <c r="N232" s="235">
        <f>sum('AMAZON UK, FR, GER - P&amp;L'!N224,'AMAZON UK, FR, GER - P&amp;L'!N500,'AMAZON UK, FR, GER - P&amp;L'!N776)</f>
        <v>0</v>
      </c>
      <c r="O232" s="235">
        <f>sum('AMAZON UK, FR, GER - P&amp;L'!O224,'AMAZON UK, FR, GER - P&amp;L'!O500,'AMAZON UK, FR, GER - P&amp;L'!O776)</f>
        <v>0</v>
      </c>
      <c r="P232" s="235">
        <f>sum('AMAZON UK, FR, GER - P&amp;L'!P224,'AMAZON UK, FR, GER - P&amp;L'!P500,'AMAZON UK, FR, GER - P&amp;L'!P776)</f>
        <v>0</v>
      </c>
      <c r="Q232" s="235">
        <f>sum('AMAZON UK, FR, GER - P&amp;L'!Q224,'AMAZON UK, FR, GER - P&amp;L'!Q500,'AMAZON UK, FR, GER - P&amp;L'!Q776)</f>
        <v>0</v>
      </c>
      <c r="R232" s="235">
        <f>sum('AMAZON UK, FR, GER - P&amp;L'!R224,'AMAZON UK, FR, GER - P&amp;L'!R500,'AMAZON UK, FR, GER - P&amp;L'!R776)</f>
        <v>0</v>
      </c>
      <c r="S232" s="235">
        <f>sum('AMAZON UK, FR, GER - P&amp;L'!S224,'AMAZON UK, FR, GER - P&amp;L'!S500,'AMAZON UK, FR, GER - P&amp;L'!S776)</f>
        <v>0</v>
      </c>
      <c r="T232" s="235">
        <f>sum('AMAZON UK, FR, GER - P&amp;L'!T224,'AMAZON UK, FR, GER - P&amp;L'!T500,'AMAZON UK, FR, GER - P&amp;L'!T776)</f>
        <v>0</v>
      </c>
      <c r="U232" s="235">
        <f>sum('AMAZON UK, FR, GER - P&amp;L'!U224,'AMAZON UK, FR, GER - P&amp;L'!U500,'AMAZON UK, FR, GER - P&amp;L'!U776)</f>
        <v>0</v>
      </c>
      <c r="V232" s="235">
        <f>sum('AMAZON UK, FR, GER - P&amp;L'!V224,'AMAZON UK, FR, GER - P&amp;L'!V500,'AMAZON UK, FR, GER - P&amp;L'!V776)</f>
        <v>0</v>
      </c>
      <c r="W232" s="235">
        <f>sum('AMAZON UK, FR, GER - P&amp;L'!W224,'AMAZON UK, FR, GER - P&amp;L'!W500,'AMAZON UK, FR, GER - P&amp;L'!W776)</f>
        <v>0</v>
      </c>
      <c r="X232" s="235">
        <f>sum('AMAZON UK, FR, GER - P&amp;L'!X224,'AMAZON UK, FR, GER - P&amp;L'!X500,'AMAZON UK, FR, GER - P&amp;L'!X776)</f>
        <v>0</v>
      </c>
      <c r="Y232" s="235">
        <f>sum('AMAZON UK, FR, GER - P&amp;L'!Y224,'AMAZON UK, FR, GER - P&amp;L'!Y500,'AMAZON UK, FR, GER - P&amp;L'!Y776)</f>
        <v>0</v>
      </c>
      <c r="Z232" s="235">
        <f>sum('AMAZON UK, FR, GER - P&amp;L'!Z224,'AMAZON UK, FR, GER - P&amp;L'!Z500,'AMAZON UK, FR, GER - P&amp;L'!Z776)</f>
        <v>0</v>
      </c>
      <c r="AA232" s="235">
        <f>sum('AMAZON UK, FR, GER - P&amp;L'!AA224,'AMAZON UK, FR, GER - P&amp;L'!AA500,'AMAZON UK, FR, GER - P&amp;L'!AA776)</f>
        <v>0</v>
      </c>
      <c r="AB232" s="235">
        <f>sum('AMAZON UK, FR, GER - P&amp;L'!AB224,'AMAZON UK, FR, GER - P&amp;L'!AB500,'AMAZON UK, FR, GER - P&amp;L'!AB776)</f>
        <v>0</v>
      </c>
      <c r="AC232" s="235">
        <f>sum('AMAZON UK, FR, GER - P&amp;L'!AC224,'AMAZON UK, FR, GER - P&amp;L'!AC500,'AMAZON UK, FR, GER - P&amp;L'!AC776)</f>
        <v>0</v>
      </c>
      <c r="AD232" s="235">
        <f>sum('AMAZON UK, FR, GER - P&amp;L'!AD224,'AMAZON UK, FR, GER - P&amp;L'!AD500,'AMAZON UK, FR, GER - P&amp;L'!AD776)</f>
        <v>0</v>
      </c>
      <c r="AE232" s="235">
        <f>sum('AMAZON UK, FR, GER - P&amp;L'!AE224,'AMAZON UK, FR, GER - P&amp;L'!AE500,'AMAZON UK, FR, GER - P&amp;L'!AE776)</f>
        <v>0</v>
      </c>
      <c r="AF232" s="235">
        <f>sum('AMAZON UK, FR, GER - P&amp;L'!AF224,'AMAZON UK, FR, GER - P&amp;L'!AF500,'AMAZON UK, FR, GER - P&amp;L'!AF776)</f>
        <v>0</v>
      </c>
      <c r="AG232" s="189">
        <f t="shared" si="73"/>
        <v>0</v>
      </c>
      <c r="AH232" s="208"/>
    </row>
    <row r="233" hidden="1" outlineLevel="1">
      <c r="A233" s="306" t="s">
        <v>381</v>
      </c>
      <c r="B233" s="235">
        <f>sum('AMAZON UK, FR, GER - P&amp;L'!B225,'AMAZON UK, FR, GER - P&amp;L'!B501,'AMAZON UK, FR, GER - P&amp;L'!B777)</f>
        <v>0</v>
      </c>
      <c r="C233" s="235">
        <f>sum('AMAZON UK, FR, GER - P&amp;L'!C225,'AMAZON UK, FR, GER - P&amp;L'!C501,'AMAZON UK, FR, GER - P&amp;L'!C777)</f>
        <v>0</v>
      </c>
      <c r="D233" s="235">
        <f>sum('AMAZON UK, FR, GER - P&amp;L'!D225,'AMAZON UK, FR, GER - P&amp;L'!D501,'AMAZON UK, FR, GER - P&amp;L'!D777)</f>
        <v>0</v>
      </c>
      <c r="E233" s="235">
        <f>sum('AMAZON UK, FR, GER - P&amp;L'!E225,'AMAZON UK, FR, GER - P&amp;L'!E501,'AMAZON UK, FR, GER - P&amp;L'!E777)</f>
        <v>0</v>
      </c>
      <c r="F233" s="235">
        <f>sum('AMAZON UK, FR, GER - P&amp;L'!F225,'AMAZON UK, FR, GER - P&amp;L'!F501,'AMAZON UK, FR, GER - P&amp;L'!F777)</f>
        <v>0</v>
      </c>
      <c r="G233" s="235">
        <f>sum('AMAZON UK, FR, GER - P&amp;L'!G225,'AMAZON UK, FR, GER - P&amp;L'!G501,'AMAZON UK, FR, GER - P&amp;L'!G777)</f>
        <v>0</v>
      </c>
      <c r="H233" s="235">
        <f>sum('AMAZON UK, FR, GER - P&amp;L'!H225,'AMAZON UK, FR, GER - P&amp;L'!H501,'AMAZON UK, FR, GER - P&amp;L'!H777)</f>
        <v>0</v>
      </c>
      <c r="I233" s="235">
        <f>sum('AMAZON UK, FR, GER - P&amp;L'!I225,'AMAZON UK, FR, GER - P&amp;L'!I501,'AMAZON UK, FR, GER - P&amp;L'!I777)</f>
        <v>0</v>
      </c>
      <c r="J233" s="235">
        <f>sum('AMAZON UK, FR, GER - P&amp;L'!J225,'AMAZON UK, FR, GER - P&amp;L'!J501,'AMAZON UK, FR, GER - P&amp;L'!J777)</f>
        <v>0</v>
      </c>
      <c r="K233" s="235">
        <f>sum('AMAZON UK, FR, GER - P&amp;L'!K225,'AMAZON UK, FR, GER - P&amp;L'!K501,'AMAZON UK, FR, GER - P&amp;L'!K777)</f>
        <v>0</v>
      </c>
      <c r="L233" s="235">
        <f>sum('AMAZON UK, FR, GER - P&amp;L'!L225,'AMAZON UK, FR, GER - P&amp;L'!L501,'AMAZON UK, FR, GER - P&amp;L'!L777)</f>
        <v>0</v>
      </c>
      <c r="M233" s="235">
        <f>sum('AMAZON UK, FR, GER - P&amp;L'!M225,'AMAZON UK, FR, GER - P&amp;L'!M501,'AMAZON UK, FR, GER - P&amp;L'!M777)</f>
        <v>0</v>
      </c>
      <c r="N233" s="235">
        <f>sum('AMAZON UK, FR, GER - P&amp;L'!N225,'AMAZON UK, FR, GER - P&amp;L'!N501,'AMAZON UK, FR, GER - P&amp;L'!N777)</f>
        <v>0</v>
      </c>
      <c r="O233" s="235">
        <f>sum('AMAZON UK, FR, GER - P&amp;L'!O225,'AMAZON UK, FR, GER - P&amp;L'!O501,'AMAZON UK, FR, GER - P&amp;L'!O777)</f>
        <v>0</v>
      </c>
      <c r="P233" s="235">
        <f>sum('AMAZON UK, FR, GER - P&amp;L'!P225,'AMAZON UK, FR, GER - P&amp;L'!P501,'AMAZON UK, FR, GER - P&amp;L'!P777)</f>
        <v>0</v>
      </c>
      <c r="Q233" s="235">
        <f>sum('AMAZON UK, FR, GER - P&amp;L'!Q225,'AMAZON UK, FR, GER - P&amp;L'!Q501,'AMAZON UK, FR, GER - P&amp;L'!Q777)</f>
        <v>0</v>
      </c>
      <c r="R233" s="235">
        <f>sum('AMAZON UK, FR, GER - P&amp;L'!R225,'AMAZON UK, FR, GER - P&amp;L'!R501,'AMAZON UK, FR, GER - P&amp;L'!R777)</f>
        <v>0</v>
      </c>
      <c r="S233" s="235">
        <f>sum('AMAZON UK, FR, GER - P&amp;L'!S225,'AMAZON UK, FR, GER - P&amp;L'!S501,'AMAZON UK, FR, GER - P&amp;L'!S777)</f>
        <v>0</v>
      </c>
      <c r="T233" s="235">
        <f>sum('AMAZON UK, FR, GER - P&amp;L'!T225,'AMAZON UK, FR, GER - P&amp;L'!T501,'AMAZON UK, FR, GER - P&amp;L'!T777)</f>
        <v>0</v>
      </c>
      <c r="U233" s="235">
        <f>sum('AMAZON UK, FR, GER - P&amp;L'!U225,'AMAZON UK, FR, GER - P&amp;L'!U501,'AMAZON UK, FR, GER - P&amp;L'!U777)</f>
        <v>0</v>
      </c>
      <c r="V233" s="235">
        <f>sum('AMAZON UK, FR, GER - P&amp;L'!V225,'AMAZON UK, FR, GER - P&amp;L'!V501,'AMAZON UK, FR, GER - P&amp;L'!V777)</f>
        <v>0</v>
      </c>
      <c r="W233" s="235">
        <f>sum('AMAZON UK, FR, GER - P&amp;L'!W225,'AMAZON UK, FR, GER - P&amp;L'!W501,'AMAZON UK, FR, GER - P&amp;L'!W777)</f>
        <v>0</v>
      </c>
      <c r="X233" s="235">
        <f>sum('AMAZON UK, FR, GER - P&amp;L'!X225,'AMAZON UK, FR, GER - P&amp;L'!X501,'AMAZON UK, FR, GER - P&amp;L'!X777)</f>
        <v>0</v>
      </c>
      <c r="Y233" s="235">
        <f>sum('AMAZON UK, FR, GER - P&amp;L'!Y225,'AMAZON UK, FR, GER - P&amp;L'!Y501,'AMAZON UK, FR, GER - P&amp;L'!Y777)</f>
        <v>0</v>
      </c>
      <c r="Z233" s="235">
        <f>sum('AMAZON UK, FR, GER - P&amp;L'!Z225,'AMAZON UK, FR, GER - P&amp;L'!Z501,'AMAZON UK, FR, GER - P&amp;L'!Z777)</f>
        <v>0</v>
      </c>
      <c r="AA233" s="235">
        <f>sum('AMAZON UK, FR, GER - P&amp;L'!AA225,'AMAZON UK, FR, GER - P&amp;L'!AA501,'AMAZON UK, FR, GER - P&amp;L'!AA777)</f>
        <v>0</v>
      </c>
      <c r="AB233" s="235">
        <f>sum('AMAZON UK, FR, GER - P&amp;L'!AB225,'AMAZON UK, FR, GER - P&amp;L'!AB501,'AMAZON UK, FR, GER - P&amp;L'!AB777)</f>
        <v>0</v>
      </c>
      <c r="AC233" s="235">
        <f>sum('AMAZON UK, FR, GER - P&amp;L'!AC225,'AMAZON UK, FR, GER - P&amp;L'!AC501,'AMAZON UK, FR, GER - P&amp;L'!AC777)</f>
        <v>0</v>
      </c>
      <c r="AD233" s="235">
        <f>sum('AMAZON UK, FR, GER - P&amp;L'!AD225,'AMAZON UK, FR, GER - P&amp;L'!AD501,'AMAZON UK, FR, GER - P&amp;L'!AD777)</f>
        <v>0</v>
      </c>
      <c r="AE233" s="235">
        <f>sum('AMAZON UK, FR, GER - P&amp;L'!AE225,'AMAZON UK, FR, GER - P&amp;L'!AE501,'AMAZON UK, FR, GER - P&amp;L'!AE777)</f>
        <v>0</v>
      </c>
      <c r="AF233" s="235">
        <f>sum('AMAZON UK, FR, GER - P&amp;L'!AF225,'AMAZON UK, FR, GER - P&amp;L'!AF501,'AMAZON UK, FR, GER - P&amp;L'!AF777)</f>
        <v>0</v>
      </c>
      <c r="AG233" s="189">
        <f t="shared" si="73"/>
        <v>0</v>
      </c>
      <c r="AH233" s="208"/>
    </row>
    <row r="234" hidden="1" outlineLevel="1">
      <c r="A234" s="306" t="s">
        <v>382</v>
      </c>
      <c r="B234" s="235">
        <f>sum('AMAZON UK, FR, GER - P&amp;L'!B226,'AMAZON UK, FR, GER - P&amp;L'!B502,'AMAZON UK, FR, GER - P&amp;L'!B778)</f>
        <v>0</v>
      </c>
      <c r="C234" s="235">
        <f>sum('AMAZON UK, FR, GER - P&amp;L'!C226,'AMAZON UK, FR, GER - P&amp;L'!C502,'AMAZON UK, FR, GER - P&amp;L'!C778)</f>
        <v>0</v>
      </c>
      <c r="D234" s="235">
        <f>sum('AMAZON UK, FR, GER - P&amp;L'!D226,'AMAZON UK, FR, GER - P&amp;L'!D502,'AMAZON UK, FR, GER - P&amp;L'!D778)</f>
        <v>0</v>
      </c>
      <c r="E234" s="235">
        <f>sum('AMAZON UK, FR, GER - P&amp;L'!E226,'AMAZON UK, FR, GER - P&amp;L'!E502,'AMAZON UK, FR, GER - P&amp;L'!E778)</f>
        <v>0</v>
      </c>
      <c r="F234" s="235">
        <f>sum('AMAZON UK, FR, GER - P&amp;L'!F226,'AMAZON UK, FR, GER - P&amp;L'!F502,'AMAZON UK, FR, GER - P&amp;L'!F778)</f>
        <v>0</v>
      </c>
      <c r="G234" s="235">
        <f>sum('AMAZON UK, FR, GER - P&amp;L'!G226,'AMAZON UK, FR, GER - P&amp;L'!G502,'AMAZON UK, FR, GER - P&amp;L'!G778)</f>
        <v>0</v>
      </c>
      <c r="H234" s="235">
        <f>sum('AMAZON UK, FR, GER - P&amp;L'!H226,'AMAZON UK, FR, GER - P&amp;L'!H502,'AMAZON UK, FR, GER - P&amp;L'!H778)</f>
        <v>0</v>
      </c>
      <c r="I234" s="235">
        <f>sum('AMAZON UK, FR, GER - P&amp;L'!I226,'AMAZON UK, FR, GER - P&amp;L'!I502,'AMAZON UK, FR, GER - P&amp;L'!I778)</f>
        <v>0</v>
      </c>
      <c r="J234" s="235">
        <f>sum('AMAZON UK, FR, GER - P&amp;L'!J226,'AMAZON UK, FR, GER - P&amp;L'!J502,'AMAZON UK, FR, GER - P&amp;L'!J778)</f>
        <v>0</v>
      </c>
      <c r="K234" s="235">
        <f>sum('AMAZON UK, FR, GER - P&amp;L'!K226,'AMAZON UK, FR, GER - P&amp;L'!K502,'AMAZON UK, FR, GER - P&amp;L'!K778)</f>
        <v>0</v>
      </c>
      <c r="L234" s="235">
        <f>sum('AMAZON UK, FR, GER - P&amp;L'!L226,'AMAZON UK, FR, GER - P&amp;L'!L502,'AMAZON UK, FR, GER - P&amp;L'!L778)</f>
        <v>0</v>
      </c>
      <c r="M234" s="235">
        <f>sum('AMAZON UK, FR, GER - P&amp;L'!M226,'AMAZON UK, FR, GER - P&amp;L'!M502,'AMAZON UK, FR, GER - P&amp;L'!M778)</f>
        <v>0</v>
      </c>
      <c r="N234" s="235">
        <f>sum('AMAZON UK, FR, GER - P&amp;L'!N226,'AMAZON UK, FR, GER - P&amp;L'!N502,'AMAZON UK, FR, GER - P&amp;L'!N778)</f>
        <v>0</v>
      </c>
      <c r="O234" s="235">
        <f>sum('AMAZON UK, FR, GER - P&amp;L'!O226,'AMAZON UK, FR, GER - P&amp;L'!O502,'AMAZON UK, FR, GER - P&amp;L'!O778)</f>
        <v>0</v>
      </c>
      <c r="P234" s="235">
        <f>sum('AMAZON UK, FR, GER - P&amp;L'!P226,'AMAZON UK, FR, GER - P&amp;L'!P502,'AMAZON UK, FR, GER - P&amp;L'!P778)</f>
        <v>0</v>
      </c>
      <c r="Q234" s="235">
        <f>sum('AMAZON UK, FR, GER - P&amp;L'!Q226,'AMAZON UK, FR, GER - P&amp;L'!Q502,'AMAZON UK, FR, GER - P&amp;L'!Q778)</f>
        <v>0</v>
      </c>
      <c r="R234" s="235">
        <f>sum('AMAZON UK, FR, GER - P&amp;L'!R226,'AMAZON UK, FR, GER - P&amp;L'!R502,'AMAZON UK, FR, GER - P&amp;L'!R778)</f>
        <v>0</v>
      </c>
      <c r="S234" s="235">
        <f>sum('AMAZON UK, FR, GER - P&amp;L'!S226,'AMAZON UK, FR, GER - P&amp;L'!S502,'AMAZON UK, FR, GER - P&amp;L'!S778)</f>
        <v>0</v>
      </c>
      <c r="T234" s="235">
        <f>sum('AMAZON UK, FR, GER - P&amp;L'!T226,'AMAZON UK, FR, GER - P&amp;L'!T502,'AMAZON UK, FR, GER - P&amp;L'!T778)</f>
        <v>0</v>
      </c>
      <c r="U234" s="235">
        <f>sum('AMAZON UK, FR, GER - P&amp;L'!U226,'AMAZON UK, FR, GER - P&amp;L'!U502,'AMAZON UK, FR, GER - P&amp;L'!U778)</f>
        <v>0</v>
      </c>
      <c r="V234" s="235">
        <f>sum('AMAZON UK, FR, GER - P&amp;L'!V226,'AMAZON UK, FR, GER - P&amp;L'!V502,'AMAZON UK, FR, GER - P&amp;L'!V778)</f>
        <v>0</v>
      </c>
      <c r="W234" s="235">
        <f>sum('AMAZON UK, FR, GER - P&amp;L'!W226,'AMAZON UK, FR, GER - P&amp;L'!W502,'AMAZON UK, FR, GER - P&amp;L'!W778)</f>
        <v>0</v>
      </c>
      <c r="X234" s="235">
        <f>sum('AMAZON UK, FR, GER - P&amp;L'!X226,'AMAZON UK, FR, GER - P&amp;L'!X502,'AMAZON UK, FR, GER - P&amp;L'!X778)</f>
        <v>0</v>
      </c>
      <c r="Y234" s="235">
        <f>sum('AMAZON UK, FR, GER - P&amp;L'!Y226,'AMAZON UK, FR, GER - P&amp;L'!Y502,'AMAZON UK, FR, GER - P&amp;L'!Y778)</f>
        <v>0</v>
      </c>
      <c r="Z234" s="235">
        <f>sum('AMAZON UK, FR, GER - P&amp;L'!Z226,'AMAZON UK, FR, GER - P&amp;L'!Z502,'AMAZON UK, FR, GER - P&amp;L'!Z778)</f>
        <v>0</v>
      </c>
      <c r="AA234" s="235">
        <f>sum('AMAZON UK, FR, GER - P&amp;L'!AA226,'AMAZON UK, FR, GER - P&amp;L'!AA502,'AMAZON UK, FR, GER - P&amp;L'!AA778)</f>
        <v>0</v>
      </c>
      <c r="AB234" s="235">
        <f>sum('AMAZON UK, FR, GER - P&amp;L'!AB226,'AMAZON UK, FR, GER - P&amp;L'!AB502,'AMAZON UK, FR, GER - P&amp;L'!AB778)</f>
        <v>0</v>
      </c>
      <c r="AC234" s="235">
        <f>sum('AMAZON UK, FR, GER - P&amp;L'!AC226,'AMAZON UK, FR, GER - P&amp;L'!AC502,'AMAZON UK, FR, GER - P&amp;L'!AC778)</f>
        <v>0</v>
      </c>
      <c r="AD234" s="235">
        <f>sum('AMAZON UK, FR, GER - P&amp;L'!AD226,'AMAZON UK, FR, GER - P&amp;L'!AD502,'AMAZON UK, FR, GER - P&amp;L'!AD778)</f>
        <v>0</v>
      </c>
      <c r="AE234" s="235">
        <f>sum('AMAZON UK, FR, GER - P&amp;L'!AE226,'AMAZON UK, FR, GER - P&amp;L'!AE502,'AMAZON UK, FR, GER - P&amp;L'!AE778)</f>
        <v>0</v>
      </c>
      <c r="AF234" s="235">
        <f>sum('AMAZON UK, FR, GER - P&amp;L'!AF226,'AMAZON UK, FR, GER - P&amp;L'!AF502,'AMAZON UK, FR, GER - P&amp;L'!AF778)</f>
        <v>0</v>
      </c>
      <c r="AG234" s="189">
        <f t="shared" si="73"/>
        <v>0</v>
      </c>
      <c r="AH234" s="208"/>
    </row>
    <row r="235" hidden="1" outlineLevel="1">
      <c r="A235" s="288" t="s">
        <v>231</v>
      </c>
      <c r="B235" s="235">
        <f>sum('AMAZON UK, FR, GER - P&amp;L'!B227,'AMAZON UK, FR, GER - P&amp;L'!B503,'AMAZON UK, FR, GER - P&amp;L'!B779)</f>
        <v>0</v>
      </c>
      <c r="C235" s="235">
        <f>sum('AMAZON UK, FR, GER - P&amp;L'!C227,'AMAZON UK, FR, GER - P&amp;L'!C503,'AMAZON UK, FR, GER - P&amp;L'!C779)</f>
        <v>0</v>
      </c>
      <c r="D235" s="235">
        <f>sum('AMAZON UK, FR, GER - P&amp;L'!D227,'AMAZON UK, FR, GER - P&amp;L'!D503,'AMAZON UK, FR, GER - P&amp;L'!D779)</f>
        <v>0</v>
      </c>
      <c r="E235" s="235">
        <f>sum('AMAZON UK, FR, GER - P&amp;L'!E227,'AMAZON UK, FR, GER - P&amp;L'!E503,'AMAZON UK, FR, GER - P&amp;L'!E779)</f>
        <v>0</v>
      </c>
      <c r="F235" s="235">
        <f>sum('AMAZON UK, FR, GER - P&amp;L'!F227,'AMAZON UK, FR, GER - P&amp;L'!F503,'AMAZON UK, FR, GER - P&amp;L'!F779)</f>
        <v>0</v>
      </c>
      <c r="G235" s="235">
        <f>sum('AMAZON UK, FR, GER - P&amp;L'!G227,'AMAZON UK, FR, GER - P&amp;L'!G503,'AMAZON UK, FR, GER - P&amp;L'!G779)</f>
        <v>0</v>
      </c>
      <c r="H235" s="235">
        <f>sum('AMAZON UK, FR, GER - P&amp;L'!H227,'AMAZON UK, FR, GER - P&amp;L'!H503,'AMAZON UK, FR, GER - P&amp;L'!H779)</f>
        <v>0</v>
      </c>
      <c r="I235" s="235">
        <f>sum('AMAZON UK, FR, GER - P&amp;L'!I227,'AMAZON UK, FR, GER - P&amp;L'!I503,'AMAZON UK, FR, GER - P&amp;L'!I779)</f>
        <v>0</v>
      </c>
      <c r="J235" s="235">
        <f>sum('AMAZON UK, FR, GER - P&amp;L'!J227,'AMAZON UK, FR, GER - P&amp;L'!J503,'AMAZON UK, FR, GER - P&amp;L'!J779)</f>
        <v>0</v>
      </c>
      <c r="K235" s="235">
        <f>sum('AMAZON UK, FR, GER - P&amp;L'!K227,'AMAZON UK, FR, GER - P&amp;L'!K503,'AMAZON UK, FR, GER - P&amp;L'!K779)</f>
        <v>0</v>
      </c>
      <c r="L235" s="235">
        <f>sum('AMAZON UK, FR, GER - P&amp;L'!L227,'AMAZON UK, FR, GER - P&amp;L'!L503,'AMAZON UK, FR, GER - P&amp;L'!L779)</f>
        <v>0</v>
      </c>
      <c r="M235" s="235">
        <f>sum('AMAZON UK, FR, GER - P&amp;L'!M227,'AMAZON UK, FR, GER - P&amp;L'!M503,'AMAZON UK, FR, GER - P&amp;L'!M779)</f>
        <v>0</v>
      </c>
      <c r="N235" s="235">
        <f>sum('AMAZON UK, FR, GER - P&amp;L'!N227,'AMAZON UK, FR, GER - P&amp;L'!N503,'AMAZON UK, FR, GER - P&amp;L'!N779)</f>
        <v>0</v>
      </c>
      <c r="O235" s="235">
        <f>sum('AMAZON UK, FR, GER - P&amp;L'!O227,'AMAZON UK, FR, GER - P&amp;L'!O503,'AMAZON UK, FR, GER - P&amp;L'!O779)</f>
        <v>0</v>
      </c>
      <c r="P235" s="235">
        <f>sum('AMAZON UK, FR, GER - P&amp;L'!P227,'AMAZON UK, FR, GER - P&amp;L'!P503,'AMAZON UK, FR, GER - P&amp;L'!P779)</f>
        <v>0</v>
      </c>
      <c r="Q235" s="235">
        <f>sum('AMAZON UK, FR, GER - P&amp;L'!Q227,'AMAZON UK, FR, GER - P&amp;L'!Q503,'AMAZON UK, FR, GER - P&amp;L'!Q779)</f>
        <v>0</v>
      </c>
      <c r="R235" s="235">
        <f>sum('AMAZON UK, FR, GER - P&amp;L'!R227,'AMAZON UK, FR, GER - P&amp;L'!R503,'AMAZON UK, FR, GER - P&amp;L'!R779)</f>
        <v>0</v>
      </c>
      <c r="S235" s="235">
        <f>sum('AMAZON UK, FR, GER - P&amp;L'!S227,'AMAZON UK, FR, GER - P&amp;L'!S503,'AMAZON UK, FR, GER - P&amp;L'!S779)</f>
        <v>0</v>
      </c>
      <c r="T235" s="235">
        <f>sum('AMAZON UK, FR, GER - P&amp;L'!T227,'AMAZON UK, FR, GER - P&amp;L'!T503,'AMAZON UK, FR, GER - P&amp;L'!T779)</f>
        <v>0</v>
      </c>
      <c r="U235" s="235">
        <f>sum('AMAZON UK, FR, GER - P&amp;L'!U227,'AMAZON UK, FR, GER - P&amp;L'!U503,'AMAZON UK, FR, GER - P&amp;L'!U779)</f>
        <v>0</v>
      </c>
      <c r="V235" s="235">
        <f>sum('AMAZON UK, FR, GER - P&amp;L'!V227,'AMAZON UK, FR, GER - P&amp;L'!V503,'AMAZON UK, FR, GER - P&amp;L'!V779)</f>
        <v>0</v>
      </c>
      <c r="W235" s="235">
        <f>sum('AMAZON UK, FR, GER - P&amp;L'!W227,'AMAZON UK, FR, GER - P&amp;L'!W503,'AMAZON UK, FR, GER - P&amp;L'!W779)</f>
        <v>0</v>
      </c>
      <c r="X235" s="235">
        <f>sum('AMAZON UK, FR, GER - P&amp;L'!X227,'AMAZON UK, FR, GER - P&amp;L'!X503,'AMAZON UK, FR, GER - P&amp;L'!X779)</f>
        <v>0</v>
      </c>
      <c r="Y235" s="235">
        <f>sum('AMAZON UK, FR, GER - P&amp;L'!Y227,'AMAZON UK, FR, GER - P&amp;L'!Y503,'AMAZON UK, FR, GER - P&amp;L'!Y779)</f>
        <v>0</v>
      </c>
      <c r="Z235" s="235">
        <f>sum('AMAZON UK, FR, GER - P&amp;L'!Z227,'AMAZON UK, FR, GER - P&amp;L'!Z503,'AMAZON UK, FR, GER - P&amp;L'!Z779)</f>
        <v>0</v>
      </c>
      <c r="AA235" s="235">
        <f>sum('AMAZON UK, FR, GER - P&amp;L'!AA227,'AMAZON UK, FR, GER - P&amp;L'!AA503,'AMAZON UK, FR, GER - P&amp;L'!AA779)</f>
        <v>0</v>
      </c>
      <c r="AB235" s="235">
        <f>sum('AMAZON UK, FR, GER - P&amp;L'!AB227,'AMAZON UK, FR, GER - P&amp;L'!AB503,'AMAZON UK, FR, GER - P&amp;L'!AB779)</f>
        <v>0</v>
      </c>
      <c r="AC235" s="235">
        <f>sum('AMAZON UK, FR, GER - P&amp;L'!AC227,'AMAZON UK, FR, GER - P&amp;L'!AC503,'AMAZON UK, FR, GER - P&amp;L'!AC779)</f>
        <v>0</v>
      </c>
      <c r="AD235" s="235">
        <f>sum('AMAZON UK, FR, GER - P&amp;L'!AD227,'AMAZON UK, FR, GER - P&amp;L'!AD503,'AMAZON UK, FR, GER - P&amp;L'!AD779)</f>
        <v>0</v>
      </c>
      <c r="AE235" s="235">
        <f>sum('AMAZON UK, FR, GER - P&amp;L'!AE227,'AMAZON UK, FR, GER - P&amp;L'!AE503,'AMAZON UK, FR, GER - P&amp;L'!AE779)</f>
        <v>0</v>
      </c>
      <c r="AF235" s="235">
        <f>sum('AMAZON UK, FR, GER - P&amp;L'!AF227,'AMAZON UK, FR, GER - P&amp;L'!AF503,'AMAZON UK, FR, GER - P&amp;L'!AF779)</f>
        <v>0</v>
      </c>
      <c r="AG235" s="189">
        <f t="shared" si="73"/>
        <v>0</v>
      </c>
      <c r="AH235" s="208"/>
    </row>
    <row r="236" hidden="1" outlineLevel="1">
      <c r="A236" s="288" t="s">
        <v>1042</v>
      </c>
      <c r="B236" s="235">
        <f>sum('AMAZON UK, FR, GER - P&amp;L'!B228,'AMAZON UK, FR, GER - P&amp;L'!B504,'AMAZON UK, FR, GER - P&amp;L'!B780)</f>
        <v>0</v>
      </c>
      <c r="C236" s="235">
        <f>sum('AMAZON UK, FR, GER - P&amp;L'!C228,'AMAZON UK, FR, GER - P&amp;L'!C504,'AMAZON UK, FR, GER - P&amp;L'!C780)</f>
        <v>0</v>
      </c>
      <c r="D236" s="235">
        <f>sum('AMAZON UK, FR, GER - P&amp;L'!D228,'AMAZON UK, FR, GER - P&amp;L'!D504,'AMAZON UK, FR, GER - P&amp;L'!D780)</f>
        <v>0</v>
      </c>
      <c r="E236" s="235">
        <f>sum('AMAZON UK, FR, GER - P&amp;L'!E228,'AMAZON UK, FR, GER - P&amp;L'!E504,'AMAZON UK, FR, GER - P&amp;L'!E780)</f>
        <v>0</v>
      </c>
      <c r="F236" s="235">
        <f>sum('AMAZON UK, FR, GER - P&amp;L'!F228,'AMAZON UK, FR, GER - P&amp;L'!F504,'AMAZON UK, FR, GER - P&amp;L'!F780)</f>
        <v>0</v>
      </c>
      <c r="G236" s="235">
        <f>sum('AMAZON UK, FR, GER - P&amp;L'!G228,'AMAZON UK, FR, GER - P&amp;L'!G504,'AMAZON UK, FR, GER - P&amp;L'!G780)</f>
        <v>0</v>
      </c>
      <c r="H236" s="235">
        <f>sum('AMAZON UK, FR, GER - P&amp;L'!H228,'AMAZON UK, FR, GER - P&amp;L'!H504,'AMAZON UK, FR, GER - P&amp;L'!H780)</f>
        <v>0</v>
      </c>
      <c r="I236" s="235">
        <f>sum('AMAZON UK, FR, GER - P&amp;L'!I228,'AMAZON UK, FR, GER - P&amp;L'!I504,'AMAZON UK, FR, GER - P&amp;L'!I780)</f>
        <v>0</v>
      </c>
      <c r="J236" s="235">
        <f>sum('AMAZON UK, FR, GER - P&amp;L'!J228,'AMAZON UK, FR, GER - P&amp;L'!J504,'AMAZON UK, FR, GER - P&amp;L'!J780)</f>
        <v>0</v>
      </c>
      <c r="K236" s="235">
        <f>sum('AMAZON UK, FR, GER - P&amp;L'!K228,'AMAZON UK, FR, GER - P&amp;L'!K504,'AMAZON UK, FR, GER - P&amp;L'!K780)</f>
        <v>0</v>
      </c>
      <c r="L236" s="235">
        <f>sum('AMAZON UK, FR, GER - P&amp;L'!L228,'AMAZON UK, FR, GER - P&amp;L'!L504,'AMAZON UK, FR, GER - P&amp;L'!L780)</f>
        <v>0</v>
      </c>
      <c r="M236" s="235">
        <f>sum('AMAZON UK, FR, GER - P&amp;L'!M228,'AMAZON UK, FR, GER - P&amp;L'!M504,'AMAZON UK, FR, GER - P&amp;L'!M780)</f>
        <v>0</v>
      </c>
      <c r="N236" s="235">
        <f>sum('AMAZON UK, FR, GER - P&amp;L'!N228,'AMAZON UK, FR, GER - P&amp;L'!N504,'AMAZON UK, FR, GER - P&amp;L'!N780)</f>
        <v>0</v>
      </c>
      <c r="O236" s="235">
        <f>sum('AMAZON UK, FR, GER - P&amp;L'!O228,'AMAZON UK, FR, GER - P&amp;L'!O504,'AMAZON UK, FR, GER - P&amp;L'!O780)</f>
        <v>0</v>
      </c>
      <c r="P236" s="235">
        <f>sum('AMAZON UK, FR, GER - P&amp;L'!P228,'AMAZON UK, FR, GER - P&amp;L'!P504,'AMAZON UK, FR, GER - P&amp;L'!P780)</f>
        <v>0</v>
      </c>
      <c r="Q236" s="235">
        <f>sum('AMAZON UK, FR, GER - P&amp;L'!Q228,'AMAZON UK, FR, GER - P&amp;L'!Q504,'AMAZON UK, FR, GER - P&amp;L'!Q780)</f>
        <v>0</v>
      </c>
      <c r="R236" s="235">
        <f>sum('AMAZON UK, FR, GER - P&amp;L'!R228,'AMAZON UK, FR, GER - P&amp;L'!R504,'AMAZON UK, FR, GER - P&amp;L'!R780)</f>
        <v>0</v>
      </c>
      <c r="S236" s="235">
        <f>sum('AMAZON UK, FR, GER - P&amp;L'!S228,'AMAZON UK, FR, GER - P&amp;L'!S504,'AMAZON UK, FR, GER - P&amp;L'!S780)</f>
        <v>0</v>
      </c>
      <c r="T236" s="235">
        <f>sum('AMAZON UK, FR, GER - P&amp;L'!T228,'AMAZON UK, FR, GER - P&amp;L'!T504,'AMAZON UK, FR, GER - P&amp;L'!T780)</f>
        <v>0</v>
      </c>
      <c r="U236" s="235">
        <f>sum('AMAZON UK, FR, GER - P&amp;L'!U228,'AMAZON UK, FR, GER - P&amp;L'!U504,'AMAZON UK, FR, GER - P&amp;L'!U780)</f>
        <v>0</v>
      </c>
      <c r="V236" s="235">
        <f>sum('AMAZON UK, FR, GER - P&amp;L'!V228,'AMAZON UK, FR, GER - P&amp;L'!V504,'AMAZON UK, FR, GER - P&amp;L'!V780)</f>
        <v>0</v>
      </c>
      <c r="W236" s="235">
        <f>sum('AMAZON UK, FR, GER - P&amp;L'!W228,'AMAZON UK, FR, GER - P&amp;L'!W504,'AMAZON UK, FR, GER - P&amp;L'!W780)</f>
        <v>0</v>
      </c>
      <c r="X236" s="235">
        <f>sum('AMAZON UK, FR, GER - P&amp;L'!X228,'AMAZON UK, FR, GER - P&amp;L'!X504,'AMAZON UK, FR, GER - P&amp;L'!X780)</f>
        <v>0</v>
      </c>
      <c r="Y236" s="235">
        <f>sum('AMAZON UK, FR, GER - P&amp;L'!Y228,'AMAZON UK, FR, GER - P&amp;L'!Y504,'AMAZON UK, FR, GER - P&amp;L'!Y780)</f>
        <v>0</v>
      </c>
      <c r="Z236" s="235">
        <f>sum('AMAZON UK, FR, GER - P&amp;L'!Z228,'AMAZON UK, FR, GER - P&amp;L'!Z504,'AMAZON UK, FR, GER - P&amp;L'!Z780)</f>
        <v>0</v>
      </c>
      <c r="AA236" s="235">
        <f>sum('AMAZON UK, FR, GER - P&amp;L'!AA228,'AMAZON UK, FR, GER - P&amp;L'!AA504,'AMAZON UK, FR, GER - P&amp;L'!AA780)</f>
        <v>0</v>
      </c>
      <c r="AB236" s="235">
        <f>sum('AMAZON UK, FR, GER - P&amp;L'!AB228,'AMAZON UK, FR, GER - P&amp;L'!AB504,'AMAZON UK, FR, GER - P&amp;L'!AB780)</f>
        <v>0</v>
      </c>
      <c r="AC236" s="235">
        <f>sum('AMAZON UK, FR, GER - P&amp;L'!AC228,'AMAZON UK, FR, GER - P&amp;L'!AC504,'AMAZON UK, FR, GER - P&amp;L'!AC780)</f>
        <v>0</v>
      </c>
      <c r="AD236" s="235">
        <f>sum('AMAZON UK, FR, GER - P&amp;L'!AD228,'AMAZON UK, FR, GER - P&amp;L'!AD504,'AMAZON UK, FR, GER - P&amp;L'!AD780)</f>
        <v>0</v>
      </c>
      <c r="AE236" s="235">
        <f>sum('AMAZON UK, FR, GER - P&amp;L'!AE228,'AMAZON UK, FR, GER - P&amp;L'!AE504,'AMAZON UK, FR, GER - P&amp;L'!AE780)</f>
        <v>0</v>
      </c>
      <c r="AF236" s="235">
        <f>sum('AMAZON UK, FR, GER - P&amp;L'!AF228,'AMAZON UK, FR, GER - P&amp;L'!AF504,'AMAZON UK, FR, GER - P&amp;L'!AF780)</f>
        <v>0</v>
      </c>
      <c r="AG236" s="189">
        <f t="shared" si="73"/>
        <v>0</v>
      </c>
      <c r="AH236" s="201"/>
    </row>
    <row r="237" ht="16.5" hidden="1" customHeight="1" outlineLevel="1">
      <c r="A237" s="288" t="s">
        <v>1043</v>
      </c>
      <c r="B237" s="295"/>
      <c r="C237" s="295"/>
      <c r="D237" s="295"/>
      <c r="E237" s="295"/>
      <c r="F237" s="295"/>
      <c r="G237" s="295"/>
      <c r="H237" s="295"/>
      <c r="I237" s="295"/>
      <c r="J237" s="295"/>
      <c r="K237" s="295"/>
      <c r="L237" s="295"/>
      <c r="M237" s="295"/>
      <c r="N237" s="295"/>
      <c r="O237" s="295"/>
      <c r="P237" s="295"/>
      <c r="Q237" s="295"/>
      <c r="R237" s="295"/>
      <c r="S237" s="295"/>
      <c r="T237" s="295"/>
      <c r="U237" s="295"/>
      <c r="V237" s="295"/>
      <c r="W237" s="295"/>
      <c r="X237" s="295"/>
      <c r="Y237" s="295"/>
      <c r="Z237" s="295"/>
      <c r="AA237" s="295"/>
      <c r="AB237" s="295"/>
      <c r="AC237" s="295"/>
      <c r="AD237" s="295"/>
      <c r="AE237" s="295"/>
      <c r="AF237" s="295"/>
      <c r="AG237" s="189">
        <f t="shared" si="73"/>
        <v>0</v>
      </c>
      <c r="AH237" s="201"/>
    </row>
    <row r="238" hidden="1" outlineLevel="1">
      <c r="A238" s="289" t="s">
        <v>234</v>
      </c>
      <c r="B238" s="290">
        <f t="shared" ref="B238:AF238" si="74">sum(B231:B237)</f>
        <v>0</v>
      </c>
      <c r="C238" s="290">
        <f t="shared" si="74"/>
        <v>0</v>
      </c>
      <c r="D238" s="290">
        <f t="shared" si="74"/>
        <v>0</v>
      </c>
      <c r="E238" s="290">
        <f t="shared" si="74"/>
        <v>0</v>
      </c>
      <c r="F238" s="290">
        <f t="shared" si="74"/>
        <v>0</v>
      </c>
      <c r="G238" s="290">
        <f t="shared" si="74"/>
        <v>0</v>
      </c>
      <c r="H238" s="290">
        <f t="shared" si="74"/>
        <v>0</v>
      </c>
      <c r="I238" s="290">
        <f t="shared" si="74"/>
        <v>0</v>
      </c>
      <c r="J238" s="290">
        <f t="shared" si="74"/>
        <v>0</v>
      </c>
      <c r="K238" s="290">
        <f t="shared" si="74"/>
        <v>0</v>
      </c>
      <c r="L238" s="290">
        <f t="shared" si="74"/>
        <v>0</v>
      </c>
      <c r="M238" s="290">
        <f t="shared" si="74"/>
        <v>0</v>
      </c>
      <c r="N238" s="290">
        <f t="shared" si="74"/>
        <v>0</v>
      </c>
      <c r="O238" s="290">
        <f t="shared" si="74"/>
        <v>0</v>
      </c>
      <c r="P238" s="290">
        <f t="shared" si="74"/>
        <v>0</v>
      </c>
      <c r="Q238" s="290">
        <f t="shared" si="74"/>
        <v>0</v>
      </c>
      <c r="R238" s="290">
        <f t="shared" si="74"/>
        <v>0</v>
      </c>
      <c r="S238" s="290">
        <f t="shared" si="74"/>
        <v>0</v>
      </c>
      <c r="T238" s="290">
        <f t="shared" si="74"/>
        <v>0</v>
      </c>
      <c r="U238" s="290">
        <f t="shared" si="74"/>
        <v>0</v>
      </c>
      <c r="V238" s="290">
        <f t="shared" si="74"/>
        <v>0</v>
      </c>
      <c r="W238" s="290">
        <f t="shared" si="74"/>
        <v>0</v>
      </c>
      <c r="X238" s="290">
        <f t="shared" si="74"/>
        <v>0</v>
      </c>
      <c r="Y238" s="290">
        <f t="shared" si="74"/>
        <v>0</v>
      </c>
      <c r="Z238" s="290">
        <f t="shared" si="74"/>
        <v>0</v>
      </c>
      <c r="AA238" s="290">
        <f t="shared" si="74"/>
        <v>0</v>
      </c>
      <c r="AB238" s="290">
        <f t="shared" si="74"/>
        <v>0</v>
      </c>
      <c r="AC238" s="290">
        <f t="shared" si="74"/>
        <v>0</v>
      </c>
      <c r="AD238" s="290">
        <f t="shared" si="74"/>
        <v>0</v>
      </c>
      <c r="AE238" s="290">
        <f t="shared" si="74"/>
        <v>0</v>
      </c>
      <c r="AF238" s="290">
        <f t="shared" si="74"/>
        <v>0</v>
      </c>
      <c r="AG238" s="189">
        <f t="shared" si="73"/>
        <v>0</v>
      </c>
      <c r="AH238" s="292"/>
    </row>
    <row r="239" hidden="1" outlineLevel="1">
      <c r="A239" s="211"/>
      <c r="B239" s="307"/>
      <c r="C239" s="307"/>
      <c r="D239" s="307"/>
      <c r="E239" s="307"/>
      <c r="F239" s="307"/>
      <c r="G239" s="307"/>
      <c r="H239" s="307"/>
      <c r="I239" s="307"/>
      <c r="J239" s="307"/>
      <c r="K239" s="307"/>
      <c r="L239" s="307"/>
      <c r="M239" s="307"/>
      <c r="N239" s="307"/>
      <c r="O239" s="307"/>
      <c r="P239" s="307"/>
      <c r="Q239" s="307"/>
      <c r="R239" s="307"/>
      <c r="S239" s="307"/>
      <c r="T239" s="307"/>
      <c r="U239" s="307"/>
      <c r="V239" s="307"/>
      <c r="W239" s="307"/>
      <c r="X239" s="307"/>
      <c r="Y239" s="307"/>
      <c r="Z239" s="307"/>
      <c r="AA239" s="307"/>
      <c r="AB239" s="307"/>
      <c r="AC239" s="307"/>
      <c r="AD239" s="307"/>
      <c r="AE239" s="307"/>
      <c r="AF239" s="307"/>
      <c r="AG239" s="189"/>
      <c r="AH239" s="150"/>
    </row>
    <row r="240" hidden="1" outlineLevel="1">
      <c r="A240" s="288" t="s">
        <v>235</v>
      </c>
      <c r="B240" s="295"/>
      <c r="C240" s="295"/>
      <c r="D240" s="295"/>
      <c r="E240" s="295"/>
      <c r="F240" s="295"/>
      <c r="G240" s="295"/>
      <c r="H240" s="295"/>
      <c r="I240" s="295"/>
      <c r="J240" s="295"/>
      <c r="K240" s="295"/>
      <c r="L240" s="295"/>
      <c r="M240" s="295"/>
      <c r="N240" s="295"/>
      <c r="O240" s="295"/>
      <c r="P240" s="295"/>
      <c r="Q240" s="295"/>
      <c r="R240" s="295"/>
      <c r="S240" s="295"/>
      <c r="T240" s="295"/>
      <c r="U240" s="295"/>
      <c r="V240" s="295"/>
      <c r="W240" s="295"/>
      <c r="X240" s="295"/>
      <c r="Y240" s="295"/>
      <c r="Z240" s="295"/>
      <c r="AA240" s="295"/>
      <c r="AB240" s="295"/>
      <c r="AC240" s="295"/>
      <c r="AD240" s="295"/>
      <c r="AE240" s="295"/>
      <c r="AF240" s="295"/>
      <c r="AG240" s="189">
        <f t="shared" ref="AG240:AG243" si="75">SUM(B240:AF240)</f>
        <v>0</v>
      </c>
      <c r="AH240" s="208"/>
    </row>
    <row r="241" hidden="1" outlineLevel="1">
      <c r="A241" s="288" t="s">
        <v>1044</v>
      </c>
      <c r="B241" s="295"/>
      <c r="C241" s="295"/>
      <c r="D241" s="295"/>
      <c r="E241" s="295"/>
      <c r="F241" s="295"/>
      <c r="G241" s="295"/>
      <c r="H241" s="295"/>
      <c r="I241" s="295"/>
      <c r="J241" s="295"/>
      <c r="K241" s="295"/>
      <c r="L241" s="295"/>
      <c r="M241" s="295"/>
      <c r="N241" s="295"/>
      <c r="O241" s="295"/>
      <c r="P241" s="295"/>
      <c r="Q241" s="295"/>
      <c r="R241" s="295"/>
      <c r="S241" s="295"/>
      <c r="T241" s="295"/>
      <c r="U241" s="295"/>
      <c r="V241" s="295"/>
      <c r="W241" s="295"/>
      <c r="X241" s="295"/>
      <c r="Y241" s="295"/>
      <c r="Z241" s="295"/>
      <c r="AA241" s="295"/>
      <c r="AB241" s="295"/>
      <c r="AC241" s="295"/>
      <c r="AD241" s="295"/>
      <c r="AE241" s="295"/>
      <c r="AF241" s="295"/>
      <c r="AG241" s="189">
        <f t="shared" si="75"/>
        <v>0</v>
      </c>
      <c r="AH241" s="201"/>
    </row>
    <row r="242" hidden="1" outlineLevel="1">
      <c r="A242" s="288" t="s">
        <v>1045</v>
      </c>
      <c r="B242" s="295"/>
      <c r="C242" s="295"/>
      <c r="D242" s="295"/>
      <c r="E242" s="295"/>
      <c r="F242" s="295"/>
      <c r="G242" s="295"/>
      <c r="H242" s="295"/>
      <c r="I242" s="295"/>
      <c r="J242" s="295"/>
      <c r="K242" s="295"/>
      <c r="L242" s="295"/>
      <c r="M242" s="295"/>
      <c r="N242" s="295"/>
      <c r="O242" s="295"/>
      <c r="P242" s="295"/>
      <c r="Q242" s="295"/>
      <c r="R242" s="295"/>
      <c r="S242" s="295"/>
      <c r="T242" s="295"/>
      <c r="U242" s="295"/>
      <c r="V242" s="295"/>
      <c r="W242" s="295"/>
      <c r="X242" s="295"/>
      <c r="Y242" s="295"/>
      <c r="Z242" s="295"/>
      <c r="AA242" s="295"/>
      <c r="AB242" s="295"/>
      <c r="AC242" s="295"/>
      <c r="AD242" s="295"/>
      <c r="AE242" s="295"/>
      <c r="AF242" s="295"/>
      <c r="AG242" s="189">
        <f t="shared" si="75"/>
        <v>0</v>
      </c>
      <c r="AH242" s="201"/>
    </row>
    <row r="243" hidden="1" outlineLevel="1">
      <c r="A243" s="289" t="s">
        <v>238</v>
      </c>
      <c r="B243" s="290">
        <f t="shared" ref="B243:AF243" si="76">sum(B240:B242)</f>
        <v>0</v>
      </c>
      <c r="C243" s="290">
        <f t="shared" si="76"/>
        <v>0</v>
      </c>
      <c r="D243" s="290">
        <f t="shared" si="76"/>
        <v>0</v>
      </c>
      <c r="E243" s="290">
        <f t="shared" si="76"/>
        <v>0</v>
      </c>
      <c r="F243" s="290">
        <f t="shared" si="76"/>
        <v>0</v>
      </c>
      <c r="G243" s="290">
        <f t="shared" si="76"/>
        <v>0</v>
      </c>
      <c r="H243" s="290">
        <f t="shared" si="76"/>
        <v>0</v>
      </c>
      <c r="I243" s="290">
        <f t="shared" si="76"/>
        <v>0</v>
      </c>
      <c r="J243" s="290">
        <f t="shared" si="76"/>
        <v>0</v>
      </c>
      <c r="K243" s="290">
        <f t="shared" si="76"/>
        <v>0</v>
      </c>
      <c r="L243" s="290">
        <f t="shared" si="76"/>
        <v>0</v>
      </c>
      <c r="M243" s="290">
        <f t="shared" si="76"/>
        <v>0</v>
      </c>
      <c r="N243" s="290">
        <f t="shared" si="76"/>
        <v>0</v>
      </c>
      <c r="O243" s="290">
        <f t="shared" si="76"/>
        <v>0</v>
      </c>
      <c r="P243" s="290">
        <f t="shared" si="76"/>
        <v>0</v>
      </c>
      <c r="Q243" s="290">
        <f t="shared" si="76"/>
        <v>0</v>
      </c>
      <c r="R243" s="290">
        <f t="shared" si="76"/>
        <v>0</v>
      </c>
      <c r="S243" s="290">
        <f t="shared" si="76"/>
        <v>0</v>
      </c>
      <c r="T243" s="290">
        <f t="shared" si="76"/>
        <v>0</v>
      </c>
      <c r="U243" s="290">
        <f t="shared" si="76"/>
        <v>0</v>
      </c>
      <c r="V243" s="290">
        <f t="shared" si="76"/>
        <v>0</v>
      </c>
      <c r="W243" s="290">
        <f t="shared" si="76"/>
        <v>0</v>
      </c>
      <c r="X243" s="290">
        <f t="shared" si="76"/>
        <v>0</v>
      </c>
      <c r="Y243" s="290">
        <f t="shared" si="76"/>
        <v>0</v>
      </c>
      <c r="Z243" s="290">
        <f t="shared" si="76"/>
        <v>0</v>
      </c>
      <c r="AA243" s="290">
        <f t="shared" si="76"/>
        <v>0</v>
      </c>
      <c r="AB243" s="290">
        <f t="shared" si="76"/>
        <v>0</v>
      </c>
      <c r="AC243" s="290">
        <f t="shared" si="76"/>
        <v>0</v>
      </c>
      <c r="AD243" s="290">
        <f t="shared" si="76"/>
        <v>0</v>
      </c>
      <c r="AE243" s="290">
        <f t="shared" si="76"/>
        <v>0</v>
      </c>
      <c r="AF243" s="290">
        <f t="shared" si="76"/>
        <v>0</v>
      </c>
      <c r="AG243" s="189">
        <f t="shared" si="75"/>
        <v>0</v>
      </c>
      <c r="AH243" s="292"/>
    </row>
    <row r="244" hidden="1" outlineLevel="1">
      <c r="A244" s="211"/>
      <c r="B244" s="293"/>
      <c r="C244" s="293"/>
      <c r="D244" s="293"/>
      <c r="E244" s="293"/>
      <c r="F244" s="293"/>
      <c r="G244" s="293"/>
      <c r="H244" s="293"/>
      <c r="I244" s="293"/>
      <c r="J244" s="293"/>
      <c r="K244" s="293"/>
      <c r="L244" s="293"/>
      <c r="M244" s="293"/>
      <c r="N244" s="293"/>
      <c r="O244" s="293"/>
      <c r="P244" s="293"/>
      <c r="Q244" s="293"/>
      <c r="R244" s="293"/>
      <c r="S244" s="293"/>
      <c r="T244" s="293"/>
      <c r="U244" s="293"/>
      <c r="V244" s="293"/>
      <c r="W244" s="293"/>
      <c r="X244" s="293"/>
      <c r="Y244" s="293"/>
      <c r="Z244" s="293"/>
      <c r="AA244" s="293"/>
      <c r="AB244" s="293"/>
      <c r="AC244" s="293"/>
      <c r="AD244" s="293"/>
      <c r="AE244" s="293"/>
      <c r="AF244" s="293"/>
      <c r="AG244" s="189"/>
      <c r="AH244" s="150"/>
    </row>
    <row r="245" hidden="1" outlineLevel="1">
      <c r="A245" s="218" t="s">
        <v>239</v>
      </c>
      <c r="B245" s="219">
        <f t="shared" ref="B245:AF245" si="77">sum(B249,B253,B258)</f>
        <v>0</v>
      </c>
      <c r="C245" s="219">
        <f t="shared" si="77"/>
        <v>0</v>
      </c>
      <c r="D245" s="219">
        <f t="shared" si="77"/>
        <v>0</v>
      </c>
      <c r="E245" s="219">
        <f t="shared" si="77"/>
        <v>0</v>
      </c>
      <c r="F245" s="219">
        <f t="shared" si="77"/>
        <v>0</v>
      </c>
      <c r="G245" s="219">
        <f t="shared" si="77"/>
        <v>0</v>
      </c>
      <c r="H245" s="219">
        <f t="shared" si="77"/>
        <v>0</v>
      </c>
      <c r="I245" s="219">
        <f t="shared" si="77"/>
        <v>0</v>
      </c>
      <c r="J245" s="219">
        <f t="shared" si="77"/>
        <v>0</v>
      </c>
      <c r="K245" s="219">
        <f t="shared" si="77"/>
        <v>0</v>
      </c>
      <c r="L245" s="219">
        <f t="shared" si="77"/>
        <v>0</v>
      </c>
      <c r="M245" s="219">
        <f t="shared" si="77"/>
        <v>0</v>
      </c>
      <c r="N245" s="219">
        <f t="shared" si="77"/>
        <v>0</v>
      </c>
      <c r="O245" s="219">
        <f t="shared" si="77"/>
        <v>0</v>
      </c>
      <c r="P245" s="219">
        <f t="shared" si="77"/>
        <v>0</v>
      </c>
      <c r="Q245" s="219">
        <f t="shared" si="77"/>
        <v>0</v>
      </c>
      <c r="R245" s="219">
        <f t="shared" si="77"/>
        <v>0</v>
      </c>
      <c r="S245" s="219">
        <f t="shared" si="77"/>
        <v>0</v>
      </c>
      <c r="T245" s="219">
        <f t="shared" si="77"/>
        <v>0</v>
      </c>
      <c r="U245" s="219">
        <f t="shared" si="77"/>
        <v>0</v>
      </c>
      <c r="V245" s="219">
        <f t="shared" si="77"/>
        <v>0</v>
      </c>
      <c r="W245" s="219">
        <f t="shared" si="77"/>
        <v>0</v>
      </c>
      <c r="X245" s="219">
        <f t="shared" si="77"/>
        <v>0</v>
      </c>
      <c r="Y245" s="219">
        <f t="shared" si="77"/>
        <v>0</v>
      </c>
      <c r="Z245" s="219">
        <f t="shared" si="77"/>
        <v>0</v>
      </c>
      <c r="AA245" s="219">
        <f t="shared" si="77"/>
        <v>0</v>
      </c>
      <c r="AB245" s="219">
        <f t="shared" si="77"/>
        <v>0</v>
      </c>
      <c r="AC245" s="219">
        <f t="shared" si="77"/>
        <v>0</v>
      </c>
      <c r="AD245" s="219">
        <f t="shared" si="77"/>
        <v>0</v>
      </c>
      <c r="AE245" s="219">
        <f t="shared" si="77"/>
        <v>0</v>
      </c>
      <c r="AF245" s="219">
        <f t="shared" si="77"/>
        <v>0</v>
      </c>
      <c r="AG245" s="189">
        <f t="shared" ref="AG245:AG249" si="78">SUM(B245:AF245)</f>
        <v>0</v>
      </c>
      <c r="AH245" s="220"/>
    </row>
    <row r="246" hidden="1" outlineLevel="1">
      <c r="A246" s="288" t="s">
        <v>240</v>
      </c>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c r="AD246" s="222"/>
      <c r="AE246" s="222"/>
      <c r="AF246" s="222"/>
      <c r="AG246" s="189">
        <f t="shared" si="78"/>
        <v>0</v>
      </c>
      <c r="AH246" s="208"/>
    </row>
    <row r="247" hidden="1" outlineLevel="1">
      <c r="A247" s="288" t="s">
        <v>1046</v>
      </c>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189">
        <f t="shared" si="78"/>
        <v>0</v>
      </c>
      <c r="AH247" s="208"/>
    </row>
    <row r="248" hidden="1" outlineLevel="1">
      <c r="A248" s="288" t="s">
        <v>1047</v>
      </c>
      <c r="B248" s="295"/>
      <c r="C248" s="295"/>
      <c r="D248" s="295"/>
      <c r="E248" s="295"/>
      <c r="F248" s="295"/>
      <c r="G248" s="295"/>
      <c r="H248" s="295"/>
      <c r="I248" s="295"/>
      <c r="J248" s="295"/>
      <c r="K248" s="295"/>
      <c r="L248" s="295"/>
      <c r="M248" s="295"/>
      <c r="N248" s="295"/>
      <c r="O248" s="295"/>
      <c r="P248" s="295"/>
      <c r="Q248" s="295"/>
      <c r="R248" s="295"/>
      <c r="S248" s="295"/>
      <c r="T248" s="295"/>
      <c r="U248" s="295"/>
      <c r="V248" s="295"/>
      <c r="W248" s="295"/>
      <c r="X248" s="295"/>
      <c r="Y248" s="295"/>
      <c r="Z248" s="295"/>
      <c r="AA248" s="295"/>
      <c r="AB248" s="295"/>
      <c r="AC248" s="295"/>
      <c r="AD248" s="295"/>
      <c r="AE248" s="295"/>
      <c r="AF248" s="295"/>
      <c r="AG248" s="189">
        <f t="shared" si="78"/>
        <v>0</v>
      </c>
      <c r="AH248" s="150"/>
    </row>
    <row r="249" hidden="1" outlineLevel="1">
      <c r="A249" s="289" t="s">
        <v>243</v>
      </c>
      <c r="B249" s="290">
        <f t="shared" ref="B249:AF249" si="79">sum(B246:B248)</f>
        <v>0</v>
      </c>
      <c r="C249" s="290">
        <f t="shared" si="79"/>
        <v>0</v>
      </c>
      <c r="D249" s="290">
        <f t="shared" si="79"/>
        <v>0</v>
      </c>
      <c r="E249" s="290">
        <f t="shared" si="79"/>
        <v>0</v>
      </c>
      <c r="F249" s="290">
        <f t="shared" si="79"/>
        <v>0</v>
      </c>
      <c r="G249" s="290">
        <f t="shared" si="79"/>
        <v>0</v>
      </c>
      <c r="H249" s="290">
        <f t="shared" si="79"/>
        <v>0</v>
      </c>
      <c r="I249" s="290">
        <f t="shared" si="79"/>
        <v>0</v>
      </c>
      <c r="J249" s="290">
        <f t="shared" si="79"/>
        <v>0</v>
      </c>
      <c r="K249" s="290">
        <f t="shared" si="79"/>
        <v>0</v>
      </c>
      <c r="L249" s="290">
        <f t="shared" si="79"/>
        <v>0</v>
      </c>
      <c r="M249" s="290">
        <f t="shared" si="79"/>
        <v>0</v>
      </c>
      <c r="N249" s="290">
        <f t="shared" si="79"/>
        <v>0</v>
      </c>
      <c r="O249" s="290">
        <f t="shared" si="79"/>
        <v>0</v>
      </c>
      <c r="P249" s="290">
        <f t="shared" si="79"/>
        <v>0</v>
      </c>
      <c r="Q249" s="290">
        <f t="shared" si="79"/>
        <v>0</v>
      </c>
      <c r="R249" s="290">
        <f t="shared" si="79"/>
        <v>0</v>
      </c>
      <c r="S249" s="290">
        <f t="shared" si="79"/>
        <v>0</v>
      </c>
      <c r="T249" s="290">
        <f t="shared" si="79"/>
        <v>0</v>
      </c>
      <c r="U249" s="290">
        <f t="shared" si="79"/>
        <v>0</v>
      </c>
      <c r="V249" s="290">
        <f t="shared" si="79"/>
        <v>0</v>
      </c>
      <c r="W249" s="290">
        <f t="shared" si="79"/>
        <v>0</v>
      </c>
      <c r="X249" s="290">
        <f t="shared" si="79"/>
        <v>0</v>
      </c>
      <c r="Y249" s="290">
        <f t="shared" si="79"/>
        <v>0</v>
      </c>
      <c r="Z249" s="290">
        <f t="shared" si="79"/>
        <v>0</v>
      </c>
      <c r="AA249" s="290">
        <f t="shared" si="79"/>
        <v>0</v>
      </c>
      <c r="AB249" s="290">
        <f t="shared" si="79"/>
        <v>0</v>
      </c>
      <c r="AC249" s="290">
        <f t="shared" si="79"/>
        <v>0</v>
      </c>
      <c r="AD249" s="290">
        <f t="shared" si="79"/>
        <v>0</v>
      </c>
      <c r="AE249" s="290">
        <f t="shared" si="79"/>
        <v>0</v>
      </c>
      <c r="AF249" s="290">
        <f t="shared" si="79"/>
        <v>0</v>
      </c>
      <c r="AG249" s="189">
        <f t="shared" si="78"/>
        <v>0</v>
      </c>
      <c r="AH249" s="150"/>
    </row>
    <row r="250" hidden="1" outlineLevel="1">
      <c r="A250" s="211"/>
      <c r="B250" s="352"/>
      <c r="C250" s="352"/>
      <c r="D250" s="352"/>
      <c r="E250" s="352"/>
      <c r="F250" s="352"/>
      <c r="G250" s="352"/>
      <c r="H250" s="352"/>
      <c r="I250" s="352"/>
      <c r="J250" s="352"/>
      <c r="K250" s="352"/>
      <c r="L250" s="352"/>
      <c r="M250" s="352"/>
      <c r="N250" s="352"/>
      <c r="O250" s="352"/>
      <c r="P250" s="352"/>
      <c r="Q250" s="352"/>
      <c r="R250" s="352"/>
      <c r="S250" s="352"/>
      <c r="T250" s="352"/>
      <c r="U250" s="352"/>
      <c r="V250" s="352"/>
      <c r="W250" s="352"/>
      <c r="X250" s="352"/>
      <c r="Y250" s="352"/>
      <c r="Z250" s="352"/>
      <c r="AA250" s="352"/>
      <c r="AB250" s="352"/>
      <c r="AC250" s="352"/>
      <c r="AD250" s="352"/>
      <c r="AE250" s="352"/>
      <c r="AF250" s="352"/>
      <c r="AG250" s="189"/>
      <c r="AH250" s="185"/>
    </row>
    <row r="251" hidden="1" outlineLevel="1">
      <c r="A251" s="288" t="s">
        <v>244</v>
      </c>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c r="AD251" s="222"/>
      <c r="AE251" s="222"/>
      <c r="AF251" s="222"/>
      <c r="AG251" s="189">
        <f t="shared" ref="AG251:AG253" si="80">SUM(B251:AF251)</f>
        <v>0</v>
      </c>
      <c r="AH251" s="208"/>
    </row>
    <row r="252" hidden="1" outlineLevel="1">
      <c r="A252" s="288" t="s">
        <v>1048</v>
      </c>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189">
        <f t="shared" si="80"/>
        <v>0</v>
      </c>
      <c r="AH252" s="208"/>
    </row>
    <row r="253" hidden="1" outlineLevel="1">
      <c r="A253" s="289" t="s">
        <v>246</v>
      </c>
      <c r="B253" s="290">
        <f t="shared" ref="B253:AF253" si="81">sum(B251:B252)</f>
        <v>0</v>
      </c>
      <c r="C253" s="290">
        <f t="shared" si="81"/>
        <v>0</v>
      </c>
      <c r="D253" s="290">
        <f t="shared" si="81"/>
        <v>0</v>
      </c>
      <c r="E253" s="290">
        <f t="shared" si="81"/>
        <v>0</v>
      </c>
      <c r="F253" s="290">
        <f t="shared" si="81"/>
        <v>0</v>
      </c>
      <c r="G253" s="290">
        <f t="shared" si="81"/>
        <v>0</v>
      </c>
      <c r="H253" s="290">
        <f t="shared" si="81"/>
        <v>0</v>
      </c>
      <c r="I253" s="290">
        <f t="shared" si="81"/>
        <v>0</v>
      </c>
      <c r="J253" s="290">
        <f t="shared" si="81"/>
        <v>0</v>
      </c>
      <c r="K253" s="290">
        <f t="shared" si="81"/>
        <v>0</v>
      </c>
      <c r="L253" s="290">
        <f t="shared" si="81"/>
        <v>0</v>
      </c>
      <c r="M253" s="290">
        <f t="shared" si="81"/>
        <v>0</v>
      </c>
      <c r="N253" s="290">
        <f t="shared" si="81"/>
        <v>0</v>
      </c>
      <c r="O253" s="290">
        <f t="shared" si="81"/>
        <v>0</v>
      </c>
      <c r="P253" s="290">
        <f t="shared" si="81"/>
        <v>0</v>
      </c>
      <c r="Q253" s="290">
        <f t="shared" si="81"/>
        <v>0</v>
      </c>
      <c r="R253" s="290">
        <f t="shared" si="81"/>
        <v>0</v>
      </c>
      <c r="S253" s="290">
        <f t="shared" si="81"/>
        <v>0</v>
      </c>
      <c r="T253" s="290">
        <f t="shared" si="81"/>
        <v>0</v>
      </c>
      <c r="U253" s="290">
        <f t="shared" si="81"/>
        <v>0</v>
      </c>
      <c r="V253" s="290">
        <f t="shared" si="81"/>
        <v>0</v>
      </c>
      <c r="W253" s="290">
        <f t="shared" si="81"/>
        <v>0</v>
      </c>
      <c r="X253" s="290">
        <f t="shared" si="81"/>
        <v>0</v>
      </c>
      <c r="Y253" s="290">
        <f t="shared" si="81"/>
        <v>0</v>
      </c>
      <c r="Z253" s="290">
        <f t="shared" si="81"/>
        <v>0</v>
      </c>
      <c r="AA253" s="290">
        <f t="shared" si="81"/>
        <v>0</v>
      </c>
      <c r="AB253" s="290">
        <f t="shared" si="81"/>
        <v>0</v>
      </c>
      <c r="AC253" s="290">
        <f t="shared" si="81"/>
        <v>0</v>
      </c>
      <c r="AD253" s="290">
        <f t="shared" si="81"/>
        <v>0</v>
      </c>
      <c r="AE253" s="290">
        <f t="shared" si="81"/>
        <v>0</v>
      </c>
      <c r="AF253" s="290">
        <f t="shared" si="81"/>
        <v>0</v>
      </c>
      <c r="AG253" s="189">
        <f t="shared" si="80"/>
        <v>0</v>
      </c>
      <c r="AH253" s="150"/>
    </row>
    <row r="254" hidden="1" outlineLevel="1">
      <c r="A254" s="211"/>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89"/>
      <c r="AH254" s="185"/>
    </row>
    <row r="255" hidden="1" outlineLevel="1">
      <c r="A255" s="288" t="s">
        <v>1049</v>
      </c>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c r="AD255" s="222"/>
      <c r="AE255" s="222"/>
      <c r="AF255" s="222"/>
      <c r="AG255" s="189">
        <f t="shared" ref="AG255:AG258" si="82">SUM(B255:AF255)</f>
        <v>0</v>
      </c>
      <c r="AH255" s="208"/>
    </row>
    <row r="256" hidden="1" outlineLevel="1">
      <c r="A256" s="288" t="s">
        <v>1050</v>
      </c>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c r="AD256" s="222"/>
      <c r="AE256" s="222"/>
      <c r="AF256" s="222"/>
      <c r="AG256" s="189">
        <f t="shared" si="82"/>
        <v>0</v>
      </c>
      <c r="AH256" s="208"/>
    </row>
    <row r="257" hidden="1" outlineLevel="1">
      <c r="A257" s="288" t="s">
        <v>1051</v>
      </c>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c r="AD257" s="222"/>
      <c r="AE257" s="222"/>
      <c r="AF257" s="222"/>
      <c r="AG257" s="189">
        <f t="shared" si="82"/>
        <v>0</v>
      </c>
      <c r="AH257" s="208"/>
    </row>
    <row r="258" hidden="1" outlineLevel="1">
      <c r="A258" s="296" t="s">
        <v>250</v>
      </c>
      <c r="B258" s="297">
        <f t="shared" ref="B258:AF258" si="83">sum(B255:B257)</f>
        <v>0</v>
      </c>
      <c r="C258" s="297">
        <f t="shared" si="83"/>
        <v>0</v>
      </c>
      <c r="D258" s="297">
        <f t="shared" si="83"/>
        <v>0</v>
      </c>
      <c r="E258" s="297">
        <f t="shared" si="83"/>
        <v>0</v>
      </c>
      <c r="F258" s="297">
        <f t="shared" si="83"/>
        <v>0</v>
      </c>
      <c r="G258" s="297">
        <f t="shared" si="83"/>
        <v>0</v>
      </c>
      <c r="H258" s="297">
        <f t="shared" si="83"/>
        <v>0</v>
      </c>
      <c r="I258" s="297">
        <f t="shared" si="83"/>
        <v>0</v>
      </c>
      <c r="J258" s="297">
        <f t="shared" si="83"/>
        <v>0</v>
      </c>
      <c r="K258" s="297">
        <f t="shared" si="83"/>
        <v>0</v>
      </c>
      <c r="L258" s="297">
        <f t="shared" si="83"/>
        <v>0</v>
      </c>
      <c r="M258" s="297">
        <f t="shared" si="83"/>
        <v>0</v>
      </c>
      <c r="N258" s="297">
        <f t="shared" si="83"/>
        <v>0</v>
      </c>
      <c r="O258" s="297">
        <f t="shared" si="83"/>
        <v>0</v>
      </c>
      <c r="P258" s="297">
        <f t="shared" si="83"/>
        <v>0</v>
      </c>
      <c r="Q258" s="297">
        <f t="shared" si="83"/>
        <v>0</v>
      </c>
      <c r="R258" s="297">
        <f t="shared" si="83"/>
        <v>0</v>
      </c>
      <c r="S258" s="297">
        <f t="shared" si="83"/>
        <v>0</v>
      </c>
      <c r="T258" s="297">
        <f t="shared" si="83"/>
        <v>0</v>
      </c>
      <c r="U258" s="297">
        <f t="shared" si="83"/>
        <v>0</v>
      </c>
      <c r="V258" s="297">
        <f t="shared" si="83"/>
        <v>0</v>
      </c>
      <c r="W258" s="297">
        <f t="shared" si="83"/>
        <v>0</v>
      </c>
      <c r="X258" s="297">
        <f t="shared" si="83"/>
        <v>0</v>
      </c>
      <c r="Y258" s="297">
        <f t="shared" si="83"/>
        <v>0</v>
      </c>
      <c r="Z258" s="297">
        <f t="shared" si="83"/>
        <v>0</v>
      </c>
      <c r="AA258" s="297">
        <f t="shared" si="83"/>
        <v>0</v>
      </c>
      <c r="AB258" s="297">
        <f t="shared" si="83"/>
        <v>0</v>
      </c>
      <c r="AC258" s="297">
        <f t="shared" si="83"/>
        <v>0</v>
      </c>
      <c r="AD258" s="297">
        <f t="shared" si="83"/>
        <v>0</v>
      </c>
      <c r="AE258" s="297">
        <f t="shared" si="83"/>
        <v>0</v>
      </c>
      <c r="AF258" s="297">
        <f t="shared" si="83"/>
        <v>0</v>
      </c>
      <c r="AG258" s="189">
        <f t="shared" si="82"/>
        <v>0</v>
      </c>
      <c r="AH258" s="298"/>
    </row>
    <row r="259" hidden="1" outlineLevel="1">
      <c r="A259" s="211"/>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89"/>
      <c r="AH259" s="185"/>
    </row>
    <row r="260" hidden="1" outlineLevel="1">
      <c r="A260" s="299" t="s">
        <v>278</v>
      </c>
      <c r="B260" s="465">
        <f>sum('AMAZON UK, FR, GER - P&amp;L'!B252,'AMAZON UK, FR, GER - P&amp;L'!B528,'AMAZON UK, FR, GER - P&amp;L'!B804)</f>
        <v>0</v>
      </c>
      <c r="C260" s="465">
        <f>sum('AMAZON UK, FR, GER - P&amp;L'!C252,'AMAZON UK, FR, GER - P&amp;L'!C528,'AMAZON UK, FR, GER - P&amp;L'!C804)</f>
        <v>0</v>
      </c>
      <c r="D260" s="465">
        <f>sum('AMAZON UK, FR, GER - P&amp;L'!D252,'AMAZON UK, FR, GER - P&amp;L'!D528,'AMAZON UK, FR, GER - P&amp;L'!D804)</f>
        <v>0</v>
      </c>
      <c r="E260" s="465">
        <f>sum('AMAZON UK, FR, GER - P&amp;L'!E252,'AMAZON UK, FR, GER - P&amp;L'!E528,'AMAZON UK, FR, GER - P&amp;L'!E804)</f>
        <v>0</v>
      </c>
      <c r="F260" s="465">
        <f>sum('AMAZON UK, FR, GER - P&amp;L'!F252,'AMAZON UK, FR, GER - P&amp;L'!F528,'AMAZON UK, FR, GER - P&amp;L'!F804)</f>
        <v>0</v>
      </c>
      <c r="G260" s="465">
        <f>sum('AMAZON UK, FR, GER - P&amp;L'!G252,'AMAZON UK, FR, GER - P&amp;L'!G528,'AMAZON UK, FR, GER - P&amp;L'!G804)</f>
        <v>0</v>
      </c>
      <c r="H260" s="465">
        <f>sum('AMAZON UK, FR, GER - P&amp;L'!H252,'AMAZON UK, FR, GER - P&amp;L'!H528,'AMAZON UK, FR, GER - P&amp;L'!H804)</f>
        <v>0</v>
      </c>
      <c r="I260" s="465">
        <f>sum('AMAZON UK, FR, GER - P&amp;L'!I252,'AMAZON UK, FR, GER - P&amp;L'!I528,'AMAZON UK, FR, GER - P&amp;L'!I804)</f>
        <v>0</v>
      </c>
      <c r="J260" s="465">
        <f>sum('AMAZON UK, FR, GER - P&amp;L'!J252,'AMAZON UK, FR, GER - P&amp;L'!J528,'AMAZON UK, FR, GER - P&amp;L'!J804)</f>
        <v>0</v>
      </c>
      <c r="K260" s="465">
        <f>sum('AMAZON UK, FR, GER - P&amp;L'!K252,'AMAZON UK, FR, GER - P&amp;L'!K528,'AMAZON UK, FR, GER - P&amp;L'!K804)</f>
        <v>0</v>
      </c>
      <c r="L260" s="465">
        <f>sum('AMAZON UK, FR, GER - P&amp;L'!L252,'AMAZON UK, FR, GER - P&amp;L'!L528,'AMAZON UK, FR, GER - P&amp;L'!L804)</f>
        <v>0</v>
      </c>
      <c r="M260" s="465">
        <f>sum('AMAZON UK, FR, GER - P&amp;L'!M252,'AMAZON UK, FR, GER - P&amp;L'!M528,'AMAZON UK, FR, GER - P&amp;L'!M804)</f>
        <v>0</v>
      </c>
      <c r="N260" s="465">
        <f>sum('AMAZON UK, FR, GER - P&amp;L'!N252,'AMAZON UK, FR, GER - P&amp;L'!N528,'AMAZON UK, FR, GER - P&amp;L'!N804)</f>
        <v>0</v>
      </c>
      <c r="O260" s="465">
        <f>sum('AMAZON UK, FR, GER - P&amp;L'!O252,'AMAZON UK, FR, GER - P&amp;L'!O528,'AMAZON UK, FR, GER - P&amp;L'!O804)</f>
        <v>0</v>
      </c>
      <c r="P260" s="465">
        <f>sum('AMAZON UK, FR, GER - P&amp;L'!P252,'AMAZON UK, FR, GER - P&amp;L'!P528,'AMAZON UK, FR, GER - P&amp;L'!P804)</f>
        <v>0</v>
      </c>
      <c r="Q260" s="465">
        <f>sum('AMAZON UK, FR, GER - P&amp;L'!Q252,'AMAZON UK, FR, GER - P&amp;L'!Q528,'AMAZON UK, FR, GER - P&amp;L'!Q804)</f>
        <v>0</v>
      </c>
      <c r="R260" s="465">
        <f>sum('AMAZON UK, FR, GER - P&amp;L'!R252,'AMAZON UK, FR, GER - P&amp;L'!R528,'AMAZON UK, FR, GER - P&amp;L'!R804)</f>
        <v>0</v>
      </c>
      <c r="S260" s="465">
        <f>sum('AMAZON UK, FR, GER - P&amp;L'!S252,'AMAZON UK, FR, GER - P&amp;L'!S528,'AMAZON UK, FR, GER - P&amp;L'!S804)</f>
        <v>0</v>
      </c>
      <c r="T260" s="465">
        <f>sum('AMAZON UK, FR, GER - P&amp;L'!T252,'AMAZON UK, FR, GER - P&amp;L'!T528,'AMAZON UK, FR, GER - P&amp;L'!T804)</f>
        <v>0</v>
      </c>
      <c r="U260" s="465">
        <f>sum('AMAZON UK, FR, GER - P&amp;L'!U252,'AMAZON UK, FR, GER - P&amp;L'!U528,'AMAZON UK, FR, GER - P&amp;L'!U804)</f>
        <v>0</v>
      </c>
      <c r="V260" s="465">
        <f>sum('AMAZON UK, FR, GER - P&amp;L'!V252,'AMAZON UK, FR, GER - P&amp;L'!V528,'AMAZON UK, FR, GER - P&amp;L'!V804)</f>
        <v>0</v>
      </c>
      <c r="W260" s="465">
        <f>sum('AMAZON UK, FR, GER - P&amp;L'!W252,'AMAZON UK, FR, GER - P&amp;L'!W528,'AMAZON UK, FR, GER - P&amp;L'!W804)</f>
        <v>0</v>
      </c>
      <c r="X260" s="465">
        <f>sum('AMAZON UK, FR, GER - P&amp;L'!X252,'AMAZON UK, FR, GER - P&amp;L'!X528,'AMAZON UK, FR, GER - P&amp;L'!X804)</f>
        <v>0</v>
      </c>
      <c r="Y260" s="465">
        <f>sum('AMAZON UK, FR, GER - P&amp;L'!Y252,'AMAZON UK, FR, GER - P&amp;L'!Y528,'AMAZON UK, FR, GER - P&amp;L'!Y804)</f>
        <v>0</v>
      </c>
      <c r="Z260" s="465">
        <f>sum('AMAZON UK, FR, GER - P&amp;L'!Z252,'AMAZON UK, FR, GER - P&amp;L'!Z528,'AMAZON UK, FR, GER - P&amp;L'!Z804)</f>
        <v>0</v>
      </c>
      <c r="AA260" s="465">
        <f>sum('AMAZON UK, FR, GER - P&amp;L'!AA252,'AMAZON UK, FR, GER - P&amp;L'!AA528,'AMAZON UK, FR, GER - P&amp;L'!AA804)</f>
        <v>0</v>
      </c>
      <c r="AB260" s="465">
        <f>sum('AMAZON UK, FR, GER - P&amp;L'!AB252,'AMAZON UK, FR, GER - P&amp;L'!AB528,'AMAZON UK, FR, GER - P&amp;L'!AB804)</f>
        <v>0</v>
      </c>
      <c r="AC260" s="465">
        <f>sum('AMAZON UK, FR, GER - P&amp;L'!AC252,'AMAZON UK, FR, GER - P&amp;L'!AC528,'AMAZON UK, FR, GER - P&amp;L'!AC804)</f>
        <v>0</v>
      </c>
      <c r="AD260" s="465">
        <f>sum('AMAZON UK, FR, GER - P&amp;L'!AD252,'AMAZON UK, FR, GER - P&amp;L'!AD528,'AMAZON UK, FR, GER - P&amp;L'!AD804)</f>
        <v>0</v>
      </c>
      <c r="AE260" s="465">
        <f>sum('AMAZON UK, FR, GER - P&amp;L'!AE252,'AMAZON UK, FR, GER - P&amp;L'!AE528,'AMAZON UK, FR, GER - P&amp;L'!AE804)</f>
        <v>0</v>
      </c>
      <c r="AF260" s="465">
        <f>sum('AMAZON UK, FR, GER - P&amp;L'!AF252,'AMAZON UK, FR, GER - P&amp;L'!AF528,'AMAZON UK, FR, GER - P&amp;L'!AF804)</f>
        <v>0</v>
      </c>
      <c r="AG260" s="189">
        <f t="shared" ref="AG260:AG273" si="84">SUM(B260:AF260)</f>
        <v>0</v>
      </c>
      <c r="AH260" s="226"/>
    </row>
    <row r="261" hidden="1" outlineLevel="1">
      <c r="A261" s="300" t="s">
        <v>279</v>
      </c>
      <c r="B261" s="235">
        <f>sum('AMAZON UK, FR, GER - P&amp;L'!B253,'AMAZON UK, FR, GER - P&amp;L'!B529,'AMAZON UK, FR, GER - P&amp;L'!B805)</f>
        <v>0</v>
      </c>
      <c r="C261" s="235">
        <f>sum('AMAZON UK, FR, GER - P&amp;L'!C253,'AMAZON UK, FR, GER - P&amp;L'!C529,'AMAZON UK, FR, GER - P&amp;L'!C805)</f>
        <v>0</v>
      </c>
      <c r="D261" s="235">
        <f>sum('AMAZON UK, FR, GER - P&amp;L'!D253,'AMAZON UK, FR, GER - P&amp;L'!D529,'AMAZON UK, FR, GER - P&amp;L'!D805)</f>
        <v>0</v>
      </c>
      <c r="E261" s="235">
        <f>sum('AMAZON UK, FR, GER - P&amp;L'!E253,'AMAZON UK, FR, GER - P&amp;L'!E529,'AMAZON UK, FR, GER - P&amp;L'!E805)</f>
        <v>0</v>
      </c>
      <c r="F261" s="235">
        <f>sum('AMAZON UK, FR, GER - P&amp;L'!F253,'AMAZON UK, FR, GER - P&amp;L'!F529,'AMAZON UK, FR, GER - P&amp;L'!F805)</f>
        <v>0</v>
      </c>
      <c r="G261" s="235">
        <f>sum('AMAZON UK, FR, GER - P&amp;L'!G253,'AMAZON UK, FR, GER - P&amp;L'!G529,'AMAZON UK, FR, GER - P&amp;L'!G805)</f>
        <v>0</v>
      </c>
      <c r="H261" s="235">
        <f>sum('AMAZON UK, FR, GER - P&amp;L'!H253,'AMAZON UK, FR, GER - P&amp;L'!H529,'AMAZON UK, FR, GER - P&amp;L'!H805)</f>
        <v>0</v>
      </c>
      <c r="I261" s="235">
        <f>sum('AMAZON UK, FR, GER - P&amp;L'!I253,'AMAZON UK, FR, GER - P&amp;L'!I529,'AMAZON UK, FR, GER - P&amp;L'!I805)</f>
        <v>0</v>
      </c>
      <c r="J261" s="235">
        <f>sum('AMAZON UK, FR, GER - P&amp;L'!J253,'AMAZON UK, FR, GER - P&amp;L'!J529,'AMAZON UK, FR, GER - P&amp;L'!J805)</f>
        <v>0</v>
      </c>
      <c r="K261" s="235">
        <f>sum('AMAZON UK, FR, GER - P&amp;L'!K253,'AMAZON UK, FR, GER - P&amp;L'!K529,'AMAZON UK, FR, GER - P&amp;L'!K805)</f>
        <v>0</v>
      </c>
      <c r="L261" s="235">
        <f>sum('AMAZON UK, FR, GER - P&amp;L'!L253,'AMAZON UK, FR, GER - P&amp;L'!L529,'AMAZON UK, FR, GER - P&amp;L'!L805)</f>
        <v>0</v>
      </c>
      <c r="M261" s="235">
        <f>sum('AMAZON UK, FR, GER - P&amp;L'!M253,'AMAZON UK, FR, GER - P&amp;L'!M529,'AMAZON UK, FR, GER - P&amp;L'!M805)</f>
        <v>0</v>
      </c>
      <c r="N261" s="235">
        <f>sum('AMAZON UK, FR, GER - P&amp;L'!N253,'AMAZON UK, FR, GER - P&amp;L'!N529,'AMAZON UK, FR, GER - P&amp;L'!N805)</f>
        <v>0</v>
      </c>
      <c r="O261" s="235">
        <f>sum('AMAZON UK, FR, GER - P&amp;L'!O253,'AMAZON UK, FR, GER - P&amp;L'!O529,'AMAZON UK, FR, GER - P&amp;L'!O805)</f>
        <v>0</v>
      </c>
      <c r="P261" s="235">
        <f>sum('AMAZON UK, FR, GER - P&amp;L'!P253,'AMAZON UK, FR, GER - P&amp;L'!P529,'AMAZON UK, FR, GER - P&amp;L'!P805)</f>
        <v>0</v>
      </c>
      <c r="Q261" s="235">
        <f>sum('AMAZON UK, FR, GER - P&amp;L'!Q253,'AMAZON UK, FR, GER - P&amp;L'!Q529,'AMAZON UK, FR, GER - P&amp;L'!Q805)</f>
        <v>0</v>
      </c>
      <c r="R261" s="235">
        <f>sum('AMAZON UK, FR, GER - P&amp;L'!R253,'AMAZON UK, FR, GER - P&amp;L'!R529,'AMAZON UK, FR, GER - P&amp;L'!R805)</f>
        <v>0</v>
      </c>
      <c r="S261" s="235">
        <f>sum('AMAZON UK, FR, GER - P&amp;L'!S253,'AMAZON UK, FR, GER - P&amp;L'!S529,'AMAZON UK, FR, GER - P&amp;L'!S805)</f>
        <v>0</v>
      </c>
      <c r="T261" s="235">
        <f>sum('AMAZON UK, FR, GER - P&amp;L'!T253,'AMAZON UK, FR, GER - P&amp;L'!T529,'AMAZON UK, FR, GER - P&amp;L'!T805)</f>
        <v>0</v>
      </c>
      <c r="U261" s="235">
        <f>sum('AMAZON UK, FR, GER - P&amp;L'!U253,'AMAZON UK, FR, GER - P&amp;L'!U529,'AMAZON UK, FR, GER - P&amp;L'!U805)</f>
        <v>0</v>
      </c>
      <c r="V261" s="235">
        <f>sum('AMAZON UK, FR, GER - P&amp;L'!V253,'AMAZON UK, FR, GER - P&amp;L'!V529,'AMAZON UK, FR, GER - P&amp;L'!V805)</f>
        <v>0</v>
      </c>
      <c r="W261" s="235">
        <f>sum('AMAZON UK, FR, GER - P&amp;L'!W253,'AMAZON UK, FR, GER - P&amp;L'!W529,'AMAZON UK, FR, GER - P&amp;L'!W805)</f>
        <v>0</v>
      </c>
      <c r="X261" s="235">
        <f>sum('AMAZON UK, FR, GER - P&amp;L'!X253,'AMAZON UK, FR, GER - P&amp;L'!X529,'AMAZON UK, FR, GER - P&amp;L'!X805)</f>
        <v>0</v>
      </c>
      <c r="Y261" s="235">
        <f>sum('AMAZON UK, FR, GER - P&amp;L'!Y253,'AMAZON UK, FR, GER - P&amp;L'!Y529,'AMAZON UK, FR, GER - P&amp;L'!Y805)</f>
        <v>0</v>
      </c>
      <c r="Z261" s="235">
        <f>sum('AMAZON UK, FR, GER - P&amp;L'!Z253,'AMAZON UK, FR, GER - P&amp;L'!Z529,'AMAZON UK, FR, GER - P&amp;L'!Z805)</f>
        <v>0</v>
      </c>
      <c r="AA261" s="235">
        <f>sum('AMAZON UK, FR, GER - P&amp;L'!AA253,'AMAZON UK, FR, GER - P&amp;L'!AA529,'AMAZON UK, FR, GER - P&amp;L'!AA805)</f>
        <v>0</v>
      </c>
      <c r="AB261" s="235">
        <f>sum('AMAZON UK, FR, GER - P&amp;L'!AB253,'AMAZON UK, FR, GER - P&amp;L'!AB529,'AMAZON UK, FR, GER - P&amp;L'!AB805)</f>
        <v>0</v>
      </c>
      <c r="AC261" s="235">
        <f>sum('AMAZON UK, FR, GER - P&amp;L'!AC253,'AMAZON UK, FR, GER - P&amp;L'!AC529,'AMAZON UK, FR, GER - P&amp;L'!AC805)</f>
        <v>0</v>
      </c>
      <c r="AD261" s="235">
        <f>sum('AMAZON UK, FR, GER - P&amp;L'!AD253,'AMAZON UK, FR, GER - P&amp;L'!AD529,'AMAZON UK, FR, GER - P&amp;L'!AD805)</f>
        <v>0</v>
      </c>
      <c r="AE261" s="235">
        <f>sum('AMAZON UK, FR, GER - P&amp;L'!AE253,'AMAZON UK, FR, GER - P&amp;L'!AE529,'AMAZON UK, FR, GER - P&amp;L'!AE805)</f>
        <v>0</v>
      </c>
      <c r="AF261" s="235">
        <f>sum('AMAZON UK, FR, GER - P&amp;L'!AF253,'AMAZON UK, FR, GER - P&amp;L'!AF529,'AMAZON UK, FR, GER - P&amp;L'!AF805)</f>
        <v>0</v>
      </c>
      <c r="AG261" s="189">
        <f t="shared" si="84"/>
        <v>0</v>
      </c>
      <c r="AH261" s="201"/>
    </row>
    <row r="262" hidden="1" outlineLevel="1">
      <c r="A262" s="300" t="s">
        <v>1052</v>
      </c>
      <c r="B262" s="235">
        <f>sum('AMAZON UK, FR, GER - P&amp;L'!B254,'AMAZON UK, FR, GER - P&amp;L'!B530,'AMAZON UK, FR, GER - P&amp;L'!B806)</f>
        <v>0</v>
      </c>
      <c r="C262" s="235">
        <f>sum('AMAZON UK, FR, GER - P&amp;L'!C254,'AMAZON UK, FR, GER - P&amp;L'!C530,'AMAZON UK, FR, GER - P&amp;L'!C806)</f>
        <v>0</v>
      </c>
      <c r="D262" s="235">
        <f>sum('AMAZON UK, FR, GER - P&amp;L'!D254,'AMAZON UK, FR, GER - P&amp;L'!D530,'AMAZON UK, FR, GER - P&amp;L'!D806)</f>
        <v>0</v>
      </c>
      <c r="E262" s="235">
        <f>sum('AMAZON UK, FR, GER - P&amp;L'!E254,'AMAZON UK, FR, GER - P&amp;L'!E530,'AMAZON UK, FR, GER - P&amp;L'!E806)</f>
        <v>0</v>
      </c>
      <c r="F262" s="235">
        <f>sum('AMAZON UK, FR, GER - P&amp;L'!F254,'AMAZON UK, FR, GER - P&amp;L'!F530,'AMAZON UK, FR, GER - P&amp;L'!F806)</f>
        <v>0</v>
      </c>
      <c r="G262" s="235">
        <f>sum('AMAZON UK, FR, GER - P&amp;L'!G254,'AMAZON UK, FR, GER - P&amp;L'!G530,'AMAZON UK, FR, GER - P&amp;L'!G806)</f>
        <v>0</v>
      </c>
      <c r="H262" s="235">
        <f>sum('AMAZON UK, FR, GER - P&amp;L'!H254,'AMAZON UK, FR, GER - P&amp;L'!H530,'AMAZON UK, FR, GER - P&amp;L'!H806)</f>
        <v>0</v>
      </c>
      <c r="I262" s="235">
        <f>sum('AMAZON UK, FR, GER - P&amp;L'!I254,'AMAZON UK, FR, GER - P&amp;L'!I530,'AMAZON UK, FR, GER - P&amp;L'!I806)</f>
        <v>0</v>
      </c>
      <c r="J262" s="235">
        <f>sum('AMAZON UK, FR, GER - P&amp;L'!J254,'AMAZON UK, FR, GER - P&amp;L'!J530,'AMAZON UK, FR, GER - P&amp;L'!J806)</f>
        <v>0</v>
      </c>
      <c r="K262" s="235">
        <f>sum('AMAZON UK, FR, GER - P&amp;L'!K254,'AMAZON UK, FR, GER - P&amp;L'!K530,'AMAZON UK, FR, GER - P&amp;L'!K806)</f>
        <v>0</v>
      </c>
      <c r="L262" s="235">
        <f>sum('AMAZON UK, FR, GER - P&amp;L'!L254,'AMAZON UK, FR, GER - P&amp;L'!L530,'AMAZON UK, FR, GER - P&amp;L'!L806)</f>
        <v>0</v>
      </c>
      <c r="M262" s="235">
        <f>sum('AMAZON UK, FR, GER - P&amp;L'!M254,'AMAZON UK, FR, GER - P&amp;L'!M530,'AMAZON UK, FR, GER - P&amp;L'!M806)</f>
        <v>0</v>
      </c>
      <c r="N262" s="235">
        <f>sum('AMAZON UK, FR, GER - P&amp;L'!N254,'AMAZON UK, FR, GER - P&amp;L'!N530,'AMAZON UK, FR, GER - P&amp;L'!N806)</f>
        <v>0</v>
      </c>
      <c r="O262" s="235">
        <f>sum('AMAZON UK, FR, GER - P&amp;L'!O254,'AMAZON UK, FR, GER - P&amp;L'!O530,'AMAZON UK, FR, GER - P&amp;L'!O806)</f>
        <v>0</v>
      </c>
      <c r="P262" s="235">
        <f>sum('AMAZON UK, FR, GER - P&amp;L'!P254,'AMAZON UK, FR, GER - P&amp;L'!P530,'AMAZON UK, FR, GER - P&amp;L'!P806)</f>
        <v>0</v>
      </c>
      <c r="Q262" s="235">
        <f>sum('AMAZON UK, FR, GER - P&amp;L'!Q254,'AMAZON UK, FR, GER - P&amp;L'!Q530,'AMAZON UK, FR, GER - P&amp;L'!Q806)</f>
        <v>0</v>
      </c>
      <c r="R262" s="235">
        <f>sum('AMAZON UK, FR, GER - P&amp;L'!R254,'AMAZON UK, FR, GER - P&amp;L'!R530,'AMAZON UK, FR, GER - P&amp;L'!R806)</f>
        <v>0</v>
      </c>
      <c r="S262" s="235">
        <f>sum('AMAZON UK, FR, GER - P&amp;L'!S254,'AMAZON UK, FR, GER - P&amp;L'!S530,'AMAZON UK, FR, GER - P&amp;L'!S806)</f>
        <v>0</v>
      </c>
      <c r="T262" s="235">
        <f>sum('AMAZON UK, FR, GER - P&amp;L'!T254,'AMAZON UK, FR, GER - P&amp;L'!T530,'AMAZON UK, FR, GER - P&amp;L'!T806)</f>
        <v>0</v>
      </c>
      <c r="U262" s="235">
        <f>sum('AMAZON UK, FR, GER - P&amp;L'!U254,'AMAZON UK, FR, GER - P&amp;L'!U530,'AMAZON UK, FR, GER - P&amp;L'!U806)</f>
        <v>0</v>
      </c>
      <c r="V262" s="235">
        <f>sum('AMAZON UK, FR, GER - P&amp;L'!V254,'AMAZON UK, FR, GER - P&amp;L'!V530,'AMAZON UK, FR, GER - P&amp;L'!V806)</f>
        <v>0</v>
      </c>
      <c r="W262" s="235">
        <f>sum('AMAZON UK, FR, GER - P&amp;L'!W254,'AMAZON UK, FR, GER - P&amp;L'!W530,'AMAZON UK, FR, GER - P&amp;L'!W806)</f>
        <v>0</v>
      </c>
      <c r="X262" s="235">
        <f>sum('AMAZON UK, FR, GER - P&amp;L'!X254,'AMAZON UK, FR, GER - P&amp;L'!X530,'AMAZON UK, FR, GER - P&amp;L'!X806)</f>
        <v>0</v>
      </c>
      <c r="Y262" s="235">
        <f>sum('AMAZON UK, FR, GER - P&amp;L'!Y254,'AMAZON UK, FR, GER - P&amp;L'!Y530,'AMAZON UK, FR, GER - P&amp;L'!Y806)</f>
        <v>0</v>
      </c>
      <c r="Z262" s="235">
        <f>sum('AMAZON UK, FR, GER - P&amp;L'!Z254,'AMAZON UK, FR, GER - P&amp;L'!Z530,'AMAZON UK, FR, GER - P&amp;L'!Z806)</f>
        <v>0</v>
      </c>
      <c r="AA262" s="235">
        <f>sum('AMAZON UK, FR, GER - P&amp;L'!AA254,'AMAZON UK, FR, GER - P&amp;L'!AA530,'AMAZON UK, FR, GER - P&amp;L'!AA806)</f>
        <v>0</v>
      </c>
      <c r="AB262" s="235">
        <f>sum('AMAZON UK, FR, GER - P&amp;L'!AB254,'AMAZON UK, FR, GER - P&amp;L'!AB530,'AMAZON UK, FR, GER - P&amp;L'!AB806)</f>
        <v>0</v>
      </c>
      <c r="AC262" s="235">
        <f>sum('AMAZON UK, FR, GER - P&amp;L'!AC254,'AMAZON UK, FR, GER - P&amp;L'!AC530,'AMAZON UK, FR, GER - P&amp;L'!AC806)</f>
        <v>0</v>
      </c>
      <c r="AD262" s="235">
        <f>sum('AMAZON UK, FR, GER - P&amp;L'!AD254,'AMAZON UK, FR, GER - P&amp;L'!AD530,'AMAZON UK, FR, GER - P&amp;L'!AD806)</f>
        <v>0</v>
      </c>
      <c r="AE262" s="235">
        <f>sum('AMAZON UK, FR, GER - P&amp;L'!AE254,'AMAZON UK, FR, GER - P&amp;L'!AE530,'AMAZON UK, FR, GER - P&amp;L'!AE806)</f>
        <v>0</v>
      </c>
      <c r="AF262" s="235">
        <f>sum('AMAZON UK, FR, GER - P&amp;L'!AF254,'AMAZON UK, FR, GER - P&amp;L'!AF530,'AMAZON UK, FR, GER - P&amp;L'!AF806)</f>
        <v>0</v>
      </c>
      <c r="AG262" s="189">
        <f t="shared" si="84"/>
        <v>0</v>
      </c>
      <c r="AH262" s="201"/>
    </row>
    <row r="263" hidden="1" outlineLevel="1">
      <c r="A263" s="300" t="s">
        <v>1053</v>
      </c>
      <c r="B263" s="235">
        <f>sum('AMAZON UK, FR, GER - P&amp;L'!B255,'AMAZON UK, FR, GER - P&amp;L'!B531,'AMAZON UK, FR, GER - P&amp;L'!B807)</f>
        <v>0</v>
      </c>
      <c r="C263" s="235">
        <f>sum('AMAZON UK, FR, GER - P&amp;L'!C255,'AMAZON UK, FR, GER - P&amp;L'!C531,'AMAZON UK, FR, GER - P&amp;L'!C807)</f>
        <v>0</v>
      </c>
      <c r="D263" s="235">
        <f>sum('AMAZON UK, FR, GER - P&amp;L'!D255,'AMAZON UK, FR, GER - P&amp;L'!D531,'AMAZON UK, FR, GER - P&amp;L'!D807)</f>
        <v>0</v>
      </c>
      <c r="E263" s="235">
        <f>sum('AMAZON UK, FR, GER - P&amp;L'!E255,'AMAZON UK, FR, GER - P&amp;L'!E531,'AMAZON UK, FR, GER - P&amp;L'!E807)</f>
        <v>0</v>
      </c>
      <c r="F263" s="235">
        <f>sum('AMAZON UK, FR, GER - P&amp;L'!F255,'AMAZON UK, FR, GER - P&amp;L'!F531,'AMAZON UK, FR, GER - P&amp;L'!F807)</f>
        <v>0</v>
      </c>
      <c r="G263" s="235">
        <f>sum('AMAZON UK, FR, GER - P&amp;L'!G255,'AMAZON UK, FR, GER - P&amp;L'!G531,'AMAZON UK, FR, GER - P&amp;L'!G807)</f>
        <v>0</v>
      </c>
      <c r="H263" s="235">
        <f>sum('AMAZON UK, FR, GER - P&amp;L'!H255,'AMAZON UK, FR, GER - P&amp;L'!H531,'AMAZON UK, FR, GER - P&amp;L'!H807)</f>
        <v>0</v>
      </c>
      <c r="I263" s="235">
        <f>sum('AMAZON UK, FR, GER - P&amp;L'!I255,'AMAZON UK, FR, GER - P&amp;L'!I531,'AMAZON UK, FR, GER - P&amp;L'!I807)</f>
        <v>0</v>
      </c>
      <c r="J263" s="235">
        <f>sum('AMAZON UK, FR, GER - P&amp;L'!J255,'AMAZON UK, FR, GER - P&amp;L'!J531,'AMAZON UK, FR, GER - P&amp;L'!J807)</f>
        <v>0</v>
      </c>
      <c r="K263" s="235">
        <f>sum('AMAZON UK, FR, GER - P&amp;L'!K255,'AMAZON UK, FR, GER - P&amp;L'!K531,'AMAZON UK, FR, GER - P&amp;L'!K807)</f>
        <v>0</v>
      </c>
      <c r="L263" s="235">
        <f>sum('AMAZON UK, FR, GER - P&amp;L'!L255,'AMAZON UK, FR, GER - P&amp;L'!L531,'AMAZON UK, FR, GER - P&amp;L'!L807)</f>
        <v>0</v>
      </c>
      <c r="M263" s="235">
        <f>sum('AMAZON UK, FR, GER - P&amp;L'!M255,'AMAZON UK, FR, GER - P&amp;L'!M531,'AMAZON UK, FR, GER - P&amp;L'!M807)</f>
        <v>0</v>
      </c>
      <c r="N263" s="235">
        <f>sum('AMAZON UK, FR, GER - P&amp;L'!N255,'AMAZON UK, FR, GER - P&amp;L'!N531,'AMAZON UK, FR, GER - P&amp;L'!N807)</f>
        <v>0</v>
      </c>
      <c r="O263" s="235">
        <f>sum('AMAZON UK, FR, GER - P&amp;L'!O255,'AMAZON UK, FR, GER - P&amp;L'!O531,'AMAZON UK, FR, GER - P&amp;L'!O807)</f>
        <v>0</v>
      </c>
      <c r="P263" s="235">
        <f>sum('AMAZON UK, FR, GER - P&amp;L'!P255,'AMAZON UK, FR, GER - P&amp;L'!P531,'AMAZON UK, FR, GER - P&amp;L'!P807)</f>
        <v>0</v>
      </c>
      <c r="Q263" s="235">
        <f>sum('AMAZON UK, FR, GER - P&amp;L'!Q255,'AMAZON UK, FR, GER - P&amp;L'!Q531,'AMAZON UK, FR, GER - P&amp;L'!Q807)</f>
        <v>0</v>
      </c>
      <c r="R263" s="235">
        <f>sum('AMAZON UK, FR, GER - P&amp;L'!R255,'AMAZON UK, FR, GER - P&amp;L'!R531,'AMAZON UK, FR, GER - P&amp;L'!R807)</f>
        <v>0</v>
      </c>
      <c r="S263" s="235">
        <f>sum('AMAZON UK, FR, GER - P&amp;L'!S255,'AMAZON UK, FR, GER - P&amp;L'!S531,'AMAZON UK, FR, GER - P&amp;L'!S807)</f>
        <v>0</v>
      </c>
      <c r="T263" s="235">
        <f>sum('AMAZON UK, FR, GER - P&amp;L'!T255,'AMAZON UK, FR, GER - P&amp;L'!T531,'AMAZON UK, FR, GER - P&amp;L'!T807)</f>
        <v>0</v>
      </c>
      <c r="U263" s="235">
        <f>sum('AMAZON UK, FR, GER - P&amp;L'!U255,'AMAZON UK, FR, GER - P&amp;L'!U531,'AMAZON UK, FR, GER - P&amp;L'!U807)</f>
        <v>0</v>
      </c>
      <c r="V263" s="235">
        <f>sum('AMAZON UK, FR, GER - P&amp;L'!V255,'AMAZON UK, FR, GER - P&amp;L'!V531,'AMAZON UK, FR, GER - P&amp;L'!V807)</f>
        <v>0</v>
      </c>
      <c r="W263" s="235">
        <f>sum('AMAZON UK, FR, GER - P&amp;L'!W255,'AMAZON UK, FR, GER - P&amp;L'!W531,'AMAZON UK, FR, GER - P&amp;L'!W807)</f>
        <v>0</v>
      </c>
      <c r="X263" s="235">
        <f>sum('AMAZON UK, FR, GER - P&amp;L'!X255,'AMAZON UK, FR, GER - P&amp;L'!X531,'AMAZON UK, FR, GER - P&amp;L'!X807)</f>
        <v>0</v>
      </c>
      <c r="Y263" s="235">
        <f>sum('AMAZON UK, FR, GER - P&amp;L'!Y255,'AMAZON UK, FR, GER - P&amp;L'!Y531,'AMAZON UK, FR, GER - P&amp;L'!Y807)</f>
        <v>0</v>
      </c>
      <c r="Z263" s="235">
        <f>sum('AMAZON UK, FR, GER - P&amp;L'!Z255,'AMAZON UK, FR, GER - P&amp;L'!Z531,'AMAZON UK, FR, GER - P&amp;L'!Z807)</f>
        <v>0</v>
      </c>
      <c r="AA263" s="235">
        <f>sum('AMAZON UK, FR, GER - P&amp;L'!AA255,'AMAZON UK, FR, GER - P&amp;L'!AA531,'AMAZON UK, FR, GER - P&amp;L'!AA807)</f>
        <v>0</v>
      </c>
      <c r="AB263" s="235">
        <f>sum('AMAZON UK, FR, GER - P&amp;L'!AB255,'AMAZON UK, FR, GER - P&amp;L'!AB531,'AMAZON UK, FR, GER - P&amp;L'!AB807)</f>
        <v>0</v>
      </c>
      <c r="AC263" s="235">
        <f>sum('AMAZON UK, FR, GER - P&amp;L'!AC255,'AMAZON UK, FR, GER - P&amp;L'!AC531,'AMAZON UK, FR, GER - P&amp;L'!AC807)</f>
        <v>0</v>
      </c>
      <c r="AD263" s="235">
        <f>sum('AMAZON UK, FR, GER - P&amp;L'!AD255,'AMAZON UK, FR, GER - P&amp;L'!AD531,'AMAZON UK, FR, GER - P&amp;L'!AD807)</f>
        <v>0</v>
      </c>
      <c r="AE263" s="235">
        <f>sum('AMAZON UK, FR, GER - P&amp;L'!AE255,'AMAZON UK, FR, GER - P&amp;L'!AE531,'AMAZON UK, FR, GER - P&amp;L'!AE807)</f>
        <v>0</v>
      </c>
      <c r="AF263" s="235">
        <f>sum('AMAZON UK, FR, GER - P&amp;L'!AF255,'AMAZON UK, FR, GER - P&amp;L'!AF531,'AMAZON UK, FR, GER - P&amp;L'!AF807)</f>
        <v>0</v>
      </c>
      <c r="AG263" s="189">
        <f t="shared" si="84"/>
        <v>0</v>
      </c>
      <c r="AH263" s="201"/>
    </row>
    <row r="264" hidden="1" outlineLevel="1">
      <c r="A264" s="300" t="s">
        <v>1054</v>
      </c>
      <c r="B264" s="235">
        <f>sum('AMAZON UK, FR, GER - P&amp;L'!B256,'AMAZON UK, FR, GER - P&amp;L'!B532,'AMAZON UK, FR, GER - P&amp;L'!B808)</f>
        <v>0</v>
      </c>
      <c r="C264" s="235">
        <f>sum('AMAZON UK, FR, GER - P&amp;L'!C256,'AMAZON UK, FR, GER - P&amp;L'!C532,'AMAZON UK, FR, GER - P&amp;L'!C808)</f>
        <v>0</v>
      </c>
      <c r="D264" s="235">
        <f>sum('AMAZON UK, FR, GER - P&amp;L'!D256,'AMAZON UK, FR, GER - P&amp;L'!D532,'AMAZON UK, FR, GER - P&amp;L'!D808)</f>
        <v>0</v>
      </c>
      <c r="E264" s="235">
        <f>sum('AMAZON UK, FR, GER - P&amp;L'!E256,'AMAZON UK, FR, GER - P&amp;L'!E532,'AMAZON UK, FR, GER - P&amp;L'!E808)</f>
        <v>0</v>
      </c>
      <c r="F264" s="235">
        <f>sum('AMAZON UK, FR, GER - P&amp;L'!F256,'AMAZON UK, FR, GER - P&amp;L'!F532,'AMAZON UK, FR, GER - P&amp;L'!F808)</f>
        <v>0</v>
      </c>
      <c r="G264" s="235">
        <f>sum('AMAZON UK, FR, GER - P&amp;L'!G256,'AMAZON UK, FR, GER - P&amp;L'!G532,'AMAZON UK, FR, GER - P&amp;L'!G808)</f>
        <v>0</v>
      </c>
      <c r="H264" s="235">
        <f>sum('AMAZON UK, FR, GER - P&amp;L'!H256,'AMAZON UK, FR, GER - P&amp;L'!H532,'AMAZON UK, FR, GER - P&amp;L'!H808)</f>
        <v>0</v>
      </c>
      <c r="I264" s="235">
        <f>sum('AMAZON UK, FR, GER - P&amp;L'!I256,'AMAZON UK, FR, GER - P&amp;L'!I532,'AMAZON UK, FR, GER - P&amp;L'!I808)</f>
        <v>0</v>
      </c>
      <c r="J264" s="235">
        <f>sum('AMAZON UK, FR, GER - P&amp;L'!J256,'AMAZON UK, FR, GER - P&amp;L'!J532,'AMAZON UK, FR, GER - P&amp;L'!J808)</f>
        <v>0</v>
      </c>
      <c r="K264" s="235">
        <f>sum('AMAZON UK, FR, GER - P&amp;L'!K256,'AMAZON UK, FR, GER - P&amp;L'!K532,'AMAZON UK, FR, GER - P&amp;L'!K808)</f>
        <v>0</v>
      </c>
      <c r="L264" s="235">
        <f>sum('AMAZON UK, FR, GER - P&amp;L'!L256,'AMAZON UK, FR, GER - P&amp;L'!L532,'AMAZON UK, FR, GER - P&amp;L'!L808)</f>
        <v>0</v>
      </c>
      <c r="M264" s="235">
        <f>sum('AMAZON UK, FR, GER - P&amp;L'!M256,'AMAZON UK, FR, GER - P&amp;L'!M532,'AMAZON UK, FR, GER - P&amp;L'!M808)</f>
        <v>0</v>
      </c>
      <c r="N264" s="235">
        <f>sum('AMAZON UK, FR, GER - P&amp;L'!N256,'AMAZON UK, FR, GER - P&amp;L'!N532,'AMAZON UK, FR, GER - P&amp;L'!N808)</f>
        <v>0</v>
      </c>
      <c r="O264" s="235">
        <f>sum('AMAZON UK, FR, GER - P&amp;L'!O256,'AMAZON UK, FR, GER - P&amp;L'!O532,'AMAZON UK, FR, GER - P&amp;L'!O808)</f>
        <v>0</v>
      </c>
      <c r="P264" s="235">
        <f>sum('AMAZON UK, FR, GER - P&amp;L'!P256,'AMAZON UK, FR, GER - P&amp;L'!P532,'AMAZON UK, FR, GER - P&amp;L'!P808)</f>
        <v>0</v>
      </c>
      <c r="Q264" s="235">
        <f>sum('AMAZON UK, FR, GER - P&amp;L'!Q256,'AMAZON UK, FR, GER - P&amp;L'!Q532,'AMAZON UK, FR, GER - P&amp;L'!Q808)</f>
        <v>0</v>
      </c>
      <c r="R264" s="235">
        <f>sum('AMAZON UK, FR, GER - P&amp;L'!R256,'AMAZON UK, FR, GER - P&amp;L'!R532,'AMAZON UK, FR, GER - P&amp;L'!R808)</f>
        <v>0</v>
      </c>
      <c r="S264" s="235">
        <f>sum('AMAZON UK, FR, GER - P&amp;L'!S256,'AMAZON UK, FR, GER - P&amp;L'!S532,'AMAZON UK, FR, GER - P&amp;L'!S808)</f>
        <v>0</v>
      </c>
      <c r="T264" s="235">
        <f>sum('AMAZON UK, FR, GER - P&amp;L'!T256,'AMAZON UK, FR, GER - P&amp;L'!T532,'AMAZON UK, FR, GER - P&amp;L'!T808)</f>
        <v>0</v>
      </c>
      <c r="U264" s="235">
        <f>sum('AMAZON UK, FR, GER - P&amp;L'!U256,'AMAZON UK, FR, GER - P&amp;L'!U532,'AMAZON UK, FR, GER - P&amp;L'!U808)</f>
        <v>0</v>
      </c>
      <c r="V264" s="235">
        <f>sum('AMAZON UK, FR, GER - P&amp;L'!V256,'AMAZON UK, FR, GER - P&amp;L'!V532,'AMAZON UK, FR, GER - P&amp;L'!V808)</f>
        <v>0</v>
      </c>
      <c r="W264" s="235">
        <f>sum('AMAZON UK, FR, GER - P&amp;L'!W256,'AMAZON UK, FR, GER - P&amp;L'!W532,'AMAZON UK, FR, GER - P&amp;L'!W808)</f>
        <v>0</v>
      </c>
      <c r="X264" s="235">
        <f>sum('AMAZON UK, FR, GER - P&amp;L'!X256,'AMAZON UK, FR, GER - P&amp;L'!X532,'AMAZON UK, FR, GER - P&amp;L'!X808)</f>
        <v>0</v>
      </c>
      <c r="Y264" s="235">
        <f>sum('AMAZON UK, FR, GER - P&amp;L'!Y256,'AMAZON UK, FR, GER - P&amp;L'!Y532,'AMAZON UK, FR, GER - P&amp;L'!Y808)</f>
        <v>0</v>
      </c>
      <c r="Z264" s="235">
        <f>sum('AMAZON UK, FR, GER - P&amp;L'!Z256,'AMAZON UK, FR, GER - P&amp;L'!Z532,'AMAZON UK, FR, GER - P&amp;L'!Z808)</f>
        <v>0</v>
      </c>
      <c r="AA264" s="235">
        <f>sum('AMAZON UK, FR, GER - P&amp;L'!AA256,'AMAZON UK, FR, GER - P&amp;L'!AA532,'AMAZON UK, FR, GER - P&amp;L'!AA808)</f>
        <v>0</v>
      </c>
      <c r="AB264" s="235">
        <f>sum('AMAZON UK, FR, GER - P&amp;L'!AB256,'AMAZON UK, FR, GER - P&amp;L'!AB532,'AMAZON UK, FR, GER - P&amp;L'!AB808)</f>
        <v>0</v>
      </c>
      <c r="AC264" s="235">
        <f>sum('AMAZON UK, FR, GER - P&amp;L'!AC256,'AMAZON UK, FR, GER - P&amp;L'!AC532,'AMAZON UK, FR, GER - P&amp;L'!AC808)</f>
        <v>0</v>
      </c>
      <c r="AD264" s="235">
        <f>sum('AMAZON UK, FR, GER - P&amp;L'!AD256,'AMAZON UK, FR, GER - P&amp;L'!AD532,'AMAZON UK, FR, GER - P&amp;L'!AD808)</f>
        <v>0</v>
      </c>
      <c r="AE264" s="235">
        <f>sum('AMAZON UK, FR, GER - P&amp;L'!AE256,'AMAZON UK, FR, GER - P&amp;L'!AE532,'AMAZON UK, FR, GER - P&amp;L'!AE808)</f>
        <v>0</v>
      </c>
      <c r="AF264" s="235">
        <f>sum('AMAZON UK, FR, GER - P&amp;L'!AF256,'AMAZON UK, FR, GER - P&amp;L'!AF532,'AMAZON UK, FR, GER - P&amp;L'!AF808)</f>
        <v>0</v>
      </c>
      <c r="AG264" s="189">
        <f t="shared" si="84"/>
        <v>0</v>
      </c>
      <c r="AH264" s="201"/>
    </row>
    <row r="265" hidden="1" outlineLevel="1">
      <c r="A265" s="300" t="s">
        <v>1055</v>
      </c>
      <c r="B265" s="235">
        <f>sum('AMAZON UK, FR, GER - P&amp;L'!B257,'AMAZON UK, FR, GER - P&amp;L'!B533,'AMAZON UK, FR, GER - P&amp;L'!B809)</f>
        <v>0</v>
      </c>
      <c r="C265" s="235">
        <f>sum('AMAZON UK, FR, GER - P&amp;L'!C257,'AMAZON UK, FR, GER - P&amp;L'!C533,'AMAZON UK, FR, GER - P&amp;L'!C809)</f>
        <v>0</v>
      </c>
      <c r="D265" s="235">
        <f>sum('AMAZON UK, FR, GER - P&amp;L'!D257,'AMAZON UK, FR, GER - P&amp;L'!D533,'AMAZON UK, FR, GER - P&amp;L'!D809)</f>
        <v>0</v>
      </c>
      <c r="E265" s="235">
        <f>sum('AMAZON UK, FR, GER - P&amp;L'!E257,'AMAZON UK, FR, GER - P&amp;L'!E533,'AMAZON UK, FR, GER - P&amp;L'!E809)</f>
        <v>0</v>
      </c>
      <c r="F265" s="235">
        <f>sum('AMAZON UK, FR, GER - P&amp;L'!F257,'AMAZON UK, FR, GER - P&amp;L'!F533,'AMAZON UK, FR, GER - P&amp;L'!F809)</f>
        <v>0</v>
      </c>
      <c r="G265" s="235">
        <f>sum('AMAZON UK, FR, GER - P&amp;L'!G257,'AMAZON UK, FR, GER - P&amp;L'!G533,'AMAZON UK, FR, GER - P&amp;L'!G809)</f>
        <v>0</v>
      </c>
      <c r="H265" s="235">
        <f>sum('AMAZON UK, FR, GER - P&amp;L'!H257,'AMAZON UK, FR, GER - P&amp;L'!H533,'AMAZON UK, FR, GER - P&amp;L'!H809)</f>
        <v>0</v>
      </c>
      <c r="I265" s="235">
        <f>sum('AMAZON UK, FR, GER - P&amp;L'!I257,'AMAZON UK, FR, GER - P&amp;L'!I533,'AMAZON UK, FR, GER - P&amp;L'!I809)</f>
        <v>0</v>
      </c>
      <c r="J265" s="235">
        <f>sum('AMAZON UK, FR, GER - P&amp;L'!J257,'AMAZON UK, FR, GER - P&amp;L'!J533,'AMAZON UK, FR, GER - P&amp;L'!J809)</f>
        <v>0</v>
      </c>
      <c r="K265" s="235">
        <f>sum('AMAZON UK, FR, GER - P&amp;L'!K257,'AMAZON UK, FR, GER - P&amp;L'!K533,'AMAZON UK, FR, GER - P&amp;L'!K809)</f>
        <v>0</v>
      </c>
      <c r="L265" s="235">
        <f>sum('AMAZON UK, FR, GER - P&amp;L'!L257,'AMAZON UK, FR, GER - P&amp;L'!L533,'AMAZON UK, FR, GER - P&amp;L'!L809)</f>
        <v>0</v>
      </c>
      <c r="M265" s="235">
        <f>sum('AMAZON UK, FR, GER - P&amp;L'!M257,'AMAZON UK, FR, GER - P&amp;L'!M533,'AMAZON UK, FR, GER - P&amp;L'!M809)</f>
        <v>0</v>
      </c>
      <c r="N265" s="235">
        <f>sum('AMAZON UK, FR, GER - P&amp;L'!N257,'AMAZON UK, FR, GER - P&amp;L'!N533,'AMAZON UK, FR, GER - P&amp;L'!N809)</f>
        <v>0</v>
      </c>
      <c r="O265" s="235">
        <f>sum('AMAZON UK, FR, GER - P&amp;L'!O257,'AMAZON UK, FR, GER - P&amp;L'!O533,'AMAZON UK, FR, GER - P&amp;L'!O809)</f>
        <v>0</v>
      </c>
      <c r="P265" s="235">
        <f>sum('AMAZON UK, FR, GER - P&amp;L'!P257,'AMAZON UK, FR, GER - P&amp;L'!P533,'AMAZON UK, FR, GER - P&amp;L'!P809)</f>
        <v>0</v>
      </c>
      <c r="Q265" s="235">
        <f>sum('AMAZON UK, FR, GER - P&amp;L'!Q257,'AMAZON UK, FR, GER - P&amp;L'!Q533,'AMAZON UK, FR, GER - P&amp;L'!Q809)</f>
        <v>0</v>
      </c>
      <c r="R265" s="235">
        <f>sum('AMAZON UK, FR, GER - P&amp;L'!R257,'AMAZON UK, FR, GER - P&amp;L'!R533,'AMAZON UK, FR, GER - P&amp;L'!R809)</f>
        <v>0</v>
      </c>
      <c r="S265" s="235">
        <f>sum('AMAZON UK, FR, GER - P&amp;L'!S257,'AMAZON UK, FR, GER - P&amp;L'!S533,'AMAZON UK, FR, GER - P&amp;L'!S809)</f>
        <v>0</v>
      </c>
      <c r="T265" s="235">
        <f>sum('AMAZON UK, FR, GER - P&amp;L'!T257,'AMAZON UK, FR, GER - P&amp;L'!T533,'AMAZON UK, FR, GER - P&amp;L'!T809)</f>
        <v>0</v>
      </c>
      <c r="U265" s="235">
        <f>sum('AMAZON UK, FR, GER - P&amp;L'!U257,'AMAZON UK, FR, GER - P&amp;L'!U533,'AMAZON UK, FR, GER - P&amp;L'!U809)</f>
        <v>0</v>
      </c>
      <c r="V265" s="235">
        <f>sum('AMAZON UK, FR, GER - P&amp;L'!V257,'AMAZON UK, FR, GER - P&amp;L'!V533,'AMAZON UK, FR, GER - P&amp;L'!V809)</f>
        <v>0</v>
      </c>
      <c r="W265" s="235">
        <f>sum('AMAZON UK, FR, GER - P&amp;L'!W257,'AMAZON UK, FR, GER - P&amp;L'!W533,'AMAZON UK, FR, GER - P&amp;L'!W809)</f>
        <v>0</v>
      </c>
      <c r="X265" s="235">
        <f>sum('AMAZON UK, FR, GER - P&amp;L'!X257,'AMAZON UK, FR, GER - P&amp;L'!X533,'AMAZON UK, FR, GER - P&amp;L'!X809)</f>
        <v>0</v>
      </c>
      <c r="Y265" s="235">
        <f>sum('AMAZON UK, FR, GER - P&amp;L'!Y257,'AMAZON UK, FR, GER - P&amp;L'!Y533,'AMAZON UK, FR, GER - P&amp;L'!Y809)</f>
        <v>0</v>
      </c>
      <c r="Z265" s="235">
        <f>sum('AMAZON UK, FR, GER - P&amp;L'!Z257,'AMAZON UK, FR, GER - P&amp;L'!Z533,'AMAZON UK, FR, GER - P&amp;L'!Z809)</f>
        <v>0</v>
      </c>
      <c r="AA265" s="235">
        <f>sum('AMAZON UK, FR, GER - P&amp;L'!AA257,'AMAZON UK, FR, GER - P&amp;L'!AA533,'AMAZON UK, FR, GER - P&amp;L'!AA809)</f>
        <v>0</v>
      </c>
      <c r="AB265" s="235">
        <f>sum('AMAZON UK, FR, GER - P&amp;L'!AB257,'AMAZON UK, FR, GER - P&amp;L'!AB533,'AMAZON UK, FR, GER - P&amp;L'!AB809)</f>
        <v>0</v>
      </c>
      <c r="AC265" s="235">
        <f>sum('AMAZON UK, FR, GER - P&amp;L'!AC257,'AMAZON UK, FR, GER - P&amp;L'!AC533,'AMAZON UK, FR, GER - P&amp;L'!AC809)</f>
        <v>0</v>
      </c>
      <c r="AD265" s="235">
        <f>sum('AMAZON UK, FR, GER - P&amp;L'!AD257,'AMAZON UK, FR, GER - P&amp;L'!AD533,'AMAZON UK, FR, GER - P&amp;L'!AD809)</f>
        <v>0</v>
      </c>
      <c r="AE265" s="235">
        <f>sum('AMAZON UK, FR, GER - P&amp;L'!AE257,'AMAZON UK, FR, GER - P&amp;L'!AE533,'AMAZON UK, FR, GER - P&amp;L'!AE809)</f>
        <v>0</v>
      </c>
      <c r="AF265" s="235">
        <f>sum('AMAZON UK, FR, GER - P&amp;L'!AF257,'AMAZON UK, FR, GER - P&amp;L'!AF533,'AMAZON UK, FR, GER - P&amp;L'!AF809)</f>
        <v>0</v>
      </c>
      <c r="AG265" s="189">
        <f t="shared" si="84"/>
        <v>0</v>
      </c>
      <c r="AH265" s="201"/>
    </row>
    <row r="266" hidden="1" outlineLevel="1">
      <c r="A266" s="300" t="s">
        <v>1056</v>
      </c>
      <c r="B266" s="235">
        <f>sum('AMAZON UK, FR, GER - P&amp;L'!B258,'AMAZON UK, FR, GER - P&amp;L'!B534,'AMAZON UK, FR, GER - P&amp;L'!B810)</f>
        <v>0</v>
      </c>
      <c r="C266" s="235">
        <f>sum('AMAZON UK, FR, GER - P&amp;L'!C258,'AMAZON UK, FR, GER - P&amp;L'!C534,'AMAZON UK, FR, GER - P&amp;L'!C810)</f>
        <v>0</v>
      </c>
      <c r="D266" s="235">
        <f>sum('AMAZON UK, FR, GER - P&amp;L'!D258,'AMAZON UK, FR, GER - P&amp;L'!D534,'AMAZON UK, FR, GER - P&amp;L'!D810)</f>
        <v>0</v>
      </c>
      <c r="E266" s="235">
        <f>sum('AMAZON UK, FR, GER - P&amp;L'!E258,'AMAZON UK, FR, GER - P&amp;L'!E534,'AMAZON UK, FR, GER - P&amp;L'!E810)</f>
        <v>0</v>
      </c>
      <c r="F266" s="235">
        <f>sum('AMAZON UK, FR, GER - P&amp;L'!F258,'AMAZON UK, FR, GER - P&amp;L'!F534,'AMAZON UK, FR, GER - P&amp;L'!F810)</f>
        <v>0</v>
      </c>
      <c r="G266" s="235">
        <f>sum('AMAZON UK, FR, GER - P&amp;L'!G258,'AMAZON UK, FR, GER - P&amp;L'!G534,'AMAZON UK, FR, GER - P&amp;L'!G810)</f>
        <v>0</v>
      </c>
      <c r="H266" s="235">
        <f>sum('AMAZON UK, FR, GER - P&amp;L'!H258,'AMAZON UK, FR, GER - P&amp;L'!H534,'AMAZON UK, FR, GER - P&amp;L'!H810)</f>
        <v>0</v>
      </c>
      <c r="I266" s="235">
        <f>sum('AMAZON UK, FR, GER - P&amp;L'!I258,'AMAZON UK, FR, GER - P&amp;L'!I534,'AMAZON UK, FR, GER - P&amp;L'!I810)</f>
        <v>0</v>
      </c>
      <c r="J266" s="235">
        <f>sum('AMAZON UK, FR, GER - P&amp;L'!J258,'AMAZON UK, FR, GER - P&amp;L'!J534,'AMAZON UK, FR, GER - P&amp;L'!J810)</f>
        <v>0</v>
      </c>
      <c r="K266" s="235">
        <f>sum('AMAZON UK, FR, GER - P&amp;L'!K258,'AMAZON UK, FR, GER - P&amp;L'!K534,'AMAZON UK, FR, GER - P&amp;L'!K810)</f>
        <v>0</v>
      </c>
      <c r="L266" s="235">
        <f>sum('AMAZON UK, FR, GER - P&amp;L'!L258,'AMAZON UK, FR, GER - P&amp;L'!L534,'AMAZON UK, FR, GER - P&amp;L'!L810)</f>
        <v>0</v>
      </c>
      <c r="M266" s="235">
        <f>sum('AMAZON UK, FR, GER - P&amp;L'!M258,'AMAZON UK, FR, GER - P&amp;L'!M534,'AMAZON UK, FR, GER - P&amp;L'!M810)</f>
        <v>0</v>
      </c>
      <c r="N266" s="235">
        <f>sum('AMAZON UK, FR, GER - P&amp;L'!N258,'AMAZON UK, FR, GER - P&amp;L'!N534,'AMAZON UK, FR, GER - P&amp;L'!N810)</f>
        <v>0</v>
      </c>
      <c r="O266" s="235">
        <f>sum('AMAZON UK, FR, GER - P&amp;L'!O258,'AMAZON UK, FR, GER - P&amp;L'!O534,'AMAZON UK, FR, GER - P&amp;L'!O810)</f>
        <v>0</v>
      </c>
      <c r="P266" s="235">
        <f>sum('AMAZON UK, FR, GER - P&amp;L'!P258,'AMAZON UK, FR, GER - P&amp;L'!P534,'AMAZON UK, FR, GER - P&amp;L'!P810)</f>
        <v>0</v>
      </c>
      <c r="Q266" s="235">
        <f>sum('AMAZON UK, FR, GER - P&amp;L'!Q258,'AMAZON UK, FR, GER - P&amp;L'!Q534,'AMAZON UK, FR, GER - P&amp;L'!Q810)</f>
        <v>0</v>
      </c>
      <c r="R266" s="235">
        <f>sum('AMAZON UK, FR, GER - P&amp;L'!R258,'AMAZON UK, FR, GER - P&amp;L'!R534,'AMAZON UK, FR, GER - P&amp;L'!R810)</f>
        <v>0</v>
      </c>
      <c r="S266" s="235">
        <f>sum('AMAZON UK, FR, GER - P&amp;L'!S258,'AMAZON UK, FR, GER - P&amp;L'!S534,'AMAZON UK, FR, GER - P&amp;L'!S810)</f>
        <v>0</v>
      </c>
      <c r="T266" s="235">
        <f>sum('AMAZON UK, FR, GER - P&amp;L'!T258,'AMAZON UK, FR, GER - P&amp;L'!T534,'AMAZON UK, FR, GER - P&amp;L'!T810)</f>
        <v>0</v>
      </c>
      <c r="U266" s="235">
        <f>sum('AMAZON UK, FR, GER - P&amp;L'!U258,'AMAZON UK, FR, GER - P&amp;L'!U534,'AMAZON UK, FR, GER - P&amp;L'!U810)</f>
        <v>0</v>
      </c>
      <c r="V266" s="235">
        <f>sum('AMAZON UK, FR, GER - P&amp;L'!V258,'AMAZON UK, FR, GER - P&amp;L'!V534,'AMAZON UK, FR, GER - P&amp;L'!V810)</f>
        <v>0</v>
      </c>
      <c r="W266" s="235">
        <f>sum('AMAZON UK, FR, GER - P&amp;L'!W258,'AMAZON UK, FR, GER - P&amp;L'!W534,'AMAZON UK, FR, GER - P&amp;L'!W810)</f>
        <v>0</v>
      </c>
      <c r="X266" s="235">
        <f>sum('AMAZON UK, FR, GER - P&amp;L'!X258,'AMAZON UK, FR, GER - P&amp;L'!X534,'AMAZON UK, FR, GER - P&amp;L'!X810)</f>
        <v>0</v>
      </c>
      <c r="Y266" s="235">
        <f>sum('AMAZON UK, FR, GER - P&amp;L'!Y258,'AMAZON UK, FR, GER - P&amp;L'!Y534,'AMAZON UK, FR, GER - P&amp;L'!Y810)</f>
        <v>0</v>
      </c>
      <c r="Z266" s="235">
        <f>sum('AMAZON UK, FR, GER - P&amp;L'!Z258,'AMAZON UK, FR, GER - P&amp;L'!Z534,'AMAZON UK, FR, GER - P&amp;L'!Z810)</f>
        <v>0</v>
      </c>
      <c r="AA266" s="235">
        <f>sum('AMAZON UK, FR, GER - P&amp;L'!AA258,'AMAZON UK, FR, GER - P&amp;L'!AA534,'AMAZON UK, FR, GER - P&amp;L'!AA810)</f>
        <v>0</v>
      </c>
      <c r="AB266" s="235">
        <f>sum('AMAZON UK, FR, GER - P&amp;L'!AB258,'AMAZON UK, FR, GER - P&amp;L'!AB534,'AMAZON UK, FR, GER - P&amp;L'!AB810)</f>
        <v>0</v>
      </c>
      <c r="AC266" s="235">
        <f>sum('AMAZON UK, FR, GER - P&amp;L'!AC258,'AMAZON UK, FR, GER - P&amp;L'!AC534,'AMAZON UK, FR, GER - P&amp;L'!AC810)</f>
        <v>0</v>
      </c>
      <c r="AD266" s="235">
        <f>sum('AMAZON UK, FR, GER - P&amp;L'!AD258,'AMAZON UK, FR, GER - P&amp;L'!AD534,'AMAZON UK, FR, GER - P&amp;L'!AD810)</f>
        <v>0</v>
      </c>
      <c r="AE266" s="235">
        <f>sum('AMAZON UK, FR, GER - P&amp;L'!AE258,'AMAZON UK, FR, GER - P&amp;L'!AE534,'AMAZON UK, FR, GER - P&amp;L'!AE810)</f>
        <v>0</v>
      </c>
      <c r="AF266" s="235">
        <f>sum('AMAZON UK, FR, GER - P&amp;L'!AF258,'AMAZON UK, FR, GER - P&amp;L'!AF534,'AMAZON UK, FR, GER - P&amp;L'!AF810)</f>
        <v>0</v>
      </c>
      <c r="AG266" s="189">
        <f t="shared" si="84"/>
        <v>0</v>
      </c>
      <c r="AH266" s="201"/>
    </row>
    <row r="267" hidden="1" outlineLevel="1">
      <c r="A267" s="300" t="s">
        <v>1057</v>
      </c>
      <c r="B267" s="235">
        <f>sum('AMAZON UK, FR, GER - P&amp;L'!B259,'AMAZON UK, FR, GER - P&amp;L'!B535,'AMAZON UK, FR, GER - P&amp;L'!B811)</f>
        <v>0</v>
      </c>
      <c r="C267" s="235">
        <f>sum('AMAZON UK, FR, GER - P&amp;L'!C259,'AMAZON UK, FR, GER - P&amp;L'!C535,'AMAZON UK, FR, GER - P&amp;L'!C811)</f>
        <v>0</v>
      </c>
      <c r="D267" s="235">
        <f>sum('AMAZON UK, FR, GER - P&amp;L'!D259,'AMAZON UK, FR, GER - P&amp;L'!D535,'AMAZON UK, FR, GER - P&amp;L'!D811)</f>
        <v>0</v>
      </c>
      <c r="E267" s="235">
        <f>sum('AMAZON UK, FR, GER - P&amp;L'!E259,'AMAZON UK, FR, GER - P&amp;L'!E535,'AMAZON UK, FR, GER - P&amp;L'!E811)</f>
        <v>0</v>
      </c>
      <c r="F267" s="235">
        <f>sum('AMAZON UK, FR, GER - P&amp;L'!F259,'AMAZON UK, FR, GER - P&amp;L'!F535,'AMAZON UK, FR, GER - P&amp;L'!F811)</f>
        <v>0</v>
      </c>
      <c r="G267" s="235">
        <f>sum('AMAZON UK, FR, GER - P&amp;L'!G259,'AMAZON UK, FR, GER - P&amp;L'!G535,'AMAZON UK, FR, GER - P&amp;L'!G811)</f>
        <v>0</v>
      </c>
      <c r="H267" s="235">
        <f>sum('AMAZON UK, FR, GER - P&amp;L'!H259,'AMAZON UK, FR, GER - P&amp;L'!H535,'AMAZON UK, FR, GER - P&amp;L'!H811)</f>
        <v>0</v>
      </c>
      <c r="I267" s="235">
        <f>sum('AMAZON UK, FR, GER - P&amp;L'!I259,'AMAZON UK, FR, GER - P&amp;L'!I535,'AMAZON UK, FR, GER - P&amp;L'!I811)</f>
        <v>0</v>
      </c>
      <c r="J267" s="235">
        <f>sum('AMAZON UK, FR, GER - P&amp;L'!J259,'AMAZON UK, FR, GER - P&amp;L'!J535,'AMAZON UK, FR, GER - P&amp;L'!J811)</f>
        <v>0</v>
      </c>
      <c r="K267" s="235">
        <f>sum('AMAZON UK, FR, GER - P&amp;L'!K259,'AMAZON UK, FR, GER - P&amp;L'!K535,'AMAZON UK, FR, GER - P&amp;L'!K811)</f>
        <v>0</v>
      </c>
      <c r="L267" s="235">
        <f>sum('AMAZON UK, FR, GER - P&amp;L'!L259,'AMAZON UK, FR, GER - P&amp;L'!L535,'AMAZON UK, FR, GER - P&amp;L'!L811)</f>
        <v>0</v>
      </c>
      <c r="M267" s="235">
        <f>sum('AMAZON UK, FR, GER - P&amp;L'!M259,'AMAZON UK, FR, GER - P&amp;L'!M535,'AMAZON UK, FR, GER - P&amp;L'!M811)</f>
        <v>0</v>
      </c>
      <c r="N267" s="235">
        <f>sum('AMAZON UK, FR, GER - P&amp;L'!N259,'AMAZON UK, FR, GER - P&amp;L'!N535,'AMAZON UK, FR, GER - P&amp;L'!N811)</f>
        <v>0</v>
      </c>
      <c r="O267" s="235">
        <f>sum('AMAZON UK, FR, GER - P&amp;L'!O259,'AMAZON UK, FR, GER - P&amp;L'!O535,'AMAZON UK, FR, GER - P&amp;L'!O811)</f>
        <v>0</v>
      </c>
      <c r="P267" s="235">
        <f>sum('AMAZON UK, FR, GER - P&amp;L'!P259,'AMAZON UK, FR, GER - P&amp;L'!P535,'AMAZON UK, FR, GER - P&amp;L'!P811)</f>
        <v>0</v>
      </c>
      <c r="Q267" s="235">
        <f>sum('AMAZON UK, FR, GER - P&amp;L'!Q259,'AMAZON UK, FR, GER - P&amp;L'!Q535,'AMAZON UK, FR, GER - P&amp;L'!Q811)</f>
        <v>0</v>
      </c>
      <c r="R267" s="235">
        <f>sum('AMAZON UK, FR, GER - P&amp;L'!R259,'AMAZON UK, FR, GER - P&amp;L'!R535,'AMAZON UK, FR, GER - P&amp;L'!R811)</f>
        <v>0</v>
      </c>
      <c r="S267" s="235">
        <f>sum('AMAZON UK, FR, GER - P&amp;L'!S259,'AMAZON UK, FR, GER - P&amp;L'!S535,'AMAZON UK, FR, GER - P&amp;L'!S811)</f>
        <v>0</v>
      </c>
      <c r="T267" s="235">
        <f>sum('AMAZON UK, FR, GER - P&amp;L'!T259,'AMAZON UK, FR, GER - P&amp;L'!T535,'AMAZON UK, FR, GER - P&amp;L'!T811)</f>
        <v>0</v>
      </c>
      <c r="U267" s="235">
        <f>sum('AMAZON UK, FR, GER - P&amp;L'!U259,'AMAZON UK, FR, GER - P&amp;L'!U535,'AMAZON UK, FR, GER - P&amp;L'!U811)</f>
        <v>0</v>
      </c>
      <c r="V267" s="235">
        <f>sum('AMAZON UK, FR, GER - P&amp;L'!V259,'AMAZON UK, FR, GER - P&amp;L'!V535,'AMAZON UK, FR, GER - P&amp;L'!V811)</f>
        <v>0</v>
      </c>
      <c r="W267" s="235">
        <f>sum('AMAZON UK, FR, GER - P&amp;L'!W259,'AMAZON UK, FR, GER - P&amp;L'!W535,'AMAZON UK, FR, GER - P&amp;L'!W811)</f>
        <v>0</v>
      </c>
      <c r="X267" s="235">
        <f>sum('AMAZON UK, FR, GER - P&amp;L'!X259,'AMAZON UK, FR, GER - P&amp;L'!X535,'AMAZON UK, FR, GER - P&amp;L'!X811)</f>
        <v>0</v>
      </c>
      <c r="Y267" s="235">
        <f>sum('AMAZON UK, FR, GER - P&amp;L'!Y259,'AMAZON UK, FR, GER - P&amp;L'!Y535,'AMAZON UK, FR, GER - P&amp;L'!Y811)</f>
        <v>0</v>
      </c>
      <c r="Z267" s="235">
        <f>sum('AMAZON UK, FR, GER - P&amp;L'!Z259,'AMAZON UK, FR, GER - P&amp;L'!Z535,'AMAZON UK, FR, GER - P&amp;L'!Z811)</f>
        <v>0</v>
      </c>
      <c r="AA267" s="235">
        <f>sum('AMAZON UK, FR, GER - P&amp;L'!AA259,'AMAZON UK, FR, GER - P&amp;L'!AA535,'AMAZON UK, FR, GER - P&amp;L'!AA811)</f>
        <v>0</v>
      </c>
      <c r="AB267" s="235">
        <f>sum('AMAZON UK, FR, GER - P&amp;L'!AB259,'AMAZON UK, FR, GER - P&amp;L'!AB535,'AMAZON UK, FR, GER - P&amp;L'!AB811)</f>
        <v>0</v>
      </c>
      <c r="AC267" s="235">
        <f>sum('AMAZON UK, FR, GER - P&amp;L'!AC259,'AMAZON UK, FR, GER - P&amp;L'!AC535,'AMAZON UK, FR, GER - P&amp;L'!AC811)</f>
        <v>0</v>
      </c>
      <c r="AD267" s="235">
        <f>sum('AMAZON UK, FR, GER - P&amp;L'!AD259,'AMAZON UK, FR, GER - P&amp;L'!AD535,'AMAZON UK, FR, GER - P&amp;L'!AD811)</f>
        <v>0</v>
      </c>
      <c r="AE267" s="235">
        <f>sum('AMAZON UK, FR, GER - P&amp;L'!AE259,'AMAZON UK, FR, GER - P&amp;L'!AE535,'AMAZON UK, FR, GER - P&amp;L'!AE811)</f>
        <v>0</v>
      </c>
      <c r="AF267" s="235">
        <f>sum('AMAZON UK, FR, GER - P&amp;L'!AF259,'AMAZON UK, FR, GER - P&amp;L'!AF535,'AMAZON UK, FR, GER - P&amp;L'!AF811)</f>
        <v>0</v>
      </c>
      <c r="AG267" s="189">
        <f t="shared" si="84"/>
        <v>0</v>
      </c>
      <c r="AH267" s="201"/>
    </row>
    <row r="268" hidden="1" outlineLevel="1">
      <c r="A268" s="300" t="s">
        <v>1058</v>
      </c>
      <c r="B268" s="295"/>
      <c r="C268" s="295"/>
      <c r="D268" s="295"/>
      <c r="E268" s="295"/>
      <c r="F268" s="295"/>
      <c r="G268" s="295"/>
      <c r="H268" s="295"/>
      <c r="I268" s="295"/>
      <c r="J268" s="295"/>
      <c r="K268" s="295"/>
      <c r="L268" s="295"/>
      <c r="M268" s="295"/>
      <c r="N268" s="295"/>
      <c r="O268" s="295"/>
      <c r="P268" s="295"/>
      <c r="Q268" s="295"/>
      <c r="R268" s="295"/>
      <c r="S268" s="295"/>
      <c r="T268" s="295"/>
      <c r="U268" s="295"/>
      <c r="V268" s="295"/>
      <c r="W268" s="295"/>
      <c r="X268" s="295"/>
      <c r="Y268" s="295"/>
      <c r="Z268" s="295"/>
      <c r="AA268" s="295"/>
      <c r="AB268" s="295"/>
      <c r="AC268" s="295"/>
      <c r="AD268" s="295"/>
      <c r="AE268" s="295"/>
      <c r="AF268" s="295"/>
      <c r="AG268" s="189">
        <f t="shared" si="84"/>
        <v>0</v>
      </c>
      <c r="AH268" s="201"/>
    </row>
    <row r="269" hidden="1" outlineLevel="1">
      <c r="A269" s="300" t="s">
        <v>1059</v>
      </c>
      <c r="B269" s="295"/>
      <c r="C269" s="295"/>
      <c r="D269" s="295"/>
      <c r="E269" s="295"/>
      <c r="F269" s="295"/>
      <c r="G269" s="295"/>
      <c r="H269" s="295"/>
      <c r="I269" s="295"/>
      <c r="J269" s="295"/>
      <c r="K269" s="295"/>
      <c r="L269" s="295"/>
      <c r="M269" s="295"/>
      <c r="N269" s="295"/>
      <c r="O269" s="295"/>
      <c r="P269" s="295"/>
      <c r="Q269" s="295"/>
      <c r="R269" s="295"/>
      <c r="S269" s="295"/>
      <c r="T269" s="295"/>
      <c r="U269" s="295"/>
      <c r="V269" s="295"/>
      <c r="W269" s="295"/>
      <c r="X269" s="295"/>
      <c r="Y269" s="295"/>
      <c r="Z269" s="295"/>
      <c r="AA269" s="295"/>
      <c r="AB269" s="295"/>
      <c r="AC269" s="295"/>
      <c r="AD269" s="295"/>
      <c r="AE269" s="295"/>
      <c r="AF269" s="295"/>
      <c r="AG269" s="189">
        <f t="shared" si="84"/>
        <v>0</v>
      </c>
      <c r="AH269" s="201"/>
    </row>
    <row r="270" hidden="1" outlineLevel="1">
      <c r="A270" s="288" t="s">
        <v>1060</v>
      </c>
      <c r="B270" s="295"/>
      <c r="C270" s="295"/>
      <c r="D270" s="295"/>
      <c r="E270" s="295"/>
      <c r="F270" s="295"/>
      <c r="G270" s="295"/>
      <c r="H270" s="295"/>
      <c r="I270" s="295"/>
      <c r="J270" s="295"/>
      <c r="K270" s="295"/>
      <c r="L270" s="295"/>
      <c r="M270" s="295"/>
      <c r="N270" s="295"/>
      <c r="O270" s="295"/>
      <c r="P270" s="295"/>
      <c r="Q270" s="295"/>
      <c r="R270" s="295"/>
      <c r="S270" s="295"/>
      <c r="T270" s="295"/>
      <c r="U270" s="295"/>
      <c r="V270" s="295"/>
      <c r="W270" s="295"/>
      <c r="X270" s="295"/>
      <c r="Y270" s="295"/>
      <c r="Z270" s="295"/>
      <c r="AA270" s="295"/>
      <c r="AB270" s="295"/>
      <c r="AC270" s="295"/>
      <c r="AD270" s="295"/>
      <c r="AE270" s="295"/>
      <c r="AF270" s="295"/>
      <c r="AG270" s="189">
        <f t="shared" si="84"/>
        <v>0</v>
      </c>
      <c r="AH270" s="201"/>
    </row>
    <row r="271" hidden="1" outlineLevel="1">
      <c r="A271" s="288" t="s">
        <v>1061</v>
      </c>
      <c r="B271" s="295"/>
      <c r="C271" s="295"/>
      <c r="D271" s="295"/>
      <c r="E271" s="295"/>
      <c r="F271" s="295"/>
      <c r="G271" s="295"/>
      <c r="H271" s="295"/>
      <c r="I271" s="295"/>
      <c r="J271" s="295"/>
      <c r="K271" s="295"/>
      <c r="L271" s="295"/>
      <c r="M271" s="295"/>
      <c r="N271" s="295"/>
      <c r="O271" s="295"/>
      <c r="P271" s="295"/>
      <c r="Q271" s="295"/>
      <c r="R271" s="295"/>
      <c r="S271" s="295"/>
      <c r="T271" s="295"/>
      <c r="U271" s="295"/>
      <c r="V271" s="295"/>
      <c r="W271" s="295"/>
      <c r="X271" s="295"/>
      <c r="Y271" s="295"/>
      <c r="Z271" s="295"/>
      <c r="AA271" s="295"/>
      <c r="AB271" s="295"/>
      <c r="AC271" s="295"/>
      <c r="AD271" s="295"/>
      <c r="AE271" s="295"/>
      <c r="AF271" s="295"/>
      <c r="AG271" s="189">
        <f t="shared" si="84"/>
        <v>0</v>
      </c>
      <c r="AH271" s="201"/>
    </row>
    <row r="272" hidden="1" outlineLevel="1">
      <c r="A272" s="288" t="s">
        <v>290</v>
      </c>
      <c r="B272" s="295"/>
      <c r="C272" s="295"/>
      <c r="D272" s="295"/>
      <c r="E272" s="295"/>
      <c r="F272" s="295"/>
      <c r="G272" s="295"/>
      <c r="H272" s="295"/>
      <c r="I272" s="295"/>
      <c r="J272" s="295"/>
      <c r="K272" s="295"/>
      <c r="L272" s="295"/>
      <c r="M272" s="295"/>
      <c r="N272" s="295"/>
      <c r="O272" s="295"/>
      <c r="P272" s="295"/>
      <c r="Q272" s="295"/>
      <c r="R272" s="295"/>
      <c r="S272" s="295"/>
      <c r="T272" s="295"/>
      <c r="U272" s="295"/>
      <c r="V272" s="295"/>
      <c r="W272" s="295"/>
      <c r="X272" s="295"/>
      <c r="Y272" s="295"/>
      <c r="Z272" s="295"/>
      <c r="AA272" s="295"/>
      <c r="AB272" s="295"/>
      <c r="AC272" s="295"/>
      <c r="AD272" s="295"/>
      <c r="AE272" s="295"/>
      <c r="AF272" s="295"/>
      <c r="AG272" s="189">
        <f t="shared" si="84"/>
        <v>0</v>
      </c>
      <c r="AH272" s="201"/>
    </row>
    <row r="273" hidden="1" outlineLevel="1">
      <c r="A273" s="296" t="s">
        <v>291</v>
      </c>
      <c r="B273" s="297">
        <f t="shared" ref="B273:AF273" si="85">sum(B260:B272)</f>
        <v>0</v>
      </c>
      <c r="C273" s="297">
        <f t="shared" si="85"/>
        <v>0</v>
      </c>
      <c r="D273" s="297">
        <f t="shared" si="85"/>
        <v>0</v>
      </c>
      <c r="E273" s="297">
        <f t="shared" si="85"/>
        <v>0</v>
      </c>
      <c r="F273" s="297">
        <f t="shared" si="85"/>
        <v>0</v>
      </c>
      <c r="G273" s="297">
        <f t="shared" si="85"/>
        <v>0</v>
      </c>
      <c r="H273" s="297">
        <f t="shared" si="85"/>
        <v>0</v>
      </c>
      <c r="I273" s="297">
        <f t="shared" si="85"/>
        <v>0</v>
      </c>
      <c r="J273" s="297">
        <f t="shared" si="85"/>
        <v>0</v>
      </c>
      <c r="K273" s="297">
        <f t="shared" si="85"/>
        <v>0</v>
      </c>
      <c r="L273" s="297">
        <f t="shared" si="85"/>
        <v>0</v>
      </c>
      <c r="M273" s="297">
        <f t="shared" si="85"/>
        <v>0</v>
      </c>
      <c r="N273" s="297">
        <f t="shared" si="85"/>
        <v>0</v>
      </c>
      <c r="O273" s="297">
        <f t="shared" si="85"/>
        <v>0</v>
      </c>
      <c r="P273" s="297">
        <f t="shared" si="85"/>
        <v>0</v>
      </c>
      <c r="Q273" s="297">
        <f t="shared" si="85"/>
        <v>0</v>
      </c>
      <c r="R273" s="297">
        <f t="shared" si="85"/>
        <v>0</v>
      </c>
      <c r="S273" s="297">
        <f t="shared" si="85"/>
        <v>0</v>
      </c>
      <c r="T273" s="297">
        <f t="shared" si="85"/>
        <v>0</v>
      </c>
      <c r="U273" s="297">
        <f t="shared" si="85"/>
        <v>0</v>
      </c>
      <c r="V273" s="297">
        <f t="shared" si="85"/>
        <v>0</v>
      </c>
      <c r="W273" s="297">
        <f t="shared" si="85"/>
        <v>0</v>
      </c>
      <c r="X273" s="297">
        <f t="shared" si="85"/>
        <v>0</v>
      </c>
      <c r="Y273" s="297">
        <f t="shared" si="85"/>
        <v>0</v>
      </c>
      <c r="Z273" s="297">
        <f t="shared" si="85"/>
        <v>0</v>
      </c>
      <c r="AA273" s="297">
        <f t="shared" si="85"/>
        <v>0</v>
      </c>
      <c r="AB273" s="297">
        <f t="shared" si="85"/>
        <v>0</v>
      </c>
      <c r="AC273" s="297">
        <f t="shared" si="85"/>
        <v>0</v>
      </c>
      <c r="AD273" s="297">
        <f t="shared" si="85"/>
        <v>0</v>
      </c>
      <c r="AE273" s="297">
        <f t="shared" si="85"/>
        <v>0</v>
      </c>
      <c r="AF273" s="297">
        <f t="shared" si="85"/>
        <v>0</v>
      </c>
      <c r="AG273" s="189">
        <f t="shared" si="84"/>
        <v>0</v>
      </c>
      <c r="AH273" s="298"/>
    </row>
    <row r="274" hidden="1" outlineLevel="1">
      <c r="A274" s="417"/>
      <c r="B274" s="307"/>
      <c r="C274" s="307"/>
      <c r="D274" s="307"/>
      <c r="E274" s="307"/>
      <c r="F274" s="307"/>
      <c r="G274" s="307"/>
      <c r="H274" s="307"/>
      <c r="I274" s="307"/>
      <c r="J274" s="307"/>
      <c r="K274" s="307"/>
      <c r="L274" s="307"/>
      <c r="M274" s="307"/>
      <c r="N274" s="307"/>
      <c r="O274" s="307"/>
      <c r="P274" s="307"/>
      <c r="Q274" s="307"/>
      <c r="R274" s="307"/>
      <c r="S274" s="307"/>
      <c r="T274" s="307"/>
      <c r="U274" s="307"/>
      <c r="V274" s="307"/>
      <c r="W274" s="307"/>
      <c r="X274" s="307"/>
      <c r="Y274" s="307"/>
      <c r="Z274" s="307"/>
      <c r="AA274" s="307"/>
      <c r="AB274" s="307"/>
      <c r="AC274" s="307"/>
      <c r="AD274" s="307"/>
      <c r="AE274" s="307"/>
      <c r="AF274" s="307"/>
      <c r="AG274" s="189"/>
      <c r="AH274" s="201"/>
    </row>
    <row r="275" hidden="1" outlineLevel="1">
      <c r="A275" s="418" t="s">
        <v>914</v>
      </c>
      <c r="B275" s="419"/>
      <c r="C275" s="419"/>
      <c r="D275" s="419"/>
      <c r="E275" s="419"/>
      <c r="F275" s="419"/>
      <c r="G275" s="419"/>
      <c r="H275" s="419"/>
      <c r="I275" s="419"/>
      <c r="J275" s="419"/>
      <c r="K275" s="419"/>
      <c r="L275" s="419"/>
      <c r="M275" s="419"/>
      <c r="N275" s="419"/>
      <c r="O275" s="419"/>
      <c r="P275" s="419"/>
      <c r="Q275" s="419"/>
      <c r="R275" s="419"/>
      <c r="S275" s="419"/>
      <c r="T275" s="419"/>
      <c r="U275" s="419"/>
      <c r="V275" s="419"/>
      <c r="W275" s="419"/>
      <c r="X275" s="419"/>
      <c r="Y275" s="419"/>
      <c r="Z275" s="419"/>
      <c r="AA275" s="419"/>
      <c r="AB275" s="419"/>
      <c r="AC275" s="419"/>
      <c r="AD275" s="419"/>
      <c r="AE275" s="419"/>
      <c r="AF275" s="419"/>
      <c r="AG275" s="189">
        <f t="shared" ref="AG275:AG278" si="86">SUM(B275:AF275)</f>
        <v>0</v>
      </c>
      <c r="AH275" s="201"/>
    </row>
    <row r="276" hidden="1" outlineLevel="1">
      <c r="A276" s="360" t="s">
        <v>915</v>
      </c>
      <c r="B276" s="307">
        <f>sum('AMAZON UK, FR, GER - P&amp;L'!B268,'AMAZON UK, FR, GER - P&amp;L'!B544,'AMAZON UK, FR, GER - P&amp;L'!B820)</f>
        <v>0</v>
      </c>
      <c r="C276" s="307">
        <f>sum('AMAZON UK, FR, GER - P&amp;L'!C268,'AMAZON UK, FR, GER - P&amp;L'!C544,'AMAZON UK, FR, GER - P&amp;L'!C820)</f>
        <v>0</v>
      </c>
      <c r="D276" s="307">
        <f>sum('AMAZON UK, FR, GER - P&amp;L'!D268,'AMAZON UK, FR, GER - P&amp;L'!D544,'AMAZON UK, FR, GER - P&amp;L'!D820)</f>
        <v>0</v>
      </c>
      <c r="E276" s="307">
        <f>sum('AMAZON UK, FR, GER - P&amp;L'!E268,'AMAZON UK, FR, GER - P&amp;L'!E544,'AMAZON UK, FR, GER - P&amp;L'!E820)</f>
        <v>0</v>
      </c>
      <c r="F276" s="307">
        <f>sum('AMAZON UK, FR, GER - P&amp;L'!F268,'AMAZON UK, FR, GER - P&amp;L'!F544,'AMAZON UK, FR, GER - P&amp;L'!F820)</f>
        <v>0</v>
      </c>
      <c r="G276" s="307">
        <f>sum('AMAZON UK, FR, GER - P&amp;L'!G268,'AMAZON UK, FR, GER - P&amp;L'!G544,'AMAZON UK, FR, GER - P&amp;L'!G820)</f>
        <v>0</v>
      </c>
      <c r="H276" s="307">
        <f>sum('AMAZON UK, FR, GER - P&amp;L'!H268,'AMAZON UK, FR, GER - P&amp;L'!H544,'AMAZON UK, FR, GER - P&amp;L'!H820)</f>
        <v>0</v>
      </c>
      <c r="I276" s="307">
        <f>sum('AMAZON UK, FR, GER - P&amp;L'!I268,'AMAZON UK, FR, GER - P&amp;L'!I544,'AMAZON UK, FR, GER - P&amp;L'!I820)</f>
        <v>0</v>
      </c>
      <c r="J276" s="307">
        <f>sum('AMAZON UK, FR, GER - P&amp;L'!J268,'AMAZON UK, FR, GER - P&amp;L'!J544,'AMAZON UK, FR, GER - P&amp;L'!J820)</f>
        <v>0</v>
      </c>
      <c r="K276" s="307">
        <f>sum('AMAZON UK, FR, GER - P&amp;L'!K268,'AMAZON UK, FR, GER - P&amp;L'!K544,'AMAZON UK, FR, GER - P&amp;L'!K820)</f>
        <v>0</v>
      </c>
      <c r="L276" s="307">
        <f>sum('AMAZON UK, FR, GER - P&amp;L'!L268,'AMAZON UK, FR, GER - P&amp;L'!L544,'AMAZON UK, FR, GER - P&amp;L'!L820)</f>
        <v>0</v>
      </c>
      <c r="M276" s="307">
        <f>sum('AMAZON UK, FR, GER - P&amp;L'!M268,'AMAZON UK, FR, GER - P&amp;L'!M544,'AMAZON UK, FR, GER - P&amp;L'!M820)</f>
        <v>0</v>
      </c>
      <c r="N276" s="307">
        <f>sum('AMAZON UK, FR, GER - P&amp;L'!N268,'AMAZON UK, FR, GER - P&amp;L'!N544,'AMAZON UK, FR, GER - P&amp;L'!N820)</f>
        <v>0</v>
      </c>
      <c r="O276" s="307">
        <f>sum('AMAZON UK, FR, GER - P&amp;L'!O268,'AMAZON UK, FR, GER - P&amp;L'!O544,'AMAZON UK, FR, GER - P&amp;L'!O820)</f>
        <v>0</v>
      </c>
      <c r="P276" s="307">
        <f>sum('AMAZON UK, FR, GER - P&amp;L'!P268,'AMAZON UK, FR, GER - P&amp;L'!P544,'AMAZON UK, FR, GER - P&amp;L'!P820)</f>
        <v>0</v>
      </c>
      <c r="Q276" s="307">
        <f>sum('AMAZON UK, FR, GER - P&amp;L'!Q268,'AMAZON UK, FR, GER - P&amp;L'!Q544,'AMAZON UK, FR, GER - P&amp;L'!Q820)</f>
        <v>0</v>
      </c>
      <c r="R276" s="307">
        <f>sum('AMAZON UK, FR, GER - P&amp;L'!R268,'AMAZON UK, FR, GER - P&amp;L'!R544,'AMAZON UK, FR, GER - P&amp;L'!R820)</f>
        <v>0</v>
      </c>
      <c r="S276" s="307">
        <f>sum('AMAZON UK, FR, GER - P&amp;L'!S268,'AMAZON UK, FR, GER - P&amp;L'!S544,'AMAZON UK, FR, GER - P&amp;L'!S820)</f>
        <v>0</v>
      </c>
      <c r="T276" s="307">
        <f>sum('AMAZON UK, FR, GER - P&amp;L'!T268,'AMAZON UK, FR, GER - P&amp;L'!T544,'AMAZON UK, FR, GER - P&amp;L'!T820)</f>
        <v>0</v>
      </c>
      <c r="U276" s="307">
        <f>sum('AMAZON UK, FR, GER - P&amp;L'!U268,'AMAZON UK, FR, GER - P&amp;L'!U544,'AMAZON UK, FR, GER - P&amp;L'!U820)</f>
        <v>0</v>
      </c>
      <c r="V276" s="307">
        <f>sum('AMAZON UK, FR, GER - P&amp;L'!V268,'AMAZON UK, FR, GER - P&amp;L'!V544,'AMAZON UK, FR, GER - P&amp;L'!V820)</f>
        <v>0</v>
      </c>
      <c r="W276" s="307">
        <f>sum('AMAZON UK, FR, GER - P&amp;L'!W268,'AMAZON UK, FR, GER - P&amp;L'!W544,'AMAZON UK, FR, GER - P&amp;L'!W820)</f>
        <v>0</v>
      </c>
      <c r="X276" s="307">
        <f>sum('AMAZON UK, FR, GER - P&amp;L'!X268,'AMAZON UK, FR, GER - P&amp;L'!X544,'AMAZON UK, FR, GER - P&amp;L'!X820)</f>
        <v>0</v>
      </c>
      <c r="Y276" s="307">
        <f>sum('AMAZON UK, FR, GER - P&amp;L'!Y268,'AMAZON UK, FR, GER - P&amp;L'!Y544,'AMAZON UK, FR, GER - P&amp;L'!Y820)</f>
        <v>0</v>
      </c>
      <c r="Z276" s="307">
        <f>sum('AMAZON UK, FR, GER - P&amp;L'!Z268,'AMAZON UK, FR, GER - P&amp;L'!Z544,'AMAZON UK, FR, GER - P&amp;L'!Z820)</f>
        <v>0</v>
      </c>
      <c r="AA276" s="307">
        <f>sum('AMAZON UK, FR, GER - P&amp;L'!AA268,'AMAZON UK, FR, GER - P&amp;L'!AA544,'AMAZON UK, FR, GER - P&amp;L'!AA820)</f>
        <v>0</v>
      </c>
      <c r="AB276" s="307">
        <f>sum('AMAZON UK, FR, GER - P&amp;L'!AB268,'AMAZON UK, FR, GER - P&amp;L'!AB544,'AMAZON UK, FR, GER - P&amp;L'!AB820)</f>
        <v>0</v>
      </c>
      <c r="AC276" s="307">
        <f>sum('AMAZON UK, FR, GER - P&amp;L'!AC268,'AMAZON UK, FR, GER - P&amp;L'!AC544,'AMAZON UK, FR, GER - P&amp;L'!AC820)</f>
        <v>0</v>
      </c>
      <c r="AD276" s="307">
        <f>sum('AMAZON UK, FR, GER - P&amp;L'!AD268,'AMAZON UK, FR, GER - P&amp;L'!AD544,'AMAZON UK, FR, GER - P&amp;L'!AD820)</f>
        <v>0</v>
      </c>
      <c r="AE276" s="307">
        <f>sum('AMAZON UK, FR, GER - P&amp;L'!AE268,'AMAZON UK, FR, GER - P&amp;L'!AE544,'AMAZON UK, FR, GER - P&amp;L'!AE820)</f>
        <v>0</v>
      </c>
      <c r="AF276" s="307">
        <f>sum('AMAZON UK, FR, GER - P&amp;L'!AF268,'AMAZON UK, FR, GER - P&amp;L'!AF544,'AMAZON UK, FR, GER - P&amp;L'!AF820)</f>
        <v>0</v>
      </c>
      <c r="AG276" s="189">
        <f t="shared" si="86"/>
        <v>0</v>
      </c>
      <c r="AH276" s="201"/>
    </row>
    <row r="277" hidden="1" outlineLevel="1">
      <c r="A277" s="360" t="s">
        <v>916</v>
      </c>
      <c r="B277" s="307">
        <f>sum('AMAZON UK, FR, GER - P&amp;L'!B269,'AMAZON UK, FR, GER - P&amp;L'!B545,'AMAZON UK, FR, GER - P&amp;L'!B821)</f>
        <v>0</v>
      </c>
      <c r="C277" s="307">
        <f>sum('AMAZON UK, FR, GER - P&amp;L'!C269,'AMAZON UK, FR, GER - P&amp;L'!C545,'AMAZON UK, FR, GER - P&amp;L'!C821)</f>
        <v>0</v>
      </c>
      <c r="D277" s="307">
        <f>sum('AMAZON UK, FR, GER - P&amp;L'!D269,'AMAZON UK, FR, GER - P&amp;L'!D545,'AMAZON UK, FR, GER - P&amp;L'!D821)</f>
        <v>0</v>
      </c>
      <c r="E277" s="307">
        <f>sum('AMAZON UK, FR, GER - P&amp;L'!E269,'AMAZON UK, FR, GER - P&amp;L'!E545,'AMAZON UK, FR, GER - P&amp;L'!E821)</f>
        <v>0</v>
      </c>
      <c r="F277" s="307">
        <f>sum('AMAZON UK, FR, GER - P&amp;L'!F269,'AMAZON UK, FR, GER - P&amp;L'!F545,'AMAZON UK, FR, GER - P&amp;L'!F821)</f>
        <v>0</v>
      </c>
      <c r="G277" s="307">
        <f>sum('AMAZON UK, FR, GER - P&amp;L'!G269,'AMAZON UK, FR, GER - P&amp;L'!G545,'AMAZON UK, FR, GER - P&amp;L'!G821)</f>
        <v>0</v>
      </c>
      <c r="H277" s="307">
        <f>sum('AMAZON UK, FR, GER - P&amp;L'!H269,'AMAZON UK, FR, GER - P&amp;L'!H545,'AMAZON UK, FR, GER - P&amp;L'!H821)</f>
        <v>0</v>
      </c>
      <c r="I277" s="307">
        <f>sum('AMAZON UK, FR, GER - P&amp;L'!I269,'AMAZON UK, FR, GER - P&amp;L'!I545,'AMAZON UK, FR, GER - P&amp;L'!I821)</f>
        <v>0</v>
      </c>
      <c r="J277" s="307">
        <f>sum('AMAZON UK, FR, GER - P&amp;L'!J269,'AMAZON UK, FR, GER - P&amp;L'!J545,'AMAZON UK, FR, GER - P&amp;L'!J821)</f>
        <v>0</v>
      </c>
      <c r="K277" s="307">
        <f>sum('AMAZON UK, FR, GER - P&amp;L'!K269,'AMAZON UK, FR, GER - P&amp;L'!K545,'AMAZON UK, FR, GER - P&amp;L'!K821)</f>
        <v>0</v>
      </c>
      <c r="L277" s="307">
        <f>sum('AMAZON UK, FR, GER - P&amp;L'!L269,'AMAZON UK, FR, GER - P&amp;L'!L545,'AMAZON UK, FR, GER - P&amp;L'!L821)</f>
        <v>0</v>
      </c>
      <c r="M277" s="307">
        <f>sum('AMAZON UK, FR, GER - P&amp;L'!M269,'AMAZON UK, FR, GER - P&amp;L'!M545,'AMAZON UK, FR, GER - P&amp;L'!M821)</f>
        <v>0</v>
      </c>
      <c r="N277" s="307">
        <f>sum('AMAZON UK, FR, GER - P&amp;L'!N269,'AMAZON UK, FR, GER - P&amp;L'!N545,'AMAZON UK, FR, GER - P&amp;L'!N821)</f>
        <v>0</v>
      </c>
      <c r="O277" s="307">
        <f>sum('AMAZON UK, FR, GER - P&amp;L'!O269,'AMAZON UK, FR, GER - P&amp;L'!O545,'AMAZON UK, FR, GER - P&amp;L'!O821)</f>
        <v>0</v>
      </c>
      <c r="P277" s="307">
        <f>sum('AMAZON UK, FR, GER - P&amp;L'!P269,'AMAZON UK, FR, GER - P&amp;L'!P545,'AMAZON UK, FR, GER - P&amp;L'!P821)</f>
        <v>0</v>
      </c>
      <c r="Q277" s="307">
        <f>sum('AMAZON UK, FR, GER - P&amp;L'!Q269,'AMAZON UK, FR, GER - P&amp;L'!Q545,'AMAZON UK, FR, GER - P&amp;L'!Q821)</f>
        <v>0</v>
      </c>
      <c r="R277" s="307">
        <f>sum('AMAZON UK, FR, GER - P&amp;L'!R269,'AMAZON UK, FR, GER - P&amp;L'!R545,'AMAZON UK, FR, GER - P&amp;L'!R821)</f>
        <v>0</v>
      </c>
      <c r="S277" s="307">
        <f>sum('AMAZON UK, FR, GER - P&amp;L'!S269,'AMAZON UK, FR, GER - P&amp;L'!S545,'AMAZON UK, FR, GER - P&amp;L'!S821)</f>
        <v>0</v>
      </c>
      <c r="T277" s="307">
        <f>sum('AMAZON UK, FR, GER - P&amp;L'!T269,'AMAZON UK, FR, GER - P&amp;L'!T545,'AMAZON UK, FR, GER - P&amp;L'!T821)</f>
        <v>0</v>
      </c>
      <c r="U277" s="307">
        <f>sum('AMAZON UK, FR, GER - P&amp;L'!U269,'AMAZON UK, FR, GER - P&amp;L'!U545,'AMAZON UK, FR, GER - P&amp;L'!U821)</f>
        <v>0</v>
      </c>
      <c r="V277" s="307">
        <f>sum('AMAZON UK, FR, GER - P&amp;L'!V269,'AMAZON UK, FR, GER - P&amp;L'!V545,'AMAZON UK, FR, GER - P&amp;L'!V821)</f>
        <v>0</v>
      </c>
      <c r="W277" s="307">
        <f>sum('AMAZON UK, FR, GER - P&amp;L'!W269,'AMAZON UK, FR, GER - P&amp;L'!W545,'AMAZON UK, FR, GER - P&amp;L'!W821)</f>
        <v>0</v>
      </c>
      <c r="X277" s="307">
        <f>sum('AMAZON UK, FR, GER - P&amp;L'!X269,'AMAZON UK, FR, GER - P&amp;L'!X545,'AMAZON UK, FR, GER - P&amp;L'!X821)</f>
        <v>0</v>
      </c>
      <c r="Y277" s="307">
        <f>sum('AMAZON UK, FR, GER - P&amp;L'!Y269,'AMAZON UK, FR, GER - P&amp;L'!Y545,'AMAZON UK, FR, GER - P&amp;L'!Y821)</f>
        <v>0</v>
      </c>
      <c r="Z277" s="307">
        <f>sum('AMAZON UK, FR, GER - P&amp;L'!Z269,'AMAZON UK, FR, GER - P&amp;L'!Z545,'AMAZON UK, FR, GER - P&amp;L'!Z821)</f>
        <v>0</v>
      </c>
      <c r="AA277" s="307">
        <f>sum('AMAZON UK, FR, GER - P&amp;L'!AA269,'AMAZON UK, FR, GER - P&amp;L'!AA545,'AMAZON UK, FR, GER - P&amp;L'!AA821)</f>
        <v>0</v>
      </c>
      <c r="AB277" s="307">
        <f>sum('AMAZON UK, FR, GER - P&amp;L'!AB269,'AMAZON UK, FR, GER - P&amp;L'!AB545,'AMAZON UK, FR, GER - P&amp;L'!AB821)</f>
        <v>0</v>
      </c>
      <c r="AC277" s="307">
        <f>sum('AMAZON UK, FR, GER - P&amp;L'!AC269,'AMAZON UK, FR, GER - P&amp;L'!AC545,'AMAZON UK, FR, GER - P&amp;L'!AC821)</f>
        <v>0</v>
      </c>
      <c r="AD277" s="307">
        <f>sum('AMAZON UK, FR, GER - P&amp;L'!AD269,'AMAZON UK, FR, GER - P&amp;L'!AD545,'AMAZON UK, FR, GER - P&amp;L'!AD821)</f>
        <v>0</v>
      </c>
      <c r="AE277" s="307">
        <f>sum('AMAZON UK, FR, GER - P&amp;L'!AE269,'AMAZON UK, FR, GER - P&amp;L'!AE545,'AMAZON UK, FR, GER - P&amp;L'!AE821)</f>
        <v>0</v>
      </c>
      <c r="AF277" s="307">
        <f>sum('AMAZON UK, FR, GER - P&amp;L'!AF269,'AMAZON UK, FR, GER - P&amp;L'!AF545,'AMAZON UK, FR, GER - P&amp;L'!AF821)</f>
        <v>0</v>
      </c>
      <c r="AG277" s="189">
        <f t="shared" si="86"/>
        <v>0</v>
      </c>
      <c r="AH277" s="201"/>
    </row>
    <row r="278" hidden="1" outlineLevel="1">
      <c r="A278" s="360" t="s">
        <v>917</v>
      </c>
      <c r="B278" s="307">
        <f>sum('AMAZON UK, FR, GER - P&amp;L'!B270,'AMAZON UK, FR, GER - P&amp;L'!B546,'AMAZON UK, FR, GER - P&amp;L'!B822)</f>
        <v>0</v>
      </c>
      <c r="C278" s="307">
        <f>sum('AMAZON UK, FR, GER - P&amp;L'!C270,'AMAZON UK, FR, GER - P&amp;L'!C546,'AMAZON UK, FR, GER - P&amp;L'!C822)</f>
        <v>0</v>
      </c>
      <c r="D278" s="307">
        <f>sum('AMAZON UK, FR, GER - P&amp;L'!D270,'AMAZON UK, FR, GER - P&amp;L'!D546,'AMAZON UK, FR, GER - P&amp;L'!D822)</f>
        <v>0</v>
      </c>
      <c r="E278" s="307">
        <f>sum('AMAZON UK, FR, GER - P&amp;L'!E270,'AMAZON UK, FR, GER - P&amp;L'!E546,'AMAZON UK, FR, GER - P&amp;L'!E822)</f>
        <v>0</v>
      </c>
      <c r="F278" s="307">
        <f>sum('AMAZON UK, FR, GER - P&amp;L'!F270,'AMAZON UK, FR, GER - P&amp;L'!F546,'AMAZON UK, FR, GER - P&amp;L'!F822)</f>
        <v>0</v>
      </c>
      <c r="G278" s="307">
        <f>sum('AMAZON UK, FR, GER - P&amp;L'!G270,'AMAZON UK, FR, GER - P&amp;L'!G546,'AMAZON UK, FR, GER - P&amp;L'!G822)</f>
        <v>0</v>
      </c>
      <c r="H278" s="307">
        <f>sum('AMAZON UK, FR, GER - P&amp;L'!H270,'AMAZON UK, FR, GER - P&amp;L'!H546,'AMAZON UK, FR, GER - P&amp;L'!H822)</f>
        <v>0</v>
      </c>
      <c r="I278" s="307">
        <f>sum('AMAZON UK, FR, GER - P&amp;L'!I270,'AMAZON UK, FR, GER - P&amp;L'!I546,'AMAZON UK, FR, GER - P&amp;L'!I822)</f>
        <v>0</v>
      </c>
      <c r="J278" s="307">
        <f>sum('AMAZON UK, FR, GER - P&amp;L'!J270,'AMAZON UK, FR, GER - P&amp;L'!J546,'AMAZON UK, FR, GER - P&amp;L'!J822)</f>
        <v>0</v>
      </c>
      <c r="K278" s="307">
        <f>sum('AMAZON UK, FR, GER - P&amp;L'!K270,'AMAZON UK, FR, GER - P&amp;L'!K546,'AMAZON UK, FR, GER - P&amp;L'!K822)</f>
        <v>0</v>
      </c>
      <c r="L278" s="307">
        <f>sum('AMAZON UK, FR, GER - P&amp;L'!L270,'AMAZON UK, FR, GER - P&amp;L'!L546,'AMAZON UK, FR, GER - P&amp;L'!L822)</f>
        <v>0</v>
      </c>
      <c r="M278" s="307">
        <f>sum('AMAZON UK, FR, GER - P&amp;L'!M270,'AMAZON UK, FR, GER - P&amp;L'!M546,'AMAZON UK, FR, GER - P&amp;L'!M822)</f>
        <v>0</v>
      </c>
      <c r="N278" s="307">
        <f>sum('AMAZON UK, FR, GER - P&amp;L'!N270,'AMAZON UK, FR, GER - P&amp;L'!N546,'AMAZON UK, FR, GER - P&amp;L'!N822)</f>
        <v>0</v>
      </c>
      <c r="O278" s="307">
        <f>sum('AMAZON UK, FR, GER - P&amp;L'!O270,'AMAZON UK, FR, GER - P&amp;L'!O546,'AMAZON UK, FR, GER - P&amp;L'!O822)</f>
        <v>0</v>
      </c>
      <c r="P278" s="307">
        <f>sum('AMAZON UK, FR, GER - P&amp;L'!P270,'AMAZON UK, FR, GER - P&amp;L'!P546,'AMAZON UK, FR, GER - P&amp;L'!P822)</f>
        <v>0</v>
      </c>
      <c r="Q278" s="307">
        <f>sum('AMAZON UK, FR, GER - P&amp;L'!Q270,'AMAZON UK, FR, GER - P&amp;L'!Q546,'AMAZON UK, FR, GER - P&amp;L'!Q822)</f>
        <v>0</v>
      </c>
      <c r="R278" s="307">
        <f>sum('AMAZON UK, FR, GER - P&amp;L'!R270,'AMAZON UK, FR, GER - P&amp;L'!R546,'AMAZON UK, FR, GER - P&amp;L'!R822)</f>
        <v>0</v>
      </c>
      <c r="S278" s="307">
        <f>sum('AMAZON UK, FR, GER - P&amp;L'!S270,'AMAZON UK, FR, GER - P&amp;L'!S546,'AMAZON UK, FR, GER - P&amp;L'!S822)</f>
        <v>0</v>
      </c>
      <c r="T278" s="307">
        <f>sum('AMAZON UK, FR, GER - P&amp;L'!T270,'AMAZON UK, FR, GER - P&amp;L'!T546,'AMAZON UK, FR, GER - P&amp;L'!T822)</f>
        <v>0</v>
      </c>
      <c r="U278" s="307">
        <f>sum('AMAZON UK, FR, GER - P&amp;L'!U270,'AMAZON UK, FR, GER - P&amp;L'!U546,'AMAZON UK, FR, GER - P&amp;L'!U822)</f>
        <v>0</v>
      </c>
      <c r="V278" s="307">
        <f>sum('AMAZON UK, FR, GER - P&amp;L'!V270,'AMAZON UK, FR, GER - P&amp;L'!V546,'AMAZON UK, FR, GER - P&amp;L'!V822)</f>
        <v>0</v>
      </c>
      <c r="W278" s="307">
        <f>sum('AMAZON UK, FR, GER - P&amp;L'!W270,'AMAZON UK, FR, GER - P&amp;L'!W546,'AMAZON UK, FR, GER - P&amp;L'!W822)</f>
        <v>0</v>
      </c>
      <c r="X278" s="307">
        <f>sum('AMAZON UK, FR, GER - P&amp;L'!X270,'AMAZON UK, FR, GER - P&amp;L'!X546,'AMAZON UK, FR, GER - P&amp;L'!X822)</f>
        <v>0</v>
      </c>
      <c r="Y278" s="307">
        <f>sum('AMAZON UK, FR, GER - P&amp;L'!Y270,'AMAZON UK, FR, GER - P&amp;L'!Y546,'AMAZON UK, FR, GER - P&amp;L'!Y822)</f>
        <v>0</v>
      </c>
      <c r="Z278" s="307">
        <f>sum('AMAZON UK, FR, GER - P&amp;L'!Z270,'AMAZON UK, FR, GER - P&amp;L'!Z546,'AMAZON UK, FR, GER - P&amp;L'!Z822)</f>
        <v>0</v>
      </c>
      <c r="AA278" s="307">
        <f>sum('AMAZON UK, FR, GER - P&amp;L'!AA270,'AMAZON UK, FR, GER - P&amp;L'!AA546,'AMAZON UK, FR, GER - P&amp;L'!AA822)</f>
        <v>0</v>
      </c>
      <c r="AB278" s="307">
        <f>sum('AMAZON UK, FR, GER - P&amp;L'!AB270,'AMAZON UK, FR, GER - P&amp;L'!AB546,'AMAZON UK, FR, GER - P&amp;L'!AB822)</f>
        <v>0</v>
      </c>
      <c r="AC278" s="307">
        <f>sum('AMAZON UK, FR, GER - P&amp;L'!AC270,'AMAZON UK, FR, GER - P&amp;L'!AC546,'AMAZON UK, FR, GER - P&amp;L'!AC822)</f>
        <v>0</v>
      </c>
      <c r="AD278" s="307">
        <f>sum('AMAZON UK, FR, GER - P&amp;L'!AD270,'AMAZON UK, FR, GER - P&amp;L'!AD546,'AMAZON UK, FR, GER - P&amp;L'!AD822)</f>
        <v>0</v>
      </c>
      <c r="AE278" s="307">
        <f>sum('AMAZON UK, FR, GER - P&amp;L'!AE270,'AMAZON UK, FR, GER - P&amp;L'!AE546,'AMAZON UK, FR, GER - P&amp;L'!AE822)</f>
        <v>0</v>
      </c>
      <c r="AF278" s="307">
        <f>sum('AMAZON UK, FR, GER - P&amp;L'!AF270,'AMAZON UK, FR, GER - P&amp;L'!AF546,'AMAZON UK, FR, GER - P&amp;L'!AF822)</f>
        <v>0</v>
      </c>
      <c r="AG278" s="189">
        <f t="shared" si="86"/>
        <v>0</v>
      </c>
      <c r="AH278" s="201"/>
    </row>
    <row r="279" hidden="1" outlineLevel="1">
      <c r="A279" s="420"/>
      <c r="B279" s="307"/>
      <c r="C279" s="307"/>
      <c r="D279" s="307"/>
      <c r="E279" s="307"/>
      <c r="F279" s="307"/>
      <c r="G279" s="307"/>
      <c r="H279" s="307"/>
      <c r="I279" s="307"/>
      <c r="J279" s="307"/>
      <c r="K279" s="307"/>
      <c r="L279" s="307"/>
      <c r="M279" s="307"/>
      <c r="N279" s="307"/>
      <c r="O279" s="307"/>
      <c r="P279" s="307"/>
      <c r="Q279" s="307"/>
      <c r="R279" s="307"/>
      <c r="S279" s="307"/>
      <c r="T279" s="307"/>
      <c r="U279" s="307"/>
      <c r="V279" s="307"/>
      <c r="W279" s="307"/>
      <c r="X279" s="307"/>
      <c r="Y279" s="307"/>
      <c r="Z279" s="307"/>
      <c r="AA279" s="307"/>
      <c r="AB279" s="307"/>
      <c r="AC279" s="307"/>
      <c r="AD279" s="307"/>
      <c r="AE279" s="307"/>
      <c r="AF279" s="307"/>
      <c r="AG279" s="189"/>
      <c r="AH279" s="201"/>
    </row>
    <row r="280" hidden="1" outlineLevel="1">
      <c r="A280" s="421" t="s">
        <v>918</v>
      </c>
      <c r="B280" s="419">
        <f>sum('AMAZON UK, FR, GER - P&amp;L'!B272,'AMAZON UK, FR, GER - P&amp;L'!B548,'AMAZON UK, FR, GER - P&amp;L'!B824)</f>
        <v>0</v>
      </c>
      <c r="C280" s="419">
        <f>sum('AMAZON UK, FR, GER - P&amp;L'!C272,'AMAZON UK, FR, GER - P&amp;L'!C548,'AMAZON UK, FR, GER - P&amp;L'!C824)</f>
        <v>0</v>
      </c>
      <c r="D280" s="419">
        <f>sum('AMAZON UK, FR, GER - P&amp;L'!D272,'AMAZON UK, FR, GER - P&amp;L'!D548,'AMAZON UK, FR, GER - P&amp;L'!D824)</f>
        <v>0</v>
      </c>
      <c r="E280" s="419">
        <f>sum('AMAZON UK, FR, GER - P&amp;L'!E272,'AMAZON UK, FR, GER - P&amp;L'!E548,'AMAZON UK, FR, GER - P&amp;L'!E824)</f>
        <v>0</v>
      </c>
      <c r="F280" s="419">
        <f>sum('AMAZON UK, FR, GER - P&amp;L'!F272,'AMAZON UK, FR, GER - P&amp;L'!F548,'AMAZON UK, FR, GER - P&amp;L'!F824)</f>
        <v>0</v>
      </c>
      <c r="G280" s="419">
        <f>sum('AMAZON UK, FR, GER - P&amp;L'!G272,'AMAZON UK, FR, GER - P&amp;L'!G548,'AMAZON UK, FR, GER - P&amp;L'!G824)</f>
        <v>0</v>
      </c>
      <c r="H280" s="419">
        <f>sum('AMAZON UK, FR, GER - P&amp;L'!H272,'AMAZON UK, FR, GER - P&amp;L'!H548,'AMAZON UK, FR, GER - P&amp;L'!H824)</f>
        <v>0</v>
      </c>
      <c r="I280" s="419">
        <f>sum('AMAZON UK, FR, GER - P&amp;L'!I272,'AMAZON UK, FR, GER - P&amp;L'!I548,'AMAZON UK, FR, GER - P&amp;L'!I824)</f>
        <v>0</v>
      </c>
      <c r="J280" s="419">
        <f>sum('AMAZON UK, FR, GER - P&amp;L'!J272,'AMAZON UK, FR, GER - P&amp;L'!J548,'AMAZON UK, FR, GER - P&amp;L'!J824)</f>
        <v>0</v>
      </c>
      <c r="K280" s="419">
        <f>sum('AMAZON UK, FR, GER - P&amp;L'!K272,'AMAZON UK, FR, GER - P&amp;L'!K548,'AMAZON UK, FR, GER - P&amp;L'!K824)</f>
        <v>0</v>
      </c>
      <c r="L280" s="419">
        <f>sum('AMAZON UK, FR, GER - P&amp;L'!L272,'AMAZON UK, FR, GER - P&amp;L'!L548,'AMAZON UK, FR, GER - P&amp;L'!L824)</f>
        <v>0</v>
      </c>
      <c r="M280" s="419">
        <f>sum('AMAZON UK, FR, GER - P&amp;L'!M272,'AMAZON UK, FR, GER - P&amp;L'!M548,'AMAZON UK, FR, GER - P&amp;L'!M824)</f>
        <v>0</v>
      </c>
      <c r="N280" s="419">
        <f>sum('AMAZON UK, FR, GER - P&amp;L'!N272,'AMAZON UK, FR, GER - P&amp;L'!N548,'AMAZON UK, FR, GER - P&amp;L'!N824)</f>
        <v>0</v>
      </c>
      <c r="O280" s="419">
        <f>sum('AMAZON UK, FR, GER - P&amp;L'!O272,'AMAZON UK, FR, GER - P&amp;L'!O548,'AMAZON UK, FR, GER - P&amp;L'!O824)</f>
        <v>0</v>
      </c>
      <c r="P280" s="419">
        <f>sum('AMAZON UK, FR, GER - P&amp;L'!P272,'AMAZON UK, FR, GER - P&amp;L'!P548,'AMAZON UK, FR, GER - P&amp;L'!P824)</f>
        <v>0</v>
      </c>
      <c r="Q280" s="419">
        <f>sum('AMAZON UK, FR, GER - P&amp;L'!Q272,'AMAZON UK, FR, GER - P&amp;L'!Q548,'AMAZON UK, FR, GER - P&amp;L'!Q824)</f>
        <v>0</v>
      </c>
      <c r="R280" s="419">
        <f>sum('AMAZON UK, FR, GER - P&amp;L'!R272,'AMAZON UK, FR, GER - P&amp;L'!R548,'AMAZON UK, FR, GER - P&amp;L'!R824)</f>
        <v>0</v>
      </c>
      <c r="S280" s="419">
        <f>sum('AMAZON UK, FR, GER - P&amp;L'!S272,'AMAZON UK, FR, GER - P&amp;L'!S548,'AMAZON UK, FR, GER - P&amp;L'!S824)</f>
        <v>0</v>
      </c>
      <c r="T280" s="419">
        <f>sum('AMAZON UK, FR, GER - P&amp;L'!T272,'AMAZON UK, FR, GER - P&amp;L'!T548,'AMAZON UK, FR, GER - P&amp;L'!T824)</f>
        <v>0</v>
      </c>
      <c r="U280" s="419">
        <f>sum('AMAZON UK, FR, GER - P&amp;L'!U272,'AMAZON UK, FR, GER - P&amp;L'!U548,'AMAZON UK, FR, GER - P&amp;L'!U824)</f>
        <v>0</v>
      </c>
      <c r="V280" s="419">
        <f>sum('AMAZON UK, FR, GER - P&amp;L'!V272,'AMAZON UK, FR, GER - P&amp;L'!V548,'AMAZON UK, FR, GER - P&amp;L'!V824)</f>
        <v>0</v>
      </c>
      <c r="W280" s="419">
        <f>sum('AMAZON UK, FR, GER - P&amp;L'!W272,'AMAZON UK, FR, GER - P&amp;L'!W548,'AMAZON UK, FR, GER - P&amp;L'!W824)</f>
        <v>0</v>
      </c>
      <c r="X280" s="419">
        <f>sum('AMAZON UK, FR, GER - P&amp;L'!X272,'AMAZON UK, FR, GER - P&amp;L'!X548,'AMAZON UK, FR, GER - P&amp;L'!X824)</f>
        <v>0</v>
      </c>
      <c r="Y280" s="419">
        <f>sum('AMAZON UK, FR, GER - P&amp;L'!Y272,'AMAZON UK, FR, GER - P&amp;L'!Y548,'AMAZON UK, FR, GER - P&amp;L'!Y824)</f>
        <v>0</v>
      </c>
      <c r="Z280" s="419">
        <f>sum('AMAZON UK, FR, GER - P&amp;L'!Z272,'AMAZON UK, FR, GER - P&amp;L'!Z548,'AMAZON UK, FR, GER - P&amp;L'!Z824)</f>
        <v>0</v>
      </c>
      <c r="AA280" s="419">
        <f>sum('AMAZON UK, FR, GER - P&amp;L'!AA272,'AMAZON UK, FR, GER - P&amp;L'!AA548,'AMAZON UK, FR, GER - P&amp;L'!AA824)</f>
        <v>0</v>
      </c>
      <c r="AB280" s="419">
        <f>sum('AMAZON UK, FR, GER - P&amp;L'!AB272,'AMAZON UK, FR, GER - P&amp;L'!AB548,'AMAZON UK, FR, GER - P&amp;L'!AB824)</f>
        <v>0</v>
      </c>
      <c r="AC280" s="419">
        <f>sum('AMAZON UK, FR, GER - P&amp;L'!AC272,'AMAZON UK, FR, GER - P&amp;L'!AC548,'AMAZON UK, FR, GER - P&amp;L'!AC824)</f>
        <v>0</v>
      </c>
      <c r="AD280" s="419">
        <f>sum('AMAZON UK, FR, GER - P&amp;L'!AD272,'AMAZON UK, FR, GER - P&amp;L'!AD548,'AMAZON UK, FR, GER - P&amp;L'!AD824)</f>
        <v>0</v>
      </c>
      <c r="AE280" s="419">
        <f>sum('AMAZON UK, FR, GER - P&amp;L'!AE272,'AMAZON UK, FR, GER - P&amp;L'!AE548,'AMAZON UK, FR, GER - P&amp;L'!AE824)</f>
        <v>0</v>
      </c>
      <c r="AF280" s="419">
        <f>sum('AMAZON UK, FR, GER - P&amp;L'!AF272,'AMAZON UK, FR, GER - P&amp;L'!AF548,'AMAZON UK, FR, GER - P&amp;L'!AF824)</f>
        <v>0</v>
      </c>
      <c r="AG280" s="189">
        <f>SUM(B280:AF280)</f>
        <v>0</v>
      </c>
      <c r="AH280" s="201"/>
    </row>
    <row r="281" hidden="1" outlineLevel="1">
      <c r="A281" s="409"/>
      <c r="AG281" s="189"/>
      <c r="AH281" s="422"/>
    </row>
    <row r="282" hidden="1" outlineLevel="1">
      <c r="A282" s="423" t="s">
        <v>457</v>
      </c>
      <c r="AG282" s="189"/>
      <c r="AH282" s="422"/>
    </row>
    <row r="283" hidden="1" outlineLevel="1">
      <c r="A283" s="418" t="s">
        <v>919</v>
      </c>
      <c r="B283" s="419">
        <f>sum('AMAZON UK, FR, GER - P&amp;L'!B275,'AMAZON UK, FR, GER - P&amp;L'!B551,'AMAZON UK, FR, GER - P&amp;L'!B827)</f>
        <v>0</v>
      </c>
      <c r="C283" s="419">
        <f>sum('AMAZON UK, FR, GER - P&amp;L'!C275,'AMAZON UK, FR, GER - P&amp;L'!C551,'AMAZON UK, FR, GER - P&amp;L'!C827)</f>
        <v>0</v>
      </c>
      <c r="D283" s="419">
        <f>sum('AMAZON UK, FR, GER - P&amp;L'!D275,'AMAZON UK, FR, GER - P&amp;L'!D551,'AMAZON UK, FR, GER - P&amp;L'!D827)</f>
        <v>0</v>
      </c>
      <c r="E283" s="419">
        <f>sum('AMAZON UK, FR, GER - P&amp;L'!E275,'AMAZON UK, FR, GER - P&amp;L'!E551,'AMAZON UK, FR, GER - P&amp;L'!E827)</f>
        <v>0</v>
      </c>
      <c r="F283" s="419">
        <f>sum('AMAZON UK, FR, GER - P&amp;L'!F275,'AMAZON UK, FR, GER - P&amp;L'!F551,'AMAZON UK, FR, GER - P&amp;L'!F827)</f>
        <v>0</v>
      </c>
      <c r="G283" s="419">
        <f>sum('AMAZON UK, FR, GER - P&amp;L'!G275,'AMAZON UK, FR, GER - P&amp;L'!G551,'AMAZON UK, FR, GER - P&amp;L'!G827)</f>
        <v>0</v>
      </c>
      <c r="H283" s="419">
        <f>sum('AMAZON UK, FR, GER - P&amp;L'!H275,'AMAZON UK, FR, GER - P&amp;L'!H551,'AMAZON UK, FR, GER - P&amp;L'!H827)</f>
        <v>0</v>
      </c>
      <c r="I283" s="419">
        <f>sum('AMAZON UK, FR, GER - P&amp;L'!I275,'AMAZON UK, FR, GER - P&amp;L'!I551,'AMAZON UK, FR, GER - P&amp;L'!I827)</f>
        <v>0</v>
      </c>
      <c r="J283" s="419">
        <f>sum('AMAZON UK, FR, GER - P&amp;L'!J275,'AMAZON UK, FR, GER - P&amp;L'!J551,'AMAZON UK, FR, GER - P&amp;L'!J827)</f>
        <v>0</v>
      </c>
      <c r="K283" s="419">
        <f>sum('AMAZON UK, FR, GER - P&amp;L'!K275,'AMAZON UK, FR, GER - P&amp;L'!K551,'AMAZON UK, FR, GER - P&amp;L'!K827)</f>
        <v>0</v>
      </c>
      <c r="L283" s="419">
        <f>sum('AMAZON UK, FR, GER - P&amp;L'!L275,'AMAZON UK, FR, GER - P&amp;L'!L551,'AMAZON UK, FR, GER - P&amp;L'!L827)</f>
        <v>0</v>
      </c>
      <c r="M283" s="419">
        <f>sum('AMAZON UK, FR, GER - P&amp;L'!M275,'AMAZON UK, FR, GER - P&amp;L'!M551,'AMAZON UK, FR, GER - P&amp;L'!M827)</f>
        <v>0</v>
      </c>
      <c r="N283" s="419">
        <f>sum('AMAZON UK, FR, GER - P&amp;L'!N275,'AMAZON UK, FR, GER - P&amp;L'!N551,'AMAZON UK, FR, GER - P&amp;L'!N827)</f>
        <v>0</v>
      </c>
      <c r="O283" s="419">
        <f>sum('AMAZON UK, FR, GER - P&amp;L'!O275,'AMAZON UK, FR, GER - P&amp;L'!O551,'AMAZON UK, FR, GER - P&amp;L'!O827)</f>
        <v>0</v>
      </c>
      <c r="P283" s="419">
        <f>sum('AMAZON UK, FR, GER - P&amp;L'!P275,'AMAZON UK, FR, GER - P&amp;L'!P551,'AMAZON UK, FR, GER - P&amp;L'!P827)</f>
        <v>0</v>
      </c>
      <c r="Q283" s="419">
        <f>sum('AMAZON UK, FR, GER - P&amp;L'!Q275,'AMAZON UK, FR, GER - P&amp;L'!Q551,'AMAZON UK, FR, GER - P&amp;L'!Q827)</f>
        <v>0</v>
      </c>
      <c r="R283" s="419">
        <f>sum('AMAZON UK, FR, GER - P&amp;L'!R275,'AMAZON UK, FR, GER - P&amp;L'!R551,'AMAZON UK, FR, GER - P&amp;L'!R827)</f>
        <v>0</v>
      </c>
      <c r="S283" s="419">
        <f>sum('AMAZON UK, FR, GER - P&amp;L'!S275,'AMAZON UK, FR, GER - P&amp;L'!S551,'AMAZON UK, FR, GER - P&amp;L'!S827)</f>
        <v>0</v>
      </c>
      <c r="T283" s="419">
        <f>sum('AMAZON UK, FR, GER - P&amp;L'!T275,'AMAZON UK, FR, GER - P&amp;L'!T551,'AMAZON UK, FR, GER - P&amp;L'!T827)</f>
        <v>0</v>
      </c>
      <c r="U283" s="419">
        <f>sum('AMAZON UK, FR, GER - P&amp;L'!U275,'AMAZON UK, FR, GER - P&amp;L'!U551,'AMAZON UK, FR, GER - P&amp;L'!U827)</f>
        <v>0</v>
      </c>
      <c r="V283" s="419">
        <f>sum('AMAZON UK, FR, GER - P&amp;L'!V275,'AMAZON UK, FR, GER - P&amp;L'!V551,'AMAZON UK, FR, GER - P&amp;L'!V827)</f>
        <v>0</v>
      </c>
      <c r="W283" s="419">
        <f>sum('AMAZON UK, FR, GER - P&amp;L'!W275,'AMAZON UK, FR, GER - P&amp;L'!W551,'AMAZON UK, FR, GER - P&amp;L'!W827)</f>
        <v>0</v>
      </c>
      <c r="X283" s="419">
        <f>sum('AMAZON UK, FR, GER - P&amp;L'!X275,'AMAZON UK, FR, GER - P&amp;L'!X551,'AMAZON UK, FR, GER - P&amp;L'!X827)</f>
        <v>0</v>
      </c>
      <c r="Y283" s="419">
        <f>sum('AMAZON UK, FR, GER - P&amp;L'!Y275,'AMAZON UK, FR, GER - P&amp;L'!Y551,'AMAZON UK, FR, GER - P&amp;L'!Y827)</f>
        <v>0</v>
      </c>
      <c r="Z283" s="419">
        <f>sum('AMAZON UK, FR, GER - P&amp;L'!Z275,'AMAZON UK, FR, GER - P&amp;L'!Z551,'AMAZON UK, FR, GER - P&amp;L'!Z827)</f>
        <v>0</v>
      </c>
      <c r="AA283" s="419">
        <f>sum('AMAZON UK, FR, GER - P&amp;L'!AA275,'AMAZON UK, FR, GER - P&amp;L'!AA551,'AMAZON UK, FR, GER - P&amp;L'!AA827)</f>
        <v>0</v>
      </c>
      <c r="AB283" s="419">
        <f>sum('AMAZON UK, FR, GER - P&amp;L'!AB275,'AMAZON UK, FR, GER - P&amp;L'!AB551,'AMAZON UK, FR, GER - P&amp;L'!AB827)</f>
        <v>0</v>
      </c>
      <c r="AC283" s="419">
        <f>sum('AMAZON UK, FR, GER - P&amp;L'!AC275,'AMAZON UK, FR, GER - P&amp;L'!AC551,'AMAZON UK, FR, GER - P&amp;L'!AC827)</f>
        <v>0</v>
      </c>
      <c r="AD283" s="419">
        <f>sum('AMAZON UK, FR, GER - P&amp;L'!AD275,'AMAZON UK, FR, GER - P&amp;L'!AD551,'AMAZON UK, FR, GER - P&amp;L'!AD827)</f>
        <v>0</v>
      </c>
      <c r="AE283" s="419">
        <f>sum('AMAZON UK, FR, GER - P&amp;L'!AE275,'AMAZON UK, FR, GER - P&amp;L'!AE551,'AMAZON UK, FR, GER - P&amp;L'!AE827)</f>
        <v>0</v>
      </c>
      <c r="AF283" s="419">
        <f>sum('AMAZON UK, FR, GER - P&amp;L'!AF275,'AMAZON UK, FR, GER - P&amp;L'!AF551,'AMAZON UK, FR, GER - P&amp;L'!AF827)</f>
        <v>0</v>
      </c>
      <c r="AG283" s="189">
        <f>SUM(B283:AF283)</f>
        <v>0</v>
      </c>
      <c r="AH283" s="201"/>
    </row>
    <row r="284">
      <c r="A284" s="409"/>
      <c r="AG284" s="189"/>
      <c r="AH284" s="201"/>
    </row>
    <row r="285">
      <c r="A285" s="409"/>
      <c r="AG285" s="189"/>
      <c r="AH285" s="31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39"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142"/>
    </row>
    <row r="2">
      <c r="A2" s="375"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row>
    <row r="3" ht="30.0" customHeight="1">
      <c r="A3" s="466" t="s">
        <v>1062</v>
      </c>
      <c r="B3" s="467"/>
      <c r="C3" s="467"/>
      <c r="D3" s="467"/>
      <c r="E3" s="467"/>
      <c r="F3" s="467"/>
      <c r="G3" s="467"/>
      <c r="H3" s="467"/>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8"/>
    </row>
    <row r="4">
      <c r="A4" s="376" t="s">
        <v>253</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377"/>
    </row>
    <row r="5">
      <c r="A5" s="378" t="s">
        <v>220</v>
      </c>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377"/>
    </row>
    <row r="6">
      <c r="A6" s="379" t="s">
        <v>947</v>
      </c>
      <c r="B6" s="380">
        <f>Summary!B106</f>
        <v>1</v>
      </c>
      <c r="C6" s="380">
        <f>Summary!C106</f>
        <v>0</v>
      </c>
      <c r="D6" s="380">
        <f>Summary!D106</f>
        <v>1</v>
      </c>
      <c r="E6" s="380">
        <f>Summary!E106</f>
        <v>0</v>
      </c>
      <c r="F6" s="380">
        <f>Summary!F106</f>
        <v>0</v>
      </c>
      <c r="G6" s="380">
        <f>Summary!G106</f>
        <v>1</v>
      </c>
      <c r="H6" s="380">
        <f>Summary!H106</f>
        <v>0</v>
      </c>
      <c r="I6" s="380">
        <f>Summary!I106</f>
        <v>0</v>
      </c>
      <c r="J6" s="380">
        <f>Summary!J106</f>
        <v>0</v>
      </c>
      <c r="K6" s="380">
        <f>Summary!K106</f>
        <v>1</v>
      </c>
      <c r="L6" s="380">
        <f>Summary!L106</f>
        <v>0</v>
      </c>
      <c r="M6" s="380">
        <f>Summary!M106</f>
        <v>1</v>
      </c>
      <c r="N6" s="380">
        <f>Summary!N106</f>
        <v>0</v>
      </c>
      <c r="O6" s="380">
        <f>Summary!O106</f>
        <v>1</v>
      </c>
      <c r="P6" s="380">
        <f>Summary!P106</f>
        <v>0</v>
      </c>
      <c r="Q6" s="380">
        <f>Summary!Q106</f>
        <v>1</v>
      </c>
      <c r="R6" s="380">
        <f>Summary!R106</f>
        <v>1</v>
      </c>
      <c r="S6" s="380">
        <f>Summary!S106</f>
        <v>0</v>
      </c>
      <c r="T6" s="380">
        <f>Summary!T106</f>
        <v>1</v>
      </c>
      <c r="U6" s="380">
        <f>Summary!U106</f>
        <v>0</v>
      </c>
      <c r="V6" s="380">
        <f>Summary!V106</f>
        <v>1</v>
      </c>
      <c r="W6" s="380">
        <f>Summary!W106</f>
        <v>0</v>
      </c>
      <c r="X6" s="380">
        <f>Summary!X106</f>
        <v>0</v>
      </c>
      <c r="Y6" s="380">
        <f>Summary!Y106</f>
        <v>0</v>
      </c>
      <c r="Z6" s="380">
        <f>Summary!Z106</f>
        <v>0</v>
      </c>
      <c r="AA6" s="380">
        <f>Summary!AA106</f>
        <v>0</v>
      </c>
      <c r="AB6" s="380">
        <f>Summary!AB106</f>
        <v>0</v>
      </c>
      <c r="AC6" s="380">
        <f>Summary!AC106</f>
        <v>1</v>
      </c>
      <c r="AD6" s="380">
        <f>Summary!AD106</f>
        <v>0</v>
      </c>
      <c r="AE6" s="380">
        <f>Summary!AE106</f>
        <v>0</v>
      </c>
      <c r="AF6" s="380">
        <f>Summary!AF106</f>
        <v>1</v>
      </c>
      <c r="AG6" s="381"/>
    </row>
    <row r="7">
      <c r="A7" s="152"/>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384"/>
    </row>
    <row r="8">
      <c r="A8" s="385" t="s">
        <v>208</v>
      </c>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384"/>
    </row>
    <row r="9">
      <c r="A9" s="379" t="s">
        <v>947</v>
      </c>
      <c r="B9" s="386">
        <f>Summary!B40</f>
        <v>45.94</v>
      </c>
      <c r="C9" s="386">
        <f>Summary!C40</f>
        <v>0</v>
      </c>
      <c r="D9" s="386">
        <f>Summary!D40</f>
        <v>45.97</v>
      </c>
      <c r="E9" s="386">
        <f>Summary!E40</f>
        <v>0</v>
      </c>
      <c r="F9" s="386">
        <f>Summary!F40</f>
        <v>0</v>
      </c>
      <c r="G9" s="386">
        <f>Summary!G40</f>
        <v>45.99</v>
      </c>
      <c r="H9" s="386">
        <f>Summary!H40</f>
        <v>0</v>
      </c>
      <c r="I9" s="386">
        <f>Summary!I40</f>
        <v>0</v>
      </c>
      <c r="J9" s="386">
        <f>Summary!J40</f>
        <v>0</v>
      </c>
      <c r="K9" s="386">
        <f>Summary!K40</f>
        <v>45.97</v>
      </c>
      <c r="L9" s="386">
        <f>Summary!L40</f>
        <v>0</v>
      </c>
      <c r="M9" s="386">
        <f>Summary!M40</f>
        <v>45.81</v>
      </c>
      <c r="N9" s="386">
        <f>Summary!N40</f>
        <v>0</v>
      </c>
      <c r="O9" s="386">
        <f>Summary!O40</f>
        <v>229.14</v>
      </c>
      <c r="P9" s="386">
        <f>Summary!P40</f>
        <v>0</v>
      </c>
      <c r="Q9" s="386">
        <f>Summary!Q40</f>
        <v>259.9</v>
      </c>
      <c r="R9" s="386">
        <f>Summary!R40</f>
        <v>229.14</v>
      </c>
      <c r="S9" s="386">
        <f>Summary!S40</f>
        <v>0</v>
      </c>
      <c r="T9" s="386">
        <f>Summary!T40</f>
        <v>229.14</v>
      </c>
      <c r="U9" s="386">
        <f>Summary!U40</f>
        <v>0</v>
      </c>
      <c r="V9" s="386">
        <f>Summary!V40</f>
        <v>45.45</v>
      </c>
      <c r="W9" s="386">
        <f>Summary!W40</f>
        <v>0</v>
      </c>
      <c r="X9" s="386">
        <f>Summary!X40</f>
        <v>0</v>
      </c>
      <c r="Y9" s="386">
        <f>Summary!Y40</f>
        <v>0</v>
      </c>
      <c r="Z9" s="386">
        <f>Summary!Z40</f>
        <v>0</v>
      </c>
      <c r="AA9" s="386">
        <f>Summary!AA40</f>
        <v>0</v>
      </c>
      <c r="AB9" s="386">
        <f>Summary!AB40</f>
        <v>0</v>
      </c>
      <c r="AC9" s="386">
        <f>Summary!AC40</f>
        <v>229.14</v>
      </c>
      <c r="AD9" s="386">
        <f>Summary!AD40</f>
        <v>0</v>
      </c>
      <c r="AE9" s="386">
        <f>Summary!AE40</f>
        <v>0</v>
      </c>
      <c r="AF9" s="386">
        <f>Summary!AF40</f>
        <v>45.51</v>
      </c>
      <c r="AG9" s="381"/>
    </row>
    <row r="10">
      <c r="A10" s="469"/>
      <c r="B10" s="470"/>
      <c r="C10" s="470"/>
      <c r="D10" s="470"/>
      <c r="E10" s="470"/>
      <c r="F10" s="470"/>
      <c r="G10" s="470"/>
      <c r="H10" s="470"/>
      <c r="I10" s="470"/>
      <c r="J10" s="470"/>
      <c r="K10" s="470"/>
      <c r="L10" s="470"/>
      <c r="M10" s="470"/>
      <c r="N10" s="470"/>
      <c r="O10" s="470"/>
      <c r="P10" s="470"/>
      <c r="Q10" s="470"/>
      <c r="R10" s="470"/>
      <c r="S10" s="470"/>
      <c r="T10" s="470"/>
      <c r="U10" s="470"/>
      <c r="V10" s="470"/>
      <c r="W10" s="470"/>
      <c r="X10" s="470"/>
      <c r="Y10" s="470"/>
      <c r="Z10" s="470"/>
      <c r="AA10" s="470"/>
      <c r="AB10" s="470"/>
      <c r="AC10" s="470"/>
      <c r="AD10" s="470"/>
      <c r="AE10" s="470"/>
      <c r="AF10" s="470"/>
      <c r="AG10" s="471"/>
    </row>
    <row r="11">
      <c r="A11" s="387" t="s">
        <v>260</v>
      </c>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c r="AG11" s="473"/>
    </row>
    <row r="12">
      <c r="A12" s="474" t="s">
        <v>1063</v>
      </c>
      <c r="B12" s="262">
        <f>Summary!B145</f>
        <v>0</v>
      </c>
      <c r="C12" s="262">
        <f>Summary!C145</f>
        <v>0</v>
      </c>
      <c r="D12" s="262">
        <f>Summary!D145</f>
        <v>0</v>
      </c>
      <c r="E12" s="262">
        <f>Summary!E145</f>
        <v>0</v>
      </c>
      <c r="F12" s="262">
        <f>Summary!F145</f>
        <v>0</v>
      </c>
      <c r="G12" s="262">
        <f>Summary!G145</f>
        <v>0</v>
      </c>
      <c r="H12" s="262">
        <f>Summary!H145</f>
        <v>0</v>
      </c>
      <c r="I12" s="262">
        <f>Summary!I145</f>
        <v>0</v>
      </c>
      <c r="J12" s="262">
        <f>Summary!J145</f>
        <v>0</v>
      </c>
      <c r="K12" s="262">
        <f>Summary!K145</f>
        <v>0</v>
      </c>
      <c r="L12" s="262">
        <f>Summary!L145</f>
        <v>0</v>
      </c>
      <c r="M12" s="262">
        <f>Summary!M145</f>
        <v>0</v>
      </c>
      <c r="N12" s="262">
        <f>Summary!N145</f>
        <v>0</v>
      </c>
      <c r="O12" s="262">
        <f>Summary!O145</f>
        <v>0</v>
      </c>
      <c r="P12" s="262">
        <f>Summary!P145</f>
        <v>0</v>
      </c>
      <c r="Q12" s="262">
        <f>Summary!Q145</f>
        <v>0</v>
      </c>
      <c r="R12" s="262">
        <f>Summary!R145</f>
        <v>0</v>
      </c>
      <c r="S12" s="262">
        <f>Summary!S145</f>
        <v>0</v>
      </c>
      <c r="T12" s="262">
        <f>Summary!T145</f>
        <v>0</v>
      </c>
      <c r="U12" s="262">
        <f>Summary!U145</f>
        <v>0</v>
      </c>
      <c r="V12" s="262">
        <f>Summary!V145</f>
        <v>0</v>
      </c>
      <c r="W12" s="262">
        <f>Summary!W145</f>
        <v>0</v>
      </c>
      <c r="X12" s="262">
        <f>Summary!X145</f>
        <v>0</v>
      </c>
      <c r="Y12" s="262">
        <f>Summary!Y145</f>
        <v>0</v>
      </c>
      <c r="Z12" s="262">
        <f>Summary!Z145</f>
        <v>0</v>
      </c>
      <c r="AA12" s="262">
        <f>Summary!AA145</f>
        <v>0</v>
      </c>
      <c r="AB12" s="262">
        <f>Summary!AB145</f>
        <v>0</v>
      </c>
      <c r="AC12" s="262">
        <f>Summary!AC145</f>
        <v>0</v>
      </c>
      <c r="AD12" s="262">
        <f>Summary!AD145</f>
        <v>0</v>
      </c>
      <c r="AE12" s="262">
        <f>Summary!AE145</f>
        <v>0</v>
      </c>
      <c r="AF12" s="262">
        <f>Summary!AF145</f>
        <v>0</v>
      </c>
      <c r="AG12" s="394"/>
    </row>
    <row r="13">
      <c r="A13" s="379" t="s">
        <v>1064</v>
      </c>
      <c r="B13" s="389"/>
      <c r="C13" s="389"/>
      <c r="D13" s="389"/>
      <c r="E13" s="389"/>
      <c r="F13" s="389"/>
      <c r="G13" s="389"/>
      <c r="H13" s="389"/>
      <c r="I13" s="389"/>
      <c r="J13" s="389"/>
      <c r="K13" s="389"/>
      <c r="L13" s="389"/>
      <c r="M13" s="389"/>
      <c r="N13" s="389"/>
      <c r="O13" s="389"/>
      <c r="P13" s="389"/>
      <c r="Q13" s="389"/>
      <c r="R13" s="389"/>
      <c r="S13" s="389"/>
      <c r="T13" s="389"/>
      <c r="U13" s="389"/>
      <c r="V13" s="389"/>
      <c r="W13" s="389"/>
      <c r="X13" s="389"/>
      <c r="Y13" s="389"/>
      <c r="Z13" s="389"/>
      <c r="AA13" s="389"/>
      <c r="AB13" s="389"/>
      <c r="AC13" s="389"/>
      <c r="AD13" s="389"/>
      <c r="AE13" s="389"/>
      <c r="AF13" s="389"/>
      <c r="AG13" s="381"/>
    </row>
    <row r="14">
      <c r="A14" s="382" t="s">
        <v>259</v>
      </c>
      <c r="B14" s="173">
        <f t="shared" ref="B14:AF14" si="1">SUM(B12:B13)</f>
        <v>0</v>
      </c>
      <c r="C14" s="173">
        <f t="shared" si="1"/>
        <v>0</v>
      </c>
      <c r="D14" s="173">
        <f t="shared" si="1"/>
        <v>0</v>
      </c>
      <c r="E14" s="173">
        <f t="shared" si="1"/>
        <v>0</v>
      </c>
      <c r="F14" s="173">
        <f t="shared" si="1"/>
        <v>0</v>
      </c>
      <c r="G14" s="173">
        <f t="shared" si="1"/>
        <v>0</v>
      </c>
      <c r="H14" s="173">
        <f t="shared" si="1"/>
        <v>0</v>
      </c>
      <c r="I14" s="173">
        <f t="shared" si="1"/>
        <v>0</v>
      </c>
      <c r="J14" s="173">
        <f t="shared" si="1"/>
        <v>0</v>
      </c>
      <c r="K14" s="173">
        <f t="shared" si="1"/>
        <v>0</v>
      </c>
      <c r="L14" s="173">
        <f t="shared" si="1"/>
        <v>0</v>
      </c>
      <c r="M14" s="173">
        <f t="shared" si="1"/>
        <v>0</v>
      </c>
      <c r="N14" s="173">
        <f t="shared" si="1"/>
        <v>0</v>
      </c>
      <c r="O14" s="173">
        <f t="shared" si="1"/>
        <v>0</v>
      </c>
      <c r="P14" s="173">
        <f t="shared" si="1"/>
        <v>0</v>
      </c>
      <c r="Q14" s="173">
        <f t="shared" si="1"/>
        <v>0</v>
      </c>
      <c r="R14" s="173">
        <f t="shared" si="1"/>
        <v>0</v>
      </c>
      <c r="S14" s="173">
        <f t="shared" si="1"/>
        <v>0</v>
      </c>
      <c r="T14" s="173">
        <f t="shared" si="1"/>
        <v>0</v>
      </c>
      <c r="U14" s="173">
        <f t="shared" si="1"/>
        <v>0</v>
      </c>
      <c r="V14" s="173">
        <f t="shared" si="1"/>
        <v>0</v>
      </c>
      <c r="W14" s="173">
        <f t="shared" si="1"/>
        <v>0</v>
      </c>
      <c r="X14" s="173">
        <f t="shared" si="1"/>
        <v>0</v>
      </c>
      <c r="Y14" s="173">
        <f t="shared" si="1"/>
        <v>0</v>
      </c>
      <c r="Z14" s="173">
        <f t="shared" si="1"/>
        <v>0</v>
      </c>
      <c r="AA14" s="173">
        <f t="shared" si="1"/>
        <v>0</v>
      </c>
      <c r="AB14" s="173">
        <f t="shared" si="1"/>
        <v>0</v>
      </c>
      <c r="AC14" s="173">
        <f t="shared" si="1"/>
        <v>0</v>
      </c>
      <c r="AD14" s="173">
        <f t="shared" si="1"/>
        <v>0</v>
      </c>
      <c r="AE14" s="173">
        <f t="shared" si="1"/>
        <v>0</v>
      </c>
      <c r="AF14" s="173">
        <f t="shared" si="1"/>
        <v>0</v>
      </c>
      <c r="AG14" s="383">
        <f>SUM(B14:AF14)</f>
        <v>0</v>
      </c>
    </row>
    <row r="15">
      <c r="A15" s="152"/>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384"/>
    </row>
    <row r="16">
      <c r="A16" s="390"/>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377"/>
    </row>
    <row r="17">
      <c r="A17" s="152"/>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391"/>
    </row>
    <row r="18">
      <c r="A18" s="355" t="s">
        <v>1065</v>
      </c>
      <c r="B18" s="193"/>
      <c r="C18" s="193"/>
      <c r="D18" s="193"/>
      <c r="E18" s="193"/>
      <c r="F18" s="193"/>
      <c r="G18" s="193"/>
      <c r="H18" s="193"/>
      <c r="I18" s="193"/>
      <c r="J18" s="193"/>
      <c r="K18" s="193"/>
      <c r="L18" s="193"/>
      <c r="M18" s="193"/>
      <c r="N18" s="193"/>
      <c r="O18" s="193"/>
      <c r="P18" s="193"/>
      <c r="Q18" s="193"/>
      <c r="R18" s="193"/>
      <c r="S18" s="193"/>
      <c r="T18" s="193"/>
      <c r="U18" s="193"/>
      <c r="V18" s="193"/>
      <c r="W18" s="193"/>
      <c r="X18" s="193"/>
      <c r="Y18" s="193"/>
      <c r="Z18" s="193"/>
      <c r="AA18" s="193"/>
      <c r="AB18" s="193"/>
      <c r="AC18" s="193"/>
      <c r="AD18" s="193"/>
      <c r="AE18" s="193"/>
      <c r="AF18" s="193"/>
      <c r="AG18" s="392"/>
    </row>
    <row r="19">
      <c r="A19" s="196" t="s">
        <v>796</v>
      </c>
      <c r="B19" s="195">
        <v>0.0</v>
      </c>
      <c r="C19" s="195">
        <v>0.0</v>
      </c>
      <c r="D19" s="195">
        <v>0.0</v>
      </c>
      <c r="E19" s="195">
        <v>0.0</v>
      </c>
      <c r="F19" s="195">
        <v>0.0</v>
      </c>
      <c r="G19" s="195">
        <v>0.0</v>
      </c>
      <c r="H19" s="195">
        <v>0.0</v>
      </c>
      <c r="I19" s="195">
        <v>0.0</v>
      </c>
      <c r="J19" s="195">
        <v>0.0</v>
      </c>
      <c r="K19" s="195">
        <v>0.0</v>
      </c>
      <c r="L19" s="195">
        <v>0.0</v>
      </c>
      <c r="M19" s="195">
        <v>0.0</v>
      </c>
      <c r="N19" s="195">
        <v>0.0</v>
      </c>
      <c r="O19" s="195">
        <v>196.41</v>
      </c>
      <c r="P19" s="195">
        <v>0.0</v>
      </c>
      <c r="Q19" s="195">
        <v>259.9</v>
      </c>
      <c r="R19" s="195">
        <v>196.41</v>
      </c>
      <c r="S19" s="195">
        <v>0.0</v>
      </c>
      <c r="T19" s="195">
        <v>196.41</v>
      </c>
      <c r="U19" s="195">
        <v>0.0</v>
      </c>
      <c r="V19" s="195">
        <v>0.0</v>
      </c>
      <c r="W19" s="195">
        <v>0.0</v>
      </c>
      <c r="X19" s="195">
        <v>0.0</v>
      </c>
      <c r="Y19" s="195">
        <v>0.0</v>
      </c>
      <c r="Z19" s="195">
        <v>0.0</v>
      </c>
      <c r="AA19" s="195">
        <v>0.0</v>
      </c>
      <c r="AB19" s="195">
        <v>0.0</v>
      </c>
      <c r="AC19" s="195">
        <v>196.41</v>
      </c>
      <c r="AD19" s="195">
        <v>0.0</v>
      </c>
      <c r="AE19" s="195">
        <v>0.0</v>
      </c>
      <c r="AF19" s="195">
        <v>0.0</v>
      </c>
      <c r="AG19" s="394">
        <f t="shared" ref="AG19:AG24" si="2">SUM(B19:AF19)</f>
        <v>1045.54</v>
      </c>
    </row>
    <row r="20">
      <c r="A20" s="196" t="s">
        <v>797</v>
      </c>
      <c r="B20" s="195">
        <v>39.38</v>
      </c>
      <c r="C20" s="195">
        <v>0.0</v>
      </c>
      <c r="D20" s="195">
        <v>39.41</v>
      </c>
      <c r="E20" s="195">
        <v>0.0</v>
      </c>
      <c r="F20" s="195">
        <v>0.0</v>
      </c>
      <c r="G20" s="195">
        <v>39.42</v>
      </c>
      <c r="H20" s="195">
        <v>0.0</v>
      </c>
      <c r="I20" s="195">
        <v>0.0</v>
      </c>
      <c r="J20" s="195">
        <v>0.0</v>
      </c>
      <c r="K20" s="195">
        <v>39.41</v>
      </c>
      <c r="L20" s="195">
        <v>0.0</v>
      </c>
      <c r="M20" s="195">
        <v>39.27</v>
      </c>
      <c r="N20" s="195">
        <v>0.0</v>
      </c>
      <c r="O20" s="195">
        <v>0.0</v>
      </c>
      <c r="P20" s="195">
        <v>0.0</v>
      </c>
      <c r="Q20" s="195">
        <v>0.0</v>
      </c>
      <c r="R20" s="195">
        <v>0.0</v>
      </c>
      <c r="S20" s="195">
        <v>0.0</v>
      </c>
      <c r="T20" s="195">
        <v>0.0</v>
      </c>
      <c r="U20" s="195">
        <v>0.0</v>
      </c>
      <c r="V20" s="195">
        <v>38.96</v>
      </c>
      <c r="W20" s="195">
        <v>0.0</v>
      </c>
      <c r="X20" s="195">
        <v>0.0</v>
      </c>
      <c r="Y20" s="195">
        <v>0.0</v>
      </c>
      <c r="Z20" s="195">
        <v>0.0</v>
      </c>
      <c r="AA20" s="195">
        <v>0.0</v>
      </c>
      <c r="AB20" s="195">
        <v>0.0</v>
      </c>
      <c r="AC20" s="195">
        <v>0.0</v>
      </c>
      <c r="AD20" s="195">
        <v>0.0</v>
      </c>
      <c r="AE20" s="195">
        <v>0.0</v>
      </c>
      <c r="AF20" s="195">
        <v>39.01</v>
      </c>
      <c r="AG20" s="394">
        <f t="shared" si="2"/>
        <v>274.86</v>
      </c>
    </row>
    <row r="21">
      <c r="A21" s="196" t="s">
        <v>798</v>
      </c>
      <c r="B21" s="195">
        <v>6.56</v>
      </c>
      <c r="C21" s="195">
        <v>0.0</v>
      </c>
      <c r="D21" s="195">
        <v>6.56</v>
      </c>
      <c r="E21" s="195">
        <v>0.0</v>
      </c>
      <c r="F21" s="195">
        <v>0.0</v>
      </c>
      <c r="G21" s="195">
        <v>6.57</v>
      </c>
      <c r="H21" s="195">
        <v>0.0</v>
      </c>
      <c r="I21" s="195">
        <v>0.0</v>
      </c>
      <c r="J21" s="195">
        <v>0.0</v>
      </c>
      <c r="K21" s="195">
        <v>6.56</v>
      </c>
      <c r="L21" s="195">
        <v>0.0</v>
      </c>
      <c r="M21" s="195">
        <v>6.54</v>
      </c>
      <c r="N21" s="195">
        <v>0.0</v>
      </c>
      <c r="O21" s="195">
        <v>32.73</v>
      </c>
      <c r="P21" s="195">
        <v>0.0</v>
      </c>
      <c r="Q21" s="195">
        <v>0.0</v>
      </c>
      <c r="R21" s="195">
        <v>32.73</v>
      </c>
      <c r="S21" s="195">
        <v>0.0</v>
      </c>
      <c r="T21" s="195">
        <v>32.73</v>
      </c>
      <c r="U21" s="195">
        <v>0.0</v>
      </c>
      <c r="V21" s="195">
        <v>6.49</v>
      </c>
      <c r="W21" s="195">
        <v>0.0</v>
      </c>
      <c r="X21" s="195">
        <v>0.0</v>
      </c>
      <c r="Y21" s="195">
        <v>0.0</v>
      </c>
      <c r="Z21" s="195">
        <v>0.0</v>
      </c>
      <c r="AA21" s="195">
        <v>0.0</v>
      </c>
      <c r="AB21" s="195">
        <v>0.0</v>
      </c>
      <c r="AC21" s="195">
        <v>32.73</v>
      </c>
      <c r="AD21" s="195">
        <v>0.0</v>
      </c>
      <c r="AE21" s="195">
        <v>0.0</v>
      </c>
      <c r="AF21" s="195">
        <v>6.5</v>
      </c>
      <c r="AG21" s="394">
        <f t="shared" si="2"/>
        <v>176.7</v>
      </c>
    </row>
    <row r="22">
      <c r="A22" s="196" t="s">
        <v>799</v>
      </c>
      <c r="B22" s="195">
        <v>0.0</v>
      </c>
      <c r="C22" s="195">
        <v>0.0</v>
      </c>
      <c r="D22" s="195">
        <v>0.0</v>
      </c>
      <c r="E22" s="195">
        <v>0.0</v>
      </c>
      <c r="F22" s="195">
        <v>0.0</v>
      </c>
      <c r="G22" s="195">
        <v>0.0</v>
      </c>
      <c r="H22" s="195">
        <v>0.0</v>
      </c>
      <c r="I22" s="195">
        <v>0.0</v>
      </c>
      <c r="J22" s="195">
        <v>0.0</v>
      </c>
      <c r="K22" s="195">
        <v>0.0</v>
      </c>
      <c r="L22" s="195">
        <v>0.0</v>
      </c>
      <c r="M22" s="195">
        <v>0.0</v>
      </c>
      <c r="N22" s="195">
        <v>0.0</v>
      </c>
      <c r="O22" s="195">
        <v>0.0</v>
      </c>
      <c r="P22" s="195">
        <v>0.0</v>
      </c>
      <c r="Q22" s="195">
        <v>0.0</v>
      </c>
      <c r="R22" s="195">
        <v>0.0</v>
      </c>
      <c r="S22" s="195">
        <v>0.0</v>
      </c>
      <c r="T22" s="195">
        <v>0.0</v>
      </c>
      <c r="U22" s="195">
        <v>0.0</v>
      </c>
      <c r="V22" s="195">
        <v>0.0</v>
      </c>
      <c r="W22" s="195">
        <v>0.0</v>
      </c>
      <c r="X22" s="195">
        <v>0.0</v>
      </c>
      <c r="Y22" s="195">
        <v>0.0</v>
      </c>
      <c r="Z22" s="195">
        <v>0.0</v>
      </c>
      <c r="AA22" s="195">
        <v>0.0</v>
      </c>
      <c r="AB22" s="195">
        <v>0.0</v>
      </c>
      <c r="AC22" s="195">
        <v>0.0</v>
      </c>
      <c r="AD22" s="195">
        <v>0.0</v>
      </c>
      <c r="AE22" s="195">
        <v>0.0</v>
      </c>
      <c r="AF22" s="195">
        <v>0.0</v>
      </c>
      <c r="AG22" s="394">
        <f t="shared" si="2"/>
        <v>0</v>
      </c>
    </row>
    <row r="23">
      <c r="A23" s="196" t="s">
        <v>800</v>
      </c>
      <c r="B23" s="195">
        <v>0.0</v>
      </c>
      <c r="C23" s="195">
        <v>0.0</v>
      </c>
      <c r="D23" s="195">
        <v>0.0</v>
      </c>
      <c r="E23" s="195">
        <v>0.0</v>
      </c>
      <c r="F23" s="195">
        <v>0.0</v>
      </c>
      <c r="G23" s="195">
        <v>0.0</v>
      </c>
      <c r="H23" s="195">
        <v>0.0</v>
      </c>
      <c r="I23" s="195">
        <v>0.0</v>
      </c>
      <c r="J23" s="195">
        <v>0.0</v>
      </c>
      <c r="K23" s="195">
        <v>0.0</v>
      </c>
      <c r="L23" s="195">
        <v>0.0</v>
      </c>
      <c r="M23" s="195">
        <v>0.0</v>
      </c>
      <c r="N23" s="195">
        <v>0.0</v>
      </c>
      <c r="O23" s="195">
        <v>0.0</v>
      </c>
      <c r="P23" s="195">
        <v>0.0</v>
      </c>
      <c r="Q23" s="195">
        <v>0.0</v>
      </c>
      <c r="R23" s="195">
        <v>0.0</v>
      </c>
      <c r="S23" s="195">
        <v>0.0</v>
      </c>
      <c r="T23" s="195">
        <v>0.0</v>
      </c>
      <c r="U23" s="195">
        <v>0.0</v>
      </c>
      <c r="V23" s="195">
        <v>0.0</v>
      </c>
      <c r="W23" s="195">
        <v>0.0</v>
      </c>
      <c r="X23" s="195">
        <v>0.0</v>
      </c>
      <c r="Y23" s="195">
        <v>0.0</v>
      </c>
      <c r="Z23" s="195">
        <v>0.0</v>
      </c>
      <c r="AA23" s="195">
        <v>0.0</v>
      </c>
      <c r="AB23" s="195">
        <v>0.0</v>
      </c>
      <c r="AC23" s="195">
        <v>0.0</v>
      </c>
      <c r="AD23" s="195">
        <v>0.0</v>
      </c>
      <c r="AE23" s="195">
        <v>0.0</v>
      </c>
      <c r="AF23" s="195">
        <v>0.0</v>
      </c>
      <c r="AG23" s="394">
        <f t="shared" si="2"/>
        <v>0</v>
      </c>
    </row>
    <row r="24">
      <c r="A24" s="395" t="s">
        <v>1066</v>
      </c>
      <c r="B24" s="396">
        <f t="shared" ref="B24:AF24" si="3">SUM(B19:B23)</f>
        <v>45.94</v>
      </c>
      <c r="C24" s="396">
        <f t="shared" si="3"/>
        <v>0</v>
      </c>
      <c r="D24" s="396">
        <f t="shared" si="3"/>
        <v>45.97</v>
      </c>
      <c r="E24" s="396">
        <f t="shared" si="3"/>
        <v>0</v>
      </c>
      <c r="F24" s="396">
        <f t="shared" si="3"/>
        <v>0</v>
      </c>
      <c r="G24" s="396">
        <f t="shared" si="3"/>
        <v>45.99</v>
      </c>
      <c r="H24" s="396">
        <f t="shared" si="3"/>
        <v>0</v>
      </c>
      <c r="I24" s="396">
        <f t="shared" si="3"/>
        <v>0</v>
      </c>
      <c r="J24" s="396">
        <f t="shared" si="3"/>
        <v>0</v>
      </c>
      <c r="K24" s="396">
        <f t="shared" si="3"/>
        <v>45.97</v>
      </c>
      <c r="L24" s="396">
        <f t="shared" si="3"/>
        <v>0</v>
      </c>
      <c r="M24" s="396">
        <f t="shared" si="3"/>
        <v>45.81</v>
      </c>
      <c r="N24" s="396">
        <f t="shared" si="3"/>
        <v>0</v>
      </c>
      <c r="O24" s="396">
        <f t="shared" si="3"/>
        <v>229.14</v>
      </c>
      <c r="P24" s="396">
        <f t="shared" si="3"/>
        <v>0</v>
      </c>
      <c r="Q24" s="396">
        <f t="shared" si="3"/>
        <v>259.9</v>
      </c>
      <c r="R24" s="396">
        <f t="shared" si="3"/>
        <v>229.14</v>
      </c>
      <c r="S24" s="396">
        <f t="shared" si="3"/>
        <v>0</v>
      </c>
      <c r="T24" s="396">
        <f t="shared" si="3"/>
        <v>229.14</v>
      </c>
      <c r="U24" s="396">
        <f t="shared" si="3"/>
        <v>0</v>
      </c>
      <c r="V24" s="396">
        <f t="shared" si="3"/>
        <v>45.45</v>
      </c>
      <c r="W24" s="396">
        <f t="shared" si="3"/>
        <v>0</v>
      </c>
      <c r="X24" s="396">
        <f t="shared" si="3"/>
        <v>0</v>
      </c>
      <c r="Y24" s="396">
        <f t="shared" si="3"/>
        <v>0</v>
      </c>
      <c r="Z24" s="396">
        <f t="shared" si="3"/>
        <v>0</v>
      </c>
      <c r="AA24" s="396">
        <f t="shared" si="3"/>
        <v>0</v>
      </c>
      <c r="AB24" s="396">
        <f t="shared" si="3"/>
        <v>0</v>
      </c>
      <c r="AC24" s="396">
        <f t="shared" si="3"/>
        <v>229.14</v>
      </c>
      <c r="AD24" s="396">
        <f t="shared" si="3"/>
        <v>0</v>
      </c>
      <c r="AE24" s="396">
        <f t="shared" si="3"/>
        <v>0</v>
      </c>
      <c r="AF24" s="396">
        <f t="shared" si="3"/>
        <v>45.51</v>
      </c>
      <c r="AG24" s="394">
        <f t="shared" si="2"/>
        <v>1497.1</v>
      </c>
    </row>
    <row r="25">
      <c r="A25" s="152"/>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397"/>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201"/>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201"/>
    </row>
    <row r="28">
      <c r="A28" s="199" t="s">
        <v>229</v>
      </c>
      <c r="B28" s="200">
        <f t="shared" ref="B28:AF28" si="4">sum(B29,B40)</f>
        <v>0</v>
      </c>
      <c r="C28" s="200">
        <f t="shared" si="4"/>
        <v>0</v>
      </c>
      <c r="D28" s="200">
        <f t="shared" si="4"/>
        <v>0</v>
      </c>
      <c r="E28" s="200">
        <f t="shared" si="4"/>
        <v>0</v>
      </c>
      <c r="F28" s="200">
        <f t="shared" si="4"/>
        <v>0</v>
      </c>
      <c r="G28" s="200">
        <f t="shared" si="4"/>
        <v>0</v>
      </c>
      <c r="H28" s="200">
        <f t="shared" si="4"/>
        <v>0</v>
      </c>
      <c r="I28" s="200">
        <f t="shared" si="4"/>
        <v>0</v>
      </c>
      <c r="J28" s="200">
        <f t="shared" si="4"/>
        <v>0</v>
      </c>
      <c r="K28" s="200">
        <f t="shared" si="4"/>
        <v>0</v>
      </c>
      <c r="L28" s="200">
        <f t="shared" si="4"/>
        <v>0</v>
      </c>
      <c r="M28" s="200">
        <f t="shared" si="4"/>
        <v>0</v>
      </c>
      <c r="N28" s="200">
        <f t="shared" si="4"/>
        <v>0</v>
      </c>
      <c r="O28" s="200">
        <f t="shared" si="4"/>
        <v>1</v>
      </c>
      <c r="P28" s="200">
        <f t="shared" si="4"/>
        <v>0</v>
      </c>
      <c r="Q28" s="200">
        <f t="shared" si="4"/>
        <v>1</v>
      </c>
      <c r="R28" s="200">
        <f t="shared" si="4"/>
        <v>1</v>
      </c>
      <c r="S28" s="200">
        <f t="shared" si="4"/>
        <v>0</v>
      </c>
      <c r="T28" s="200">
        <f t="shared" si="4"/>
        <v>1</v>
      </c>
      <c r="U28" s="200">
        <f t="shared" si="4"/>
        <v>0</v>
      </c>
      <c r="V28" s="200">
        <f t="shared" si="4"/>
        <v>0</v>
      </c>
      <c r="W28" s="200">
        <f t="shared" si="4"/>
        <v>0</v>
      </c>
      <c r="X28" s="200">
        <f t="shared" si="4"/>
        <v>0</v>
      </c>
      <c r="Y28" s="200">
        <f t="shared" si="4"/>
        <v>0</v>
      </c>
      <c r="Z28" s="200">
        <f t="shared" si="4"/>
        <v>0</v>
      </c>
      <c r="AA28" s="200">
        <f t="shared" si="4"/>
        <v>0</v>
      </c>
      <c r="AB28" s="200">
        <f t="shared" si="4"/>
        <v>0</v>
      </c>
      <c r="AC28" s="200">
        <f t="shared" si="4"/>
        <v>1</v>
      </c>
      <c r="AD28" s="200">
        <f t="shared" si="4"/>
        <v>0</v>
      </c>
      <c r="AE28" s="200">
        <f t="shared" si="4"/>
        <v>0</v>
      </c>
      <c r="AF28" s="200">
        <f t="shared" si="4"/>
        <v>0</v>
      </c>
      <c r="AG28" s="189">
        <f t="shared" ref="AG28:AG33" si="6">SUM(B28:AF28)</f>
        <v>5</v>
      </c>
    </row>
    <row r="29">
      <c r="A29" s="202" t="s">
        <v>230</v>
      </c>
      <c r="B29" s="203">
        <f t="shared" ref="B29:AF29" si="5">sum(B33,B38)</f>
        <v>0</v>
      </c>
      <c r="C29" s="203">
        <f t="shared" si="5"/>
        <v>0</v>
      </c>
      <c r="D29" s="203">
        <f t="shared" si="5"/>
        <v>0</v>
      </c>
      <c r="E29" s="203">
        <f t="shared" si="5"/>
        <v>0</v>
      </c>
      <c r="F29" s="203">
        <f t="shared" si="5"/>
        <v>0</v>
      </c>
      <c r="G29" s="203">
        <f t="shared" si="5"/>
        <v>0</v>
      </c>
      <c r="H29" s="203">
        <f t="shared" si="5"/>
        <v>0</v>
      </c>
      <c r="I29" s="203">
        <f t="shared" si="5"/>
        <v>0</v>
      </c>
      <c r="J29" s="203">
        <f t="shared" si="5"/>
        <v>0</v>
      </c>
      <c r="K29" s="203">
        <f t="shared" si="5"/>
        <v>0</v>
      </c>
      <c r="L29" s="203">
        <f t="shared" si="5"/>
        <v>0</v>
      </c>
      <c r="M29" s="203">
        <f t="shared" si="5"/>
        <v>0</v>
      </c>
      <c r="N29" s="203">
        <f t="shared" si="5"/>
        <v>0</v>
      </c>
      <c r="O29" s="203">
        <f t="shared" si="5"/>
        <v>1</v>
      </c>
      <c r="P29" s="203">
        <f t="shared" si="5"/>
        <v>0</v>
      </c>
      <c r="Q29" s="203">
        <f t="shared" si="5"/>
        <v>1</v>
      </c>
      <c r="R29" s="203">
        <f t="shared" si="5"/>
        <v>1</v>
      </c>
      <c r="S29" s="203">
        <f t="shared" si="5"/>
        <v>0</v>
      </c>
      <c r="T29" s="203">
        <f t="shared" si="5"/>
        <v>1</v>
      </c>
      <c r="U29" s="203">
        <f t="shared" si="5"/>
        <v>0</v>
      </c>
      <c r="V29" s="203">
        <f t="shared" si="5"/>
        <v>0</v>
      </c>
      <c r="W29" s="203">
        <f t="shared" si="5"/>
        <v>0</v>
      </c>
      <c r="X29" s="203">
        <f t="shared" si="5"/>
        <v>0</v>
      </c>
      <c r="Y29" s="203">
        <f t="shared" si="5"/>
        <v>0</v>
      </c>
      <c r="Z29" s="203">
        <f t="shared" si="5"/>
        <v>0</v>
      </c>
      <c r="AA29" s="203">
        <f t="shared" si="5"/>
        <v>0</v>
      </c>
      <c r="AB29" s="203">
        <f t="shared" si="5"/>
        <v>0</v>
      </c>
      <c r="AC29" s="203">
        <f t="shared" si="5"/>
        <v>1</v>
      </c>
      <c r="AD29" s="203">
        <f t="shared" si="5"/>
        <v>0</v>
      </c>
      <c r="AE29" s="203">
        <f t="shared" si="5"/>
        <v>0</v>
      </c>
      <c r="AF29" s="203">
        <f t="shared" si="5"/>
        <v>0</v>
      </c>
      <c r="AG29" s="189">
        <f t="shared" si="6"/>
        <v>5</v>
      </c>
    </row>
    <row r="30">
      <c r="A30" s="206" t="s">
        <v>231</v>
      </c>
      <c r="B30" s="235">
        <v>0.0</v>
      </c>
      <c r="C30" s="235">
        <v>0.0</v>
      </c>
      <c r="D30" s="235">
        <v>0.0</v>
      </c>
      <c r="E30" s="235">
        <v>0.0</v>
      </c>
      <c r="F30" s="235">
        <v>0.0</v>
      </c>
      <c r="G30" s="235">
        <v>0.0</v>
      </c>
      <c r="H30" s="235">
        <v>0.0</v>
      </c>
      <c r="I30" s="235">
        <v>0.0</v>
      </c>
      <c r="J30" s="235">
        <v>0.0</v>
      </c>
      <c r="K30" s="235">
        <v>0.0</v>
      </c>
      <c r="L30" s="235">
        <v>0.0</v>
      </c>
      <c r="M30" s="235">
        <v>0.0</v>
      </c>
      <c r="N30" s="235">
        <v>0.0</v>
      </c>
      <c r="O30" s="235">
        <v>1.0</v>
      </c>
      <c r="P30" s="235">
        <v>0.0</v>
      </c>
      <c r="Q30" s="235">
        <v>0.0</v>
      </c>
      <c r="R30" s="235">
        <v>1.0</v>
      </c>
      <c r="S30" s="235">
        <v>0.0</v>
      </c>
      <c r="T30" s="235">
        <v>1.0</v>
      </c>
      <c r="U30" s="235">
        <v>0.0</v>
      </c>
      <c r="V30" s="235">
        <v>0.0</v>
      </c>
      <c r="W30" s="235">
        <v>0.0</v>
      </c>
      <c r="X30" s="235">
        <v>0.0</v>
      </c>
      <c r="Y30" s="235">
        <v>0.0</v>
      </c>
      <c r="Z30" s="235">
        <v>0.0</v>
      </c>
      <c r="AA30" s="235">
        <v>0.0</v>
      </c>
      <c r="AB30" s="235">
        <v>0.0</v>
      </c>
      <c r="AC30" s="235">
        <v>1.0</v>
      </c>
      <c r="AD30" s="235">
        <v>0.0</v>
      </c>
      <c r="AE30" s="235">
        <v>0.0</v>
      </c>
      <c r="AF30" s="235">
        <v>0.0</v>
      </c>
      <c r="AG30" s="189">
        <f t="shared" si="6"/>
        <v>4</v>
      </c>
    </row>
    <row r="31" collapsed="1">
      <c r="A31" s="206" t="s">
        <v>1067</v>
      </c>
      <c r="B31" s="235">
        <v>0.0</v>
      </c>
      <c r="C31" s="235">
        <v>0.0</v>
      </c>
      <c r="D31" s="235">
        <v>0.0</v>
      </c>
      <c r="E31" s="235">
        <v>0.0</v>
      </c>
      <c r="F31" s="235">
        <v>0.0</v>
      </c>
      <c r="G31" s="235">
        <v>0.0</v>
      </c>
      <c r="H31" s="235">
        <v>0.0</v>
      </c>
      <c r="I31" s="235">
        <v>0.0</v>
      </c>
      <c r="J31" s="235">
        <v>0.0</v>
      </c>
      <c r="K31" s="235">
        <v>0.0</v>
      </c>
      <c r="L31" s="235">
        <v>0.0</v>
      </c>
      <c r="M31" s="235">
        <v>0.0</v>
      </c>
      <c r="N31" s="235">
        <v>0.0</v>
      </c>
      <c r="O31" s="235">
        <v>0.0</v>
      </c>
      <c r="P31" s="235">
        <v>0.0</v>
      </c>
      <c r="Q31" s="235">
        <v>1.0</v>
      </c>
      <c r="R31" s="235">
        <v>0.0</v>
      </c>
      <c r="S31" s="235">
        <v>0.0</v>
      </c>
      <c r="T31" s="235">
        <v>0.0</v>
      </c>
      <c r="U31" s="235">
        <v>0.0</v>
      </c>
      <c r="V31" s="235">
        <v>0.0</v>
      </c>
      <c r="W31" s="235">
        <v>0.0</v>
      </c>
      <c r="X31" s="235">
        <v>0.0</v>
      </c>
      <c r="Y31" s="235">
        <v>0.0</v>
      </c>
      <c r="Z31" s="235">
        <v>0.0</v>
      </c>
      <c r="AA31" s="235">
        <v>0.0</v>
      </c>
      <c r="AB31" s="235">
        <v>0.0</v>
      </c>
      <c r="AC31" s="235">
        <v>0.0</v>
      </c>
      <c r="AD31" s="235">
        <v>0.0</v>
      </c>
      <c r="AE31" s="235">
        <v>0.0</v>
      </c>
      <c r="AF31" s="235">
        <v>0.0</v>
      </c>
      <c r="AG31" s="189">
        <f t="shared" si="6"/>
        <v>1</v>
      </c>
    </row>
    <row r="32" hidden="1" outlineLevel="1">
      <c r="A32" s="206" t="s">
        <v>1068</v>
      </c>
      <c r="B32" s="349"/>
      <c r="C32" s="349"/>
      <c r="D32" s="349"/>
      <c r="E32" s="349"/>
      <c r="F32" s="349"/>
      <c r="G32" s="349"/>
      <c r="H32" s="349"/>
      <c r="I32" s="349"/>
      <c r="J32" s="349"/>
      <c r="K32" s="349"/>
      <c r="L32" s="349"/>
      <c r="M32" s="349"/>
      <c r="N32" s="349"/>
      <c r="O32" s="349"/>
      <c r="P32" s="349"/>
      <c r="Q32" s="349"/>
      <c r="R32" s="349"/>
      <c r="S32" s="349"/>
      <c r="T32" s="349"/>
      <c r="U32" s="349"/>
      <c r="V32" s="349"/>
      <c r="W32" s="349"/>
      <c r="X32" s="349"/>
      <c r="Y32" s="349"/>
      <c r="Z32" s="349"/>
      <c r="AA32" s="349"/>
      <c r="AB32" s="349"/>
      <c r="AC32" s="349"/>
      <c r="AD32" s="349"/>
      <c r="AE32" s="349"/>
      <c r="AF32" s="349"/>
      <c r="AG32" s="189">
        <f t="shared" si="6"/>
        <v>0</v>
      </c>
    </row>
    <row r="33" collapsed="1">
      <c r="A33" s="209" t="s">
        <v>234</v>
      </c>
      <c r="B33" s="210">
        <f t="shared" ref="B33:AF33" si="7">sum(B30:B32)</f>
        <v>0</v>
      </c>
      <c r="C33" s="210">
        <f t="shared" si="7"/>
        <v>0</v>
      </c>
      <c r="D33" s="210">
        <f t="shared" si="7"/>
        <v>0</v>
      </c>
      <c r="E33" s="210">
        <f t="shared" si="7"/>
        <v>0</v>
      </c>
      <c r="F33" s="210">
        <f t="shared" si="7"/>
        <v>0</v>
      </c>
      <c r="G33" s="210">
        <f t="shared" si="7"/>
        <v>0</v>
      </c>
      <c r="H33" s="210">
        <f t="shared" si="7"/>
        <v>0</v>
      </c>
      <c r="I33" s="210">
        <f t="shared" si="7"/>
        <v>0</v>
      </c>
      <c r="J33" s="210">
        <f t="shared" si="7"/>
        <v>0</v>
      </c>
      <c r="K33" s="210">
        <f t="shared" si="7"/>
        <v>0</v>
      </c>
      <c r="L33" s="210">
        <f t="shared" si="7"/>
        <v>0</v>
      </c>
      <c r="M33" s="210">
        <f t="shared" si="7"/>
        <v>0</v>
      </c>
      <c r="N33" s="210">
        <f t="shared" si="7"/>
        <v>0</v>
      </c>
      <c r="O33" s="210">
        <f t="shared" si="7"/>
        <v>1</v>
      </c>
      <c r="P33" s="210">
        <f t="shared" si="7"/>
        <v>0</v>
      </c>
      <c r="Q33" s="210">
        <f t="shared" si="7"/>
        <v>1</v>
      </c>
      <c r="R33" s="210">
        <f t="shared" si="7"/>
        <v>1</v>
      </c>
      <c r="S33" s="210">
        <f t="shared" si="7"/>
        <v>0</v>
      </c>
      <c r="T33" s="210">
        <f t="shared" si="7"/>
        <v>1</v>
      </c>
      <c r="U33" s="210">
        <f t="shared" si="7"/>
        <v>0</v>
      </c>
      <c r="V33" s="210">
        <f t="shared" si="7"/>
        <v>0</v>
      </c>
      <c r="W33" s="210">
        <f t="shared" si="7"/>
        <v>0</v>
      </c>
      <c r="X33" s="210">
        <f t="shared" si="7"/>
        <v>0</v>
      </c>
      <c r="Y33" s="210">
        <f t="shared" si="7"/>
        <v>0</v>
      </c>
      <c r="Z33" s="210">
        <f t="shared" si="7"/>
        <v>0</v>
      </c>
      <c r="AA33" s="210">
        <f t="shared" si="7"/>
        <v>0</v>
      </c>
      <c r="AB33" s="210">
        <f t="shared" si="7"/>
        <v>0</v>
      </c>
      <c r="AC33" s="210">
        <f t="shared" si="7"/>
        <v>1</v>
      </c>
      <c r="AD33" s="210">
        <f t="shared" si="7"/>
        <v>0</v>
      </c>
      <c r="AE33" s="210">
        <f t="shared" si="7"/>
        <v>0</v>
      </c>
      <c r="AF33" s="210">
        <f t="shared" si="7"/>
        <v>0</v>
      </c>
      <c r="AG33" s="189">
        <f t="shared" si="6"/>
        <v>5</v>
      </c>
    </row>
    <row r="34" hidden="1" outlineLevel="1">
      <c r="A34" s="211"/>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89"/>
    </row>
    <row r="35" hidden="1" outlineLevel="1">
      <c r="A35" s="206" t="s">
        <v>235</v>
      </c>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c r="AA35" s="221"/>
      <c r="AB35" s="221"/>
      <c r="AC35" s="221"/>
      <c r="AD35" s="221"/>
      <c r="AE35" s="221"/>
      <c r="AF35" s="221"/>
      <c r="AG35" s="189">
        <f t="shared" ref="AG35:AG38" si="8">SUM(B35:AF35)</f>
        <v>0</v>
      </c>
    </row>
    <row r="36" hidden="1" outlineLevel="1">
      <c r="A36" s="206" t="s">
        <v>1069</v>
      </c>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c r="AA36" s="221"/>
      <c r="AB36" s="221"/>
      <c r="AC36" s="221"/>
      <c r="AD36" s="221"/>
      <c r="AE36" s="221"/>
      <c r="AF36" s="221"/>
      <c r="AG36" s="189">
        <f t="shared" si="8"/>
        <v>0</v>
      </c>
    </row>
    <row r="37" hidden="1" outlineLevel="1">
      <c r="A37" s="206" t="s">
        <v>1070</v>
      </c>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189">
        <f t="shared" si="8"/>
        <v>0</v>
      </c>
    </row>
    <row r="38" hidden="1" outlineLevel="1">
      <c r="A38" s="212" t="s">
        <v>238</v>
      </c>
      <c r="B38" s="213">
        <f t="shared" ref="B38:AF38" si="9">sum(B35:B37)</f>
        <v>0</v>
      </c>
      <c r="C38" s="213">
        <f t="shared" si="9"/>
        <v>0</v>
      </c>
      <c r="D38" s="213">
        <f t="shared" si="9"/>
        <v>0</v>
      </c>
      <c r="E38" s="213">
        <f t="shared" si="9"/>
        <v>0</v>
      </c>
      <c r="F38" s="213">
        <f t="shared" si="9"/>
        <v>0</v>
      </c>
      <c r="G38" s="213">
        <f t="shared" si="9"/>
        <v>0</v>
      </c>
      <c r="H38" s="213">
        <f t="shared" si="9"/>
        <v>0</v>
      </c>
      <c r="I38" s="213">
        <f t="shared" si="9"/>
        <v>0</v>
      </c>
      <c r="J38" s="213">
        <f t="shared" si="9"/>
        <v>0</v>
      </c>
      <c r="K38" s="213">
        <f t="shared" si="9"/>
        <v>0</v>
      </c>
      <c r="L38" s="213">
        <f t="shared" si="9"/>
        <v>0</v>
      </c>
      <c r="M38" s="213">
        <f t="shared" si="9"/>
        <v>0</v>
      </c>
      <c r="N38" s="213">
        <f t="shared" si="9"/>
        <v>0</v>
      </c>
      <c r="O38" s="213">
        <f t="shared" si="9"/>
        <v>0</v>
      </c>
      <c r="P38" s="213">
        <f t="shared" si="9"/>
        <v>0</v>
      </c>
      <c r="Q38" s="213">
        <f t="shared" si="9"/>
        <v>0</v>
      </c>
      <c r="R38" s="213">
        <f t="shared" si="9"/>
        <v>0</v>
      </c>
      <c r="S38" s="213">
        <f t="shared" si="9"/>
        <v>0</v>
      </c>
      <c r="T38" s="213">
        <f t="shared" si="9"/>
        <v>0</v>
      </c>
      <c r="U38" s="213">
        <f t="shared" si="9"/>
        <v>0</v>
      </c>
      <c r="V38" s="213">
        <f t="shared" si="9"/>
        <v>0</v>
      </c>
      <c r="W38" s="213">
        <f t="shared" si="9"/>
        <v>0</v>
      </c>
      <c r="X38" s="213">
        <f t="shared" si="9"/>
        <v>0</v>
      </c>
      <c r="Y38" s="213">
        <f t="shared" si="9"/>
        <v>0</v>
      </c>
      <c r="Z38" s="213">
        <f t="shared" si="9"/>
        <v>0</v>
      </c>
      <c r="AA38" s="213">
        <f t="shared" si="9"/>
        <v>0</v>
      </c>
      <c r="AB38" s="213">
        <f t="shared" si="9"/>
        <v>0</v>
      </c>
      <c r="AC38" s="213">
        <f t="shared" si="9"/>
        <v>0</v>
      </c>
      <c r="AD38" s="213">
        <f t="shared" si="9"/>
        <v>0</v>
      </c>
      <c r="AE38" s="213">
        <f t="shared" si="9"/>
        <v>0</v>
      </c>
      <c r="AF38" s="213">
        <f t="shared" si="9"/>
        <v>0</v>
      </c>
      <c r="AG38" s="189">
        <f t="shared" si="8"/>
        <v>0</v>
      </c>
    </row>
    <row r="39">
      <c r="A39" s="211"/>
      <c r="B39" s="352"/>
      <c r="C39" s="352"/>
      <c r="D39" s="352"/>
      <c r="E39" s="352"/>
      <c r="F39" s="352"/>
      <c r="G39" s="352"/>
      <c r="H39" s="352"/>
      <c r="I39" s="352"/>
      <c r="J39" s="352"/>
      <c r="K39" s="352"/>
      <c r="L39" s="352"/>
      <c r="M39" s="352"/>
      <c r="N39" s="352"/>
      <c r="O39" s="352"/>
      <c r="P39" s="352"/>
      <c r="Q39" s="352"/>
      <c r="R39" s="352"/>
      <c r="S39" s="352"/>
      <c r="T39" s="352"/>
      <c r="U39" s="352"/>
      <c r="V39" s="352"/>
      <c r="W39" s="352"/>
      <c r="X39" s="352"/>
      <c r="Y39" s="352"/>
      <c r="Z39" s="352"/>
      <c r="AA39" s="352"/>
      <c r="AB39" s="352"/>
      <c r="AC39" s="352"/>
      <c r="AD39" s="352"/>
      <c r="AE39" s="352"/>
      <c r="AF39" s="352"/>
      <c r="AG39" s="189"/>
    </row>
    <row r="40" collapsed="1">
      <c r="A40" s="218" t="s">
        <v>239</v>
      </c>
      <c r="B40" s="219">
        <f t="shared" ref="B40:AF40" si="10">sum(B44,B48,B53)</f>
        <v>0</v>
      </c>
      <c r="C40" s="219">
        <f t="shared" si="10"/>
        <v>0</v>
      </c>
      <c r="D40" s="219">
        <f t="shared" si="10"/>
        <v>0</v>
      </c>
      <c r="E40" s="219">
        <f t="shared" si="10"/>
        <v>0</v>
      </c>
      <c r="F40" s="219">
        <f t="shared" si="10"/>
        <v>0</v>
      </c>
      <c r="G40" s="219">
        <f t="shared" si="10"/>
        <v>0</v>
      </c>
      <c r="H40" s="219">
        <f t="shared" si="10"/>
        <v>0</v>
      </c>
      <c r="I40" s="219">
        <f t="shared" si="10"/>
        <v>0</v>
      </c>
      <c r="J40" s="219">
        <f t="shared" si="10"/>
        <v>0</v>
      </c>
      <c r="K40" s="219">
        <f t="shared" si="10"/>
        <v>0</v>
      </c>
      <c r="L40" s="219">
        <f t="shared" si="10"/>
        <v>0</v>
      </c>
      <c r="M40" s="219">
        <f t="shared" si="10"/>
        <v>0</v>
      </c>
      <c r="N40" s="219">
        <f t="shared" si="10"/>
        <v>0</v>
      </c>
      <c r="O40" s="219">
        <f t="shared" si="10"/>
        <v>0</v>
      </c>
      <c r="P40" s="219">
        <f t="shared" si="10"/>
        <v>0</v>
      </c>
      <c r="Q40" s="219">
        <f t="shared" si="10"/>
        <v>0</v>
      </c>
      <c r="R40" s="219">
        <f t="shared" si="10"/>
        <v>0</v>
      </c>
      <c r="S40" s="219">
        <f t="shared" si="10"/>
        <v>0</v>
      </c>
      <c r="T40" s="219">
        <f t="shared" si="10"/>
        <v>0</v>
      </c>
      <c r="U40" s="219">
        <f t="shared" si="10"/>
        <v>0</v>
      </c>
      <c r="V40" s="219">
        <f t="shared" si="10"/>
        <v>0</v>
      </c>
      <c r="W40" s="219">
        <f t="shared" si="10"/>
        <v>0</v>
      </c>
      <c r="X40" s="219">
        <f t="shared" si="10"/>
        <v>0</v>
      </c>
      <c r="Y40" s="219">
        <f t="shared" si="10"/>
        <v>0</v>
      </c>
      <c r="Z40" s="219">
        <f t="shared" si="10"/>
        <v>0</v>
      </c>
      <c r="AA40" s="219">
        <f t="shared" si="10"/>
        <v>0</v>
      </c>
      <c r="AB40" s="219">
        <f t="shared" si="10"/>
        <v>0</v>
      </c>
      <c r="AC40" s="219">
        <f t="shared" si="10"/>
        <v>0</v>
      </c>
      <c r="AD40" s="219">
        <f t="shared" si="10"/>
        <v>0</v>
      </c>
      <c r="AE40" s="219">
        <f t="shared" si="10"/>
        <v>0</v>
      </c>
      <c r="AF40" s="219">
        <f t="shared" si="10"/>
        <v>0</v>
      </c>
      <c r="AG40" s="189">
        <f t="shared" ref="AG40:AG44" si="11">SUM(B40:AF40)</f>
        <v>0</v>
      </c>
    </row>
    <row r="41" hidden="1" outlineLevel="1">
      <c r="A41" s="206" t="s">
        <v>240</v>
      </c>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189">
        <f t="shared" si="11"/>
        <v>0</v>
      </c>
    </row>
    <row r="42" hidden="1" outlineLevel="1">
      <c r="A42" s="206" t="s">
        <v>1071</v>
      </c>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21"/>
      <c r="AF42" s="221"/>
      <c r="AG42" s="189">
        <f t="shared" si="11"/>
        <v>0</v>
      </c>
    </row>
    <row r="43" hidden="1" outlineLevel="1">
      <c r="A43" s="206" t="s">
        <v>1072</v>
      </c>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c r="AA43" s="221"/>
      <c r="AB43" s="221"/>
      <c r="AC43" s="221"/>
      <c r="AD43" s="221"/>
      <c r="AE43" s="221"/>
      <c r="AF43" s="221"/>
      <c r="AG43" s="189">
        <f t="shared" si="11"/>
        <v>0</v>
      </c>
    </row>
    <row r="44" hidden="1" outlineLevel="1">
      <c r="A44" s="209" t="s">
        <v>243</v>
      </c>
      <c r="B44" s="210">
        <f t="shared" ref="B44:AF44" si="12">sum(B41:B43)</f>
        <v>0</v>
      </c>
      <c r="C44" s="210">
        <f t="shared" si="12"/>
        <v>0</v>
      </c>
      <c r="D44" s="210">
        <f t="shared" si="12"/>
        <v>0</v>
      </c>
      <c r="E44" s="210">
        <f t="shared" si="12"/>
        <v>0</v>
      </c>
      <c r="F44" s="210">
        <f t="shared" si="12"/>
        <v>0</v>
      </c>
      <c r="G44" s="210">
        <f t="shared" si="12"/>
        <v>0</v>
      </c>
      <c r="H44" s="210">
        <f t="shared" si="12"/>
        <v>0</v>
      </c>
      <c r="I44" s="210">
        <f t="shared" si="12"/>
        <v>0</v>
      </c>
      <c r="J44" s="210">
        <f t="shared" si="12"/>
        <v>0</v>
      </c>
      <c r="K44" s="210">
        <f t="shared" si="12"/>
        <v>0</v>
      </c>
      <c r="L44" s="210">
        <f t="shared" si="12"/>
        <v>0</v>
      </c>
      <c r="M44" s="210">
        <f t="shared" si="12"/>
        <v>0</v>
      </c>
      <c r="N44" s="210">
        <f t="shared" si="12"/>
        <v>0</v>
      </c>
      <c r="O44" s="210">
        <f t="shared" si="12"/>
        <v>0</v>
      </c>
      <c r="P44" s="210">
        <f t="shared" si="12"/>
        <v>0</v>
      </c>
      <c r="Q44" s="210">
        <f t="shared" si="12"/>
        <v>0</v>
      </c>
      <c r="R44" s="210">
        <f t="shared" si="12"/>
        <v>0</v>
      </c>
      <c r="S44" s="210">
        <f t="shared" si="12"/>
        <v>0</v>
      </c>
      <c r="T44" s="210">
        <f t="shared" si="12"/>
        <v>0</v>
      </c>
      <c r="U44" s="210">
        <f t="shared" si="12"/>
        <v>0</v>
      </c>
      <c r="V44" s="210">
        <f t="shared" si="12"/>
        <v>0</v>
      </c>
      <c r="W44" s="210">
        <f t="shared" si="12"/>
        <v>0</v>
      </c>
      <c r="X44" s="210">
        <f t="shared" si="12"/>
        <v>0</v>
      </c>
      <c r="Y44" s="210">
        <f t="shared" si="12"/>
        <v>0</v>
      </c>
      <c r="Z44" s="210">
        <f t="shared" si="12"/>
        <v>0</v>
      </c>
      <c r="AA44" s="210">
        <f t="shared" si="12"/>
        <v>0</v>
      </c>
      <c r="AB44" s="210">
        <f t="shared" si="12"/>
        <v>0</v>
      </c>
      <c r="AC44" s="210">
        <f t="shared" si="12"/>
        <v>0</v>
      </c>
      <c r="AD44" s="210">
        <f t="shared" si="12"/>
        <v>0</v>
      </c>
      <c r="AE44" s="210">
        <f t="shared" si="12"/>
        <v>0</v>
      </c>
      <c r="AF44" s="210">
        <f t="shared" si="12"/>
        <v>0</v>
      </c>
      <c r="AG44" s="189">
        <f t="shared" si="11"/>
        <v>0</v>
      </c>
    </row>
    <row r="45" hidden="1" outlineLevel="1">
      <c r="A45" s="211"/>
      <c r="B45" s="352"/>
      <c r="C45" s="352"/>
      <c r="D45" s="352"/>
      <c r="E45" s="352"/>
      <c r="F45" s="352"/>
      <c r="G45" s="352"/>
      <c r="H45" s="352"/>
      <c r="I45" s="352"/>
      <c r="J45" s="352"/>
      <c r="K45" s="352"/>
      <c r="L45" s="352"/>
      <c r="M45" s="352"/>
      <c r="N45" s="352"/>
      <c r="O45" s="352"/>
      <c r="P45" s="352"/>
      <c r="Q45" s="352"/>
      <c r="R45" s="352"/>
      <c r="S45" s="352"/>
      <c r="T45" s="352"/>
      <c r="U45" s="352"/>
      <c r="V45" s="352"/>
      <c r="W45" s="352"/>
      <c r="X45" s="352"/>
      <c r="Y45" s="352"/>
      <c r="Z45" s="352"/>
      <c r="AA45" s="352"/>
      <c r="AB45" s="352"/>
      <c r="AC45" s="352"/>
      <c r="AD45" s="352"/>
      <c r="AE45" s="352"/>
      <c r="AF45" s="352"/>
      <c r="AG45" s="189"/>
    </row>
    <row r="46" hidden="1" outlineLevel="1">
      <c r="A46" s="206" t="s">
        <v>244</v>
      </c>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189">
        <f t="shared" ref="AG46:AG48" si="13">SUM(B46:AF46)</f>
        <v>0</v>
      </c>
    </row>
    <row r="47" hidden="1" outlineLevel="1">
      <c r="A47" s="206" t="s">
        <v>1073</v>
      </c>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189">
        <f t="shared" si="13"/>
        <v>0</v>
      </c>
    </row>
    <row r="48" hidden="1" outlineLevel="1">
      <c r="A48" s="209" t="s">
        <v>246</v>
      </c>
      <c r="B48" s="210">
        <f t="shared" ref="B48:AF48" si="14">sum(B46:B47)</f>
        <v>0</v>
      </c>
      <c r="C48" s="210">
        <f t="shared" si="14"/>
        <v>0</v>
      </c>
      <c r="D48" s="210">
        <f t="shared" si="14"/>
        <v>0</v>
      </c>
      <c r="E48" s="210">
        <f t="shared" si="14"/>
        <v>0</v>
      </c>
      <c r="F48" s="210">
        <f t="shared" si="14"/>
        <v>0</v>
      </c>
      <c r="G48" s="210">
        <f t="shared" si="14"/>
        <v>0</v>
      </c>
      <c r="H48" s="210">
        <f t="shared" si="14"/>
        <v>0</v>
      </c>
      <c r="I48" s="210">
        <f t="shared" si="14"/>
        <v>0</v>
      </c>
      <c r="J48" s="210">
        <f t="shared" si="14"/>
        <v>0</v>
      </c>
      <c r="K48" s="210">
        <f t="shared" si="14"/>
        <v>0</v>
      </c>
      <c r="L48" s="210">
        <f t="shared" si="14"/>
        <v>0</v>
      </c>
      <c r="M48" s="210">
        <f t="shared" si="14"/>
        <v>0</v>
      </c>
      <c r="N48" s="210">
        <f t="shared" si="14"/>
        <v>0</v>
      </c>
      <c r="O48" s="210">
        <f t="shared" si="14"/>
        <v>0</v>
      </c>
      <c r="P48" s="210">
        <f t="shared" si="14"/>
        <v>0</v>
      </c>
      <c r="Q48" s="210">
        <f t="shared" si="14"/>
        <v>0</v>
      </c>
      <c r="R48" s="210">
        <f t="shared" si="14"/>
        <v>0</v>
      </c>
      <c r="S48" s="210">
        <f t="shared" si="14"/>
        <v>0</v>
      </c>
      <c r="T48" s="210">
        <f t="shared" si="14"/>
        <v>0</v>
      </c>
      <c r="U48" s="210">
        <f t="shared" si="14"/>
        <v>0</v>
      </c>
      <c r="V48" s="210">
        <f t="shared" si="14"/>
        <v>0</v>
      </c>
      <c r="W48" s="210">
        <f t="shared" si="14"/>
        <v>0</v>
      </c>
      <c r="X48" s="210">
        <f t="shared" si="14"/>
        <v>0</v>
      </c>
      <c r="Y48" s="210">
        <f t="shared" si="14"/>
        <v>0</v>
      </c>
      <c r="Z48" s="210">
        <f t="shared" si="14"/>
        <v>0</v>
      </c>
      <c r="AA48" s="210">
        <f t="shared" si="14"/>
        <v>0</v>
      </c>
      <c r="AB48" s="210">
        <f t="shared" si="14"/>
        <v>0</v>
      </c>
      <c r="AC48" s="210">
        <f t="shared" si="14"/>
        <v>0</v>
      </c>
      <c r="AD48" s="210">
        <f t="shared" si="14"/>
        <v>0</v>
      </c>
      <c r="AE48" s="210">
        <f t="shared" si="14"/>
        <v>0</v>
      </c>
      <c r="AF48" s="210">
        <f t="shared" si="14"/>
        <v>0</v>
      </c>
      <c r="AG48" s="189">
        <f t="shared" si="13"/>
        <v>0</v>
      </c>
    </row>
    <row r="49" hidden="1" outlineLevel="1">
      <c r="A49" s="211"/>
      <c r="B49" s="352"/>
      <c r="C49" s="352"/>
      <c r="D49" s="352"/>
      <c r="E49" s="352"/>
      <c r="F49" s="352"/>
      <c r="G49" s="352"/>
      <c r="H49" s="352"/>
      <c r="I49" s="352"/>
      <c r="J49" s="352"/>
      <c r="K49" s="352"/>
      <c r="L49" s="352"/>
      <c r="M49" s="352"/>
      <c r="N49" s="352"/>
      <c r="O49" s="352"/>
      <c r="P49" s="352"/>
      <c r="Q49" s="352"/>
      <c r="R49" s="352"/>
      <c r="S49" s="352"/>
      <c r="T49" s="352"/>
      <c r="U49" s="352"/>
      <c r="V49" s="352"/>
      <c r="W49" s="352"/>
      <c r="X49" s="352"/>
      <c r="Y49" s="352"/>
      <c r="Z49" s="352"/>
      <c r="AA49" s="352"/>
      <c r="AB49" s="352"/>
      <c r="AC49" s="352"/>
      <c r="AD49" s="352"/>
      <c r="AE49" s="352"/>
      <c r="AF49" s="352"/>
      <c r="AG49" s="189"/>
    </row>
    <row r="50" hidden="1" outlineLevel="1">
      <c r="A50" s="206" t="s">
        <v>1074</v>
      </c>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189">
        <f t="shared" ref="AG50:AG53" si="15">SUM(B50:AF50)</f>
        <v>0</v>
      </c>
    </row>
    <row r="51" hidden="1" outlineLevel="1">
      <c r="A51" s="206" t="s">
        <v>1075</v>
      </c>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189">
        <f t="shared" si="15"/>
        <v>0</v>
      </c>
    </row>
    <row r="52" hidden="1" outlineLevel="1">
      <c r="A52" s="206" t="s">
        <v>1076</v>
      </c>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c r="AA52" s="221"/>
      <c r="AB52" s="221"/>
      <c r="AC52" s="221"/>
      <c r="AD52" s="221"/>
      <c r="AE52" s="221"/>
      <c r="AF52" s="221"/>
      <c r="AG52" s="189">
        <f t="shared" si="15"/>
        <v>0</v>
      </c>
    </row>
    <row r="53" hidden="1" outlineLevel="1">
      <c r="A53" s="212" t="s">
        <v>250</v>
      </c>
      <c r="B53" s="213">
        <f t="shared" ref="B53:AF53" si="16">sum(B50:B52)</f>
        <v>0</v>
      </c>
      <c r="C53" s="213">
        <f t="shared" si="16"/>
        <v>0</v>
      </c>
      <c r="D53" s="213">
        <f t="shared" si="16"/>
        <v>0</v>
      </c>
      <c r="E53" s="213">
        <f t="shared" si="16"/>
        <v>0</v>
      </c>
      <c r="F53" s="213">
        <f t="shared" si="16"/>
        <v>0</v>
      </c>
      <c r="G53" s="213">
        <f t="shared" si="16"/>
        <v>0</v>
      </c>
      <c r="H53" s="213">
        <f t="shared" si="16"/>
        <v>0</v>
      </c>
      <c r="I53" s="213">
        <f t="shared" si="16"/>
        <v>0</v>
      </c>
      <c r="J53" s="213">
        <f t="shared" si="16"/>
        <v>0</v>
      </c>
      <c r="K53" s="213">
        <f t="shared" si="16"/>
        <v>0</v>
      </c>
      <c r="L53" s="213">
        <f t="shared" si="16"/>
        <v>0</v>
      </c>
      <c r="M53" s="213">
        <f t="shared" si="16"/>
        <v>0</v>
      </c>
      <c r="N53" s="213">
        <f t="shared" si="16"/>
        <v>0</v>
      </c>
      <c r="O53" s="213">
        <f t="shared" si="16"/>
        <v>0</v>
      </c>
      <c r="P53" s="213">
        <f t="shared" si="16"/>
        <v>0</v>
      </c>
      <c r="Q53" s="213">
        <f t="shared" si="16"/>
        <v>0</v>
      </c>
      <c r="R53" s="213">
        <f t="shared" si="16"/>
        <v>0</v>
      </c>
      <c r="S53" s="213">
        <f t="shared" si="16"/>
        <v>0</v>
      </c>
      <c r="T53" s="213">
        <f t="shared" si="16"/>
        <v>0</v>
      </c>
      <c r="U53" s="213">
        <f t="shared" si="16"/>
        <v>0</v>
      </c>
      <c r="V53" s="213">
        <f t="shared" si="16"/>
        <v>0</v>
      </c>
      <c r="W53" s="213">
        <f t="shared" si="16"/>
        <v>0</v>
      </c>
      <c r="X53" s="213">
        <f t="shared" si="16"/>
        <v>0</v>
      </c>
      <c r="Y53" s="213">
        <f t="shared" si="16"/>
        <v>0</v>
      </c>
      <c r="Z53" s="213">
        <f t="shared" si="16"/>
        <v>0</v>
      </c>
      <c r="AA53" s="213">
        <f t="shared" si="16"/>
        <v>0</v>
      </c>
      <c r="AB53" s="213">
        <f t="shared" si="16"/>
        <v>0</v>
      </c>
      <c r="AC53" s="213">
        <f t="shared" si="16"/>
        <v>0</v>
      </c>
      <c r="AD53" s="213">
        <f t="shared" si="16"/>
        <v>0</v>
      </c>
      <c r="AE53" s="213">
        <f t="shared" si="16"/>
        <v>0</v>
      </c>
      <c r="AF53" s="213">
        <f t="shared" si="16"/>
        <v>0</v>
      </c>
      <c r="AG53" s="189">
        <f t="shared" si="15"/>
        <v>0</v>
      </c>
    </row>
    <row r="54">
      <c r="A54" s="211"/>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89"/>
    </row>
    <row r="55">
      <c r="A55" s="223" t="s">
        <v>278</v>
      </c>
      <c r="B55" s="224">
        <v>0.0</v>
      </c>
      <c r="C55" s="224">
        <v>0.0</v>
      </c>
      <c r="D55" s="224">
        <v>0.0</v>
      </c>
      <c r="E55" s="224">
        <v>0.0</v>
      </c>
      <c r="F55" s="224">
        <v>0.0</v>
      </c>
      <c r="G55" s="224">
        <v>0.0</v>
      </c>
      <c r="H55" s="224">
        <v>0.0</v>
      </c>
      <c r="I55" s="224">
        <v>0.0</v>
      </c>
      <c r="J55" s="224">
        <v>0.0</v>
      </c>
      <c r="K55" s="224">
        <v>0.0</v>
      </c>
      <c r="L55" s="224">
        <v>0.0</v>
      </c>
      <c r="M55" s="224">
        <v>0.0</v>
      </c>
      <c r="N55" s="224">
        <v>0.0</v>
      </c>
      <c r="O55" s="224">
        <v>0.0</v>
      </c>
      <c r="P55" s="224">
        <v>0.0</v>
      </c>
      <c r="Q55" s="224">
        <v>0.0</v>
      </c>
      <c r="R55" s="224">
        <v>0.0</v>
      </c>
      <c r="S55" s="224">
        <v>0.0</v>
      </c>
      <c r="T55" s="224">
        <v>0.0</v>
      </c>
      <c r="U55" s="224">
        <v>0.0</v>
      </c>
      <c r="V55" s="224">
        <v>0.0</v>
      </c>
      <c r="W55" s="224">
        <v>0.0</v>
      </c>
      <c r="X55" s="224">
        <v>0.0</v>
      </c>
      <c r="Y55" s="224">
        <v>0.0</v>
      </c>
      <c r="Z55" s="224">
        <v>0.0</v>
      </c>
      <c r="AA55" s="224">
        <v>0.0</v>
      </c>
      <c r="AB55" s="224">
        <v>0.0</v>
      </c>
      <c r="AC55" s="224">
        <v>0.0</v>
      </c>
      <c r="AD55" s="224">
        <v>0.0</v>
      </c>
      <c r="AE55" s="224">
        <v>0.0</v>
      </c>
      <c r="AF55" s="224">
        <v>0.0</v>
      </c>
      <c r="AG55" s="189">
        <f t="shared" ref="AG55:AG68" si="17">SUM(B55:AF55)</f>
        <v>0</v>
      </c>
    </row>
    <row r="56">
      <c r="A56" s="227" t="s">
        <v>279</v>
      </c>
      <c r="B56" s="207">
        <v>0.0</v>
      </c>
      <c r="C56" s="207">
        <v>0.0</v>
      </c>
      <c r="D56" s="207">
        <v>0.0</v>
      </c>
      <c r="E56" s="207">
        <v>0.0</v>
      </c>
      <c r="F56" s="207">
        <v>0.0</v>
      </c>
      <c r="G56" s="207">
        <v>0.0</v>
      </c>
      <c r="H56" s="207">
        <v>0.0</v>
      </c>
      <c r="I56" s="207">
        <v>0.0</v>
      </c>
      <c r="J56" s="207">
        <v>0.0</v>
      </c>
      <c r="K56" s="207">
        <v>0.0</v>
      </c>
      <c r="L56" s="207">
        <v>0.0</v>
      </c>
      <c r="M56" s="207">
        <v>0.0</v>
      </c>
      <c r="N56" s="207">
        <v>0.0</v>
      </c>
      <c r="O56" s="207">
        <v>0.0</v>
      </c>
      <c r="P56" s="207">
        <v>0.0</v>
      </c>
      <c r="Q56" s="207">
        <v>0.0</v>
      </c>
      <c r="R56" s="207">
        <v>0.0</v>
      </c>
      <c r="S56" s="207">
        <v>0.0</v>
      </c>
      <c r="T56" s="207">
        <v>0.0</v>
      </c>
      <c r="U56" s="207">
        <v>0.0</v>
      </c>
      <c r="V56" s="207">
        <v>0.0</v>
      </c>
      <c r="W56" s="207">
        <v>0.0</v>
      </c>
      <c r="X56" s="207">
        <v>0.0</v>
      </c>
      <c r="Y56" s="207">
        <v>0.0</v>
      </c>
      <c r="Z56" s="207">
        <v>0.0</v>
      </c>
      <c r="AA56" s="207">
        <v>0.0</v>
      </c>
      <c r="AB56" s="207">
        <v>0.0</v>
      </c>
      <c r="AC56" s="207">
        <v>0.0</v>
      </c>
      <c r="AD56" s="207">
        <v>0.0</v>
      </c>
      <c r="AE56" s="207">
        <v>0.0</v>
      </c>
      <c r="AF56" s="207">
        <v>0.0</v>
      </c>
      <c r="AG56" s="189">
        <f t="shared" si="17"/>
        <v>0</v>
      </c>
    </row>
    <row r="57">
      <c r="A57" s="227" t="s">
        <v>1077</v>
      </c>
      <c r="B57" s="207">
        <v>1.0</v>
      </c>
      <c r="C57" s="207">
        <v>0.0</v>
      </c>
      <c r="D57" s="207">
        <v>1.0</v>
      </c>
      <c r="E57" s="207">
        <v>0.0</v>
      </c>
      <c r="F57" s="207">
        <v>0.0</v>
      </c>
      <c r="G57" s="207">
        <v>1.0</v>
      </c>
      <c r="H57" s="207">
        <v>0.0</v>
      </c>
      <c r="I57" s="207">
        <v>0.0</v>
      </c>
      <c r="J57" s="207">
        <v>0.0</v>
      </c>
      <c r="K57" s="207">
        <v>1.0</v>
      </c>
      <c r="L57" s="207">
        <v>0.0</v>
      </c>
      <c r="M57" s="207">
        <v>1.0</v>
      </c>
      <c r="N57" s="207">
        <v>0.0</v>
      </c>
      <c r="O57" s="207">
        <v>0.0</v>
      </c>
      <c r="P57" s="207">
        <v>0.0</v>
      </c>
      <c r="Q57" s="207">
        <v>0.0</v>
      </c>
      <c r="R57" s="207">
        <v>0.0</v>
      </c>
      <c r="S57" s="207">
        <v>0.0</v>
      </c>
      <c r="T57" s="207">
        <v>0.0</v>
      </c>
      <c r="U57" s="207">
        <v>0.0</v>
      </c>
      <c r="V57" s="207">
        <v>1.0</v>
      </c>
      <c r="W57" s="207">
        <v>0.0</v>
      </c>
      <c r="X57" s="207">
        <v>0.0</v>
      </c>
      <c r="Y57" s="207">
        <v>0.0</v>
      </c>
      <c r="Z57" s="207">
        <v>0.0</v>
      </c>
      <c r="AA57" s="207">
        <v>0.0</v>
      </c>
      <c r="AB57" s="207">
        <v>0.0</v>
      </c>
      <c r="AC57" s="207">
        <v>0.0</v>
      </c>
      <c r="AD57" s="207">
        <v>0.0</v>
      </c>
      <c r="AE57" s="207">
        <v>0.0</v>
      </c>
      <c r="AF57" s="207">
        <v>1.0</v>
      </c>
      <c r="AG57" s="189">
        <f t="shared" si="17"/>
        <v>7</v>
      </c>
    </row>
    <row r="58">
      <c r="A58" s="227" t="s">
        <v>1078</v>
      </c>
      <c r="B58" s="207">
        <v>0.0</v>
      </c>
      <c r="C58" s="207">
        <v>0.0</v>
      </c>
      <c r="D58" s="207">
        <v>0.0</v>
      </c>
      <c r="E58" s="207">
        <v>0.0</v>
      </c>
      <c r="F58" s="207">
        <v>0.0</v>
      </c>
      <c r="G58" s="207">
        <v>0.0</v>
      </c>
      <c r="H58" s="207">
        <v>0.0</v>
      </c>
      <c r="I58" s="207">
        <v>0.0</v>
      </c>
      <c r="J58" s="207">
        <v>0.0</v>
      </c>
      <c r="K58" s="207">
        <v>0.0</v>
      </c>
      <c r="L58" s="207">
        <v>0.0</v>
      </c>
      <c r="M58" s="207">
        <v>0.0</v>
      </c>
      <c r="N58" s="207">
        <v>0.0</v>
      </c>
      <c r="O58" s="207">
        <v>0.0</v>
      </c>
      <c r="P58" s="207">
        <v>0.0</v>
      </c>
      <c r="Q58" s="207">
        <v>0.0</v>
      </c>
      <c r="R58" s="207">
        <v>0.0</v>
      </c>
      <c r="S58" s="207">
        <v>0.0</v>
      </c>
      <c r="T58" s="207">
        <v>0.0</v>
      </c>
      <c r="U58" s="207">
        <v>0.0</v>
      </c>
      <c r="V58" s="207">
        <v>0.0</v>
      </c>
      <c r="W58" s="207">
        <v>0.0</v>
      </c>
      <c r="X58" s="207">
        <v>0.0</v>
      </c>
      <c r="Y58" s="207">
        <v>0.0</v>
      </c>
      <c r="Z58" s="207">
        <v>0.0</v>
      </c>
      <c r="AA58" s="207">
        <v>0.0</v>
      </c>
      <c r="AB58" s="207">
        <v>0.0</v>
      </c>
      <c r="AC58" s="207">
        <v>0.0</v>
      </c>
      <c r="AD58" s="207">
        <v>0.0</v>
      </c>
      <c r="AE58" s="207">
        <v>0.0</v>
      </c>
      <c r="AF58" s="207">
        <v>0.0</v>
      </c>
      <c r="AG58" s="189">
        <f t="shared" si="17"/>
        <v>0</v>
      </c>
    </row>
    <row r="59">
      <c r="A59" s="227" t="s">
        <v>1079</v>
      </c>
      <c r="B59" s="207">
        <v>0.0</v>
      </c>
      <c r="C59" s="207">
        <v>0.0</v>
      </c>
      <c r="D59" s="207">
        <v>0.0</v>
      </c>
      <c r="E59" s="207">
        <v>0.0</v>
      </c>
      <c r="F59" s="207">
        <v>0.0</v>
      </c>
      <c r="G59" s="207">
        <v>0.0</v>
      </c>
      <c r="H59" s="207">
        <v>0.0</v>
      </c>
      <c r="I59" s="207">
        <v>0.0</v>
      </c>
      <c r="J59" s="207">
        <v>0.0</v>
      </c>
      <c r="K59" s="207">
        <v>0.0</v>
      </c>
      <c r="L59" s="207">
        <v>0.0</v>
      </c>
      <c r="M59" s="207">
        <v>0.0</v>
      </c>
      <c r="N59" s="207">
        <v>0.0</v>
      </c>
      <c r="O59" s="207">
        <v>0.0</v>
      </c>
      <c r="P59" s="207">
        <v>0.0</v>
      </c>
      <c r="Q59" s="207">
        <v>0.0</v>
      </c>
      <c r="R59" s="207">
        <v>0.0</v>
      </c>
      <c r="S59" s="207">
        <v>0.0</v>
      </c>
      <c r="T59" s="207">
        <v>0.0</v>
      </c>
      <c r="U59" s="207">
        <v>0.0</v>
      </c>
      <c r="V59" s="207">
        <v>0.0</v>
      </c>
      <c r="W59" s="207">
        <v>0.0</v>
      </c>
      <c r="X59" s="207">
        <v>0.0</v>
      </c>
      <c r="Y59" s="207">
        <v>0.0</v>
      </c>
      <c r="Z59" s="207">
        <v>0.0</v>
      </c>
      <c r="AA59" s="207">
        <v>0.0</v>
      </c>
      <c r="AB59" s="207">
        <v>0.0</v>
      </c>
      <c r="AC59" s="207">
        <v>0.0</v>
      </c>
      <c r="AD59" s="207">
        <v>0.0</v>
      </c>
      <c r="AE59" s="207">
        <v>0.0</v>
      </c>
      <c r="AF59" s="207">
        <v>0.0</v>
      </c>
      <c r="AG59" s="189">
        <f t="shared" si="17"/>
        <v>0</v>
      </c>
    </row>
    <row r="60">
      <c r="A60" s="227" t="s">
        <v>1080</v>
      </c>
      <c r="B60" s="207">
        <v>0.0</v>
      </c>
      <c r="C60" s="207">
        <v>0.0</v>
      </c>
      <c r="D60" s="207">
        <v>0.0</v>
      </c>
      <c r="E60" s="207">
        <v>0.0</v>
      </c>
      <c r="F60" s="207">
        <v>0.0</v>
      </c>
      <c r="G60" s="207">
        <v>0.0</v>
      </c>
      <c r="H60" s="207">
        <v>0.0</v>
      </c>
      <c r="I60" s="207">
        <v>0.0</v>
      </c>
      <c r="J60" s="207">
        <v>0.0</v>
      </c>
      <c r="K60" s="207">
        <v>0.0</v>
      </c>
      <c r="L60" s="207">
        <v>0.0</v>
      </c>
      <c r="M60" s="207">
        <v>0.0</v>
      </c>
      <c r="N60" s="207">
        <v>0.0</v>
      </c>
      <c r="O60" s="207">
        <v>0.0</v>
      </c>
      <c r="P60" s="207">
        <v>0.0</v>
      </c>
      <c r="Q60" s="207">
        <v>0.0</v>
      </c>
      <c r="R60" s="207">
        <v>0.0</v>
      </c>
      <c r="S60" s="207">
        <v>0.0</v>
      </c>
      <c r="T60" s="207">
        <v>0.0</v>
      </c>
      <c r="U60" s="207">
        <v>0.0</v>
      </c>
      <c r="V60" s="207">
        <v>0.0</v>
      </c>
      <c r="W60" s="207">
        <v>0.0</v>
      </c>
      <c r="X60" s="207">
        <v>0.0</v>
      </c>
      <c r="Y60" s="207">
        <v>0.0</v>
      </c>
      <c r="Z60" s="207">
        <v>0.0</v>
      </c>
      <c r="AA60" s="207">
        <v>0.0</v>
      </c>
      <c r="AB60" s="207">
        <v>0.0</v>
      </c>
      <c r="AC60" s="207">
        <v>0.0</v>
      </c>
      <c r="AD60" s="207">
        <v>0.0</v>
      </c>
      <c r="AE60" s="207">
        <v>0.0</v>
      </c>
      <c r="AF60" s="207">
        <v>0.0</v>
      </c>
      <c r="AG60" s="189">
        <f t="shared" si="17"/>
        <v>0</v>
      </c>
    </row>
    <row r="61">
      <c r="A61" s="227" t="s">
        <v>1081</v>
      </c>
      <c r="B61" s="207">
        <v>0.0</v>
      </c>
      <c r="C61" s="207">
        <v>0.0</v>
      </c>
      <c r="D61" s="207">
        <v>0.0</v>
      </c>
      <c r="E61" s="207">
        <v>0.0</v>
      </c>
      <c r="F61" s="207">
        <v>0.0</v>
      </c>
      <c r="G61" s="207">
        <v>0.0</v>
      </c>
      <c r="H61" s="207">
        <v>0.0</v>
      </c>
      <c r="I61" s="207">
        <v>0.0</v>
      </c>
      <c r="J61" s="207">
        <v>0.0</v>
      </c>
      <c r="K61" s="207">
        <v>0.0</v>
      </c>
      <c r="L61" s="207">
        <v>0.0</v>
      </c>
      <c r="M61" s="207">
        <v>0.0</v>
      </c>
      <c r="N61" s="207">
        <v>0.0</v>
      </c>
      <c r="O61" s="207">
        <v>0.0</v>
      </c>
      <c r="P61" s="207">
        <v>0.0</v>
      </c>
      <c r="Q61" s="207">
        <v>0.0</v>
      </c>
      <c r="R61" s="207">
        <v>0.0</v>
      </c>
      <c r="S61" s="207">
        <v>0.0</v>
      </c>
      <c r="T61" s="207">
        <v>0.0</v>
      </c>
      <c r="U61" s="207">
        <v>0.0</v>
      </c>
      <c r="V61" s="207">
        <v>0.0</v>
      </c>
      <c r="W61" s="207">
        <v>0.0</v>
      </c>
      <c r="X61" s="207">
        <v>0.0</v>
      </c>
      <c r="Y61" s="207">
        <v>0.0</v>
      </c>
      <c r="Z61" s="207">
        <v>0.0</v>
      </c>
      <c r="AA61" s="207">
        <v>0.0</v>
      </c>
      <c r="AB61" s="207">
        <v>0.0</v>
      </c>
      <c r="AC61" s="207">
        <v>0.0</v>
      </c>
      <c r="AD61" s="207">
        <v>0.0</v>
      </c>
      <c r="AE61" s="207">
        <v>0.0</v>
      </c>
      <c r="AF61" s="207">
        <v>0.0</v>
      </c>
      <c r="AG61" s="189">
        <f t="shared" si="17"/>
        <v>0</v>
      </c>
    </row>
    <row r="62" collapsed="1">
      <c r="A62" s="227" t="s">
        <v>1082</v>
      </c>
      <c r="B62" s="207">
        <v>0.0</v>
      </c>
      <c r="C62" s="207">
        <v>0.0</v>
      </c>
      <c r="D62" s="207">
        <v>0.0</v>
      </c>
      <c r="E62" s="207">
        <v>0.0</v>
      </c>
      <c r="F62" s="207">
        <v>0.0</v>
      </c>
      <c r="G62" s="207">
        <v>0.0</v>
      </c>
      <c r="H62" s="207">
        <v>0.0</v>
      </c>
      <c r="I62" s="207">
        <v>0.0</v>
      </c>
      <c r="J62" s="207">
        <v>0.0</v>
      </c>
      <c r="K62" s="207">
        <v>0.0</v>
      </c>
      <c r="L62" s="207">
        <v>0.0</v>
      </c>
      <c r="M62" s="207">
        <v>0.0</v>
      </c>
      <c r="N62" s="207">
        <v>0.0</v>
      </c>
      <c r="O62" s="207">
        <v>0.0</v>
      </c>
      <c r="P62" s="207">
        <v>0.0</v>
      </c>
      <c r="Q62" s="207">
        <v>0.0</v>
      </c>
      <c r="R62" s="207">
        <v>0.0</v>
      </c>
      <c r="S62" s="207">
        <v>0.0</v>
      </c>
      <c r="T62" s="207">
        <v>0.0</v>
      </c>
      <c r="U62" s="207">
        <v>0.0</v>
      </c>
      <c r="V62" s="207">
        <v>0.0</v>
      </c>
      <c r="W62" s="207">
        <v>0.0</v>
      </c>
      <c r="X62" s="207">
        <v>0.0</v>
      </c>
      <c r="Y62" s="207">
        <v>0.0</v>
      </c>
      <c r="Z62" s="207">
        <v>0.0</v>
      </c>
      <c r="AA62" s="207">
        <v>0.0</v>
      </c>
      <c r="AB62" s="207">
        <v>0.0</v>
      </c>
      <c r="AC62" s="207">
        <v>0.0</v>
      </c>
      <c r="AD62" s="207">
        <v>0.0</v>
      </c>
      <c r="AE62" s="207">
        <v>0.0</v>
      </c>
      <c r="AF62" s="207">
        <v>0.0</v>
      </c>
      <c r="AG62" s="189">
        <f t="shared" si="17"/>
        <v>0</v>
      </c>
    </row>
    <row r="63" hidden="1" outlineLevel="1">
      <c r="A63" s="227" t="s">
        <v>1083</v>
      </c>
      <c r="B63" s="349"/>
      <c r="C63" s="349"/>
      <c r="D63" s="349"/>
      <c r="E63" s="349"/>
      <c r="F63" s="349"/>
      <c r="G63" s="349"/>
      <c r="H63" s="349"/>
      <c r="I63" s="349"/>
      <c r="J63" s="349"/>
      <c r="K63" s="349"/>
      <c r="L63" s="349"/>
      <c r="M63" s="349"/>
      <c r="N63" s="349"/>
      <c r="O63" s="349"/>
      <c r="P63" s="349"/>
      <c r="Q63" s="349"/>
      <c r="R63" s="349"/>
      <c r="S63" s="349"/>
      <c r="T63" s="349"/>
      <c r="U63" s="349"/>
      <c r="V63" s="349"/>
      <c r="W63" s="349"/>
      <c r="X63" s="349"/>
      <c r="Y63" s="349"/>
      <c r="Z63" s="349"/>
      <c r="AA63" s="349"/>
      <c r="AB63" s="349"/>
      <c r="AC63" s="349"/>
      <c r="AD63" s="349"/>
      <c r="AE63" s="349"/>
      <c r="AF63" s="349"/>
      <c r="AG63" s="189">
        <f t="shared" si="17"/>
        <v>0</v>
      </c>
    </row>
    <row r="64" hidden="1" outlineLevel="1">
      <c r="A64" s="227" t="s">
        <v>1084</v>
      </c>
      <c r="B64" s="349"/>
      <c r="C64" s="349"/>
      <c r="D64" s="349"/>
      <c r="E64" s="349"/>
      <c r="F64" s="349"/>
      <c r="G64" s="349"/>
      <c r="H64" s="349"/>
      <c r="I64" s="349"/>
      <c r="J64" s="349"/>
      <c r="K64" s="349"/>
      <c r="L64" s="349"/>
      <c r="M64" s="349"/>
      <c r="N64" s="349"/>
      <c r="O64" s="349"/>
      <c r="P64" s="349"/>
      <c r="Q64" s="349"/>
      <c r="R64" s="349"/>
      <c r="S64" s="349"/>
      <c r="T64" s="349"/>
      <c r="U64" s="349"/>
      <c r="V64" s="349"/>
      <c r="W64" s="349"/>
      <c r="X64" s="349"/>
      <c r="Y64" s="349"/>
      <c r="Z64" s="349"/>
      <c r="AA64" s="349"/>
      <c r="AB64" s="349"/>
      <c r="AC64" s="349"/>
      <c r="AD64" s="349"/>
      <c r="AE64" s="349"/>
      <c r="AF64" s="349"/>
      <c r="AG64" s="189">
        <f t="shared" si="17"/>
        <v>0</v>
      </c>
    </row>
    <row r="65" hidden="1" outlineLevel="1">
      <c r="A65" s="206" t="s">
        <v>1085</v>
      </c>
      <c r="B65" s="349"/>
      <c r="C65" s="349"/>
      <c r="D65" s="349"/>
      <c r="E65" s="349"/>
      <c r="F65" s="349"/>
      <c r="G65" s="349"/>
      <c r="H65" s="349"/>
      <c r="I65" s="349"/>
      <c r="J65" s="349"/>
      <c r="K65" s="349"/>
      <c r="L65" s="349"/>
      <c r="M65" s="349"/>
      <c r="N65" s="349"/>
      <c r="O65" s="349"/>
      <c r="P65" s="349"/>
      <c r="Q65" s="349"/>
      <c r="R65" s="349"/>
      <c r="S65" s="349"/>
      <c r="T65" s="349"/>
      <c r="U65" s="349"/>
      <c r="V65" s="349"/>
      <c r="W65" s="349"/>
      <c r="X65" s="349"/>
      <c r="Y65" s="349"/>
      <c r="Z65" s="349"/>
      <c r="AA65" s="349"/>
      <c r="AB65" s="349"/>
      <c r="AC65" s="349"/>
      <c r="AD65" s="349"/>
      <c r="AE65" s="349"/>
      <c r="AF65" s="349"/>
      <c r="AG65" s="189">
        <f t="shared" si="17"/>
        <v>0</v>
      </c>
    </row>
    <row r="66" hidden="1" outlineLevel="1">
      <c r="A66" s="206" t="s">
        <v>1086</v>
      </c>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189">
        <f t="shared" si="17"/>
        <v>0</v>
      </c>
    </row>
    <row r="67" hidden="1" outlineLevel="1">
      <c r="A67" s="206" t="s">
        <v>290</v>
      </c>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189">
        <f t="shared" si="17"/>
        <v>0</v>
      </c>
    </row>
    <row r="68">
      <c r="A68" s="228" t="s">
        <v>291</v>
      </c>
      <c r="B68" s="247">
        <f t="shared" ref="B68:AF68" si="18">sum(B55:B67)</f>
        <v>1</v>
      </c>
      <c r="C68" s="247">
        <f t="shared" si="18"/>
        <v>0</v>
      </c>
      <c r="D68" s="247">
        <f t="shared" si="18"/>
        <v>1</v>
      </c>
      <c r="E68" s="247">
        <f t="shared" si="18"/>
        <v>0</v>
      </c>
      <c r="F68" s="247">
        <f t="shared" si="18"/>
        <v>0</v>
      </c>
      <c r="G68" s="247">
        <f t="shared" si="18"/>
        <v>1</v>
      </c>
      <c r="H68" s="247">
        <f t="shared" si="18"/>
        <v>0</v>
      </c>
      <c r="I68" s="247">
        <f t="shared" si="18"/>
        <v>0</v>
      </c>
      <c r="J68" s="247">
        <f t="shared" si="18"/>
        <v>0</v>
      </c>
      <c r="K68" s="247">
        <f t="shared" si="18"/>
        <v>1</v>
      </c>
      <c r="L68" s="247">
        <f t="shared" si="18"/>
        <v>0</v>
      </c>
      <c r="M68" s="247">
        <f t="shared" si="18"/>
        <v>1</v>
      </c>
      <c r="N68" s="247">
        <f t="shared" si="18"/>
        <v>0</v>
      </c>
      <c r="O68" s="247">
        <f t="shared" si="18"/>
        <v>0</v>
      </c>
      <c r="P68" s="247">
        <f t="shared" si="18"/>
        <v>0</v>
      </c>
      <c r="Q68" s="247">
        <f t="shared" si="18"/>
        <v>0</v>
      </c>
      <c r="R68" s="247">
        <f t="shared" si="18"/>
        <v>0</v>
      </c>
      <c r="S68" s="247">
        <f t="shared" si="18"/>
        <v>0</v>
      </c>
      <c r="T68" s="247">
        <f t="shared" si="18"/>
        <v>0</v>
      </c>
      <c r="U68" s="247">
        <f t="shared" si="18"/>
        <v>0</v>
      </c>
      <c r="V68" s="247">
        <f t="shared" si="18"/>
        <v>1</v>
      </c>
      <c r="W68" s="247">
        <f t="shared" si="18"/>
        <v>0</v>
      </c>
      <c r="X68" s="247">
        <f t="shared" si="18"/>
        <v>0</v>
      </c>
      <c r="Y68" s="247">
        <f t="shared" si="18"/>
        <v>0</v>
      </c>
      <c r="Z68" s="247">
        <f t="shared" si="18"/>
        <v>0</v>
      </c>
      <c r="AA68" s="247">
        <f t="shared" si="18"/>
        <v>0</v>
      </c>
      <c r="AB68" s="247">
        <f t="shared" si="18"/>
        <v>0</v>
      </c>
      <c r="AC68" s="247">
        <f t="shared" si="18"/>
        <v>0</v>
      </c>
      <c r="AD68" s="247">
        <f t="shared" si="18"/>
        <v>0</v>
      </c>
      <c r="AE68" s="247">
        <f t="shared" si="18"/>
        <v>0</v>
      </c>
      <c r="AF68" s="247">
        <f t="shared" si="18"/>
        <v>1</v>
      </c>
      <c r="AG68" s="189">
        <f t="shared" si="17"/>
        <v>7</v>
      </c>
    </row>
    <row r="69">
      <c r="A69" s="382"/>
      <c r="B69" s="398"/>
      <c r="C69" s="398"/>
      <c r="D69" s="398"/>
      <c r="E69" s="398"/>
      <c r="F69" s="398"/>
      <c r="G69" s="398"/>
      <c r="H69" s="398"/>
      <c r="I69" s="398"/>
      <c r="J69" s="398"/>
      <c r="K69" s="398"/>
      <c r="L69" s="398"/>
      <c r="M69" s="398"/>
      <c r="N69" s="398"/>
      <c r="O69" s="398"/>
      <c r="P69" s="398"/>
      <c r="Q69" s="398"/>
      <c r="R69" s="398"/>
      <c r="S69" s="398"/>
      <c r="T69" s="398"/>
      <c r="U69" s="398"/>
      <c r="V69" s="398"/>
      <c r="W69" s="398"/>
      <c r="X69" s="398"/>
      <c r="Y69" s="398"/>
      <c r="Z69" s="398"/>
      <c r="AA69" s="398"/>
      <c r="AB69" s="398"/>
      <c r="AC69" s="398"/>
      <c r="AD69" s="398"/>
      <c r="AE69" s="398"/>
      <c r="AF69" s="398"/>
      <c r="AG69" s="189"/>
    </row>
    <row r="70">
      <c r="A70" s="400"/>
      <c r="B70" s="398"/>
      <c r="C70" s="398"/>
      <c r="D70" s="398"/>
      <c r="E70" s="398"/>
      <c r="F70" s="398"/>
      <c r="G70" s="398"/>
      <c r="H70" s="398"/>
      <c r="I70" s="398"/>
      <c r="J70" s="398"/>
      <c r="K70" s="398"/>
      <c r="L70" s="398"/>
      <c r="M70" s="398"/>
      <c r="N70" s="398"/>
      <c r="O70" s="398"/>
      <c r="P70" s="398"/>
      <c r="Q70" s="398"/>
      <c r="R70" s="398"/>
      <c r="S70" s="398"/>
      <c r="T70" s="398"/>
      <c r="U70" s="398"/>
      <c r="V70" s="398"/>
      <c r="W70" s="398"/>
      <c r="X70" s="398"/>
      <c r="Y70" s="398"/>
      <c r="Z70" s="398"/>
      <c r="AA70" s="398"/>
      <c r="AB70" s="398"/>
      <c r="AC70" s="398"/>
      <c r="AD70" s="398"/>
      <c r="AE70" s="398"/>
      <c r="AF70" s="398"/>
      <c r="AG70" s="189"/>
    </row>
    <row r="71">
      <c r="A71" s="400"/>
      <c r="B71" s="398"/>
      <c r="C71" s="398"/>
      <c r="D71" s="398"/>
      <c r="E71" s="398"/>
      <c r="F71" s="398"/>
      <c r="G71" s="398"/>
      <c r="H71" s="398"/>
      <c r="I71" s="398"/>
      <c r="J71" s="398"/>
      <c r="K71" s="398"/>
      <c r="L71" s="398"/>
      <c r="M71" s="398"/>
      <c r="N71" s="398"/>
      <c r="O71" s="398"/>
      <c r="P71" s="398"/>
      <c r="Q71" s="398"/>
      <c r="R71" s="398"/>
      <c r="S71" s="398"/>
      <c r="T71" s="398"/>
      <c r="U71" s="398"/>
      <c r="V71" s="398"/>
      <c r="W71" s="398"/>
      <c r="X71" s="398"/>
      <c r="Y71" s="398"/>
      <c r="Z71" s="398"/>
      <c r="AA71" s="398"/>
      <c r="AB71" s="398"/>
      <c r="AC71" s="398"/>
      <c r="AD71" s="398"/>
      <c r="AE71" s="398"/>
      <c r="AF71" s="398"/>
      <c r="AG71" s="189"/>
    </row>
    <row r="72">
      <c r="A72" s="248" t="s">
        <v>208</v>
      </c>
      <c r="B72" s="249">
        <f t="shared" ref="B72:AF72" si="19">sum(B73,B84)</f>
        <v>0</v>
      </c>
      <c r="C72" s="249">
        <f t="shared" si="19"/>
        <v>0</v>
      </c>
      <c r="D72" s="249">
        <f t="shared" si="19"/>
        <v>0</v>
      </c>
      <c r="E72" s="249">
        <f t="shared" si="19"/>
        <v>0</v>
      </c>
      <c r="F72" s="249">
        <f t="shared" si="19"/>
        <v>0</v>
      </c>
      <c r="G72" s="249">
        <f t="shared" si="19"/>
        <v>0</v>
      </c>
      <c r="H72" s="249">
        <f t="shared" si="19"/>
        <v>0</v>
      </c>
      <c r="I72" s="249">
        <f t="shared" si="19"/>
        <v>0</v>
      </c>
      <c r="J72" s="249">
        <f t="shared" si="19"/>
        <v>0</v>
      </c>
      <c r="K72" s="249">
        <f t="shared" si="19"/>
        <v>0</v>
      </c>
      <c r="L72" s="249">
        <f t="shared" si="19"/>
        <v>0</v>
      </c>
      <c r="M72" s="249">
        <f t="shared" si="19"/>
        <v>0</v>
      </c>
      <c r="N72" s="249">
        <f t="shared" si="19"/>
        <v>0</v>
      </c>
      <c r="O72" s="249">
        <f t="shared" si="19"/>
        <v>196.4118</v>
      </c>
      <c r="P72" s="249">
        <f t="shared" si="19"/>
        <v>0</v>
      </c>
      <c r="Q72" s="249">
        <f t="shared" si="19"/>
        <v>259.896</v>
      </c>
      <c r="R72" s="249">
        <f t="shared" si="19"/>
        <v>196.4118</v>
      </c>
      <c r="S72" s="249">
        <f t="shared" si="19"/>
        <v>0</v>
      </c>
      <c r="T72" s="249">
        <f t="shared" si="19"/>
        <v>196.4118</v>
      </c>
      <c r="U72" s="249">
        <f t="shared" si="19"/>
        <v>0</v>
      </c>
      <c r="V72" s="249">
        <f t="shared" si="19"/>
        <v>0</v>
      </c>
      <c r="W72" s="249">
        <f t="shared" si="19"/>
        <v>0</v>
      </c>
      <c r="X72" s="249">
        <f t="shared" si="19"/>
        <v>0</v>
      </c>
      <c r="Y72" s="249">
        <f t="shared" si="19"/>
        <v>0</v>
      </c>
      <c r="Z72" s="249">
        <f t="shared" si="19"/>
        <v>0</v>
      </c>
      <c r="AA72" s="249">
        <f t="shared" si="19"/>
        <v>0</v>
      </c>
      <c r="AB72" s="249">
        <f t="shared" si="19"/>
        <v>0</v>
      </c>
      <c r="AC72" s="249">
        <f t="shared" si="19"/>
        <v>196.4118</v>
      </c>
      <c r="AD72" s="249">
        <f t="shared" si="19"/>
        <v>0</v>
      </c>
      <c r="AE72" s="249">
        <f t="shared" si="19"/>
        <v>0</v>
      </c>
      <c r="AF72" s="249">
        <f t="shared" si="19"/>
        <v>0</v>
      </c>
      <c r="AG72" s="250">
        <f t="shared" ref="AG72:AG77" si="21">SUM(B72:AF72)</f>
        <v>1045.5432</v>
      </c>
    </row>
    <row r="73">
      <c r="A73" s="252" t="s">
        <v>230</v>
      </c>
      <c r="B73" s="253">
        <f t="shared" ref="B73:AF73" si="20">sum(B77,B82)</f>
        <v>0</v>
      </c>
      <c r="C73" s="253">
        <f t="shared" si="20"/>
        <v>0</v>
      </c>
      <c r="D73" s="253">
        <f t="shared" si="20"/>
        <v>0</v>
      </c>
      <c r="E73" s="253">
        <f t="shared" si="20"/>
        <v>0</v>
      </c>
      <c r="F73" s="253">
        <f t="shared" si="20"/>
        <v>0</v>
      </c>
      <c r="G73" s="253">
        <f t="shared" si="20"/>
        <v>0</v>
      </c>
      <c r="H73" s="253">
        <f t="shared" si="20"/>
        <v>0</v>
      </c>
      <c r="I73" s="253">
        <f t="shared" si="20"/>
        <v>0</v>
      </c>
      <c r="J73" s="253">
        <f t="shared" si="20"/>
        <v>0</v>
      </c>
      <c r="K73" s="253">
        <f t="shared" si="20"/>
        <v>0</v>
      </c>
      <c r="L73" s="253">
        <f t="shared" si="20"/>
        <v>0</v>
      </c>
      <c r="M73" s="253">
        <f t="shared" si="20"/>
        <v>0</v>
      </c>
      <c r="N73" s="253">
        <f t="shared" si="20"/>
        <v>0</v>
      </c>
      <c r="O73" s="253">
        <f t="shared" si="20"/>
        <v>196.4118</v>
      </c>
      <c r="P73" s="253">
        <f t="shared" si="20"/>
        <v>0</v>
      </c>
      <c r="Q73" s="253">
        <f t="shared" si="20"/>
        <v>259.896</v>
      </c>
      <c r="R73" s="253">
        <f t="shared" si="20"/>
        <v>196.4118</v>
      </c>
      <c r="S73" s="253">
        <f t="shared" si="20"/>
        <v>0</v>
      </c>
      <c r="T73" s="253">
        <f t="shared" si="20"/>
        <v>196.4118</v>
      </c>
      <c r="U73" s="253">
        <f t="shared" si="20"/>
        <v>0</v>
      </c>
      <c r="V73" s="253">
        <f t="shared" si="20"/>
        <v>0</v>
      </c>
      <c r="W73" s="253">
        <f t="shared" si="20"/>
        <v>0</v>
      </c>
      <c r="X73" s="253">
        <f t="shared" si="20"/>
        <v>0</v>
      </c>
      <c r="Y73" s="253">
        <f t="shared" si="20"/>
        <v>0</v>
      </c>
      <c r="Z73" s="253">
        <f t="shared" si="20"/>
        <v>0</v>
      </c>
      <c r="AA73" s="253">
        <f t="shared" si="20"/>
        <v>0</v>
      </c>
      <c r="AB73" s="253">
        <f t="shared" si="20"/>
        <v>0</v>
      </c>
      <c r="AC73" s="253">
        <f t="shared" si="20"/>
        <v>196.4118</v>
      </c>
      <c r="AD73" s="253">
        <f t="shared" si="20"/>
        <v>0</v>
      </c>
      <c r="AE73" s="253">
        <f t="shared" si="20"/>
        <v>0</v>
      </c>
      <c r="AF73" s="253">
        <f t="shared" si="20"/>
        <v>0</v>
      </c>
      <c r="AG73" s="250">
        <f t="shared" si="21"/>
        <v>1045.5432</v>
      </c>
    </row>
    <row r="74">
      <c r="A74" s="401" t="s">
        <v>231</v>
      </c>
      <c r="B74" s="256">
        <v>0.0</v>
      </c>
      <c r="C74" s="256">
        <v>0.0</v>
      </c>
      <c r="D74" s="256">
        <v>0.0</v>
      </c>
      <c r="E74" s="256">
        <v>0.0</v>
      </c>
      <c r="F74" s="256">
        <v>0.0</v>
      </c>
      <c r="G74" s="256">
        <v>0.0</v>
      </c>
      <c r="H74" s="256">
        <v>0.0</v>
      </c>
      <c r="I74" s="256">
        <v>0.0</v>
      </c>
      <c r="J74" s="256">
        <v>0.0</v>
      </c>
      <c r="K74" s="256">
        <v>0.0</v>
      </c>
      <c r="L74" s="256">
        <v>0.0</v>
      </c>
      <c r="M74" s="256">
        <v>0.0</v>
      </c>
      <c r="N74" s="256">
        <v>0.0</v>
      </c>
      <c r="O74" s="256">
        <v>196.4118</v>
      </c>
      <c r="P74" s="256">
        <v>0.0</v>
      </c>
      <c r="Q74" s="256">
        <v>0.0</v>
      </c>
      <c r="R74" s="256">
        <v>196.4118</v>
      </c>
      <c r="S74" s="256">
        <v>0.0</v>
      </c>
      <c r="T74" s="256">
        <v>196.4118</v>
      </c>
      <c r="U74" s="256">
        <v>0.0</v>
      </c>
      <c r="V74" s="256">
        <v>0.0</v>
      </c>
      <c r="W74" s="256">
        <v>0.0</v>
      </c>
      <c r="X74" s="256">
        <v>0.0</v>
      </c>
      <c r="Y74" s="256">
        <v>0.0</v>
      </c>
      <c r="Z74" s="256">
        <v>0.0</v>
      </c>
      <c r="AA74" s="256">
        <v>0.0</v>
      </c>
      <c r="AB74" s="256">
        <v>0.0</v>
      </c>
      <c r="AC74" s="256">
        <v>196.4118</v>
      </c>
      <c r="AD74" s="256">
        <v>0.0</v>
      </c>
      <c r="AE74" s="256">
        <v>0.0</v>
      </c>
      <c r="AF74" s="256">
        <v>0.0</v>
      </c>
      <c r="AG74" s="250">
        <f t="shared" si="21"/>
        <v>785.6472</v>
      </c>
    </row>
    <row r="75" collapsed="1">
      <c r="A75" s="401" t="s">
        <v>1087</v>
      </c>
      <c r="B75" s="256">
        <v>0.0</v>
      </c>
      <c r="C75" s="256">
        <v>0.0</v>
      </c>
      <c r="D75" s="256">
        <v>0.0</v>
      </c>
      <c r="E75" s="256">
        <v>0.0</v>
      </c>
      <c r="F75" s="256">
        <v>0.0</v>
      </c>
      <c r="G75" s="256">
        <v>0.0</v>
      </c>
      <c r="H75" s="256">
        <v>0.0</v>
      </c>
      <c r="I75" s="256">
        <v>0.0</v>
      </c>
      <c r="J75" s="256">
        <v>0.0</v>
      </c>
      <c r="K75" s="256">
        <v>0.0</v>
      </c>
      <c r="L75" s="256">
        <v>0.0</v>
      </c>
      <c r="M75" s="256">
        <v>0.0</v>
      </c>
      <c r="N75" s="256">
        <v>0.0</v>
      </c>
      <c r="O75" s="256">
        <v>0.0</v>
      </c>
      <c r="P75" s="256">
        <v>0.0</v>
      </c>
      <c r="Q75" s="256">
        <v>259.896</v>
      </c>
      <c r="R75" s="256">
        <v>0.0</v>
      </c>
      <c r="S75" s="256">
        <v>0.0</v>
      </c>
      <c r="T75" s="256">
        <v>0.0</v>
      </c>
      <c r="U75" s="256">
        <v>0.0</v>
      </c>
      <c r="V75" s="256">
        <v>0.0</v>
      </c>
      <c r="W75" s="256">
        <v>0.0</v>
      </c>
      <c r="X75" s="256">
        <v>0.0</v>
      </c>
      <c r="Y75" s="256">
        <v>0.0</v>
      </c>
      <c r="Z75" s="256">
        <v>0.0</v>
      </c>
      <c r="AA75" s="256">
        <v>0.0</v>
      </c>
      <c r="AB75" s="256">
        <v>0.0</v>
      </c>
      <c r="AC75" s="256">
        <v>0.0</v>
      </c>
      <c r="AD75" s="256">
        <v>0.0</v>
      </c>
      <c r="AE75" s="256">
        <v>0.0</v>
      </c>
      <c r="AF75" s="256">
        <v>0.0</v>
      </c>
      <c r="AG75" s="250">
        <f t="shared" si="21"/>
        <v>259.896</v>
      </c>
    </row>
    <row r="76" hidden="1" outlineLevel="1">
      <c r="A76" s="401" t="s">
        <v>1088</v>
      </c>
      <c r="B76" s="353"/>
      <c r="C76" s="353"/>
      <c r="D76" s="353"/>
      <c r="E76" s="353"/>
      <c r="F76" s="353"/>
      <c r="G76" s="353"/>
      <c r="H76" s="353"/>
      <c r="I76" s="353"/>
      <c r="J76" s="353"/>
      <c r="K76" s="353"/>
      <c r="L76" s="353"/>
      <c r="M76" s="353"/>
      <c r="N76" s="353"/>
      <c r="O76" s="353"/>
      <c r="P76" s="353"/>
      <c r="Q76" s="353"/>
      <c r="R76" s="353"/>
      <c r="S76" s="353"/>
      <c r="T76" s="353"/>
      <c r="U76" s="353"/>
      <c r="V76" s="353"/>
      <c r="W76" s="353"/>
      <c r="X76" s="353"/>
      <c r="Y76" s="353"/>
      <c r="Z76" s="353"/>
      <c r="AA76" s="353"/>
      <c r="AB76" s="353"/>
      <c r="AC76" s="353"/>
      <c r="AD76" s="353"/>
      <c r="AE76" s="353"/>
      <c r="AF76" s="353"/>
      <c r="AG76" s="250">
        <f t="shared" si="21"/>
        <v>0</v>
      </c>
    </row>
    <row r="77" collapsed="1">
      <c r="A77" s="402" t="s">
        <v>234</v>
      </c>
      <c r="B77" s="403">
        <f t="shared" ref="B77:AF77" si="22">sum(B74:B76)</f>
        <v>0</v>
      </c>
      <c r="C77" s="403">
        <f t="shared" si="22"/>
        <v>0</v>
      </c>
      <c r="D77" s="403">
        <f t="shared" si="22"/>
        <v>0</v>
      </c>
      <c r="E77" s="403">
        <f t="shared" si="22"/>
        <v>0</v>
      </c>
      <c r="F77" s="403">
        <f t="shared" si="22"/>
        <v>0</v>
      </c>
      <c r="G77" s="403">
        <f t="shared" si="22"/>
        <v>0</v>
      </c>
      <c r="H77" s="403">
        <f t="shared" si="22"/>
        <v>0</v>
      </c>
      <c r="I77" s="403">
        <f t="shared" si="22"/>
        <v>0</v>
      </c>
      <c r="J77" s="403">
        <f t="shared" si="22"/>
        <v>0</v>
      </c>
      <c r="K77" s="403">
        <f t="shared" si="22"/>
        <v>0</v>
      </c>
      <c r="L77" s="403">
        <f t="shared" si="22"/>
        <v>0</v>
      </c>
      <c r="M77" s="403">
        <f t="shared" si="22"/>
        <v>0</v>
      </c>
      <c r="N77" s="403">
        <f t="shared" si="22"/>
        <v>0</v>
      </c>
      <c r="O77" s="403">
        <f t="shared" si="22"/>
        <v>196.4118</v>
      </c>
      <c r="P77" s="403">
        <f t="shared" si="22"/>
        <v>0</v>
      </c>
      <c r="Q77" s="403">
        <f t="shared" si="22"/>
        <v>259.896</v>
      </c>
      <c r="R77" s="403">
        <f t="shared" si="22"/>
        <v>196.4118</v>
      </c>
      <c r="S77" s="403">
        <f t="shared" si="22"/>
        <v>0</v>
      </c>
      <c r="T77" s="403">
        <f t="shared" si="22"/>
        <v>196.4118</v>
      </c>
      <c r="U77" s="403">
        <f t="shared" si="22"/>
        <v>0</v>
      </c>
      <c r="V77" s="403">
        <f t="shared" si="22"/>
        <v>0</v>
      </c>
      <c r="W77" s="403">
        <f t="shared" si="22"/>
        <v>0</v>
      </c>
      <c r="X77" s="403">
        <f t="shared" si="22"/>
        <v>0</v>
      </c>
      <c r="Y77" s="403">
        <f t="shared" si="22"/>
        <v>0</v>
      </c>
      <c r="Z77" s="403">
        <f t="shared" si="22"/>
        <v>0</v>
      </c>
      <c r="AA77" s="403">
        <f t="shared" si="22"/>
        <v>0</v>
      </c>
      <c r="AB77" s="403">
        <f t="shared" si="22"/>
        <v>0</v>
      </c>
      <c r="AC77" s="403">
        <f t="shared" si="22"/>
        <v>196.4118</v>
      </c>
      <c r="AD77" s="403">
        <f t="shared" si="22"/>
        <v>0</v>
      </c>
      <c r="AE77" s="403">
        <f t="shared" si="22"/>
        <v>0</v>
      </c>
      <c r="AF77" s="403">
        <f t="shared" si="22"/>
        <v>0</v>
      </c>
      <c r="AG77" s="250">
        <f t="shared" si="21"/>
        <v>1045.5432</v>
      </c>
    </row>
    <row r="78" hidden="1" outlineLevel="1">
      <c r="A78" s="261"/>
      <c r="B78" s="262"/>
      <c r="C78" s="262"/>
      <c r="D78" s="262"/>
      <c r="E78" s="262"/>
      <c r="F78" s="262"/>
      <c r="G78" s="262"/>
      <c r="H78" s="262"/>
      <c r="I78" s="262"/>
      <c r="J78" s="262"/>
      <c r="K78" s="262"/>
      <c r="L78" s="262"/>
      <c r="M78" s="262"/>
      <c r="N78" s="262"/>
      <c r="O78" s="262"/>
      <c r="P78" s="262"/>
      <c r="Q78" s="262"/>
      <c r="R78" s="262"/>
      <c r="S78" s="262"/>
      <c r="T78" s="262"/>
      <c r="U78" s="262"/>
      <c r="V78" s="262"/>
      <c r="W78" s="262"/>
      <c r="X78" s="262"/>
      <c r="Y78" s="262"/>
      <c r="Z78" s="262"/>
      <c r="AA78" s="262"/>
      <c r="AB78" s="262"/>
      <c r="AC78" s="262"/>
      <c r="AD78" s="262"/>
      <c r="AE78" s="262"/>
      <c r="AF78" s="262"/>
      <c r="AG78" s="250"/>
    </row>
    <row r="79" hidden="1" outlineLevel="1">
      <c r="A79" s="401" t="s">
        <v>235</v>
      </c>
      <c r="B79" s="270"/>
      <c r="C79" s="270"/>
      <c r="D79" s="270"/>
      <c r="E79" s="270"/>
      <c r="F79" s="270"/>
      <c r="G79" s="270"/>
      <c r="H79" s="270"/>
      <c r="I79" s="270"/>
      <c r="J79" s="270"/>
      <c r="K79" s="270"/>
      <c r="L79" s="270"/>
      <c r="M79" s="270"/>
      <c r="N79" s="270"/>
      <c r="O79" s="270"/>
      <c r="P79" s="270"/>
      <c r="Q79" s="270"/>
      <c r="R79" s="270"/>
      <c r="S79" s="270"/>
      <c r="T79" s="270"/>
      <c r="U79" s="270"/>
      <c r="V79" s="270"/>
      <c r="W79" s="270"/>
      <c r="X79" s="270"/>
      <c r="Y79" s="270"/>
      <c r="Z79" s="270"/>
      <c r="AA79" s="270"/>
      <c r="AB79" s="270"/>
      <c r="AC79" s="270"/>
      <c r="AD79" s="270"/>
      <c r="AE79" s="270"/>
      <c r="AF79" s="270"/>
      <c r="AG79" s="250">
        <f t="shared" ref="AG79:AG82" si="23">SUM(B79:AF79)</f>
        <v>0</v>
      </c>
    </row>
    <row r="80" hidden="1" outlineLevel="1">
      <c r="A80" s="401" t="s">
        <v>1089</v>
      </c>
      <c r="B80" s="270"/>
      <c r="C80" s="270"/>
      <c r="D80" s="270"/>
      <c r="E80" s="270"/>
      <c r="F80" s="270"/>
      <c r="G80" s="270"/>
      <c r="H80" s="270"/>
      <c r="I80" s="270"/>
      <c r="J80" s="270"/>
      <c r="K80" s="270"/>
      <c r="L80" s="270"/>
      <c r="M80" s="270"/>
      <c r="N80" s="270"/>
      <c r="O80" s="270"/>
      <c r="P80" s="270"/>
      <c r="Q80" s="270"/>
      <c r="R80" s="270"/>
      <c r="S80" s="270"/>
      <c r="T80" s="270"/>
      <c r="U80" s="270"/>
      <c r="V80" s="270"/>
      <c r="W80" s="270"/>
      <c r="X80" s="270"/>
      <c r="Y80" s="270"/>
      <c r="Z80" s="270"/>
      <c r="AA80" s="270"/>
      <c r="AB80" s="270"/>
      <c r="AC80" s="270"/>
      <c r="AD80" s="270"/>
      <c r="AE80" s="270"/>
      <c r="AF80" s="270"/>
      <c r="AG80" s="250">
        <f t="shared" si="23"/>
        <v>0</v>
      </c>
    </row>
    <row r="81" hidden="1" outlineLevel="1">
      <c r="A81" s="401" t="s">
        <v>1090</v>
      </c>
      <c r="B81" s="270"/>
      <c r="C81" s="270"/>
      <c r="D81" s="270"/>
      <c r="E81" s="270"/>
      <c r="F81" s="270"/>
      <c r="G81" s="270"/>
      <c r="H81" s="270"/>
      <c r="I81" s="270"/>
      <c r="J81" s="270"/>
      <c r="K81" s="270"/>
      <c r="L81" s="270"/>
      <c r="M81" s="270"/>
      <c r="N81" s="270"/>
      <c r="O81" s="270"/>
      <c r="P81" s="270"/>
      <c r="Q81" s="270"/>
      <c r="R81" s="270"/>
      <c r="S81" s="270"/>
      <c r="T81" s="270"/>
      <c r="U81" s="270"/>
      <c r="V81" s="270"/>
      <c r="W81" s="270"/>
      <c r="X81" s="270"/>
      <c r="Y81" s="270"/>
      <c r="Z81" s="270"/>
      <c r="AA81" s="270"/>
      <c r="AB81" s="270"/>
      <c r="AC81" s="270"/>
      <c r="AD81" s="270"/>
      <c r="AE81" s="270"/>
      <c r="AF81" s="270"/>
      <c r="AG81" s="250">
        <f t="shared" si="23"/>
        <v>0</v>
      </c>
    </row>
    <row r="82" hidden="1" outlineLevel="1">
      <c r="A82" s="404" t="s">
        <v>238</v>
      </c>
      <c r="B82" s="405">
        <f t="shared" ref="B82:AF82" si="24">sum(B79:B81)</f>
        <v>0</v>
      </c>
      <c r="C82" s="405">
        <f t="shared" si="24"/>
        <v>0</v>
      </c>
      <c r="D82" s="405">
        <f t="shared" si="24"/>
        <v>0</v>
      </c>
      <c r="E82" s="405">
        <f t="shared" si="24"/>
        <v>0</v>
      </c>
      <c r="F82" s="405">
        <f t="shared" si="24"/>
        <v>0</v>
      </c>
      <c r="G82" s="405">
        <f t="shared" si="24"/>
        <v>0</v>
      </c>
      <c r="H82" s="405">
        <f t="shared" si="24"/>
        <v>0</v>
      </c>
      <c r="I82" s="405">
        <f t="shared" si="24"/>
        <v>0</v>
      </c>
      <c r="J82" s="405">
        <f t="shared" si="24"/>
        <v>0</v>
      </c>
      <c r="K82" s="405">
        <f t="shared" si="24"/>
        <v>0</v>
      </c>
      <c r="L82" s="405">
        <f t="shared" si="24"/>
        <v>0</v>
      </c>
      <c r="M82" s="405">
        <f t="shared" si="24"/>
        <v>0</v>
      </c>
      <c r="N82" s="405">
        <f t="shared" si="24"/>
        <v>0</v>
      </c>
      <c r="O82" s="405">
        <f t="shared" si="24"/>
        <v>0</v>
      </c>
      <c r="P82" s="405">
        <f t="shared" si="24"/>
        <v>0</v>
      </c>
      <c r="Q82" s="405">
        <f t="shared" si="24"/>
        <v>0</v>
      </c>
      <c r="R82" s="405">
        <f t="shared" si="24"/>
        <v>0</v>
      </c>
      <c r="S82" s="405">
        <f t="shared" si="24"/>
        <v>0</v>
      </c>
      <c r="T82" s="405">
        <f t="shared" si="24"/>
        <v>0</v>
      </c>
      <c r="U82" s="405">
        <f t="shared" si="24"/>
        <v>0</v>
      </c>
      <c r="V82" s="405">
        <f t="shared" si="24"/>
        <v>0</v>
      </c>
      <c r="W82" s="405">
        <f t="shared" si="24"/>
        <v>0</v>
      </c>
      <c r="X82" s="405">
        <f t="shared" si="24"/>
        <v>0</v>
      </c>
      <c r="Y82" s="405">
        <f t="shared" si="24"/>
        <v>0</v>
      </c>
      <c r="Z82" s="405">
        <f t="shared" si="24"/>
        <v>0</v>
      </c>
      <c r="AA82" s="405">
        <f t="shared" si="24"/>
        <v>0</v>
      </c>
      <c r="AB82" s="405">
        <f t="shared" si="24"/>
        <v>0</v>
      </c>
      <c r="AC82" s="405">
        <f t="shared" si="24"/>
        <v>0</v>
      </c>
      <c r="AD82" s="405">
        <f t="shared" si="24"/>
        <v>0</v>
      </c>
      <c r="AE82" s="405">
        <f t="shared" si="24"/>
        <v>0</v>
      </c>
      <c r="AF82" s="405">
        <f t="shared" si="24"/>
        <v>0</v>
      </c>
      <c r="AG82" s="250">
        <f t="shared" si="23"/>
        <v>0</v>
      </c>
    </row>
    <row r="83">
      <c r="A83" s="261"/>
      <c r="B83" s="262"/>
      <c r="C83" s="262"/>
      <c r="D83" s="262"/>
      <c r="E83" s="262"/>
      <c r="F83" s="262"/>
      <c r="G83" s="262"/>
      <c r="H83" s="262"/>
      <c r="I83" s="262"/>
      <c r="J83" s="262"/>
      <c r="K83" s="262"/>
      <c r="L83" s="262"/>
      <c r="M83" s="262"/>
      <c r="N83" s="262"/>
      <c r="O83" s="262"/>
      <c r="P83" s="262"/>
      <c r="Q83" s="262"/>
      <c r="R83" s="262"/>
      <c r="S83" s="262"/>
      <c r="T83" s="262"/>
      <c r="U83" s="262"/>
      <c r="V83" s="262"/>
      <c r="W83" s="262"/>
      <c r="X83" s="262"/>
      <c r="Y83" s="262"/>
      <c r="Z83" s="262"/>
      <c r="AA83" s="262"/>
      <c r="AB83" s="262"/>
      <c r="AC83" s="262"/>
      <c r="AD83" s="262"/>
      <c r="AE83" s="262"/>
      <c r="AF83" s="262"/>
      <c r="AG83" s="250"/>
    </row>
    <row r="84" collapsed="1">
      <c r="A84" s="271" t="s">
        <v>239</v>
      </c>
      <c r="B84" s="272">
        <f t="shared" ref="B84:AF84" si="25">sum(B88,B92,B97)</f>
        <v>0</v>
      </c>
      <c r="C84" s="272">
        <f t="shared" si="25"/>
        <v>0</v>
      </c>
      <c r="D84" s="272">
        <f t="shared" si="25"/>
        <v>0</v>
      </c>
      <c r="E84" s="272">
        <f t="shared" si="25"/>
        <v>0</v>
      </c>
      <c r="F84" s="272">
        <f t="shared" si="25"/>
        <v>0</v>
      </c>
      <c r="G84" s="272">
        <f t="shared" si="25"/>
        <v>0</v>
      </c>
      <c r="H84" s="272">
        <f t="shared" si="25"/>
        <v>0</v>
      </c>
      <c r="I84" s="272">
        <f t="shared" si="25"/>
        <v>0</v>
      </c>
      <c r="J84" s="272">
        <f t="shared" si="25"/>
        <v>0</v>
      </c>
      <c r="K84" s="272">
        <f t="shared" si="25"/>
        <v>0</v>
      </c>
      <c r="L84" s="272">
        <f t="shared" si="25"/>
        <v>0</v>
      </c>
      <c r="M84" s="272">
        <f t="shared" si="25"/>
        <v>0</v>
      </c>
      <c r="N84" s="272">
        <f t="shared" si="25"/>
        <v>0</v>
      </c>
      <c r="O84" s="272">
        <f t="shared" si="25"/>
        <v>0</v>
      </c>
      <c r="P84" s="272">
        <f t="shared" si="25"/>
        <v>0</v>
      </c>
      <c r="Q84" s="272">
        <f t="shared" si="25"/>
        <v>0</v>
      </c>
      <c r="R84" s="272">
        <f t="shared" si="25"/>
        <v>0</v>
      </c>
      <c r="S84" s="272">
        <f t="shared" si="25"/>
        <v>0</v>
      </c>
      <c r="T84" s="272">
        <f t="shared" si="25"/>
        <v>0</v>
      </c>
      <c r="U84" s="272">
        <f t="shared" si="25"/>
        <v>0</v>
      </c>
      <c r="V84" s="272">
        <f t="shared" si="25"/>
        <v>0</v>
      </c>
      <c r="W84" s="272">
        <f t="shared" si="25"/>
        <v>0</v>
      </c>
      <c r="X84" s="272">
        <f t="shared" si="25"/>
        <v>0</v>
      </c>
      <c r="Y84" s="272">
        <f t="shared" si="25"/>
        <v>0</v>
      </c>
      <c r="Z84" s="272">
        <f t="shared" si="25"/>
        <v>0</v>
      </c>
      <c r="AA84" s="272">
        <f t="shared" si="25"/>
        <v>0</v>
      </c>
      <c r="AB84" s="272">
        <f t="shared" si="25"/>
        <v>0</v>
      </c>
      <c r="AC84" s="272">
        <f t="shared" si="25"/>
        <v>0</v>
      </c>
      <c r="AD84" s="272">
        <f t="shared" si="25"/>
        <v>0</v>
      </c>
      <c r="AE84" s="272">
        <f t="shared" si="25"/>
        <v>0</v>
      </c>
      <c r="AF84" s="272">
        <f t="shared" si="25"/>
        <v>0</v>
      </c>
      <c r="AG84" s="250">
        <f t="shared" ref="AG84:AG88" si="26">SUM(B84:AF84)</f>
        <v>0</v>
      </c>
    </row>
    <row r="85" hidden="1" outlineLevel="1">
      <c r="A85" s="401" t="s">
        <v>240</v>
      </c>
      <c r="B85" s="270"/>
      <c r="C85" s="270"/>
      <c r="D85" s="270"/>
      <c r="E85" s="270"/>
      <c r="F85" s="270"/>
      <c r="G85" s="270"/>
      <c r="H85" s="270"/>
      <c r="I85" s="270"/>
      <c r="J85" s="270"/>
      <c r="K85" s="270"/>
      <c r="L85" s="270"/>
      <c r="M85" s="270"/>
      <c r="N85" s="270"/>
      <c r="O85" s="270"/>
      <c r="P85" s="270"/>
      <c r="Q85" s="270"/>
      <c r="R85" s="270"/>
      <c r="S85" s="270"/>
      <c r="T85" s="270"/>
      <c r="U85" s="270"/>
      <c r="V85" s="270"/>
      <c r="W85" s="270"/>
      <c r="X85" s="270"/>
      <c r="Y85" s="270"/>
      <c r="Z85" s="270"/>
      <c r="AA85" s="270"/>
      <c r="AB85" s="270"/>
      <c r="AC85" s="270"/>
      <c r="AD85" s="270"/>
      <c r="AE85" s="270"/>
      <c r="AF85" s="270"/>
      <c r="AG85" s="250">
        <f t="shared" si="26"/>
        <v>0</v>
      </c>
    </row>
    <row r="86" hidden="1" outlineLevel="1">
      <c r="A86" s="401" t="s">
        <v>1091</v>
      </c>
      <c r="B86" s="270"/>
      <c r="C86" s="270"/>
      <c r="D86" s="270"/>
      <c r="E86" s="270"/>
      <c r="F86" s="270"/>
      <c r="G86" s="270"/>
      <c r="H86" s="270"/>
      <c r="I86" s="270"/>
      <c r="J86" s="270"/>
      <c r="K86" s="270"/>
      <c r="L86" s="270"/>
      <c r="M86" s="270"/>
      <c r="N86" s="270"/>
      <c r="O86" s="270"/>
      <c r="P86" s="270"/>
      <c r="Q86" s="270"/>
      <c r="R86" s="270"/>
      <c r="S86" s="270"/>
      <c r="T86" s="270"/>
      <c r="U86" s="270"/>
      <c r="V86" s="270"/>
      <c r="W86" s="270"/>
      <c r="X86" s="270"/>
      <c r="Y86" s="270"/>
      <c r="Z86" s="270"/>
      <c r="AA86" s="270"/>
      <c r="AB86" s="270"/>
      <c r="AC86" s="270"/>
      <c r="AD86" s="270"/>
      <c r="AE86" s="270"/>
      <c r="AF86" s="270"/>
      <c r="AG86" s="250">
        <f t="shared" si="26"/>
        <v>0</v>
      </c>
    </row>
    <row r="87" hidden="1" outlineLevel="1">
      <c r="A87" s="401" t="s">
        <v>1092</v>
      </c>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50">
        <f t="shared" si="26"/>
        <v>0</v>
      </c>
    </row>
    <row r="88" hidden="1" outlineLevel="1">
      <c r="A88" s="402" t="s">
        <v>243</v>
      </c>
      <c r="B88" s="403">
        <f t="shared" ref="B88:AF88" si="27">sum(B85:B87)</f>
        <v>0</v>
      </c>
      <c r="C88" s="403">
        <f t="shared" si="27"/>
        <v>0</v>
      </c>
      <c r="D88" s="403">
        <f t="shared" si="27"/>
        <v>0</v>
      </c>
      <c r="E88" s="403">
        <f t="shared" si="27"/>
        <v>0</v>
      </c>
      <c r="F88" s="403">
        <f t="shared" si="27"/>
        <v>0</v>
      </c>
      <c r="G88" s="403">
        <f t="shared" si="27"/>
        <v>0</v>
      </c>
      <c r="H88" s="403">
        <f t="shared" si="27"/>
        <v>0</v>
      </c>
      <c r="I88" s="403">
        <f t="shared" si="27"/>
        <v>0</v>
      </c>
      <c r="J88" s="403">
        <f t="shared" si="27"/>
        <v>0</v>
      </c>
      <c r="K88" s="403">
        <f t="shared" si="27"/>
        <v>0</v>
      </c>
      <c r="L88" s="403">
        <f t="shared" si="27"/>
        <v>0</v>
      </c>
      <c r="M88" s="403">
        <f t="shared" si="27"/>
        <v>0</v>
      </c>
      <c r="N88" s="403">
        <f t="shared" si="27"/>
        <v>0</v>
      </c>
      <c r="O88" s="403">
        <f t="shared" si="27"/>
        <v>0</v>
      </c>
      <c r="P88" s="403">
        <f t="shared" si="27"/>
        <v>0</v>
      </c>
      <c r="Q88" s="403">
        <f t="shared" si="27"/>
        <v>0</v>
      </c>
      <c r="R88" s="403">
        <f t="shared" si="27"/>
        <v>0</v>
      </c>
      <c r="S88" s="403">
        <f t="shared" si="27"/>
        <v>0</v>
      </c>
      <c r="T88" s="403">
        <f t="shared" si="27"/>
        <v>0</v>
      </c>
      <c r="U88" s="403">
        <f t="shared" si="27"/>
        <v>0</v>
      </c>
      <c r="V88" s="403">
        <f t="shared" si="27"/>
        <v>0</v>
      </c>
      <c r="W88" s="403">
        <f t="shared" si="27"/>
        <v>0</v>
      </c>
      <c r="X88" s="403">
        <f t="shared" si="27"/>
        <v>0</v>
      </c>
      <c r="Y88" s="403">
        <f t="shared" si="27"/>
        <v>0</v>
      </c>
      <c r="Z88" s="403">
        <f t="shared" si="27"/>
        <v>0</v>
      </c>
      <c r="AA88" s="403">
        <f t="shared" si="27"/>
        <v>0</v>
      </c>
      <c r="AB88" s="403">
        <f t="shared" si="27"/>
        <v>0</v>
      </c>
      <c r="AC88" s="403">
        <f t="shared" si="27"/>
        <v>0</v>
      </c>
      <c r="AD88" s="403">
        <f t="shared" si="27"/>
        <v>0</v>
      </c>
      <c r="AE88" s="403">
        <f t="shared" si="27"/>
        <v>0</v>
      </c>
      <c r="AF88" s="403">
        <f t="shared" si="27"/>
        <v>0</v>
      </c>
      <c r="AG88" s="250">
        <f t="shared" si="26"/>
        <v>0</v>
      </c>
    </row>
    <row r="89" hidden="1" outlineLevel="1">
      <c r="A89" s="261"/>
      <c r="B89" s="262"/>
      <c r="C89" s="262"/>
      <c r="D89" s="262"/>
      <c r="E89" s="262"/>
      <c r="F89" s="262"/>
      <c r="G89" s="262"/>
      <c r="H89" s="262"/>
      <c r="I89" s="262"/>
      <c r="J89" s="262"/>
      <c r="K89" s="262"/>
      <c r="L89" s="262"/>
      <c r="M89" s="262"/>
      <c r="N89" s="262"/>
      <c r="O89" s="262"/>
      <c r="P89" s="262"/>
      <c r="Q89" s="262"/>
      <c r="R89" s="262"/>
      <c r="S89" s="262"/>
      <c r="T89" s="262"/>
      <c r="U89" s="262"/>
      <c r="V89" s="262"/>
      <c r="W89" s="262"/>
      <c r="X89" s="262"/>
      <c r="Y89" s="262"/>
      <c r="Z89" s="262"/>
      <c r="AA89" s="262"/>
      <c r="AB89" s="262"/>
      <c r="AC89" s="262"/>
      <c r="AD89" s="262"/>
      <c r="AE89" s="262"/>
      <c r="AF89" s="262"/>
      <c r="AG89" s="250"/>
    </row>
    <row r="90" hidden="1" outlineLevel="1">
      <c r="A90" s="401" t="s">
        <v>244</v>
      </c>
      <c r="B90" s="270"/>
      <c r="C90" s="270"/>
      <c r="D90" s="270"/>
      <c r="E90" s="270"/>
      <c r="F90" s="270"/>
      <c r="G90" s="270"/>
      <c r="H90" s="270"/>
      <c r="I90" s="270"/>
      <c r="J90" s="270"/>
      <c r="K90" s="270"/>
      <c r="L90" s="270"/>
      <c r="M90" s="270"/>
      <c r="N90" s="270"/>
      <c r="O90" s="270"/>
      <c r="P90" s="270"/>
      <c r="Q90" s="270"/>
      <c r="R90" s="270"/>
      <c r="S90" s="270"/>
      <c r="T90" s="270"/>
      <c r="U90" s="270"/>
      <c r="V90" s="270"/>
      <c r="W90" s="270"/>
      <c r="X90" s="270"/>
      <c r="Y90" s="270"/>
      <c r="Z90" s="270"/>
      <c r="AA90" s="270"/>
      <c r="AB90" s="270"/>
      <c r="AC90" s="270"/>
      <c r="AD90" s="270"/>
      <c r="AE90" s="270"/>
      <c r="AF90" s="270"/>
      <c r="AG90" s="250">
        <f t="shared" ref="AG90:AG92" si="28">SUM(B90:AF90)</f>
        <v>0</v>
      </c>
    </row>
    <row r="91" hidden="1" outlineLevel="1">
      <c r="A91" s="401" t="s">
        <v>1093</v>
      </c>
      <c r="B91" s="270"/>
      <c r="C91" s="270"/>
      <c r="D91" s="270"/>
      <c r="E91" s="270"/>
      <c r="F91" s="270"/>
      <c r="G91" s="270"/>
      <c r="H91" s="270"/>
      <c r="I91" s="270"/>
      <c r="J91" s="270"/>
      <c r="K91" s="270"/>
      <c r="L91" s="270"/>
      <c r="M91" s="270"/>
      <c r="N91" s="270"/>
      <c r="O91" s="270"/>
      <c r="P91" s="270"/>
      <c r="Q91" s="270"/>
      <c r="R91" s="270"/>
      <c r="S91" s="270"/>
      <c r="T91" s="270"/>
      <c r="U91" s="270"/>
      <c r="V91" s="270"/>
      <c r="W91" s="270"/>
      <c r="X91" s="270"/>
      <c r="Y91" s="270"/>
      <c r="Z91" s="270"/>
      <c r="AA91" s="270"/>
      <c r="AB91" s="270"/>
      <c r="AC91" s="270"/>
      <c r="AD91" s="270"/>
      <c r="AE91" s="270"/>
      <c r="AF91" s="270"/>
      <c r="AG91" s="250">
        <f t="shared" si="28"/>
        <v>0</v>
      </c>
    </row>
    <row r="92" hidden="1" outlineLevel="1">
      <c r="A92" s="402" t="s">
        <v>246</v>
      </c>
      <c r="B92" s="403">
        <f t="shared" ref="B92:AF92" si="29">sum(B90:B91)</f>
        <v>0</v>
      </c>
      <c r="C92" s="403">
        <f t="shared" si="29"/>
        <v>0</v>
      </c>
      <c r="D92" s="403">
        <f t="shared" si="29"/>
        <v>0</v>
      </c>
      <c r="E92" s="403">
        <f t="shared" si="29"/>
        <v>0</v>
      </c>
      <c r="F92" s="403">
        <f t="shared" si="29"/>
        <v>0</v>
      </c>
      <c r="G92" s="403">
        <f t="shared" si="29"/>
        <v>0</v>
      </c>
      <c r="H92" s="403">
        <f t="shared" si="29"/>
        <v>0</v>
      </c>
      <c r="I92" s="403">
        <f t="shared" si="29"/>
        <v>0</v>
      </c>
      <c r="J92" s="403">
        <f t="shared" si="29"/>
        <v>0</v>
      </c>
      <c r="K92" s="403">
        <f t="shared" si="29"/>
        <v>0</v>
      </c>
      <c r="L92" s="403">
        <f t="shared" si="29"/>
        <v>0</v>
      </c>
      <c r="M92" s="403">
        <f t="shared" si="29"/>
        <v>0</v>
      </c>
      <c r="N92" s="403">
        <f t="shared" si="29"/>
        <v>0</v>
      </c>
      <c r="O92" s="403">
        <f t="shared" si="29"/>
        <v>0</v>
      </c>
      <c r="P92" s="403">
        <f t="shared" si="29"/>
        <v>0</v>
      </c>
      <c r="Q92" s="403">
        <f t="shared" si="29"/>
        <v>0</v>
      </c>
      <c r="R92" s="403">
        <f t="shared" si="29"/>
        <v>0</v>
      </c>
      <c r="S92" s="403">
        <f t="shared" si="29"/>
        <v>0</v>
      </c>
      <c r="T92" s="403">
        <f t="shared" si="29"/>
        <v>0</v>
      </c>
      <c r="U92" s="403">
        <f t="shared" si="29"/>
        <v>0</v>
      </c>
      <c r="V92" s="403">
        <f t="shared" si="29"/>
        <v>0</v>
      </c>
      <c r="W92" s="403">
        <f t="shared" si="29"/>
        <v>0</v>
      </c>
      <c r="X92" s="403">
        <f t="shared" si="29"/>
        <v>0</v>
      </c>
      <c r="Y92" s="403">
        <f t="shared" si="29"/>
        <v>0</v>
      </c>
      <c r="Z92" s="403">
        <f t="shared" si="29"/>
        <v>0</v>
      </c>
      <c r="AA92" s="403">
        <f t="shared" si="29"/>
        <v>0</v>
      </c>
      <c r="AB92" s="403">
        <f t="shared" si="29"/>
        <v>0</v>
      </c>
      <c r="AC92" s="403">
        <f t="shared" si="29"/>
        <v>0</v>
      </c>
      <c r="AD92" s="403">
        <f t="shared" si="29"/>
        <v>0</v>
      </c>
      <c r="AE92" s="403">
        <f t="shared" si="29"/>
        <v>0</v>
      </c>
      <c r="AF92" s="403">
        <f t="shared" si="29"/>
        <v>0</v>
      </c>
      <c r="AG92" s="250">
        <f t="shared" si="28"/>
        <v>0</v>
      </c>
    </row>
    <row r="93" hidden="1" outlineLevel="1">
      <c r="A93" s="261"/>
      <c r="B93" s="262"/>
      <c r="C93" s="262"/>
      <c r="D93" s="262"/>
      <c r="E93" s="262"/>
      <c r="F93" s="262"/>
      <c r="G93" s="262"/>
      <c r="H93" s="262"/>
      <c r="I93" s="262"/>
      <c r="J93" s="262"/>
      <c r="K93" s="262"/>
      <c r="L93" s="262"/>
      <c r="M93" s="262"/>
      <c r="N93" s="262"/>
      <c r="O93" s="262"/>
      <c r="P93" s="262"/>
      <c r="Q93" s="262"/>
      <c r="R93" s="262"/>
      <c r="S93" s="262"/>
      <c r="T93" s="262"/>
      <c r="U93" s="262"/>
      <c r="V93" s="262"/>
      <c r="W93" s="262"/>
      <c r="X93" s="262"/>
      <c r="Y93" s="262"/>
      <c r="Z93" s="262"/>
      <c r="AA93" s="262"/>
      <c r="AB93" s="262"/>
      <c r="AC93" s="262"/>
      <c r="AD93" s="262"/>
      <c r="AE93" s="262"/>
      <c r="AF93" s="262"/>
      <c r="AG93" s="250"/>
    </row>
    <row r="94" hidden="1" outlineLevel="1">
      <c r="A94" s="401" t="s">
        <v>1094</v>
      </c>
      <c r="B94" s="270"/>
      <c r="C94" s="270"/>
      <c r="D94" s="270"/>
      <c r="E94" s="270"/>
      <c r="F94" s="270"/>
      <c r="G94" s="270"/>
      <c r="H94" s="270"/>
      <c r="I94" s="270"/>
      <c r="J94" s="270"/>
      <c r="K94" s="270"/>
      <c r="L94" s="270"/>
      <c r="M94" s="270"/>
      <c r="N94" s="270"/>
      <c r="O94" s="270"/>
      <c r="P94" s="270"/>
      <c r="Q94" s="270"/>
      <c r="R94" s="270"/>
      <c r="S94" s="270"/>
      <c r="T94" s="270"/>
      <c r="U94" s="270"/>
      <c r="V94" s="270"/>
      <c r="W94" s="270"/>
      <c r="X94" s="270"/>
      <c r="Y94" s="270"/>
      <c r="Z94" s="270"/>
      <c r="AA94" s="270"/>
      <c r="AB94" s="270"/>
      <c r="AC94" s="270"/>
      <c r="AD94" s="270"/>
      <c r="AE94" s="270"/>
      <c r="AF94" s="270"/>
      <c r="AG94" s="250">
        <f t="shared" ref="AG94:AG97" si="30">SUM(B94:AF94)</f>
        <v>0</v>
      </c>
    </row>
    <row r="95" hidden="1" outlineLevel="1">
      <c r="A95" s="401" t="s">
        <v>1095</v>
      </c>
      <c r="B95" s="270"/>
      <c r="C95" s="270"/>
      <c r="D95" s="270"/>
      <c r="E95" s="270"/>
      <c r="F95" s="270"/>
      <c r="G95" s="270"/>
      <c r="H95" s="270"/>
      <c r="I95" s="270"/>
      <c r="J95" s="270"/>
      <c r="K95" s="270"/>
      <c r="L95" s="270"/>
      <c r="M95" s="270"/>
      <c r="N95" s="270"/>
      <c r="O95" s="270"/>
      <c r="P95" s="270"/>
      <c r="Q95" s="270"/>
      <c r="R95" s="270"/>
      <c r="S95" s="270"/>
      <c r="T95" s="270"/>
      <c r="U95" s="270"/>
      <c r="V95" s="270"/>
      <c r="W95" s="270"/>
      <c r="X95" s="270"/>
      <c r="Y95" s="270"/>
      <c r="Z95" s="270"/>
      <c r="AA95" s="270"/>
      <c r="AB95" s="270"/>
      <c r="AC95" s="270"/>
      <c r="AD95" s="270"/>
      <c r="AE95" s="270"/>
      <c r="AF95" s="270"/>
      <c r="AG95" s="250">
        <f t="shared" si="30"/>
        <v>0</v>
      </c>
    </row>
    <row r="96" hidden="1" outlineLevel="1">
      <c r="A96" s="401" t="s">
        <v>1096</v>
      </c>
      <c r="B96" s="270"/>
      <c r="C96" s="270"/>
      <c r="D96" s="270"/>
      <c r="E96" s="270"/>
      <c r="F96" s="270"/>
      <c r="G96" s="270"/>
      <c r="H96" s="270"/>
      <c r="I96" s="270"/>
      <c r="J96" s="270"/>
      <c r="K96" s="270"/>
      <c r="L96" s="270"/>
      <c r="M96" s="270"/>
      <c r="N96" s="270"/>
      <c r="O96" s="270"/>
      <c r="P96" s="270"/>
      <c r="Q96" s="270"/>
      <c r="R96" s="270"/>
      <c r="S96" s="270"/>
      <c r="T96" s="270"/>
      <c r="U96" s="270"/>
      <c r="V96" s="270"/>
      <c r="W96" s="270"/>
      <c r="X96" s="270"/>
      <c r="Y96" s="270"/>
      <c r="Z96" s="270"/>
      <c r="AA96" s="270"/>
      <c r="AB96" s="270"/>
      <c r="AC96" s="270"/>
      <c r="AD96" s="270"/>
      <c r="AE96" s="270"/>
      <c r="AF96" s="270"/>
      <c r="AG96" s="250">
        <f t="shared" si="30"/>
        <v>0</v>
      </c>
    </row>
    <row r="97" hidden="1" outlineLevel="1">
      <c r="A97" s="404" t="s">
        <v>250</v>
      </c>
      <c r="B97" s="405">
        <f t="shared" ref="B97:AF97" si="31">sum(B94:B96)</f>
        <v>0</v>
      </c>
      <c r="C97" s="405">
        <f t="shared" si="31"/>
        <v>0</v>
      </c>
      <c r="D97" s="405">
        <f t="shared" si="31"/>
        <v>0</v>
      </c>
      <c r="E97" s="405">
        <f t="shared" si="31"/>
        <v>0</v>
      </c>
      <c r="F97" s="405">
        <f t="shared" si="31"/>
        <v>0</v>
      </c>
      <c r="G97" s="405">
        <f t="shared" si="31"/>
        <v>0</v>
      </c>
      <c r="H97" s="405">
        <f t="shared" si="31"/>
        <v>0</v>
      </c>
      <c r="I97" s="405">
        <f t="shared" si="31"/>
        <v>0</v>
      </c>
      <c r="J97" s="405">
        <f t="shared" si="31"/>
        <v>0</v>
      </c>
      <c r="K97" s="405">
        <f t="shared" si="31"/>
        <v>0</v>
      </c>
      <c r="L97" s="405">
        <f t="shared" si="31"/>
        <v>0</v>
      </c>
      <c r="M97" s="405">
        <f t="shared" si="31"/>
        <v>0</v>
      </c>
      <c r="N97" s="405">
        <f t="shared" si="31"/>
        <v>0</v>
      </c>
      <c r="O97" s="405">
        <f t="shared" si="31"/>
        <v>0</v>
      </c>
      <c r="P97" s="405">
        <f t="shared" si="31"/>
        <v>0</v>
      </c>
      <c r="Q97" s="405">
        <f t="shared" si="31"/>
        <v>0</v>
      </c>
      <c r="R97" s="405">
        <f t="shared" si="31"/>
        <v>0</v>
      </c>
      <c r="S97" s="405">
        <f t="shared" si="31"/>
        <v>0</v>
      </c>
      <c r="T97" s="405">
        <f t="shared" si="31"/>
        <v>0</v>
      </c>
      <c r="U97" s="405">
        <f t="shared" si="31"/>
        <v>0</v>
      </c>
      <c r="V97" s="405">
        <f t="shared" si="31"/>
        <v>0</v>
      </c>
      <c r="W97" s="405">
        <f t="shared" si="31"/>
        <v>0</v>
      </c>
      <c r="X97" s="405">
        <f t="shared" si="31"/>
        <v>0</v>
      </c>
      <c r="Y97" s="405">
        <f t="shared" si="31"/>
        <v>0</v>
      </c>
      <c r="Z97" s="405">
        <f t="shared" si="31"/>
        <v>0</v>
      </c>
      <c r="AA97" s="405">
        <f t="shared" si="31"/>
        <v>0</v>
      </c>
      <c r="AB97" s="405">
        <f t="shared" si="31"/>
        <v>0</v>
      </c>
      <c r="AC97" s="405">
        <f t="shared" si="31"/>
        <v>0</v>
      </c>
      <c r="AD97" s="405">
        <f t="shared" si="31"/>
        <v>0</v>
      </c>
      <c r="AE97" s="405">
        <f t="shared" si="31"/>
        <v>0</v>
      </c>
      <c r="AF97" s="405">
        <f t="shared" si="31"/>
        <v>0</v>
      </c>
      <c r="AG97" s="250">
        <f t="shared" si="30"/>
        <v>0</v>
      </c>
    </row>
    <row r="98">
      <c r="A98" s="261"/>
      <c r="B98" s="262"/>
      <c r="C98" s="262"/>
      <c r="D98" s="262"/>
      <c r="E98" s="262"/>
      <c r="F98" s="262"/>
      <c r="G98" s="262"/>
      <c r="H98" s="262"/>
      <c r="I98" s="262"/>
      <c r="J98" s="262"/>
      <c r="K98" s="262"/>
      <c r="L98" s="262"/>
      <c r="M98" s="262"/>
      <c r="N98" s="262"/>
      <c r="O98" s="262"/>
      <c r="P98" s="262"/>
      <c r="Q98" s="262"/>
      <c r="R98" s="262"/>
      <c r="S98" s="262"/>
      <c r="T98" s="262"/>
      <c r="U98" s="262"/>
      <c r="V98" s="262"/>
      <c r="W98" s="262"/>
      <c r="X98" s="262"/>
      <c r="Y98" s="262"/>
      <c r="Z98" s="262"/>
      <c r="AA98" s="262"/>
      <c r="AB98" s="262"/>
      <c r="AC98" s="262"/>
      <c r="AD98" s="262"/>
      <c r="AE98" s="262"/>
      <c r="AF98" s="262"/>
      <c r="AG98" s="250"/>
    </row>
    <row r="99">
      <c r="A99" s="407" t="s">
        <v>278</v>
      </c>
      <c r="B99" s="275">
        <v>0.0</v>
      </c>
      <c r="C99" s="275">
        <v>0.0</v>
      </c>
      <c r="D99" s="275">
        <v>0.0</v>
      </c>
      <c r="E99" s="275">
        <v>0.0</v>
      </c>
      <c r="F99" s="275">
        <v>0.0</v>
      </c>
      <c r="G99" s="275">
        <v>0.0</v>
      </c>
      <c r="H99" s="275">
        <v>0.0</v>
      </c>
      <c r="I99" s="275">
        <v>0.0</v>
      </c>
      <c r="J99" s="275">
        <v>0.0</v>
      </c>
      <c r="K99" s="275">
        <v>0.0</v>
      </c>
      <c r="L99" s="275">
        <v>0.0</v>
      </c>
      <c r="M99" s="275">
        <v>0.0</v>
      </c>
      <c r="N99" s="275">
        <v>0.0</v>
      </c>
      <c r="O99" s="275">
        <v>0.0</v>
      </c>
      <c r="P99" s="275">
        <v>0.0</v>
      </c>
      <c r="Q99" s="275">
        <v>0.0</v>
      </c>
      <c r="R99" s="275">
        <v>0.0</v>
      </c>
      <c r="S99" s="275">
        <v>0.0</v>
      </c>
      <c r="T99" s="275">
        <v>0.0</v>
      </c>
      <c r="U99" s="275">
        <v>0.0</v>
      </c>
      <c r="V99" s="275">
        <v>0.0</v>
      </c>
      <c r="W99" s="275">
        <v>0.0</v>
      </c>
      <c r="X99" s="275">
        <v>0.0</v>
      </c>
      <c r="Y99" s="275">
        <v>0.0</v>
      </c>
      <c r="Z99" s="275">
        <v>0.0</v>
      </c>
      <c r="AA99" s="275">
        <v>0.0</v>
      </c>
      <c r="AB99" s="275">
        <v>0.0</v>
      </c>
      <c r="AC99" s="275">
        <v>0.0</v>
      </c>
      <c r="AD99" s="275">
        <v>0.0</v>
      </c>
      <c r="AE99" s="275">
        <v>0.0</v>
      </c>
      <c r="AF99" s="275">
        <v>0.0</v>
      </c>
      <c r="AG99" s="250">
        <f t="shared" ref="AG99:AG112" si="32">SUM(B99:AF99)</f>
        <v>0</v>
      </c>
    </row>
    <row r="100">
      <c r="A100" s="408" t="s">
        <v>279</v>
      </c>
      <c r="B100" s="256">
        <v>0.0</v>
      </c>
      <c r="C100" s="256">
        <v>0.0</v>
      </c>
      <c r="D100" s="256">
        <v>0.0</v>
      </c>
      <c r="E100" s="256">
        <v>0.0</v>
      </c>
      <c r="F100" s="256">
        <v>0.0</v>
      </c>
      <c r="G100" s="256">
        <v>0.0</v>
      </c>
      <c r="H100" s="256">
        <v>0.0</v>
      </c>
      <c r="I100" s="256">
        <v>0.0</v>
      </c>
      <c r="J100" s="256">
        <v>0.0</v>
      </c>
      <c r="K100" s="256">
        <v>0.0</v>
      </c>
      <c r="L100" s="256">
        <v>0.0</v>
      </c>
      <c r="M100" s="256">
        <v>0.0</v>
      </c>
      <c r="N100" s="256">
        <v>0.0</v>
      </c>
      <c r="O100" s="256">
        <v>0.0</v>
      </c>
      <c r="P100" s="256">
        <v>0.0</v>
      </c>
      <c r="Q100" s="256">
        <v>0.0</v>
      </c>
      <c r="R100" s="256">
        <v>0.0</v>
      </c>
      <c r="S100" s="256">
        <v>0.0</v>
      </c>
      <c r="T100" s="256">
        <v>0.0</v>
      </c>
      <c r="U100" s="256">
        <v>0.0</v>
      </c>
      <c r="V100" s="256">
        <v>0.0</v>
      </c>
      <c r="W100" s="256">
        <v>0.0</v>
      </c>
      <c r="X100" s="256">
        <v>0.0</v>
      </c>
      <c r="Y100" s="256">
        <v>0.0</v>
      </c>
      <c r="Z100" s="256">
        <v>0.0</v>
      </c>
      <c r="AA100" s="256">
        <v>0.0</v>
      </c>
      <c r="AB100" s="256">
        <v>0.0</v>
      </c>
      <c r="AC100" s="256">
        <v>0.0</v>
      </c>
      <c r="AD100" s="256">
        <v>0.0</v>
      </c>
      <c r="AE100" s="256">
        <v>0.0</v>
      </c>
      <c r="AF100" s="256">
        <v>0.0</v>
      </c>
      <c r="AG100" s="250">
        <f t="shared" si="32"/>
        <v>0</v>
      </c>
    </row>
    <row r="101">
      <c r="A101" s="408" t="s">
        <v>1097</v>
      </c>
      <c r="B101" s="256">
        <v>39.3762</v>
      </c>
      <c r="C101" s="256">
        <v>0.0</v>
      </c>
      <c r="D101" s="256">
        <v>39.4052</v>
      </c>
      <c r="E101" s="256">
        <v>0.0</v>
      </c>
      <c r="F101" s="256">
        <v>0.0</v>
      </c>
      <c r="G101" s="256">
        <v>39.4226</v>
      </c>
      <c r="H101" s="256">
        <v>0.0</v>
      </c>
      <c r="I101" s="256">
        <v>0.0</v>
      </c>
      <c r="J101" s="256">
        <v>0.0</v>
      </c>
      <c r="K101" s="256">
        <v>39.411</v>
      </c>
      <c r="L101" s="256">
        <v>0.0</v>
      </c>
      <c r="M101" s="256">
        <v>39.266</v>
      </c>
      <c r="N101" s="256">
        <v>0.0</v>
      </c>
      <c r="O101" s="256">
        <v>0.0</v>
      </c>
      <c r="P101" s="256">
        <v>0.0</v>
      </c>
      <c r="Q101" s="256">
        <v>0.0</v>
      </c>
      <c r="R101" s="256">
        <v>0.0</v>
      </c>
      <c r="S101" s="256">
        <v>0.0</v>
      </c>
      <c r="T101" s="256">
        <v>0.0</v>
      </c>
      <c r="U101" s="256">
        <v>0.0</v>
      </c>
      <c r="V101" s="256">
        <v>38.9557</v>
      </c>
      <c r="W101" s="256">
        <v>0.0</v>
      </c>
      <c r="X101" s="256">
        <v>0.0</v>
      </c>
      <c r="Y101" s="256">
        <v>0.0</v>
      </c>
      <c r="Z101" s="256">
        <v>0.0</v>
      </c>
      <c r="AA101" s="256">
        <v>0.0</v>
      </c>
      <c r="AB101" s="256">
        <v>0.0</v>
      </c>
      <c r="AC101" s="256">
        <v>0.0</v>
      </c>
      <c r="AD101" s="256">
        <v>0.0</v>
      </c>
      <c r="AE101" s="256">
        <v>0.0</v>
      </c>
      <c r="AF101" s="256">
        <v>39.005</v>
      </c>
      <c r="AG101" s="250">
        <f t="shared" si="32"/>
        <v>274.8417</v>
      </c>
    </row>
    <row r="102">
      <c r="A102" s="408" t="s">
        <v>1098</v>
      </c>
      <c r="B102" s="256">
        <v>0.0</v>
      </c>
      <c r="C102" s="256">
        <v>0.0</v>
      </c>
      <c r="D102" s="256">
        <v>0.0</v>
      </c>
      <c r="E102" s="256">
        <v>0.0</v>
      </c>
      <c r="F102" s="256">
        <v>0.0</v>
      </c>
      <c r="G102" s="256">
        <v>0.0</v>
      </c>
      <c r="H102" s="256">
        <v>0.0</v>
      </c>
      <c r="I102" s="256">
        <v>0.0</v>
      </c>
      <c r="J102" s="256">
        <v>0.0</v>
      </c>
      <c r="K102" s="256">
        <v>0.0</v>
      </c>
      <c r="L102" s="256">
        <v>0.0</v>
      </c>
      <c r="M102" s="256">
        <v>0.0</v>
      </c>
      <c r="N102" s="256">
        <v>0.0</v>
      </c>
      <c r="O102" s="256">
        <v>0.0</v>
      </c>
      <c r="P102" s="256">
        <v>0.0</v>
      </c>
      <c r="Q102" s="256">
        <v>0.0</v>
      </c>
      <c r="R102" s="256">
        <v>0.0</v>
      </c>
      <c r="S102" s="256">
        <v>0.0</v>
      </c>
      <c r="T102" s="256">
        <v>0.0</v>
      </c>
      <c r="U102" s="256">
        <v>0.0</v>
      </c>
      <c r="V102" s="256">
        <v>0.0</v>
      </c>
      <c r="W102" s="256">
        <v>0.0</v>
      </c>
      <c r="X102" s="256">
        <v>0.0</v>
      </c>
      <c r="Y102" s="256">
        <v>0.0</v>
      </c>
      <c r="Z102" s="256">
        <v>0.0</v>
      </c>
      <c r="AA102" s="256">
        <v>0.0</v>
      </c>
      <c r="AB102" s="256">
        <v>0.0</v>
      </c>
      <c r="AC102" s="256">
        <v>0.0</v>
      </c>
      <c r="AD102" s="256">
        <v>0.0</v>
      </c>
      <c r="AE102" s="256">
        <v>0.0</v>
      </c>
      <c r="AF102" s="256">
        <v>0.0</v>
      </c>
      <c r="AG102" s="250">
        <f t="shared" si="32"/>
        <v>0</v>
      </c>
    </row>
    <row r="103">
      <c r="A103" s="408" t="s">
        <v>1099</v>
      </c>
      <c r="B103" s="256">
        <v>0.0</v>
      </c>
      <c r="C103" s="256">
        <v>0.0</v>
      </c>
      <c r="D103" s="256">
        <v>0.0</v>
      </c>
      <c r="E103" s="256">
        <v>0.0</v>
      </c>
      <c r="F103" s="256">
        <v>0.0</v>
      </c>
      <c r="G103" s="256">
        <v>0.0</v>
      </c>
      <c r="H103" s="256">
        <v>0.0</v>
      </c>
      <c r="I103" s="256">
        <v>0.0</v>
      </c>
      <c r="J103" s="256">
        <v>0.0</v>
      </c>
      <c r="K103" s="256">
        <v>0.0</v>
      </c>
      <c r="L103" s="256">
        <v>0.0</v>
      </c>
      <c r="M103" s="256">
        <v>0.0</v>
      </c>
      <c r="N103" s="256">
        <v>0.0</v>
      </c>
      <c r="O103" s="256">
        <v>0.0</v>
      </c>
      <c r="P103" s="256">
        <v>0.0</v>
      </c>
      <c r="Q103" s="256">
        <v>0.0</v>
      </c>
      <c r="R103" s="256">
        <v>0.0</v>
      </c>
      <c r="S103" s="256">
        <v>0.0</v>
      </c>
      <c r="T103" s="256">
        <v>0.0</v>
      </c>
      <c r="U103" s="256">
        <v>0.0</v>
      </c>
      <c r="V103" s="256">
        <v>0.0</v>
      </c>
      <c r="W103" s="256">
        <v>0.0</v>
      </c>
      <c r="X103" s="256">
        <v>0.0</v>
      </c>
      <c r="Y103" s="256">
        <v>0.0</v>
      </c>
      <c r="Z103" s="256">
        <v>0.0</v>
      </c>
      <c r="AA103" s="256">
        <v>0.0</v>
      </c>
      <c r="AB103" s="256">
        <v>0.0</v>
      </c>
      <c r="AC103" s="256">
        <v>0.0</v>
      </c>
      <c r="AD103" s="256">
        <v>0.0</v>
      </c>
      <c r="AE103" s="256">
        <v>0.0</v>
      </c>
      <c r="AF103" s="256">
        <v>0.0</v>
      </c>
      <c r="AG103" s="250">
        <f t="shared" si="32"/>
        <v>0</v>
      </c>
    </row>
    <row r="104">
      <c r="A104" s="408" t="s">
        <v>1100</v>
      </c>
      <c r="B104" s="256">
        <v>0.0</v>
      </c>
      <c r="C104" s="256">
        <v>0.0</v>
      </c>
      <c r="D104" s="256">
        <v>0.0</v>
      </c>
      <c r="E104" s="256">
        <v>0.0</v>
      </c>
      <c r="F104" s="256">
        <v>0.0</v>
      </c>
      <c r="G104" s="256">
        <v>0.0</v>
      </c>
      <c r="H104" s="256">
        <v>0.0</v>
      </c>
      <c r="I104" s="256">
        <v>0.0</v>
      </c>
      <c r="J104" s="256">
        <v>0.0</v>
      </c>
      <c r="K104" s="256">
        <v>0.0</v>
      </c>
      <c r="L104" s="256">
        <v>0.0</v>
      </c>
      <c r="M104" s="256">
        <v>0.0</v>
      </c>
      <c r="N104" s="256">
        <v>0.0</v>
      </c>
      <c r="O104" s="256">
        <v>0.0</v>
      </c>
      <c r="P104" s="256">
        <v>0.0</v>
      </c>
      <c r="Q104" s="256">
        <v>0.0</v>
      </c>
      <c r="R104" s="256">
        <v>0.0</v>
      </c>
      <c r="S104" s="256">
        <v>0.0</v>
      </c>
      <c r="T104" s="256">
        <v>0.0</v>
      </c>
      <c r="U104" s="256">
        <v>0.0</v>
      </c>
      <c r="V104" s="256">
        <v>0.0</v>
      </c>
      <c r="W104" s="256">
        <v>0.0</v>
      </c>
      <c r="X104" s="256">
        <v>0.0</v>
      </c>
      <c r="Y104" s="256">
        <v>0.0</v>
      </c>
      <c r="Z104" s="256">
        <v>0.0</v>
      </c>
      <c r="AA104" s="256">
        <v>0.0</v>
      </c>
      <c r="AB104" s="256">
        <v>0.0</v>
      </c>
      <c r="AC104" s="256">
        <v>0.0</v>
      </c>
      <c r="AD104" s="256">
        <v>0.0</v>
      </c>
      <c r="AE104" s="256">
        <v>0.0</v>
      </c>
      <c r="AF104" s="256">
        <v>0.0</v>
      </c>
      <c r="AG104" s="250">
        <f t="shared" si="32"/>
        <v>0</v>
      </c>
    </row>
    <row r="105">
      <c r="A105" s="408" t="s">
        <v>1101</v>
      </c>
      <c r="B105" s="256">
        <v>0.0</v>
      </c>
      <c r="C105" s="256">
        <v>0.0</v>
      </c>
      <c r="D105" s="256">
        <v>0.0</v>
      </c>
      <c r="E105" s="256">
        <v>0.0</v>
      </c>
      <c r="F105" s="256">
        <v>0.0</v>
      </c>
      <c r="G105" s="256">
        <v>0.0</v>
      </c>
      <c r="H105" s="256">
        <v>0.0</v>
      </c>
      <c r="I105" s="256">
        <v>0.0</v>
      </c>
      <c r="J105" s="256">
        <v>0.0</v>
      </c>
      <c r="K105" s="256">
        <v>0.0</v>
      </c>
      <c r="L105" s="256">
        <v>0.0</v>
      </c>
      <c r="M105" s="256">
        <v>0.0</v>
      </c>
      <c r="N105" s="256">
        <v>0.0</v>
      </c>
      <c r="O105" s="256">
        <v>0.0</v>
      </c>
      <c r="P105" s="256">
        <v>0.0</v>
      </c>
      <c r="Q105" s="256">
        <v>0.0</v>
      </c>
      <c r="R105" s="256">
        <v>0.0</v>
      </c>
      <c r="S105" s="256">
        <v>0.0</v>
      </c>
      <c r="T105" s="256">
        <v>0.0</v>
      </c>
      <c r="U105" s="256">
        <v>0.0</v>
      </c>
      <c r="V105" s="256">
        <v>0.0</v>
      </c>
      <c r="W105" s="256">
        <v>0.0</v>
      </c>
      <c r="X105" s="256">
        <v>0.0</v>
      </c>
      <c r="Y105" s="256">
        <v>0.0</v>
      </c>
      <c r="Z105" s="256">
        <v>0.0</v>
      </c>
      <c r="AA105" s="256">
        <v>0.0</v>
      </c>
      <c r="AB105" s="256">
        <v>0.0</v>
      </c>
      <c r="AC105" s="256">
        <v>0.0</v>
      </c>
      <c r="AD105" s="256">
        <v>0.0</v>
      </c>
      <c r="AE105" s="256">
        <v>0.0</v>
      </c>
      <c r="AF105" s="256">
        <v>0.0</v>
      </c>
      <c r="AG105" s="250">
        <f t="shared" si="32"/>
        <v>0</v>
      </c>
    </row>
    <row r="106" collapsed="1">
      <c r="A106" s="408" t="s">
        <v>1102</v>
      </c>
      <c r="B106" s="256">
        <v>0.0</v>
      </c>
      <c r="C106" s="256">
        <v>0.0</v>
      </c>
      <c r="D106" s="256">
        <v>0.0</v>
      </c>
      <c r="E106" s="256">
        <v>0.0</v>
      </c>
      <c r="F106" s="256">
        <v>0.0</v>
      </c>
      <c r="G106" s="256">
        <v>0.0</v>
      </c>
      <c r="H106" s="256">
        <v>0.0</v>
      </c>
      <c r="I106" s="256">
        <v>0.0</v>
      </c>
      <c r="J106" s="256">
        <v>0.0</v>
      </c>
      <c r="K106" s="256">
        <v>0.0</v>
      </c>
      <c r="L106" s="256">
        <v>0.0</v>
      </c>
      <c r="M106" s="256">
        <v>0.0</v>
      </c>
      <c r="N106" s="256">
        <v>0.0</v>
      </c>
      <c r="O106" s="256">
        <v>0.0</v>
      </c>
      <c r="P106" s="256">
        <v>0.0</v>
      </c>
      <c r="Q106" s="256">
        <v>0.0</v>
      </c>
      <c r="R106" s="256">
        <v>0.0</v>
      </c>
      <c r="S106" s="256">
        <v>0.0</v>
      </c>
      <c r="T106" s="256">
        <v>0.0</v>
      </c>
      <c r="U106" s="256">
        <v>0.0</v>
      </c>
      <c r="V106" s="256">
        <v>0.0</v>
      </c>
      <c r="W106" s="256">
        <v>0.0</v>
      </c>
      <c r="X106" s="256">
        <v>0.0</v>
      </c>
      <c r="Y106" s="256">
        <v>0.0</v>
      </c>
      <c r="Z106" s="256">
        <v>0.0</v>
      </c>
      <c r="AA106" s="256">
        <v>0.0</v>
      </c>
      <c r="AB106" s="256">
        <v>0.0</v>
      </c>
      <c r="AC106" s="256">
        <v>0.0</v>
      </c>
      <c r="AD106" s="256">
        <v>0.0</v>
      </c>
      <c r="AE106" s="256">
        <v>0.0</v>
      </c>
      <c r="AF106" s="256">
        <v>0.0</v>
      </c>
      <c r="AG106" s="250">
        <f t="shared" si="32"/>
        <v>0</v>
      </c>
    </row>
    <row r="107" hidden="1" outlineLevel="1">
      <c r="A107" s="408" t="s">
        <v>1103</v>
      </c>
      <c r="B107" s="353"/>
      <c r="C107" s="353"/>
      <c r="D107" s="353"/>
      <c r="E107" s="353"/>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250">
        <f t="shared" si="32"/>
        <v>0</v>
      </c>
    </row>
    <row r="108" hidden="1" outlineLevel="1">
      <c r="A108" s="408" t="s">
        <v>1104</v>
      </c>
      <c r="B108" s="353"/>
      <c r="C108" s="353"/>
      <c r="D108" s="353"/>
      <c r="E108" s="353"/>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250">
        <f t="shared" si="32"/>
        <v>0</v>
      </c>
    </row>
    <row r="109" hidden="1" outlineLevel="1">
      <c r="A109" s="401" t="s">
        <v>1105</v>
      </c>
      <c r="B109" s="353"/>
      <c r="C109" s="353"/>
      <c r="D109" s="353"/>
      <c r="E109" s="353"/>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250">
        <f t="shared" si="32"/>
        <v>0</v>
      </c>
    </row>
    <row r="110" hidden="1" outlineLevel="1">
      <c r="A110" s="401" t="s">
        <v>1106</v>
      </c>
      <c r="B110" s="353"/>
      <c r="C110" s="353"/>
      <c r="D110" s="353"/>
      <c r="E110" s="353"/>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250">
        <f t="shared" si="32"/>
        <v>0</v>
      </c>
    </row>
    <row r="111" hidden="1" outlineLevel="1">
      <c r="A111" s="401" t="s">
        <v>290</v>
      </c>
      <c r="B111" s="353"/>
      <c r="C111" s="353"/>
      <c r="D111" s="353"/>
      <c r="E111" s="353"/>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250">
        <f t="shared" si="32"/>
        <v>0</v>
      </c>
    </row>
    <row r="112">
      <c r="A112" s="278" t="s">
        <v>291</v>
      </c>
      <c r="B112" s="279">
        <f t="shared" ref="B112:AF112" si="33">sum(B99:B111)</f>
        <v>39.3762</v>
      </c>
      <c r="C112" s="279">
        <f t="shared" si="33"/>
        <v>0</v>
      </c>
      <c r="D112" s="279">
        <f t="shared" si="33"/>
        <v>39.4052</v>
      </c>
      <c r="E112" s="279">
        <f t="shared" si="33"/>
        <v>0</v>
      </c>
      <c r="F112" s="279">
        <f t="shared" si="33"/>
        <v>0</v>
      </c>
      <c r="G112" s="279">
        <f t="shared" si="33"/>
        <v>39.4226</v>
      </c>
      <c r="H112" s="279">
        <f t="shared" si="33"/>
        <v>0</v>
      </c>
      <c r="I112" s="279">
        <f t="shared" si="33"/>
        <v>0</v>
      </c>
      <c r="J112" s="279">
        <f t="shared" si="33"/>
        <v>0</v>
      </c>
      <c r="K112" s="279">
        <f t="shared" si="33"/>
        <v>39.411</v>
      </c>
      <c r="L112" s="279">
        <f t="shared" si="33"/>
        <v>0</v>
      </c>
      <c r="M112" s="279">
        <f t="shared" si="33"/>
        <v>39.266</v>
      </c>
      <c r="N112" s="279">
        <f t="shared" si="33"/>
        <v>0</v>
      </c>
      <c r="O112" s="279">
        <f t="shared" si="33"/>
        <v>0</v>
      </c>
      <c r="P112" s="279">
        <f t="shared" si="33"/>
        <v>0</v>
      </c>
      <c r="Q112" s="279">
        <f t="shared" si="33"/>
        <v>0</v>
      </c>
      <c r="R112" s="279">
        <f t="shared" si="33"/>
        <v>0</v>
      </c>
      <c r="S112" s="279">
        <f t="shared" si="33"/>
        <v>0</v>
      </c>
      <c r="T112" s="279">
        <f t="shared" si="33"/>
        <v>0</v>
      </c>
      <c r="U112" s="279">
        <f t="shared" si="33"/>
        <v>0</v>
      </c>
      <c r="V112" s="279">
        <f t="shared" si="33"/>
        <v>38.9557</v>
      </c>
      <c r="W112" s="279">
        <f t="shared" si="33"/>
        <v>0</v>
      </c>
      <c r="X112" s="279">
        <f t="shared" si="33"/>
        <v>0</v>
      </c>
      <c r="Y112" s="279">
        <f t="shared" si="33"/>
        <v>0</v>
      </c>
      <c r="Z112" s="279">
        <f t="shared" si="33"/>
        <v>0</v>
      </c>
      <c r="AA112" s="279">
        <f t="shared" si="33"/>
        <v>0</v>
      </c>
      <c r="AB112" s="279">
        <f t="shared" si="33"/>
        <v>0</v>
      </c>
      <c r="AC112" s="279">
        <f t="shared" si="33"/>
        <v>0</v>
      </c>
      <c r="AD112" s="279">
        <f t="shared" si="33"/>
        <v>0</v>
      </c>
      <c r="AE112" s="279">
        <f t="shared" si="33"/>
        <v>0</v>
      </c>
      <c r="AF112" s="279">
        <f t="shared" si="33"/>
        <v>39.005</v>
      </c>
      <c r="AG112" s="250">
        <f t="shared" si="32"/>
        <v>274.8417</v>
      </c>
    </row>
    <row r="113">
      <c r="A113" s="47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250"/>
    </row>
    <row r="114">
      <c r="AG114" s="189"/>
    </row>
    <row r="115">
      <c r="AG115" s="189"/>
    </row>
    <row r="116">
      <c r="A116" s="286" t="s">
        <v>842</v>
      </c>
      <c r="B116" s="200">
        <f t="shared" ref="B116:AF116" si="34">sum(B117,B128)</f>
        <v>0</v>
      </c>
      <c r="C116" s="200">
        <f t="shared" si="34"/>
        <v>0</v>
      </c>
      <c r="D116" s="200">
        <f t="shared" si="34"/>
        <v>0</v>
      </c>
      <c r="E116" s="200">
        <f t="shared" si="34"/>
        <v>0</v>
      </c>
      <c r="F116" s="200">
        <f t="shared" si="34"/>
        <v>0</v>
      </c>
      <c r="G116" s="200">
        <f t="shared" si="34"/>
        <v>0</v>
      </c>
      <c r="H116" s="200">
        <f t="shared" si="34"/>
        <v>0</v>
      </c>
      <c r="I116" s="200">
        <f t="shared" si="34"/>
        <v>0</v>
      </c>
      <c r="J116" s="200">
        <f t="shared" si="34"/>
        <v>0</v>
      </c>
      <c r="K116" s="200">
        <f t="shared" si="34"/>
        <v>0</v>
      </c>
      <c r="L116" s="200">
        <f t="shared" si="34"/>
        <v>0</v>
      </c>
      <c r="M116" s="200">
        <f t="shared" si="34"/>
        <v>0</v>
      </c>
      <c r="N116" s="200">
        <f t="shared" si="34"/>
        <v>0</v>
      </c>
      <c r="O116" s="200">
        <f t="shared" si="34"/>
        <v>1</v>
      </c>
      <c r="P116" s="200">
        <f t="shared" si="34"/>
        <v>0</v>
      </c>
      <c r="Q116" s="200">
        <f t="shared" si="34"/>
        <v>0</v>
      </c>
      <c r="R116" s="200">
        <f t="shared" si="34"/>
        <v>1</v>
      </c>
      <c r="S116" s="200">
        <f t="shared" si="34"/>
        <v>0</v>
      </c>
      <c r="T116" s="200">
        <f t="shared" si="34"/>
        <v>1</v>
      </c>
      <c r="U116" s="200">
        <f t="shared" si="34"/>
        <v>0</v>
      </c>
      <c r="V116" s="200">
        <f t="shared" si="34"/>
        <v>0</v>
      </c>
      <c r="W116" s="200">
        <f t="shared" si="34"/>
        <v>0</v>
      </c>
      <c r="X116" s="200">
        <f t="shared" si="34"/>
        <v>0</v>
      </c>
      <c r="Y116" s="200">
        <f t="shared" si="34"/>
        <v>0</v>
      </c>
      <c r="Z116" s="200">
        <f t="shared" si="34"/>
        <v>0</v>
      </c>
      <c r="AA116" s="200">
        <f t="shared" si="34"/>
        <v>0</v>
      </c>
      <c r="AB116" s="200">
        <f t="shared" si="34"/>
        <v>0</v>
      </c>
      <c r="AC116" s="200">
        <f t="shared" si="34"/>
        <v>1</v>
      </c>
      <c r="AD116" s="200">
        <f t="shared" si="34"/>
        <v>0</v>
      </c>
      <c r="AE116" s="200">
        <f t="shared" si="34"/>
        <v>0</v>
      </c>
      <c r="AF116" s="200">
        <f t="shared" si="34"/>
        <v>0</v>
      </c>
      <c r="AG116" s="189">
        <f t="shared" ref="AG116:AG121" si="36">SUM(B116:AF116)</f>
        <v>4</v>
      </c>
    </row>
    <row r="117">
      <c r="A117" s="202" t="s">
        <v>230</v>
      </c>
      <c r="B117" s="203">
        <f t="shared" ref="B117:AF117" si="35">sum(B121,B126)</f>
        <v>0</v>
      </c>
      <c r="C117" s="203">
        <f t="shared" si="35"/>
        <v>0</v>
      </c>
      <c r="D117" s="203">
        <f t="shared" si="35"/>
        <v>0</v>
      </c>
      <c r="E117" s="203">
        <f t="shared" si="35"/>
        <v>0</v>
      </c>
      <c r="F117" s="203">
        <f t="shared" si="35"/>
        <v>0</v>
      </c>
      <c r="G117" s="203">
        <f t="shared" si="35"/>
        <v>0</v>
      </c>
      <c r="H117" s="203">
        <f t="shared" si="35"/>
        <v>0</v>
      </c>
      <c r="I117" s="203">
        <f t="shared" si="35"/>
        <v>0</v>
      </c>
      <c r="J117" s="203">
        <f t="shared" si="35"/>
        <v>0</v>
      </c>
      <c r="K117" s="203">
        <f t="shared" si="35"/>
        <v>0</v>
      </c>
      <c r="L117" s="203">
        <f t="shared" si="35"/>
        <v>0</v>
      </c>
      <c r="M117" s="203">
        <f t="shared" si="35"/>
        <v>0</v>
      </c>
      <c r="N117" s="203">
        <f t="shared" si="35"/>
        <v>0</v>
      </c>
      <c r="O117" s="203">
        <f t="shared" si="35"/>
        <v>1</v>
      </c>
      <c r="P117" s="203">
        <f t="shared" si="35"/>
        <v>0</v>
      </c>
      <c r="Q117" s="203">
        <f t="shared" si="35"/>
        <v>0</v>
      </c>
      <c r="R117" s="203">
        <f t="shared" si="35"/>
        <v>1</v>
      </c>
      <c r="S117" s="203">
        <f t="shared" si="35"/>
        <v>0</v>
      </c>
      <c r="T117" s="203">
        <f t="shared" si="35"/>
        <v>1</v>
      </c>
      <c r="U117" s="203">
        <f t="shared" si="35"/>
        <v>0</v>
      </c>
      <c r="V117" s="203">
        <f t="shared" si="35"/>
        <v>0</v>
      </c>
      <c r="W117" s="203">
        <f t="shared" si="35"/>
        <v>0</v>
      </c>
      <c r="X117" s="203">
        <f t="shared" si="35"/>
        <v>0</v>
      </c>
      <c r="Y117" s="203">
        <f t="shared" si="35"/>
        <v>0</v>
      </c>
      <c r="Z117" s="203">
        <f t="shared" si="35"/>
        <v>0</v>
      </c>
      <c r="AA117" s="203">
        <f t="shared" si="35"/>
        <v>0</v>
      </c>
      <c r="AB117" s="203">
        <f t="shared" si="35"/>
        <v>0</v>
      </c>
      <c r="AC117" s="203">
        <f t="shared" si="35"/>
        <v>1</v>
      </c>
      <c r="AD117" s="203">
        <f t="shared" si="35"/>
        <v>0</v>
      </c>
      <c r="AE117" s="203">
        <f t="shared" si="35"/>
        <v>0</v>
      </c>
      <c r="AF117" s="203">
        <f t="shared" si="35"/>
        <v>0</v>
      </c>
      <c r="AG117" s="189">
        <f t="shared" si="36"/>
        <v>4</v>
      </c>
    </row>
    <row r="118">
      <c r="A118" s="288" t="s">
        <v>231</v>
      </c>
      <c r="B118" s="235">
        <v>0.0</v>
      </c>
      <c r="C118" s="235">
        <v>0.0</v>
      </c>
      <c r="D118" s="235">
        <v>0.0</v>
      </c>
      <c r="E118" s="235">
        <v>0.0</v>
      </c>
      <c r="F118" s="235">
        <v>0.0</v>
      </c>
      <c r="G118" s="235">
        <v>0.0</v>
      </c>
      <c r="H118" s="235">
        <v>0.0</v>
      </c>
      <c r="I118" s="235">
        <v>0.0</v>
      </c>
      <c r="J118" s="235">
        <v>0.0</v>
      </c>
      <c r="K118" s="235">
        <v>0.0</v>
      </c>
      <c r="L118" s="235">
        <v>0.0</v>
      </c>
      <c r="M118" s="235">
        <v>0.0</v>
      </c>
      <c r="N118" s="235">
        <v>0.0</v>
      </c>
      <c r="O118" s="235">
        <v>1.0</v>
      </c>
      <c r="P118" s="235">
        <v>0.0</v>
      </c>
      <c r="Q118" s="235">
        <v>0.0</v>
      </c>
      <c r="R118" s="235">
        <v>1.0</v>
      </c>
      <c r="S118" s="235">
        <v>0.0</v>
      </c>
      <c r="T118" s="235">
        <v>1.0</v>
      </c>
      <c r="U118" s="235">
        <v>0.0</v>
      </c>
      <c r="V118" s="235">
        <v>0.0</v>
      </c>
      <c r="W118" s="235">
        <v>0.0</v>
      </c>
      <c r="X118" s="235">
        <v>0.0</v>
      </c>
      <c r="Y118" s="235">
        <v>0.0</v>
      </c>
      <c r="Z118" s="235">
        <v>0.0</v>
      </c>
      <c r="AA118" s="235">
        <v>0.0</v>
      </c>
      <c r="AB118" s="235">
        <v>0.0</v>
      </c>
      <c r="AC118" s="235">
        <v>1.0</v>
      </c>
      <c r="AD118" s="235">
        <v>0.0</v>
      </c>
      <c r="AE118" s="235">
        <v>0.0</v>
      </c>
      <c r="AF118" s="235">
        <v>0.0</v>
      </c>
      <c r="AG118" s="189">
        <f t="shared" si="36"/>
        <v>4</v>
      </c>
    </row>
    <row r="119" collapsed="1">
      <c r="A119" s="288" t="s">
        <v>1107</v>
      </c>
      <c r="B119" s="235">
        <v>0.0</v>
      </c>
      <c r="C119" s="235">
        <v>0.0</v>
      </c>
      <c r="D119" s="235">
        <v>0.0</v>
      </c>
      <c r="E119" s="235">
        <v>0.0</v>
      </c>
      <c r="F119" s="235">
        <v>0.0</v>
      </c>
      <c r="G119" s="235">
        <v>0.0</v>
      </c>
      <c r="H119" s="235">
        <v>0.0</v>
      </c>
      <c r="I119" s="235">
        <v>0.0</v>
      </c>
      <c r="J119" s="235">
        <v>0.0</v>
      </c>
      <c r="K119" s="235">
        <v>0.0</v>
      </c>
      <c r="L119" s="235">
        <v>0.0</v>
      </c>
      <c r="M119" s="235">
        <v>0.0</v>
      </c>
      <c r="N119" s="235">
        <v>0.0</v>
      </c>
      <c r="O119" s="235">
        <v>0.0</v>
      </c>
      <c r="P119" s="235">
        <v>0.0</v>
      </c>
      <c r="Q119" s="235">
        <v>0.0</v>
      </c>
      <c r="R119" s="235">
        <v>0.0</v>
      </c>
      <c r="S119" s="235">
        <v>0.0</v>
      </c>
      <c r="T119" s="235">
        <v>0.0</v>
      </c>
      <c r="U119" s="235">
        <v>0.0</v>
      </c>
      <c r="V119" s="235">
        <v>0.0</v>
      </c>
      <c r="W119" s="235">
        <v>0.0</v>
      </c>
      <c r="X119" s="235">
        <v>0.0</v>
      </c>
      <c r="Y119" s="235">
        <v>0.0</v>
      </c>
      <c r="Z119" s="235">
        <v>0.0</v>
      </c>
      <c r="AA119" s="235">
        <v>0.0</v>
      </c>
      <c r="AB119" s="235">
        <v>0.0</v>
      </c>
      <c r="AC119" s="235">
        <v>0.0</v>
      </c>
      <c r="AD119" s="235">
        <v>0.0</v>
      </c>
      <c r="AE119" s="235">
        <v>0.0</v>
      </c>
      <c r="AF119" s="235">
        <v>0.0</v>
      </c>
      <c r="AG119" s="189">
        <f t="shared" si="36"/>
        <v>0</v>
      </c>
    </row>
    <row r="120" hidden="1" outlineLevel="1">
      <c r="A120" s="288" t="s">
        <v>1108</v>
      </c>
      <c r="B120" s="295"/>
      <c r="C120" s="295"/>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c r="AB120" s="295"/>
      <c r="AC120" s="295"/>
      <c r="AD120" s="295"/>
      <c r="AE120" s="295"/>
      <c r="AF120" s="295"/>
      <c r="AG120" s="189">
        <f t="shared" si="36"/>
        <v>0</v>
      </c>
    </row>
    <row r="121">
      <c r="A121" s="289" t="s">
        <v>234</v>
      </c>
      <c r="B121" s="290">
        <f t="shared" ref="B121:AF121" si="37">sum(B118:B120)</f>
        <v>0</v>
      </c>
      <c r="C121" s="290">
        <f t="shared" si="37"/>
        <v>0</v>
      </c>
      <c r="D121" s="290">
        <f t="shared" si="37"/>
        <v>0</v>
      </c>
      <c r="E121" s="290">
        <f t="shared" si="37"/>
        <v>0</v>
      </c>
      <c r="F121" s="290">
        <f t="shared" si="37"/>
        <v>0</v>
      </c>
      <c r="G121" s="290">
        <f t="shared" si="37"/>
        <v>0</v>
      </c>
      <c r="H121" s="290">
        <f t="shared" si="37"/>
        <v>0</v>
      </c>
      <c r="I121" s="290">
        <f t="shared" si="37"/>
        <v>0</v>
      </c>
      <c r="J121" s="290">
        <f t="shared" si="37"/>
        <v>0</v>
      </c>
      <c r="K121" s="290">
        <f t="shared" si="37"/>
        <v>0</v>
      </c>
      <c r="L121" s="290">
        <f t="shared" si="37"/>
        <v>0</v>
      </c>
      <c r="M121" s="290">
        <f t="shared" si="37"/>
        <v>0</v>
      </c>
      <c r="N121" s="290">
        <f t="shared" si="37"/>
        <v>0</v>
      </c>
      <c r="O121" s="290">
        <f t="shared" si="37"/>
        <v>1</v>
      </c>
      <c r="P121" s="290">
        <f t="shared" si="37"/>
        <v>0</v>
      </c>
      <c r="Q121" s="290">
        <f t="shared" si="37"/>
        <v>0</v>
      </c>
      <c r="R121" s="290">
        <f t="shared" si="37"/>
        <v>1</v>
      </c>
      <c r="S121" s="290">
        <f t="shared" si="37"/>
        <v>0</v>
      </c>
      <c r="T121" s="290">
        <f t="shared" si="37"/>
        <v>1</v>
      </c>
      <c r="U121" s="290">
        <f t="shared" si="37"/>
        <v>0</v>
      </c>
      <c r="V121" s="290">
        <f t="shared" si="37"/>
        <v>0</v>
      </c>
      <c r="W121" s="290">
        <f t="shared" si="37"/>
        <v>0</v>
      </c>
      <c r="X121" s="290">
        <f t="shared" si="37"/>
        <v>0</v>
      </c>
      <c r="Y121" s="290">
        <f t="shared" si="37"/>
        <v>0</v>
      </c>
      <c r="Z121" s="290">
        <f t="shared" si="37"/>
        <v>0</v>
      </c>
      <c r="AA121" s="290">
        <f t="shared" si="37"/>
        <v>0</v>
      </c>
      <c r="AB121" s="290">
        <f t="shared" si="37"/>
        <v>0</v>
      </c>
      <c r="AC121" s="290">
        <f t="shared" si="37"/>
        <v>1</v>
      </c>
      <c r="AD121" s="290">
        <f t="shared" si="37"/>
        <v>0</v>
      </c>
      <c r="AE121" s="290">
        <f t="shared" si="37"/>
        <v>0</v>
      </c>
      <c r="AF121" s="290">
        <f t="shared" si="37"/>
        <v>0</v>
      </c>
      <c r="AG121" s="189">
        <f t="shared" si="36"/>
        <v>4</v>
      </c>
    </row>
    <row r="122" collapsed="1">
      <c r="A122" s="211"/>
      <c r="B122" s="307"/>
      <c r="C122" s="307"/>
      <c r="D122" s="307"/>
      <c r="E122" s="307"/>
      <c r="F122" s="307"/>
      <c r="G122" s="307"/>
      <c r="H122" s="307"/>
      <c r="I122" s="307"/>
      <c r="J122" s="307"/>
      <c r="K122" s="307"/>
      <c r="L122" s="307"/>
      <c r="M122" s="307"/>
      <c r="N122" s="307"/>
      <c r="O122" s="307"/>
      <c r="P122" s="307"/>
      <c r="Q122" s="307"/>
      <c r="R122" s="307"/>
      <c r="S122" s="307"/>
      <c r="T122" s="307"/>
      <c r="U122" s="307"/>
      <c r="V122" s="307"/>
      <c r="W122" s="307"/>
      <c r="X122" s="307"/>
      <c r="Y122" s="307"/>
      <c r="Z122" s="307"/>
      <c r="AA122" s="307"/>
      <c r="AB122" s="307"/>
      <c r="AC122" s="307"/>
      <c r="AD122" s="307"/>
      <c r="AE122" s="307"/>
      <c r="AF122" s="307"/>
      <c r="AG122" s="189"/>
    </row>
    <row r="123" hidden="1" outlineLevel="1">
      <c r="A123" s="288" t="s">
        <v>235</v>
      </c>
      <c r="B123" s="295"/>
      <c r="C123" s="295"/>
      <c r="D123" s="295"/>
      <c r="E123" s="295"/>
      <c r="F123" s="295"/>
      <c r="G123" s="295"/>
      <c r="H123" s="295"/>
      <c r="I123" s="295"/>
      <c r="J123" s="295"/>
      <c r="K123" s="295"/>
      <c r="L123" s="295"/>
      <c r="M123" s="295"/>
      <c r="N123" s="295"/>
      <c r="O123" s="295"/>
      <c r="P123" s="295"/>
      <c r="Q123" s="295"/>
      <c r="R123" s="295"/>
      <c r="S123" s="295"/>
      <c r="T123" s="295"/>
      <c r="U123" s="295"/>
      <c r="V123" s="295"/>
      <c r="W123" s="295"/>
      <c r="X123" s="295"/>
      <c r="Y123" s="295"/>
      <c r="Z123" s="295"/>
      <c r="AA123" s="295"/>
      <c r="AB123" s="295"/>
      <c r="AC123" s="295"/>
      <c r="AD123" s="295"/>
      <c r="AE123" s="295"/>
      <c r="AF123" s="295"/>
      <c r="AG123" s="189">
        <f t="shared" ref="AG123:AG126" si="38">SUM(B123:AF123)</f>
        <v>0</v>
      </c>
    </row>
    <row r="124" hidden="1" outlineLevel="1">
      <c r="A124" s="288" t="s">
        <v>1109</v>
      </c>
      <c r="B124" s="295"/>
      <c r="C124" s="295"/>
      <c r="D124" s="295"/>
      <c r="E124" s="295"/>
      <c r="F124" s="295"/>
      <c r="G124" s="295"/>
      <c r="H124" s="295"/>
      <c r="I124" s="295"/>
      <c r="J124" s="295"/>
      <c r="K124" s="295"/>
      <c r="L124" s="295"/>
      <c r="M124" s="295"/>
      <c r="N124" s="295"/>
      <c r="O124" s="295"/>
      <c r="P124" s="295"/>
      <c r="Q124" s="295"/>
      <c r="R124" s="295"/>
      <c r="S124" s="295"/>
      <c r="T124" s="295"/>
      <c r="U124" s="295"/>
      <c r="V124" s="295"/>
      <c r="W124" s="295"/>
      <c r="X124" s="295"/>
      <c r="Y124" s="295"/>
      <c r="Z124" s="295"/>
      <c r="AA124" s="295"/>
      <c r="AB124" s="295"/>
      <c r="AC124" s="295"/>
      <c r="AD124" s="295"/>
      <c r="AE124" s="295"/>
      <c r="AF124" s="295"/>
      <c r="AG124" s="189">
        <f t="shared" si="38"/>
        <v>0</v>
      </c>
    </row>
    <row r="125" hidden="1" outlineLevel="1">
      <c r="A125" s="288" t="s">
        <v>1110</v>
      </c>
      <c r="B125" s="295"/>
      <c r="C125" s="295"/>
      <c r="D125" s="295"/>
      <c r="E125" s="295"/>
      <c r="F125" s="295"/>
      <c r="G125" s="295"/>
      <c r="H125" s="295"/>
      <c r="I125" s="295"/>
      <c r="J125" s="295"/>
      <c r="K125" s="295"/>
      <c r="L125" s="295"/>
      <c r="M125" s="295"/>
      <c r="N125" s="295"/>
      <c r="O125" s="295"/>
      <c r="P125" s="295"/>
      <c r="Q125" s="295"/>
      <c r="R125" s="295"/>
      <c r="S125" s="295"/>
      <c r="T125" s="295"/>
      <c r="U125" s="295"/>
      <c r="V125" s="295"/>
      <c r="W125" s="295"/>
      <c r="X125" s="295"/>
      <c r="Y125" s="295"/>
      <c r="Z125" s="295"/>
      <c r="AA125" s="295"/>
      <c r="AB125" s="295"/>
      <c r="AC125" s="295"/>
      <c r="AD125" s="295"/>
      <c r="AE125" s="295"/>
      <c r="AF125" s="295"/>
      <c r="AG125" s="189">
        <f t="shared" si="38"/>
        <v>0</v>
      </c>
    </row>
    <row r="126" hidden="1" outlineLevel="1">
      <c r="A126" s="289" t="s">
        <v>238</v>
      </c>
      <c r="B126" s="290">
        <f t="shared" ref="B126:AF126" si="39">sum(B123:B125)</f>
        <v>0</v>
      </c>
      <c r="C126" s="290">
        <f t="shared" si="39"/>
        <v>0</v>
      </c>
      <c r="D126" s="290">
        <f t="shared" si="39"/>
        <v>0</v>
      </c>
      <c r="E126" s="290">
        <f t="shared" si="39"/>
        <v>0</v>
      </c>
      <c r="F126" s="290">
        <f t="shared" si="39"/>
        <v>0</v>
      </c>
      <c r="G126" s="290">
        <f t="shared" si="39"/>
        <v>0</v>
      </c>
      <c r="H126" s="290">
        <f t="shared" si="39"/>
        <v>0</v>
      </c>
      <c r="I126" s="290">
        <f t="shared" si="39"/>
        <v>0</v>
      </c>
      <c r="J126" s="290">
        <f t="shared" si="39"/>
        <v>0</v>
      </c>
      <c r="K126" s="290">
        <f t="shared" si="39"/>
        <v>0</v>
      </c>
      <c r="L126" s="290">
        <f t="shared" si="39"/>
        <v>0</v>
      </c>
      <c r="M126" s="290">
        <f t="shared" si="39"/>
        <v>0</v>
      </c>
      <c r="N126" s="290">
        <f t="shared" si="39"/>
        <v>0</v>
      </c>
      <c r="O126" s="290">
        <f t="shared" si="39"/>
        <v>0</v>
      </c>
      <c r="P126" s="290">
        <f t="shared" si="39"/>
        <v>0</v>
      </c>
      <c r="Q126" s="290">
        <f t="shared" si="39"/>
        <v>0</v>
      </c>
      <c r="R126" s="290">
        <f t="shared" si="39"/>
        <v>0</v>
      </c>
      <c r="S126" s="290">
        <f t="shared" si="39"/>
        <v>0</v>
      </c>
      <c r="T126" s="290">
        <f t="shared" si="39"/>
        <v>0</v>
      </c>
      <c r="U126" s="290">
        <f t="shared" si="39"/>
        <v>0</v>
      </c>
      <c r="V126" s="290">
        <f t="shared" si="39"/>
        <v>0</v>
      </c>
      <c r="W126" s="290">
        <f t="shared" si="39"/>
        <v>0</v>
      </c>
      <c r="X126" s="290">
        <f t="shared" si="39"/>
        <v>0</v>
      </c>
      <c r="Y126" s="290">
        <f t="shared" si="39"/>
        <v>0</v>
      </c>
      <c r="Z126" s="290">
        <f t="shared" si="39"/>
        <v>0</v>
      </c>
      <c r="AA126" s="290">
        <f t="shared" si="39"/>
        <v>0</v>
      </c>
      <c r="AB126" s="290">
        <f t="shared" si="39"/>
        <v>0</v>
      </c>
      <c r="AC126" s="290">
        <f t="shared" si="39"/>
        <v>0</v>
      </c>
      <c r="AD126" s="290">
        <f t="shared" si="39"/>
        <v>0</v>
      </c>
      <c r="AE126" s="290">
        <f t="shared" si="39"/>
        <v>0</v>
      </c>
      <c r="AF126" s="290">
        <f t="shared" si="39"/>
        <v>0</v>
      </c>
      <c r="AG126" s="189">
        <f t="shared" si="38"/>
        <v>0</v>
      </c>
    </row>
    <row r="127" hidden="1" outlineLevel="1">
      <c r="A127" s="211"/>
      <c r="B127" s="293"/>
      <c r="C127" s="293"/>
      <c r="D127" s="293"/>
      <c r="E127" s="293"/>
      <c r="F127" s="293"/>
      <c r="G127" s="293"/>
      <c r="H127" s="293"/>
      <c r="I127" s="293"/>
      <c r="J127" s="293"/>
      <c r="K127" s="293"/>
      <c r="L127" s="293"/>
      <c r="M127" s="293"/>
      <c r="N127" s="293"/>
      <c r="O127" s="293"/>
      <c r="P127" s="293"/>
      <c r="Q127" s="293"/>
      <c r="R127" s="293"/>
      <c r="S127" s="293"/>
      <c r="T127" s="293"/>
      <c r="U127" s="293"/>
      <c r="V127" s="293"/>
      <c r="W127" s="293"/>
      <c r="X127" s="293"/>
      <c r="Y127" s="293"/>
      <c r="Z127" s="293"/>
      <c r="AA127" s="293"/>
      <c r="AB127" s="293"/>
      <c r="AC127" s="293"/>
      <c r="AD127" s="293"/>
      <c r="AE127" s="293"/>
      <c r="AF127" s="293"/>
      <c r="AG127" s="189"/>
    </row>
    <row r="128" collapsed="1">
      <c r="A128" s="218" t="s">
        <v>239</v>
      </c>
      <c r="B128" s="219">
        <f t="shared" ref="B128:AF128" si="40">sum(B132,B136,B141)</f>
        <v>0</v>
      </c>
      <c r="C128" s="219">
        <f t="shared" si="40"/>
        <v>0</v>
      </c>
      <c r="D128" s="219">
        <f t="shared" si="40"/>
        <v>0</v>
      </c>
      <c r="E128" s="219">
        <f t="shared" si="40"/>
        <v>0</v>
      </c>
      <c r="F128" s="219">
        <f t="shared" si="40"/>
        <v>0</v>
      </c>
      <c r="G128" s="219">
        <f t="shared" si="40"/>
        <v>0</v>
      </c>
      <c r="H128" s="219">
        <f t="shared" si="40"/>
        <v>0</v>
      </c>
      <c r="I128" s="219">
        <f t="shared" si="40"/>
        <v>0</v>
      </c>
      <c r="J128" s="219">
        <f t="shared" si="40"/>
        <v>0</v>
      </c>
      <c r="K128" s="219">
        <f t="shared" si="40"/>
        <v>0</v>
      </c>
      <c r="L128" s="219">
        <f t="shared" si="40"/>
        <v>0</v>
      </c>
      <c r="M128" s="219">
        <f t="shared" si="40"/>
        <v>0</v>
      </c>
      <c r="N128" s="219">
        <f t="shared" si="40"/>
        <v>0</v>
      </c>
      <c r="O128" s="219">
        <f t="shared" si="40"/>
        <v>0</v>
      </c>
      <c r="P128" s="219">
        <f t="shared" si="40"/>
        <v>0</v>
      </c>
      <c r="Q128" s="219">
        <f t="shared" si="40"/>
        <v>0</v>
      </c>
      <c r="R128" s="219">
        <f t="shared" si="40"/>
        <v>0</v>
      </c>
      <c r="S128" s="219">
        <f t="shared" si="40"/>
        <v>0</v>
      </c>
      <c r="T128" s="219">
        <f t="shared" si="40"/>
        <v>0</v>
      </c>
      <c r="U128" s="219">
        <f t="shared" si="40"/>
        <v>0</v>
      </c>
      <c r="V128" s="219">
        <f t="shared" si="40"/>
        <v>0</v>
      </c>
      <c r="W128" s="219">
        <f t="shared" si="40"/>
        <v>0</v>
      </c>
      <c r="X128" s="219">
        <f t="shared" si="40"/>
        <v>0</v>
      </c>
      <c r="Y128" s="219">
        <f t="shared" si="40"/>
        <v>0</v>
      </c>
      <c r="Z128" s="219">
        <f t="shared" si="40"/>
        <v>0</v>
      </c>
      <c r="AA128" s="219">
        <f t="shared" si="40"/>
        <v>0</v>
      </c>
      <c r="AB128" s="219">
        <f t="shared" si="40"/>
        <v>0</v>
      </c>
      <c r="AC128" s="219">
        <f t="shared" si="40"/>
        <v>0</v>
      </c>
      <c r="AD128" s="219">
        <f t="shared" si="40"/>
        <v>0</v>
      </c>
      <c r="AE128" s="219">
        <f t="shared" si="40"/>
        <v>0</v>
      </c>
      <c r="AF128" s="219">
        <f t="shared" si="40"/>
        <v>0</v>
      </c>
      <c r="AG128" s="189">
        <f t="shared" ref="AG128:AG132" si="41">SUM(B128:AF128)</f>
        <v>0</v>
      </c>
    </row>
    <row r="129" hidden="1" outlineLevel="1">
      <c r="A129" s="288" t="s">
        <v>240</v>
      </c>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189">
        <f t="shared" si="41"/>
        <v>0</v>
      </c>
    </row>
    <row r="130" hidden="1" outlineLevel="1">
      <c r="A130" s="288" t="s">
        <v>1111</v>
      </c>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189">
        <f t="shared" si="41"/>
        <v>0</v>
      </c>
    </row>
    <row r="131" hidden="1" outlineLevel="1">
      <c r="A131" s="288" t="s">
        <v>1112</v>
      </c>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c r="AB131" s="295"/>
      <c r="AC131" s="295"/>
      <c r="AD131" s="295"/>
      <c r="AE131" s="295"/>
      <c r="AF131" s="295"/>
      <c r="AG131" s="189">
        <f t="shared" si="41"/>
        <v>0</v>
      </c>
    </row>
    <row r="132" hidden="1" outlineLevel="1">
      <c r="A132" s="289" t="s">
        <v>243</v>
      </c>
      <c r="B132" s="290">
        <f t="shared" ref="B132:AF132" si="42">sum(B129:B131)</f>
        <v>0</v>
      </c>
      <c r="C132" s="290">
        <f t="shared" si="42"/>
        <v>0</v>
      </c>
      <c r="D132" s="290">
        <f t="shared" si="42"/>
        <v>0</v>
      </c>
      <c r="E132" s="290">
        <f t="shared" si="42"/>
        <v>0</v>
      </c>
      <c r="F132" s="290">
        <f t="shared" si="42"/>
        <v>0</v>
      </c>
      <c r="G132" s="290">
        <f t="shared" si="42"/>
        <v>0</v>
      </c>
      <c r="H132" s="290">
        <f t="shared" si="42"/>
        <v>0</v>
      </c>
      <c r="I132" s="290">
        <f t="shared" si="42"/>
        <v>0</v>
      </c>
      <c r="J132" s="290">
        <f t="shared" si="42"/>
        <v>0</v>
      </c>
      <c r="K132" s="290">
        <f t="shared" si="42"/>
        <v>0</v>
      </c>
      <c r="L132" s="290">
        <f t="shared" si="42"/>
        <v>0</v>
      </c>
      <c r="M132" s="290">
        <f t="shared" si="42"/>
        <v>0</v>
      </c>
      <c r="N132" s="290">
        <f t="shared" si="42"/>
        <v>0</v>
      </c>
      <c r="O132" s="290">
        <f t="shared" si="42"/>
        <v>0</v>
      </c>
      <c r="P132" s="290">
        <f t="shared" si="42"/>
        <v>0</v>
      </c>
      <c r="Q132" s="290">
        <f t="shared" si="42"/>
        <v>0</v>
      </c>
      <c r="R132" s="290">
        <f t="shared" si="42"/>
        <v>0</v>
      </c>
      <c r="S132" s="290">
        <f t="shared" si="42"/>
        <v>0</v>
      </c>
      <c r="T132" s="290">
        <f t="shared" si="42"/>
        <v>0</v>
      </c>
      <c r="U132" s="290">
        <f t="shared" si="42"/>
        <v>0</v>
      </c>
      <c r="V132" s="290">
        <f t="shared" si="42"/>
        <v>0</v>
      </c>
      <c r="W132" s="290">
        <f t="shared" si="42"/>
        <v>0</v>
      </c>
      <c r="X132" s="290">
        <f t="shared" si="42"/>
        <v>0</v>
      </c>
      <c r="Y132" s="290">
        <f t="shared" si="42"/>
        <v>0</v>
      </c>
      <c r="Z132" s="290">
        <f t="shared" si="42"/>
        <v>0</v>
      </c>
      <c r="AA132" s="290">
        <f t="shared" si="42"/>
        <v>0</v>
      </c>
      <c r="AB132" s="290">
        <f t="shared" si="42"/>
        <v>0</v>
      </c>
      <c r="AC132" s="290">
        <f t="shared" si="42"/>
        <v>0</v>
      </c>
      <c r="AD132" s="290">
        <f t="shared" si="42"/>
        <v>0</v>
      </c>
      <c r="AE132" s="290">
        <f t="shared" si="42"/>
        <v>0</v>
      </c>
      <c r="AF132" s="290">
        <f t="shared" si="42"/>
        <v>0</v>
      </c>
      <c r="AG132" s="189">
        <f t="shared" si="41"/>
        <v>0</v>
      </c>
    </row>
    <row r="133" hidden="1" outlineLevel="1">
      <c r="A133" s="211"/>
      <c r="B133" s="352"/>
      <c r="C133" s="352"/>
      <c r="D133" s="352"/>
      <c r="E133" s="352"/>
      <c r="F133" s="352"/>
      <c r="G133" s="352"/>
      <c r="H133" s="352"/>
      <c r="I133" s="352"/>
      <c r="J133" s="352"/>
      <c r="K133" s="352"/>
      <c r="L133" s="352"/>
      <c r="M133" s="352"/>
      <c r="N133" s="352"/>
      <c r="O133" s="352"/>
      <c r="P133" s="352"/>
      <c r="Q133" s="352"/>
      <c r="R133" s="352"/>
      <c r="S133" s="352"/>
      <c r="T133" s="352"/>
      <c r="U133" s="352"/>
      <c r="V133" s="352"/>
      <c r="W133" s="352"/>
      <c r="X133" s="352"/>
      <c r="Y133" s="352"/>
      <c r="Z133" s="352"/>
      <c r="AA133" s="352"/>
      <c r="AB133" s="352"/>
      <c r="AC133" s="352"/>
      <c r="AD133" s="352"/>
      <c r="AE133" s="352"/>
      <c r="AF133" s="352"/>
      <c r="AG133" s="189"/>
    </row>
    <row r="134" hidden="1" outlineLevel="1">
      <c r="A134" s="288" t="s">
        <v>244</v>
      </c>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189">
        <f t="shared" ref="AG134:AG136" si="43">SUM(B134:AF134)</f>
        <v>0</v>
      </c>
    </row>
    <row r="135" hidden="1" outlineLevel="1">
      <c r="A135" s="288" t="s">
        <v>1113</v>
      </c>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c r="AA135" s="221"/>
      <c r="AB135" s="221"/>
      <c r="AC135" s="221"/>
      <c r="AD135" s="221"/>
      <c r="AE135" s="221"/>
      <c r="AF135" s="221"/>
      <c r="AG135" s="189">
        <f t="shared" si="43"/>
        <v>0</v>
      </c>
    </row>
    <row r="136" hidden="1" outlineLevel="1">
      <c r="A136" s="289" t="s">
        <v>246</v>
      </c>
      <c r="B136" s="290">
        <f t="shared" ref="B136:AF136" si="44">sum(B134:B135)</f>
        <v>0</v>
      </c>
      <c r="C136" s="290">
        <f t="shared" si="44"/>
        <v>0</v>
      </c>
      <c r="D136" s="290">
        <f t="shared" si="44"/>
        <v>0</v>
      </c>
      <c r="E136" s="290">
        <f t="shared" si="44"/>
        <v>0</v>
      </c>
      <c r="F136" s="290">
        <f t="shared" si="44"/>
        <v>0</v>
      </c>
      <c r="G136" s="290">
        <f t="shared" si="44"/>
        <v>0</v>
      </c>
      <c r="H136" s="290">
        <f t="shared" si="44"/>
        <v>0</v>
      </c>
      <c r="I136" s="290">
        <f t="shared" si="44"/>
        <v>0</v>
      </c>
      <c r="J136" s="290">
        <f t="shared" si="44"/>
        <v>0</v>
      </c>
      <c r="K136" s="290">
        <f t="shared" si="44"/>
        <v>0</v>
      </c>
      <c r="L136" s="290">
        <f t="shared" si="44"/>
        <v>0</v>
      </c>
      <c r="M136" s="290">
        <f t="shared" si="44"/>
        <v>0</v>
      </c>
      <c r="N136" s="290">
        <f t="shared" si="44"/>
        <v>0</v>
      </c>
      <c r="O136" s="290">
        <f t="shared" si="44"/>
        <v>0</v>
      </c>
      <c r="P136" s="290">
        <f t="shared" si="44"/>
        <v>0</v>
      </c>
      <c r="Q136" s="290">
        <f t="shared" si="44"/>
        <v>0</v>
      </c>
      <c r="R136" s="290">
        <f t="shared" si="44"/>
        <v>0</v>
      </c>
      <c r="S136" s="290">
        <f t="shared" si="44"/>
        <v>0</v>
      </c>
      <c r="T136" s="290">
        <f t="shared" si="44"/>
        <v>0</v>
      </c>
      <c r="U136" s="290">
        <f t="shared" si="44"/>
        <v>0</v>
      </c>
      <c r="V136" s="290">
        <f t="shared" si="44"/>
        <v>0</v>
      </c>
      <c r="W136" s="290">
        <f t="shared" si="44"/>
        <v>0</v>
      </c>
      <c r="X136" s="290">
        <f t="shared" si="44"/>
        <v>0</v>
      </c>
      <c r="Y136" s="290">
        <f t="shared" si="44"/>
        <v>0</v>
      </c>
      <c r="Z136" s="290">
        <f t="shared" si="44"/>
        <v>0</v>
      </c>
      <c r="AA136" s="290">
        <f t="shared" si="44"/>
        <v>0</v>
      </c>
      <c r="AB136" s="290">
        <f t="shared" si="44"/>
        <v>0</v>
      </c>
      <c r="AC136" s="290">
        <f t="shared" si="44"/>
        <v>0</v>
      </c>
      <c r="AD136" s="290">
        <f t="shared" si="44"/>
        <v>0</v>
      </c>
      <c r="AE136" s="290">
        <f t="shared" si="44"/>
        <v>0</v>
      </c>
      <c r="AF136" s="290">
        <f t="shared" si="44"/>
        <v>0</v>
      </c>
      <c r="AG136" s="189">
        <f t="shared" si="43"/>
        <v>0</v>
      </c>
    </row>
    <row r="137" hidden="1" outlineLevel="1">
      <c r="A137" s="211"/>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89"/>
    </row>
    <row r="138" hidden="1" outlineLevel="1">
      <c r="A138" s="288" t="s">
        <v>1114</v>
      </c>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189">
        <f t="shared" ref="AG138:AG141" si="45">SUM(B138:AF138)</f>
        <v>0</v>
      </c>
    </row>
    <row r="139" hidden="1" outlineLevel="1">
      <c r="A139" s="288" t="s">
        <v>1115</v>
      </c>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189">
        <f t="shared" si="45"/>
        <v>0</v>
      </c>
    </row>
    <row r="140" hidden="1" outlineLevel="1">
      <c r="A140" s="288" t="s">
        <v>1116</v>
      </c>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189">
        <f t="shared" si="45"/>
        <v>0</v>
      </c>
    </row>
    <row r="141" hidden="1" outlineLevel="1">
      <c r="A141" s="296" t="s">
        <v>250</v>
      </c>
      <c r="B141" s="297">
        <f t="shared" ref="B141:AF141" si="46">sum(B138:B140)</f>
        <v>0</v>
      </c>
      <c r="C141" s="297">
        <f t="shared" si="46"/>
        <v>0</v>
      </c>
      <c r="D141" s="297">
        <f t="shared" si="46"/>
        <v>0</v>
      </c>
      <c r="E141" s="297">
        <f t="shared" si="46"/>
        <v>0</v>
      </c>
      <c r="F141" s="297">
        <f t="shared" si="46"/>
        <v>0</v>
      </c>
      <c r="G141" s="297">
        <f t="shared" si="46"/>
        <v>0</v>
      </c>
      <c r="H141" s="297">
        <f t="shared" si="46"/>
        <v>0</v>
      </c>
      <c r="I141" s="297">
        <f t="shared" si="46"/>
        <v>0</v>
      </c>
      <c r="J141" s="297">
        <f t="shared" si="46"/>
        <v>0</v>
      </c>
      <c r="K141" s="297">
        <f t="shared" si="46"/>
        <v>0</v>
      </c>
      <c r="L141" s="297">
        <f t="shared" si="46"/>
        <v>0</v>
      </c>
      <c r="M141" s="297">
        <f t="shared" si="46"/>
        <v>0</v>
      </c>
      <c r="N141" s="297">
        <f t="shared" si="46"/>
        <v>0</v>
      </c>
      <c r="O141" s="297">
        <f t="shared" si="46"/>
        <v>0</v>
      </c>
      <c r="P141" s="297">
        <f t="shared" si="46"/>
        <v>0</v>
      </c>
      <c r="Q141" s="297">
        <f t="shared" si="46"/>
        <v>0</v>
      </c>
      <c r="R141" s="297">
        <f t="shared" si="46"/>
        <v>0</v>
      </c>
      <c r="S141" s="297">
        <f t="shared" si="46"/>
        <v>0</v>
      </c>
      <c r="T141" s="297">
        <f t="shared" si="46"/>
        <v>0</v>
      </c>
      <c r="U141" s="297">
        <f t="shared" si="46"/>
        <v>0</v>
      </c>
      <c r="V141" s="297">
        <f t="shared" si="46"/>
        <v>0</v>
      </c>
      <c r="W141" s="297">
        <f t="shared" si="46"/>
        <v>0</v>
      </c>
      <c r="X141" s="297">
        <f t="shared" si="46"/>
        <v>0</v>
      </c>
      <c r="Y141" s="297">
        <f t="shared" si="46"/>
        <v>0</v>
      </c>
      <c r="Z141" s="297">
        <f t="shared" si="46"/>
        <v>0</v>
      </c>
      <c r="AA141" s="297">
        <f t="shared" si="46"/>
        <v>0</v>
      </c>
      <c r="AB141" s="297">
        <f t="shared" si="46"/>
        <v>0</v>
      </c>
      <c r="AC141" s="297">
        <f t="shared" si="46"/>
        <v>0</v>
      </c>
      <c r="AD141" s="297">
        <f t="shared" si="46"/>
        <v>0</v>
      </c>
      <c r="AE141" s="297">
        <f t="shared" si="46"/>
        <v>0</v>
      </c>
      <c r="AF141" s="297">
        <f t="shared" si="46"/>
        <v>0</v>
      </c>
      <c r="AG141" s="189">
        <f t="shared" si="45"/>
        <v>0</v>
      </c>
    </row>
    <row r="142">
      <c r="A142" s="211"/>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89"/>
    </row>
    <row r="143">
      <c r="A143" s="299" t="s">
        <v>278</v>
      </c>
      <c r="B143" s="245">
        <v>0.0</v>
      </c>
      <c r="C143" s="245">
        <v>0.0</v>
      </c>
      <c r="D143" s="245">
        <v>0.0</v>
      </c>
      <c r="E143" s="245">
        <v>0.0</v>
      </c>
      <c r="F143" s="245">
        <v>0.0</v>
      </c>
      <c r="G143" s="245">
        <v>0.0</v>
      </c>
      <c r="H143" s="245">
        <v>0.0</v>
      </c>
      <c r="I143" s="245">
        <v>0.0</v>
      </c>
      <c r="J143" s="245">
        <v>0.0</v>
      </c>
      <c r="K143" s="245">
        <v>0.0</v>
      </c>
      <c r="L143" s="245">
        <v>0.0</v>
      </c>
      <c r="M143" s="245">
        <v>0.0</v>
      </c>
      <c r="N143" s="245">
        <v>0.0</v>
      </c>
      <c r="O143" s="245">
        <v>0.0</v>
      </c>
      <c r="P143" s="245">
        <v>0.0</v>
      </c>
      <c r="Q143" s="245">
        <v>0.0</v>
      </c>
      <c r="R143" s="245">
        <v>0.0</v>
      </c>
      <c r="S143" s="245">
        <v>0.0</v>
      </c>
      <c r="T143" s="245">
        <v>0.0</v>
      </c>
      <c r="U143" s="245">
        <v>0.0</v>
      </c>
      <c r="V143" s="245">
        <v>0.0</v>
      </c>
      <c r="W143" s="245">
        <v>0.0</v>
      </c>
      <c r="X143" s="245">
        <v>0.0</v>
      </c>
      <c r="Y143" s="245">
        <v>0.0</v>
      </c>
      <c r="Z143" s="245">
        <v>0.0</v>
      </c>
      <c r="AA143" s="245">
        <v>0.0</v>
      </c>
      <c r="AB143" s="245">
        <v>0.0</v>
      </c>
      <c r="AC143" s="245">
        <v>0.0</v>
      </c>
      <c r="AD143" s="245">
        <v>0.0</v>
      </c>
      <c r="AE143" s="245">
        <v>0.0</v>
      </c>
      <c r="AF143" s="245">
        <v>0.0</v>
      </c>
      <c r="AG143" s="189">
        <f t="shared" ref="AG143:AG156" si="47">SUM(B143:AF143)</f>
        <v>0</v>
      </c>
    </row>
    <row r="144">
      <c r="A144" s="300" t="s">
        <v>279</v>
      </c>
      <c r="B144" s="235">
        <v>0.0</v>
      </c>
      <c r="C144" s="235">
        <v>0.0</v>
      </c>
      <c r="D144" s="235">
        <v>0.0</v>
      </c>
      <c r="E144" s="235">
        <v>0.0</v>
      </c>
      <c r="F144" s="235">
        <v>0.0</v>
      </c>
      <c r="G144" s="235">
        <v>0.0</v>
      </c>
      <c r="H144" s="235">
        <v>0.0</v>
      </c>
      <c r="I144" s="235">
        <v>0.0</v>
      </c>
      <c r="J144" s="235">
        <v>0.0</v>
      </c>
      <c r="K144" s="235">
        <v>0.0</v>
      </c>
      <c r="L144" s="235">
        <v>0.0</v>
      </c>
      <c r="M144" s="235">
        <v>0.0</v>
      </c>
      <c r="N144" s="235">
        <v>0.0</v>
      </c>
      <c r="O144" s="235">
        <v>0.0</v>
      </c>
      <c r="P144" s="235">
        <v>0.0</v>
      </c>
      <c r="Q144" s="235">
        <v>0.0</v>
      </c>
      <c r="R144" s="235">
        <v>0.0</v>
      </c>
      <c r="S144" s="235">
        <v>0.0</v>
      </c>
      <c r="T144" s="235">
        <v>0.0</v>
      </c>
      <c r="U144" s="235">
        <v>0.0</v>
      </c>
      <c r="V144" s="235">
        <v>0.0</v>
      </c>
      <c r="W144" s="235">
        <v>0.0</v>
      </c>
      <c r="X144" s="235">
        <v>0.0</v>
      </c>
      <c r="Y144" s="235">
        <v>0.0</v>
      </c>
      <c r="Z144" s="235">
        <v>0.0</v>
      </c>
      <c r="AA144" s="235">
        <v>0.0</v>
      </c>
      <c r="AB144" s="235">
        <v>0.0</v>
      </c>
      <c r="AC144" s="235">
        <v>0.0</v>
      </c>
      <c r="AD144" s="235">
        <v>0.0</v>
      </c>
      <c r="AE144" s="235">
        <v>0.0</v>
      </c>
      <c r="AF144" s="235">
        <v>0.0</v>
      </c>
      <c r="AG144" s="189">
        <f t="shared" si="47"/>
        <v>0</v>
      </c>
    </row>
    <row r="145">
      <c r="A145" s="300" t="s">
        <v>1117</v>
      </c>
      <c r="B145" s="235">
        <v>0.0</v>
      </c>
      <c r="C145" s="235">
        <v>0.0</v>
      </c>
      <c r="D145" s="235">
        <v>0.0</v>
      </c>
      <c r="E145" s="235">
        <v>0.0</v>
      </c>
      <c r="F145" s="235">
        <v>0.0</v>
      </c>
      <c r="G145" s="235">
        <v>0.0</v>
      </c>
      <c r="H145" s="235">
        <v>0.0</v>
      </c>
      <c r="I145" s="235">
        <v>0.0</v>
      </c>
      <c r="J145" s="235">
        <v>0.0</v>
      </c>
      <c r="K145" s="235">
        <v>0.0</v>
      </c>
      <c r="L145" s="235">
        <v>0.0</v>
      </c>
      <c r="M145" s="235">
        <v>0.0</v>
      </c>
      <c r="N145" s="235">
        <v>0.0</v>
      </c>
      <c r="O145" s="235">
        <v>0.0</v>
      </c>
      <c r="P145" s="235">
        <v>0.0</v>
      </c>
      <c r="Q145" s="235">
        <v>0.0</v>
      </c>
      <c r="R145" s="235">
        <v>0.0</v>
      </c>
      <c r="S145" s="235">
        <v>0.0</v>
      </c>
      <c r="T145" s="235">
        <v>0.0</v>
      </c>
      <c r="U145" s="235">
        <v>0.0</v>
      </c>
      <c r="V145" s="235">
        <v>0.0</v>
      </c>
      <c r="W145" s="235">
        <v>0.0</v>
      </c>
      <c r="X145" s="235">
        <v>0.0</v>
      </c>
      <c r="Y145" s="235">
        <v>0.0</v>
      </c>
      <c r="Z145" s="235">
        <v>0.0</v>
      </c>
      <c r="AA145" s="235">
        <v>0.0</v>
      </c>
      <c r="AB145" s="235">
        <v>0.0</v>
      </c>
      <c r="AC145" s="235">
        <v>0.0</v>
      </c>
      <c r="AD145" s="235">
        <v>0.0</v>
      </c>
      <c r="AE145" s="235">
        <v>0.0</v>
      </c>
      <c r="AF145" s="235">
        <v>0.0</v>
      </c>
      <c r="AG145" s="189">
        <f t="shared" si="47"/>
        <v>0</v>
      </c>
    </row>
    <row r="146">
      <c r="A146" s="300" t="s">
        <v>1118</v>
      </c>
      <c r="B146" s="235">
        <v>0.0</v>
      </c>
      <c r="C146" s="235">
        <v>0.0</v>
      </c>
      <c r="D146" s="235">
        <v>0.0</v>
      </c>
      <c r="E146" s="235">
        <v>0.0</v>
      </c>
      <c r="F146" s="235">
        <v>0.0</v>
      </c>
      <c r="G146" s="235">
        <v>0.0</v>
      </c>
      <c r="H146" s="235">
        <v>0.0</v>
      </c>
      <c r="I146" s="235">
        <v>0.0</v>
      </c>
      <c r="J146" s="235">
        <v>0.0</v>
      </c>
      <c r="K146" s="235">
        <v>0.0</v>
      </c>
      <c r="L146" s="235">
        <v>0.0</v>
      </c>
      <c r="M146" s="235">
        <v>0.0</v>
      </c>
      <c r="N146" s="235">
        <v>0.0</v>
      </c>
      <c r="O146" s="235">
        <v>0.0</v>
      </c>
      <c r="P146" s="235">
        <v>0.0</v>
      </c>
      <c r="Q146" s="235">
        <v>0.0</v>
      </c>
      <c r="R146" s="235">
        <v>0.0</v>
      </c>
      <c r="S146" s="235">
        <v>0.0</v>
      </c>
      <c r="T146" s="235">
        <v>0.0</v>
      </c>
      <c r="U146" s="235">
        <v>0.0</v>
      </c>
      <c r="V146" s="235">
        <v>0.0</v>
      </c>
      <c r="W146" s="235">
        <v>0.0</v>
      </c>
      <c r="X146" s="235">
        <v>0.0</v>
      </c>
      <c r="Y146" s="235">
        <v>0.0</v>
      </c>
      <c r="Z146" s="235">
        <v>0.0</v>
      </c>
      <c r="AA146" s="235">
        <v>0.0</v>
      </c>
      <c r="AB146" s="235">
        <v>0.0</v>
      </c>
      <c r="AC146" s="235">
        <v>0.0</v>
      </c>
      <c r="AD146" s="235">
        <v>0.0</v>
      </c>
      <c r="AE146" s="235">
        <v>0.0</v>
      </c>
      <c r="AF146" s="235">
        <v>0.0</v>
      </c>
      <c r="AG146" s="189">
        <f t="shared" si="47"/>
        <v>0</v>
      </c>
    </row>
    <row r="147">
      <c r="A147" s="300" t="s">
        <v>1119</v>
      </c>
      <c r="B147" s="235">
        <v>0.0</v>
      </c>
      <c r="C147" s="235">
        <v>0.0</v>
      </c>
      <c r="D147" s="235">
        <v>0.0</v>
      </c>
      <c r="E147" s="235">
        <v>0.0</v>
      </c>
      <c r="F147" s="235">
        <v>0.0</v>
      </c>
      <c r="G147" s="235">
        <v>0.0</v>
      </c>
      <c r="H147" s="235">
        <v>0.0</v>
      </c>
      <c r="I147" s="235">
        <v>0.0</v>
      </c>
      <c r="J147" s="235">
        <v>0.0</v>
      </c>
      <c r="K147" s="235">
        <v>0.0</v>
      </c>
      <c r="L147" s="235">
        <v>0.0</v>
      </c>
      <c r="M147" s="235">
        <v>0.0</v>
      </c>
      <c r="N147" s="235">
        <v>0.0</v>
      </c>
      <c r="O147" s="235">
        <v>0.0</v>
      </c>
      <c r="P147" s="235">
        <v>0.0</v>
      </c>
      <c r="Q147" s="235">
        <v>0.0</v>
      </c>
      <c r="R147" s="235">
        <v>0.0</v>
      </c>
      <c r="S147" s="235">
        <v>0.0</v>
      </c>
      <c r="T147" s="235">
        <v>0.0</v>
      </c>
      <c r="U147" s="235">
        <v>0.0</v>
      </c>
      <c r="V147" s="235">
        <v>0.0</v>
      </c>
      <c r="W147" s="235">
        <v>0.0</v>
      </c>
      <c r="X147" s="235">
        <v>0.0</v>
      </c>
      <c r="Y147" s="235">
        <v>0.0</v>
      </c>
      <c r="Z147" s="235">
        <v>0.0</v>
      </c>
      <c r="AA147" s="235">
        <v>0.0</v>
      </c>
      <c r="AB147" s="235">
        <v>0.0</v>
      </c>
      <c r="AC147" s="235">
        <v>0.0</v>
      </c>
      <c r="AD147" s="235">
        <v>0.0</v>
      </c>
      <c r="AE147" s="235">
        <v>0.0</v>
      </c>
      <c r="AF147" s="235">
        <v>0.0</v>
      </c>
      <c r="AG147" s="189">
        <f t="shared" si="47"/>
        <v>0</v>
      </c>
    </row>
    <row r="148">
      <c r="A148" s="300" t="s">
        <v>1120</v>
      </c>
      <c r="B148" s="235">
        <v>0.0</v>
      </c>
      <c r="C148" s="235">
        <v>0.0</v>
      </c>
      <c r="D148" s="235">
        <v>0.0</v>
      </c>
      <c r="E148" s="235">
        <v>0.0</v>
      </c>
      <c r="F148" s="235">
        <v>0.0</v>
      </c>
      <c r="G148" s="235">
        <v>0.0</v>
      </c>
      <c r="H148" s="235">
        <v>0.0</v>
      </c>
      <c r="I148" s="235">
        <v>0.0</v>
      </c>
      <c r="J148" s="235">
        <v>0.0</v>
      </c>
      <c r="K148" s="235">
        <v>0.0</v>
      </c>
      <c r="L148" s="235">
        <v>0.0</v>
      </c>
      <c r="M148" s="235">
        <v>0.0</v>
      </c>
      <c r="N148" s="235">
        <v>0.0</v>
      </c>
      <c r="O148" s="235">
        <v>0.0</v>
      </c>
      <c r="P148" s="235">
        <v>0.0</v>
      </c>
      <c r="Q148" s="235">
        <v>0.0</v>
      </c>
      <c r="R148" s="235">
        <v>0.0</v>
      </c>
      <c r="S148" s="235">
        <v>0.0</v>
      </c>
      <c r="T148" s="235">
        <v>0.0</v>
      </c>
      <c r="U148" s="235">
        <v>0.0</v>
      </c>
      <c r="V148" s="235">
        <v>0.0</v>
      </c>
      <c r="W148" s="235">
        <v>0.0</v>
      </c>
      <c r="X148" s="235">
        <v>0.0</v>
      </c>
      <c r="Y148" s="235">
        <v>0.0</v>
      </c>
      <c r="Z148" s="235">
        <v>0.0</v>
      </c>
      <c r="AA148" s="235">
        <v>0.0</v>
      </c>
      <c r="AB148" s="235">
        <v>0.0</v>
      </c>
      <c r="AC148" s="235">
        <v>0.0</v>
      </c>
      <c r="AD148" s="235">
        <v>0.0</v>
      </c>
      <c r="AE148" s="235">
        <v>0.0</v>
      </c>
      <c r="AF148" s="235">
        <v>0.0</v>
      </c>
      <c r="AG148" s="189">
        <f t="shared" si="47"/>
        <v>0</v>
      </c>
    </row>
    <row r="149">
      <c r="A149" s="300" t="s">
        <v>1121</v>
      </c>
      <c r="B149" s="235">
        <v>0.0</v>
      </c>
      <c r="C149" s="235">
        <v>0.0</v>
      </c>
      <c r="D149" s="235">
        <v>0.0</v>
      </c>
      <c r="E149" s="235">
        <v>0.0</v>
      </c>
      <c r="F149" s="235">
        <v>0.0</v>
      </c>
      <c r="G149" s="235">
        <v>0.0</v>
      </c>
      <c r="H149" s="235">
        <v>0.0</v>
      </c>
      <c r="I149" s="235">
        <v>0.0</v>
      </c>
      <c r="J149" s="235">
        <v>0.0</v>
      </c>
      <c r="K149" s="235">
        <v>0.0</v>
      </c>
      <c r="L149" s="235">
        <v>0.0</v>
      </c>
      <c r="M149" s="235">
        <v>0.0</v>
      </c>
      <c r="N149" s="235">
        <v>0.0</v>
      </c>
      <c r="O149" s="235">
        <v>0.0</v>
      </c>
      <c r="P149" s="235">
        <v>0.0</v>
      </c>
      <c r="Q149" s="235">
        <v>0.0</v>
      </c>
      <c r="R149" s="235">
        <v>0.0</v>
      </c>
      <c r="S149" s="235">
        <v>0.0</v>
      </c>
      <c r="T149" s="235">
        <v>0.0</v>
      </c>
      <c r="U149" s="235">
        <v>0.0</v>
      </c>
      <c r="V149" s="235">
        <v>0.0</v>
      </c>
      <c r="W149" s="235">
        <v>0.0</v>
      </c>
      <c r="X149" s="235">
        <v>0.0</v>
      </c>
      <c r="Y149" s="235">
        <v>0.0</v>
      </c>
      <c r="Z149" s="235">
        <v>0.0</v>
      </c>
      <c r="AA149" s="235">
        <v>0.0</v>
      </c>
      <c r="AB149" s="235">
        <v>0.0</v>
      </c>
      <c r="AC149" s="235">
        <v>0.0</v>
      </c>
      <c r="AD149" s="235">
        <v>0.0</v>
      </c>
      <c r="AE149" s="235">
        <v>0.0</v>
      </c>
      <c r="AF149" s="235">
        <v>0.0</v>
      </c>
      <c r="AG149" s="189">
        <f t="shared" si="47"/>
        <v>0</v>
      </c>
    </row>
    <row r="150" collapsed="1">
      <c r="A150" s="300" t="s">
        <v>1122</v>
      </c>
      <c r="B150" s="235">
        <v>0.0</v>
      </c>
      <c r="C150" s="235">
        <v>0.0</v>
      </c>
      <c r="D150" s="235">
        <v>0.0</v>
      </c>
      <c r="E150" s="235">
        <v>0.0</v>
      </c>
      <c r="F150" s="235">
        <v>0.0</v>
      </c>
      <c r="G150" s="235">
        <v>0.0</v>
      </c>
      <c r="H150" s="235">
        <v>0.0</v>
      </c>
      <c r="I150" s="235">
        <v>0.0</v>
      </c>
      <c r="J150" s="235">
        <v>0.0</v>
      </c>
      <c r="K150" s="235">
        <v>0.0</v>
      </c>
      <c r="L150" s="235">
        <v>0.0</v>
      </c>
      <c r="M150" s="235">
        <v>0.0</v>
      </c>
      <c r="N150" s="235">
        <v>0.0</v>
      </c>
      <c r="O150" s="235">
        <v>0.0</v>
      </c>
      <c r="P150" s="235">
        <v>0.0</v>
      </c>
      <c r="Q150" s="235">
        <v>0.0</v>
      </c>
      <c r="R150" s="235">
        <v>0.0</v>
      </c>
      <c r="S150" s="235">
        <v>0.0</v>
      </c>
      <c r="T150" s="235">
        <v>0.0</v>
      </c>
      <c r="U150" s="235">
        <v>0.0</v>
      </c>
      <c r="V150" s="235">
        <v>0.0</v>
      </c>
      <c r="W150" s="235">
        <v>0.0</v>
      </c>
      <c r="X150" s="235">
        <v>0.0</v>
      </c>
      <c r="Y150" s="235">
        <v>0.0</v>
      </c>
      <c r="Z150" s="235">
        <v>0.0</v>
      </c>
      <c r="AA150" s="235">
        <v>0.0</v>
      </c>
      <c r="AB150" s="235">
        <v>0.0</v>
      </c>
      <c r="AC150" s="235">
        <v>0.0</v>
      </c>
      <c r="AD150" s="235">
        <v>0.0</v>
      </c>
      <c r="AE150" s="235">
        <v>0.0</v>
      </c>
      <c r="AF150" s="235">
        <v>0.0</v>
      </c>
      <c r="AG150" s="189">
        <f t="shared" si="47"/>
        <v>0</v>
      </c>
    </row>
    <row r="151" hidden="1" outlineLevel="1">
      <c r="A151" s="300" t="s">
        <v>1123</v>
      </c>
      <c r="B151" s="295"/>
      <c r="C151" s="295"/>
      <c r="D151" s="295"/>
      <c r="E151" s="295"/>
      <c r="F151" s="295"/>
      <c r="G151" s="295"/>
      <c r="H151" s="295"/>
      <c r="I151" s="295"/>
      <c r="J151" s="295"/>
      <c r="K151" s="295"/>
      <c r="L151" s="295"/>
      <c r="M151" s="295"/>
      <c r="N151" s="295"/>
      <c r="O151" s="295"/>
      <c r="P151" s="295"/>
      <c r="Q151" s="295"/>
      <c r="R151" s="295"/>
      <c r="S151" s="295"/>
      <c r="T151" s="295"/>
      <c r="U151" s="295"/>
      <c r="V151" s="295"/>
      <c r="W151" s="295"/>
      <c r="X151" s="295"/>
      <c r="Y151" s="295"/>
      <c r="Z151" s="295"/>
      <c r="AA151" s="295"/>
      <c r="AB151" s="295"/>
      <c r="AC151" s="295"/>
      <c r="AD151" s="295"/>
      <c r="AE151" s="295"/>
      <c r="AF151" s="295"/>
      <c r="AG151" s="189">
        <f t="shared" si="47"/>
        <v>0</v>
      </c>
    </row>
    <row r="152" hidden="1" outlineLevel="1">
      <c r="A152" s="300" t="s">
        <v>1124</v>
      </c>
      <c r="B152" s="295"/>
      <c r="C152" s="295"/>
      <c r="D152" s="295"/>
      <c r="E152" s="295"/>
      <c r="F152" s="295"/>
      <c r="G152" s="295"/>
      <c r="H152" s="295"/>
      <c r="I152" s="295"/>
      <c r="J152" s="295"/>
      <c r="K152" s="295"/>
      <c r="L152" s="295"/>
      <c r="M152" s="295"/>
      <c r="N152" s="295"/>
      <c r="O152" s="295"/>
      <c r="P152" s="295"/>
      <c r="Q152" s="295"/>
      <c r="R152" s="295"/>
      <c r="S152" s="295"/>
      <c r="T152" s="295"/>
      <c r="U152" s="295"/>
      <c r="V152" s="295"/>
      <c r="W152" s="295"/>
      <c r="X152" s="295"/>
      <c r="Y152" s="295"/>
      <c r="Z152" s="295"/>
      <c r="AA152" s="295"/>
      <c r="AB152" s="295"/>
      <c r="AC152" s="295"/>
      <c r="AD152" s="295"/>
      <c r="AE152" s="295"/>
      <c r="AF152" s="295"/>
      <c r="AG152" s="189">
        <f t="shared" si="47"/>
        <v>0</v>
      </c>
    </row>
    <row r="153" hidden="1" outlineLevel="1">
      <c r="A153" s="288" t="s">
        <v>1125</v>
      </c>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189">
        <f t="shared" si="47"/>
        <v>0</v>
      </c>
    </row>
    <row r="154" hidden="1" outlineLevel="1">
      <c r="A154" s="288" t="s">
        <v>1126</v>
      </c>
      <c r="B154" s="295"/>
      <c r="C154" s="295"/>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c r="AB154" s="295"/>
      <c r="AC154" s="295"/>
      <c r="AD154" s="295"/>
      <c r="AE154" s="295"/>
      <c r="AF154" s="295"/>
      <c r="AG154" s="189">
        <f t="shared" si="47"/>
        <v>0</v>
      </c>
    </row>
    <row r="155" hidden="1" outlineLevel="1">
      <c r="A155" s="288" t="s">
        <v>290</v>
      </c>
      <c r="B155" s="295"/>
      <c r="C155" s="295"/>
      <c r="D155" s="295"/>
      <c r="E155" s="295"/>
      <c r="F155" s="295"/>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189">
        <f t="shared" si="47"/>
        <v>0</v>
      </c>
    </row>
    <row r="156">
      <c r="A156" s="296" t="s">
        <v>291</v>
      </c>
      <c r="B156" s="297">
        <f t="shared" ref="B156:AF156" si="48">sum(B143:B155)</f>
        <v>0</v>
      </c>
      <c r="C156" s="297">
        <f t="shared" si="48"/>
        <v>0</v>
      </c>
      <c r="D156" s="297">
        <f t="shared" si="48"/>
        <v>0</v>
      </c>
      <c r="E156" s="297">
        <f t="shared" si="48"/>
        <v>0</v>
      </c>
      <c r="F156" s="297">
        <f t="shared" si="48"/>
        <v>0</v>
      </c>
      <c r="G156" s="297">
        <f t="shared" si="48"/>
        <v>0</v>
      </c>
      <c r="H156" s="297">
        <f t="shared" si="48"/>
        <v>0</v>
      </c>
      <c r="I156" s="297">
        <f t="shared" si="48"/>
        <v>0</v>
      </c>
      <c r="J156" s="297">
        <f t="shared" si="48"/>
        <v>0</v>
      </c>
      <c r="K156" s="297">
        <f t="shared" si="48"/>
        <v>0</v>
      </c>
      <c r="L156" s="297">
        <f t="shared" si="48"/>
        <v>0</v>
      </c>
      <c r="M156" s="297">
        <f t="shared" si="48"/>
        <v>0</v>
      </c>
      <c r="N156" s="297">
        <f t="shared" si="48"/>
        <v>0</v>
      </c>
      <c r="O156" s="297">
        <f t="shared" si="48"/>
        <v>0</v>
      </c>
      <c r="P156" s="297">
        <f t="shared" si="48"/>
        <v>0</v>
      </c>
      <c r="Q156" s="297">
        <f t="shared" si="48"/>
        <v>0</v>
      </c>
      <c r="R156" s="297">
        <f t="shared" si="48"/>
        <v>0</v>
      </c>
      <c r="S156" s="297">
        <f t="shared" si="48"/>
        <v>0</v>
      </c>
      <c r="T156" s="297">
        <f t="shared" si="48"/>
        <v>0</v>
      </c>
      <c r="U156" s="297">
        <f t="shared" si="48"/>
        <v>0</v>
      </c>
      <c r="V156" s="297">
        <f t="shared" si="48"/>
        <v>0</v>
      </c>
      <c r="W156" s="297">
        <f t="shared" si="48"/>
        <v>0</v>
      </c>
      <c r="X156" s="297">
        <f t="shared" si="48"/>
        <v>0</v>
      </c>
      <c r="Y156" s="297">
        <f t="shared" si="48"/>
        <v>0</v>
      </c>
      <c r="Z156" s="297">
        <f t="shared" si="48"/>
        <v>0</v>
      </c>
      <c r="AA156" s="297">
        <f t="shared" si="48"/>
        <v>0</v>
      </c>
      <c r="AB156" s="297">
        <f t="shared" si="48"/>
        <v>0</v>
      </c>
      <c r="AC156" s="297">
        <f t="shared" si="48"/>
        <v>0</v>
      </c>
      <c r="AD156" s="297">
        <f t="shared" si="48"/>
        <v>0</v>
      </c>
      <c r="AE156" s="297">
        <f t="shared" si="48"/>
        <v>0</v>
      </c>
      <c r="AF156" s="297">
        <f t="shared" si="48"/>
        <v>0</v>
      </c>
      <c r="AG156" s="189">
        <f t="shared" si="47"/>
        <v>0</v>
      </c>
    </row>
    <row r="157">
      <c r="A157" s="409"/>
      <c r="AG157" s="189"/>
    </row>
    <row r="158">
      <c r="AG158" s="189"/>
    </row>
    <row r="159">
      <c r="AG159" s="189"/>
    </row>
    <row r="160">
      <c r="A160" s="286" t="s">
        <v>863</v>
      </c>
      <c r="B160" s="200">
        <f t="shared" ref="B160:AF160" si="49">sum(B161,B176)</f>
        <v>0</v>
      </c>
      <c r="C160" s="200">
        <f t="shared" si="49"/>
        <v>0</v>
      </c>
      <c r="D160" s="200">
        <f t="shared" si="49"/>
        <v>0</v>
      </c>
      <c r="E160" s="200">
        <f t="shared" si="49"/>
        <v>0</v>
      </c>
      <c r="F160" s="200">
        <f t="shared" si="49"/>
        <v>0</v>
      </c>
      <c r="G160" s="200">
        <f t="shared" si="49"/>
        <v>0</v>
      </c>
      <c r="H160" s="200">
        <f t="shared" si="49"/>
        <v>0</v>
      </c>
      <c r="I160" s="200">
        <f t="shared" si="49"/>
        <v>0</v>
      </c>
      <c r="J160" s="200">
        <f t="shared" si="49"/>
        <v>0</v>
      </c>
      <c r="K160" s="200">
        <f t="shared" si="49"/>
        <v>0</v>
      </c>
      <c r="L160" s="200">
        <f t="shared" si="49"/>
        <v>0</v>
      </c>
      <c r="M160" s="200">
        <f t="shared" si="49"/>
        <v>0</v>
      </c>
      <c r="N160" s="200">
        <f t="shared" si="49"/>
        <v>0</v>
      </c>
      <c r="O160" s="200">
        <f t="shared" si="49"/>
        <v>0</v>
      </c>
      <c r="P160" s="200">
        <f t="shared" si="49"/>
        <v>0</v>
      </c>
      <c r="Q160" s="200">
        <f t="shared" si="49"/>
        <v>0</v>
      </c>
      <c r="R160" s="200">
        <f t="shared" si="49"/>
        <v>0</v>
      </c>
      <c r="S160" s="200">
        <f t="shared" si="49"/>
        <v>0</v>
      </c>
      <c r="T160" s="200">
        <f t="shared" si="49"/>
        <v>0</v>
      </c>
      <c r="U160" s="200">
        <f t="shared" si="49"/>
        <v>0</v>
      </c>
      <c r="V160" s="200">
        <f t="shared" si="49"/>
        <v>0</v>
      </c>
      <c r="W160" s="200">
        <f t="shared" si="49"/>
        <v>0</v>
      </c>
      <c r="X160" s="200">
        <f t="shared" si="49"/>
        <v>0</v>
      </c>
      <c r="Y160" s="200">
        <f t="shared" si="49"/>
        <v>0</v>
      </c>
      <c r="Z160" s="200">
        <f t="shared" si="49"/>
        <v>0</v>
      </c>
      <c r="AA160" s="200">
        <f t="shared" si="49"/>
        <v>0</v>
      </c>
      <c r="AB160" s="200">
        <f t="shared" si="49"/>
        <v>0</v>
      </c>
      <c r="AC160" s="200">
        <f t="shared" si="49"/>
        <v>0</v>
      </c>
      <c r="AD160" s="200">
        <f t="shared" si="49"/>
        <v>0</v>
      </c>
      <c r="AE160" s="200">
        <f t="shared" si="49"/>
        <v>0</v>
      </c>
      <c r="AF160" s="200">
        <f t="shared" si="49"/>
        <v>0</v>
      </c>
      <c r="AG160" s="189">
        <f t="shared" ref="AG160:AG161" si="51">SUM(B160:AF160)</f>
        <v>0</v>
      </c>
    </row>
    <row r="161">
      <c r="A161" s="202" t="s">
        <v>230</v>
      </c>
      <c r="B161" s="203">
        <f t="shared" ref="B161:AF161" si="50">sum(B169,B174)</f>
        <v>0</v>
      </c>
      <c r="C161" s="203">
        <f t="shared" si="50"/>
        <v>0</v>
      </c>
      <c r="D161" s="203">
        <f t="shared" si="50"/>
        <v>0</v>
      </c>
      <c r="E161" s="203">
        <f t="shared" si="50"/>
        <v>0</v>
      </c>
      <c r="F161" s="203">
        <f t="shared" si="50"/>
        <v>0</v>
      </c>
      <c r="G161" s="203">
        <f t="shared" si="50"/>
        <v>0</v>
      </c>
      <c r="H161" s="203">
        <f t="shared" si="50"/>
        <v>0</v>
      </c>
      <c r="I161" s="203">
        <f t="shared" si="50"/>
        <v>0</v>
      </c>
      <c r="J161" s="203">
        <f t="shared" si="50"/>
        <v>0</v>
      </c>
      <c r="K161" s="203">
        <f t="shared" si="50"/>
        <v>0</v>
      </c>
      <c r="L161" s="203">
        <f t="shared" si="50"/>
        <v>0</v>
      </c>
      <c r="M161" s="203">
        <f t="shared" si="50"/>
        <v>0</v>
      </c>
      <c r="N161" s="203">
        <f t="shared" si="50"/>
        <v>0</v>
      </c>
      <c r="O161" s="203">
        <f t="shared" si="50"/>
        <v>0</v>
      </c>
      <c r="P161" s="203">
        <f t="shared" si="50"/>
        <v>0</v>
      </c>
      <c r="Q161" s="203">
        <f t="shared" si="50"/>
        <v>0</v>
      </c>
      <c r="R161" s="203">
        <f t="shared" si="50"/>
        <v>0</v>
      </c>
      <c r="S161" s="203">
        <f t="shared" si="50"/>
        <v>0</v>
      </c>
      <c r="T161" s="203">
        <f t="shared" si="50"/>
        <v>0</v>
      </c>
      <c r="U161" s="203">
        <f t="shared" si="50"/>
        <v>0</v>
      </c>
      <c r="V161" s="203">
        <f t="shared" si="50"/>
        <v>0</v>
      </c>
      <c r="W161" s="203">
        <f t="shared" si="50"/>
        <v>0</v>
      </c>
      <c r="X161" s="203">
        <f t="shared" si="50"/>
        <v>0</v>
      </c>
      <c r="Y161" s="203">
        <f t="shared" si="50"/>
        <v>0</v>
      </c>
      <c r="Z161" s="203">
        <f t="shared" si="50"/>
        <v>0</v>
      </c>
      <c r="AA161" s="203">
        <f t="shared" si="50"/>
        <v>0</v>
      </c>
      <c r="AB161" s="203">
        <f t="shared" si="50"/>
        <v>0</v>
      </c>
      <c r="AC161" s="203">
        <f t="shared" si="50"/>
        <v>0</v>
      </c>
      <c r="AD161" s="203">
        <f t="shared" si="50"/>
        <v>0</v>
      </c>
      <c r="AE161" s="203">
        <f t="shared" si="50"/>
        <v>0</v>
      </c>
      <c r="AF161" s="203">
        <f t="shared" si="50"/>
        <v>0</v>
      </c>
      <c r="AG161" s="189">
        <f t="shared" si="51"/>
        <v>0</v>
      </c>
    </row>
    <row r="162">
      <c r="A162" s="306" t="s">
        <v>379</v>
      </c>
      <c r="B162" s="235">
        <v>0.0</v>
      </c>
      <c r="C162" s="235">
        <v>0.0</v>
      </c>
      <c r="D162" s="235">
        <v>0.0</v>
      </c>
      <c r="E162" s="235">
        <v>0.0</v>
      </c>
      <c r="F162" s="235">
        <v>0.0</v>
      </c>
      <c r="G162" s="235">
        <v>0.0</v>
      </c>
      <c r="H162" s="235">
        <v>0.0</v>
      </c>
      <c r="I162" s="235">
        <v>0.0</v>
      </c>
      <c r="J162" s="235">
        <v>0.0</v>
      </c>
      <c r="K162" s="235">
        <v>0.0</v>
      </c>
      <c r="L162" s="235">
        <v>0.0</v>
      </c>
      <c r="M162" s="235">
        <v>0.0</v>
      </c>
      <c r="N162" s="235">
        <v>0.0</v>
      </c>
      <c r="O162" s="235">
        <v>0.0</v>
      </c>
      <c r="P162" s="235">
        <v>0.0</v>
      </c>
      <c r="Q162" s="235">
        <v>0.0</v>
      </c>
      <c r="R162" s="235">
        <v>0.0</v>
      </c>
      <c r="S162" s="235">
        <v>0.0</v>
      </c>
      <c r="T162" s="235">
        <v>0.0</v>
      </c>
      <c r="U162" s="235">
        <v>0.0</v>
      </c>
      <c r="V162" s="235">
        <v>0.0</v>
      </c>
      <c r="W162" s="235">
        <v>0.0</v>
      </c>
      <c r="X162" s="235">
        <v>0.0</v>
      </c>
      <c r="Y162" s="235">
        <v>0.0</v>
      </c>
      <c r="Z162" s="235">
        <v>0.0</v>
      </c>
      <c r="AA162" s="235">
        <v>0.0</v>
      </c>
      <c r="AB162" s="235">
        <v>0.0</v>
      </c>
      <c r="AC162" s="235">
        <v>0.0</v>
      </c>
      <c r="AD162" s="235">
        <v>0.0</v>
      </c>
      <c r="AE162" s="235">
        <v>0.0</v>
      </c>
      <c r="AF162" s="235">
        <v>0.0</v>
      </c>
      <c r="AG162" s="189"/>
    </row>
    <row r="163">
      <c r="A163" s="306" t="s">
        <v>380</v>
      </c>
      <c r="B163" s="235">
        <v>0.0</v>
      </c>
      <c r="C163" s="235">
        <v>0.0</v>
      </c>
      <c r="D163" s="235">
        <v>0.0</v>
      </c>
      <c r="E163" s="235">
        <v>0.0</v>
      </c>
      <c r="F163" s="235">
        <v>0.0</v>
      </c>
      <c r="G163" s="235">
        <v>0.0</v>
      </c>
      <c r="H163" s="235">
        <v>0.0</v>
      </c>
      <c r="I163" s="235">
        <v>0.0</v>
      </c>
      <c r="J163" s="235">
        <v>0.0</v>
      </c>
      <c r="K163" s="235">
        <v>0.0</v>
      </c>
      <c r="L163" s="235">
        <v>0.0</v>
      </c>
      <c r="M163" s="235">
        <v>0.0</v>
      </c>
      <c r="N163" s="235">
        <v>0.0</v>
      </c>
      <c r="O163" s="235">
        <v>0.0</v>
      </c>
      <c r="P163" s="235">
        <v>0.0</v>
      </c>
      <c r="Q163" s="235">
        <v>0.0</v>
      </c>
      <c r="R163" s="235">
        <v>0.0</v>
      </c>
      <c r="S163" s="235">
        <v>0.0</v>
      </c>
      <c r="T163" s="235">
        <v>0.0</v>
      </c>
      <c r="U163" s="235">
        <v>0.0</v>
      </c>
      <c r="V163" s="235">
        <v>0.0</v>
      </c>
      <c r="W163" s="235">
        <v>0.0</v>
      </c>
      <c r="X163" s="235">
        <v>0.0</v>
      </c>
      <c r="Y163" s="235">
        <v>0.0</v>
      </c>
      <c r="Z163" s="235">
        <v>0.0</v>
      </c>
      <c r="AA163" s="235">
        <v>0.0</v>
      </c>
      <c r="AB163" s="235">
        <v>0.0</v>
      </c>
      <c r="AC163" s="235">
        <v>0.0</v>
      </c>
      <c r="AD163" s="235">
        <v>0.0</v>
      </c>
      <c r="AE163" s="235">
        <v>0.0</v>
      </c>
      <c r="AF163" s="235">
        <v>0.0</v>
      </c>
      <c r="AG163" s="189"/>
    </row>
    <row r="164">
      <c r="A164" s="306" t="s">
        <v>381</v>
      </c>
      <c r="B164" s="235">
        <v>0.0</v>
      </c>
      <c r="C164" s="235">
        <v>0.0</v>
      </c>
      <c r="D164" s="235">
        <v>0.0</v>
      </c>
      <c r="E164" s="235">
        <v>0.0</v>
      </c>
      <c r="F164" s="235">
        <v>0.0</v>
      </c>
      <c r="G164" s="235">
        <v>0.0</v>
      </c>
      <c r="H164" s="235">
        <v>0.0</v>
      </c>
      <c r="I164" s="235">
        <v>0.0</v>
      </c>
      <c r="J164" s="235">
        <v>0.0</v>
      </c>
      <c r="K164" s="235">
        <v>0.0</v>
      </c>
      <c r="L164" s="235">
        <v>0.0</v>
      </c>
      <c r="M164" s="235">
        <v>0.0</v>
      </c>
      <c r="N164" s="235">
        <v>0.0</v>
      </c>
      <c r="O164" s="235">
        <v>0.0</v>
      </c>
      <c r="P164" s="235">
        <v>0.0</v>
      </c>
      <c r="Q164" s="235">
        <v>0.0</v>
      </c>
      <c r="R164" s="235">
        <v>0.0</v>
      </c>
      <c r="S164" s="235">
        <v>0.0</v>
      </c>
      <c r="T164" s="235">
        <v>0.0</v>
      </c>
      <c r="U164" s="235">
        <v>0.0</v>
      </c>
      <c r="V164" s="235">
        <v>0.0</v>
      </c>
      <c r="W164" s="235">
        <v>0.0</v>
      </c>
      <c r="X164" s="235">
        <v>0.0</v>
      </c>
      <c r="Y164" s="235">
        <v>0.0</v>
      </c>
      <c r="Z164" s="235">
        <v>0.0</v>
      </c>
      <c r="AA164" s="235">
        <v>0.0</v>
      </c>
      <c r="AB164" s="235">
        <v>0.0</v>
      </c>
      <c r="AC164" s="235">
        <v>0.0</v>
      </c>
      <c r="AD164" s="235">
        <v>0.0</v>
      </c>
      <c r="AE164" s="235">
        <v>0.0</v>
      </c>
      <c r="AF164" s="235">
        <v>0.0</v>
      </c>
      <c r="AG164" s="189"/>
    </row>
    <row r="165">
      <c r="A165" s="306" t="s">
        <v>382</v>
      </c>
      <c r="B165" s="235">
        <v>0.0</v>
      </c>
      <c r="C165" s="235">
        <v>0.0</v>
      </c>
      <c r="D165" s="235">
        <v>0.0</v>
      </c>
      <c r="E165" s="235">
        <v>0.0</v>
      </c>
      <c r="F165" s="235">
        <v>0.0</v>
      </c>
      <c r="G165" s="235">
        <v>0.0</v>
      </c>
      <c r="H165" s="235">
        <v>0.0</v>
      </c>
      <c r="I165" s="235">
        <v>0.0</v>
      </c>
      <c r="J165" s="235">
        <v>0.0</v>
      </c>
      <c r="K165" s="235">
        <v>0.0</v>
      </c>
      <c r="L165" s="235">
        <v>0.0</v>
      </c>
      <c r="M165" s="235">
        <v>0.0</v>
      </c>
      <c r="N165" s="235">
        <v>0.0</v>
      </c>
      <c r="O165" s="235">
        <v>0.0</v>
      </c>
      <c r="P165" s="235">
        <v>0.0</v>
      </c>
      <c r="Q165" s="235">
        <v>0.0</v>
      </c>
      <c r="R165" s="235">
        <v>0.0</v>
      </c>
      <c r="S165" s="235">
        <v>0.0</v>
      </c>
      <c r="T165" s="235">
        <v>0.0</v>
      </c>
      <c r="U165" s="235">
        <v>0.0</v>
      </c>
      <c r="V165" s="235">
        <v>0.0</v>
      </c>
      <c r="W165" s="235">
        <v>0.0</v>
      </c>
      <c r="X165" s="235">
        <v>0.0</v>
      </c>
      <c r="Y165" s="235">
        <v>0.0</v>
      </c>
      <c r="Z165" s="235">
        <v>0.0</v>
      </c>
      <c r="AA165" s="235">
        <v>0.0</v>
      </c>
      <c r="AB165" s="235">
        <v>0.0</v>
      </c>
      <c r="AC165" s="235">
        <v>0.0</v>
      </c>
      <c r="AD165" s="235">
        <v>0.0</v>
      </c>
      <c r="AE165" s="235">
        <v>0.0</v>
      </c>
      <c r="AF165" s="235">
        <v>0.0</v>
      </c>
      <c r="AG165" s="189"/>
    </row>
    <row r="166">
      <c r="A166" s="288" t="s">
        <v>231</v>
      </c>
      <c r="B166" s="235">
        <v>0.0</v>
      </c>
      <c r="C166" s="235">
        <v>0.0</v>
      </c>
      <c r="D166" s="235">
        <v>0.0</v>
      </c>
      <c r="E166" s="235">
        <v>0.0</v>
      </c>
      <c r="F166" s="235">
        <v>0.0</v>
      </c>
      <c r="G166" s="235">
        <v>0.0</v>
      </c>
      <c r="H166" s="235">
        <v>0.0</v>
      </c>
      <c r="I166" s="235">
        <v>0.0</v>
      </c>
      <c r="J166" s="235">
        <v>0.0</v>
      </c>
      <c r="K166" s="235">
        <v>0.0</v>
      </c>
      <c r="L166" s="235">
        <v>0.0</v>
      </c>
      <c r="M166" s="235">
        <v>0.0</v>
      </c>
      <c r="N166" s="235">
        <v>0.0</v>
      </c>
      <c r="O166" s="235">
        <v>0.0</v>
      </c>
      <c r="P166" s="235">
        <v>0.0</v>
      </c>
      <c r="Q166" s="235">
        <v>0.0</v>
      </c>
      <c r="R166" s="235">
        <v>0.0</v>
      </c>
      <c r="S166" s="235">
        <v>0.0</v>
      </c>
      <c r="T166" s="235">
        <v>0.0</v>
      </c>
      <c r="U166" s="235">
        <v>0.0</v>
      </c>
      <c r="V166" s="235">
        <v>0.0</v>
      </c>
      <c r="W166" s="235">
        <v>0.0</v>
      </c>
      <c r="X166" s="235">
        <v>0.0</v>
      </c>
      <c r="Y166" s="235">
        <v>0.0</v>
      </c>
      <c r="Z166" s="235">
        <v>0.0</v>
      </c>
      <c r="AA166" s="235">
        <v>0.0</v>
      </c>
      <c r="AB166" s="235">
        <v>0.0</v>
      </c>
      <c r="AC166" s="235">
        <v>0.0</v>
      </c>
      <c r="AD166" s="235">
        <v>0.0</v>
      </c>
      <c r="AE166" s="235">
        <v>0.0</v>
      </c>
      <c r="AF166" s="235">
        <v>0.0</v>
      </c>
      <c r="AG166" s="189">
        <f t="shared" ref="AG166:AG169" si="52">SUM(B166:AF166)</f>
        <v>0</v>
      </c>
    </row>
    <row r="167" collapsed="1">
      <c r="A167" s="288" t="s">
        <v>1127</v>
      </c>
      <c r="B167" s="235">
        <v>0.0</v>
      </c>
      <c r="C167" s="235">
        <v>0.0</v>
      </c>
      <c r="D167" s="235">
        <v>0.0</v>
      </c>
      <c r="E167" s="235">
        <v>0.0</v>
      </c>
      <c r="F167" s="235">
        <v>0.0</v>
      </c>
      <c r="G167" s="235">
        <v>0.0</v>
      </c>
      <c r="H167" s="235">
        <v>0.0</v>
      </c>
      <c r="I167" s="235">
        <v>0.0</v>
      </c>
      <c r="J167" s="235">
        <v>0.0</v>
      </c>
      <c r="K167" s="235">
        <v>0.0</v>
      </c>
      <c r="L167" s="235">
        <v>0.0</v>
      </c>
      <c r="M167" s="235">
        <v>0.0</v>
      </c>
      <c r="N167" s="235">
        <v>0.0</v>
      </c>
      <c r="O167" s="235">
        <v>0.0</v>
      </c>
      <c r="P167" s="235">
        <v>0.0</v>
      </c>
      <c r="Q167" s="235">
        <v>0.0</v>
      </c>
      <c r="R167" s="235">
        <v>0.0</v>
      </c>
      <c r="S167" s="235">
        <v>0.0</v>
      </c>
      <c r="T167" s="235">
        <v>0.0</v>
      </c>
      <c r="U167" s="235">
        <v>0.0</v>
      </c>
      <c r="V167" s="235">
        <v>0.0</v>
      </c>
      <c r="W167" s="235">
        <v>0.0</v>
      </c>
      <c r="X167" s="235">
        <v>0.0</v>
      </c>
      <c r="Y167" s="235">
        <v>0.0</v>
      </c>
      <c r="Z167" s="235">
        <v>0.0</v>
      </c>
      <c r="AA167" s="235">
        <v>0.0</v>
      </c>
      <c r="AB167" s="235">
        <v>0.0</v>
      </c>
      <c r="AC167" s="235">
        <v>0.0</v>
      </c>
      <c r="AD167" s="235">
        <v>0.0</v>
      </c>
      <c r="AE167" s="235">
        <v>0.0</v>
      </c>
      <c r="AF167" s="235">
        <v>0.0</v>
      </c>
      <c r="AG167" s="189">
        <f t="shared" si="52"/>
        <v>0</v>
      </c>
    </row>
    <row r="168" hidden="1" outlineLevel="1">
      <c r="A168" s="288" t="s">
        <v>1128</v>
      </c>
      <c r="B168" s="295"/>
      <c r="C168" s="295"/>
      <c r="D168" s="295"/>
      <c r="E168" s="295"/>
      <c r="F168" s="295"/>
      <c r="G168" s="295"/>
      <c r="H168" s="295"/>
      <c r="I168" s="295"/>
      <c r="J168" s="295"/>
      <c r="K168" s="295"/>
      <c r="L168" s="295"/>
      <c r="M168" s="295"/>
      <c r="N168" s="295"/>
      <c r="O168" s="295"/>
      <c r="P168" s="295"/>
      <c r="Q168" s="295"/>
      <c r="R168" s="295"/>
      <c r="S168" s="295"/>
      <c r="T168" s="295"/>
      <c r="U168" s="295"/>
      <c r="V168" s="295"/>
      <c r="W168" s="295"/>
      <c r="X168" s="295"/>
      <c r="Y168" s="295"/>
      <c r="Z168" s="295"/>
      <c r="AA168" s="295"/>
      <c r="AB168" s="295"/>
      <c r="AC168" s="295"/>
      <c r="AD168" s="295"/>
      <c r="AE168" s="295"/>
      <c r="AF168" s="295"/>
      <c r="AG168" s="189">
        <f t="shared" si="52"/>
        <v>0</v>
      </c>
    </row>
    <row r="169">
      <c r="A169" s="289" t="s">
        <v>234</v>
      </c>
      <c r="B169" s="290">
        <f t="shared" ref="B169:AF169" si="53">sum(B162:B168)</f>
        <v>0</v>
      </c>
      <c r="C169" s="290">
        <f t="shared" si="53"/>
        <v>0</v>
      </c>
      <c r="D169" s="290">
        <f t="shared" si="53"/>
        <v>0</v>
      </c>
      <c r="E169" s="290">
        <f t="shared" si="53"/>
        <v>0</v>
      </c>
      <c r="F169" s="290">
        <f t="shared" si="53"/>
        <v>0</v>
      </c>
      <c r="G169" s="290">
        <f t="shared" si="53"/>
        <v>0</v>
      </c>
      <c r="H169" s="290">
        <f t="shared" si="53"/>
        <v>0</v>
      </c>
      <c r="I169" s="290">
        <f t="shared" si="53"/>
        <v>0</v>
      </c>
      <c r="J169" s="290">
        <f t="shared" si="53"/>
        <v>0</v>
      </c>
      <c r="K169" s="290">
        <f t="shared" si="53"/>
        <v>0</v>
      </c>
      <c r="L169" s="290">
        <f t="shared" si="53"/>
        <v>0</v>
      </c>
      <c r="M169" s="290">
        <f t="shared" si="53"/>
        <v>0</v>
      </c>
      <c r="N169" s="290">
        <f t="shared" si="53"/>
        <v>0</v>
      </c>
      <c r="O169" s="290">
        <f t="shared" si="53"/>
        <v>0</v>
      </c>
      <c r="P169" s="290">
        <f t="shared" si="53"/>
        <v>0</v>
      </c>
      <c r="Q169" s="290">
        <f t="shared" si="53"/>
        <v>0</v>
      </c>
      <c r="R169" s="290">
        <f t="shared" si="53"/>
        <v>0</v>
      </c>
      <c r="S169" s="290">
        <f t="shared" si="53"/>
        <v>0</v>
      </c>
      <c r="T169" s="290">
        <f t="shared" si="53"/>
        <v>0</v>
      </c>
      <c r="U169" s="290">
        <f t="shared" si="53"/>
        <v>0</v>
      </c>
      <c r="V169" s="290">
        <f t="shared" si="53"/>
        <v>0</v>
      </c>
      <c r="W169" s="290">
        <f t="shared" si="53"/>
        <v>0</v>
      </c>
      <c r="X169" s="290">
        <f t="shared" si="53"/>
        <v>0</v>
      </c>
      <c r="Y169" s="290">
        <f t="shared" si="53"/>
        <v>0</v>
      </c>
      <c r="Z169" s="290">
        <f t="shared" si="53"/>
        <v>0</v>
      </c>
      <c r="AA169" s="290">
        <f t="shared" si="53"/>
        <v>0</v>
      </c>
      <c r="AB169" s="290">
        <f t="shared" si="53"/>
        <v>0</v>
      </c>
      <c r="AC169" s="290">
        <f t="shared" si="53"/>
        <v>0</v>
      </c>
      <c r="AD169" s="290">
        <f t="shared" si="53"/>
        <v>0</v>
      </c>
      <c r="AE169" s="290">
        <f t="shared" si="53"/>
        <v>0</v>
      </c>
      <c r="AF169" s="290">
        <f t="shared" si="53"/>
        <v>0</v>
      </c>
      <c r="AG169" s="189">
        <f t="shared" si="52"/>
        <v>0</v>
      </c>
    </row>
    <row r="170" collapsed="1">
      <c r="A170" s="211"/>
      <c r="B170" s="307"/>
      <c r="C170" s="307"/>
      <c r="D170" s="307"/>
      <c r="E170" s="307"/>
      <c r="F170" s="307"/>
      <c r="G170" s="307"/>
      <c r="H170" s="307"/>
      <c r="I170" s="307"/>
      <c r="J170" s="307"/>
      <c r="K170" s="307"/>
      <c r="L170" s="307"/>
      <c r="M170" s="307"/>
      <c r="N170" s="307"/>
      <c r="O170" s="307"/>
      <c r="P170" s="307"/>
      <c r="Q170" s="307"/>
      <c r="R170" s="307"/>
      <c r="S170" s="307"/>
      <c r="T170" s="307"/>
      <c r="U170" s="307"/>
      <c r="V170" s="307"/>
      <c r="W170" s="307"/>
      <c r="X170" s="307"/>
      <c r="Y170" s="307"/>
      <c r="Z170" s="307"/>
      <c r="AA170" s="307"/>
      <c r="AB170" s="307"/>
      <c r="AC170" s="307"/>
      <c r="AD170" s="307"/>
      <c r="AE170" s="307"/>
      <c r="AF170" s="307"/>
      <c r="AG170" s="189"/>
    </row>
    <row r="171" hidden="1" outlineLevel="1">
      <c r="A171" s="288" t="s">
        <v>235</v>
      </c>
      <c r="B171" s="295"/>
      <c r="C171" s="295"/>
      <c r="D171" s="295"/>
      <c r="E171" s="295"/>
      <c r="F171" s="295"/>
      <c r="G171" s="295"/>
      <c r="H171" s="295"/>
      <c r="I171" s="295"/>
      <c r="J171" s="295"/>
      <c r="K171" s="295"/>
      <c r="L171" s="295"/>
      <c r="M171" s="295"/>
      <c r="N171" s="295"/>
      <c r="O171" s="295"/>
      <c r="P171" s="295"/>
      <c r="Q171" s="295"/>
      <c r="R171" s="295"/>
      <c r="S171" s="295"/>
      <c r="T171" s="295"/>
      <c r="U171" s="295"/>
      <c r="V171" s="295"/>
      <c r="W171" s="295"/>
      <c r="X171" s="295"/>
      <c r="Y171" s="295"/>
      <c r="Z171" s="295"/>
      <c r="AA171" s="295"/>
      <c r="AB171" s="295"/>
      <c r="AC171" s="295"/>
      <c r="AD171" s="295"/>
      <c r="AE171" s="295"/>
      <c r="AF171" s="295"/>
      <c r="AG171" s="189">
        <f t="shared" ref="AG171:AG174" si="54">SUM(B171:AF171)</f>
        <v>0</v>
      </c>
    </row>
    <row r="172" hidden="1" outlineLevel="1">
      <c r="A172" s="288" t="s">
        <v>1129</v>
      </c>
      <c r="B172" s="295"/>
      <c r="C172" s="295"/>
      <c r="D172" s="295"/>
      <c r="E172" s="295"/>
      <c r="F172" s="295"/>
      <c r="G172" s="295"/>
      <c r="H172" s="295"/>
      <c r="I172" s="295"/>
      <c r="J172" s="295"/>
      <c r="K172" s="295"/>
      <c r="L172" s="295"/>
      <c r="M172" s="295"/>
      <c r="N172" s="295"/>
      <c r="O172" s="295"/>
      <c r="P172" s="295"/>
      <c r="Q172" s="295"/>
      <c r="R172" s="295"/>
      <c r="S172" s="295"/>
      <c r="T172" s="295"/>
      <c r="U172" s="295"/>
      <c r="V172" s="295"/>
      <c r="W172" s="295"/>
      <c r="X172" s="295"/>
      <c r="Y172" s="295"/>
      <c r="Z172" s="295"/>
      <c r="AA172" s="295"/>
      <c r="AB172" s="295"/>
      <c r="AC172" s="295"/>
      <c r="AD172" s="295"/>
      <c r="AE172" s="295"/>
      <c r="AF172" s="295"/>
      <c r="AG172" s="189">
        <f t="shared" si="54"/>
        <v>0</v>
      </c>
    </row>
    <row r="173" hidden="1" outlineLevel="1">
      <c r="A173" s="288" t="s">
        <v>1130</v>
      </c>
      <c r="B173" s="295"/>
      <c r="C173" s="295"/>
      <c r="D173" s="295"/>
      <c r="E173" s="295"/>
      <c r="F173" s="295"/>
      <c r="G173" s="295"/>
      <c r="H173" s="295"/>
      <c r="I173" s="295"/>
      <c r="J173" s="295"/>
      <c r="K173" s="295"/>
      <c r="L173" s="295"/>
      <c r="M173" s="295"/>
      <c r="N173" s="295"/>
      <c r="O173" s="295"/>
      <c r="P173" s="295"/>
      <c r="Q173" s="295"/>
      <c r="R173" s="295"/>
      <c r="S173" s="295"/>
      <c r="T173" s="295"/>
      <c r="U173" s="295"/>
      <c r="V173" s="295"/>
      <c r="W173" s="295"/>
      <c r="X173" s="295"/>
      <c r="Y173" s="295"/>
      <c r="Z173" s="295"/>
      <c r="AA173" s="295"/>
      <c r="AB173" s="295"/>
      <c r="AC173" s="295"/>
      <c r="AD173" s="295"/>
      <c r="AE173" s="295"/>
      <c r="AF173" s="295"/>
      <c r="AG173" s="189">
        <f t="shared" si="54"/>
        <v>0</v>
      </c>
    </row>
    <row r="174" hidden="1" outlineLevel="1">
      <c r="A174" s="289" t="s">
        <v>238</v>
      </c>
      <c r="B174" s="290">
        <f t="shared" ref="B174:AF174" si="55">sum(B171:B173)</f>
        <v>0</v>
      </c>
      <c r="C174" s="290">
        <f t="shared" si="55"/>
        <v>0</v>
      </c>
      <c r="D174" s="290">
        <f t="shared" si="55"/>
        <v>0</v>
      </c>
      <c r="E174" s="290">
        <f t="shared" si="55"/>
        <v>0</v>
      </c>
      <c r="F174" s="290">
        <f t="shared" si="55"/>
        <v>0</v>
      </c>
      <c r="G174" s="290">
        <f t="shared" si="55"/>
        <v>0</v>
      </c>
      <c r="H174" s="290">
        <f t="shared" si="55"/>
        <v>0</v>
      </c>
      <c r="I174" s="290">
        <f t="shared" si="55"/>
        <v>0</v>
      </c>
      <c r="J174" s="290">
        <f t="shared" si="55"/>
        <v>0</v>
      </c>
      <c r="K174" s="290">
        <f t="shared" si="55"/>
        <v>0</v>
      </c>
      <c r="L174" s="290">
        <f t="shared" si="55"/>
        <v>0</v>
      </c>
      <c r="M174" s="290">
        <f t="shared" si="55"/>
        <v>0</v>
      </c>
      <c r="N174" s="290">
        <f t="shared" si="55"/>
        <v>0</v>
      </c>
      <c r="O174" s="290">
        <f t="shared" si="55"/>
        <v>0</v>
      </c>
      <c r="P174" s="290">
        <f t="shared" si="55"/>
        <v>0</v>
      </c>
      <c r="Q174" s="290">
        <f t="shared" si="55"/>
        <v>0</v>
      </c>
      <c r="R174" s="290">
        <f t="shared" si="55"/>
        <v>0</v>
      </c>
      <c r="S174" s="290">
        <f t="shared" si="55"/>
        <v>0</v>
      </c>
      <c r="T174" s="290">
        <f t="shared" si="55"/>
        <v>0</v>
      </c>
      <c r="U174" s="290">
        <f t="shared" si="55"/>
        <v>0</v>
      </c>
      <c r="V174" s="290">
        <f t="shared" si="55"/>
        <v>0</v>
      </c>
      <c r="W174" s="290">
        <f t="shared" si="55"/>
        <v>0</v>
      </c>
      <c r="X174" s="290">
        <f t="shared" si="55"/>
        <v>0</v>
      </c>
      <c r="Y174" s="290">
        <f t="shared" si="55"/>
        <v>0</v>
      </c>
      <c r="Z174" s="290">
        <f t="shared" si="55"/>
        <v>0</v>
      </c>
      <c r="AA174" s="290">
        <f t="shared" si="55"/>
        <v>0</v>
      </c>
      <c r="AB174" s="290">
        <f t="shared" si="55"/>
        <v>0</v>
      </c>
      <c r="AC174" s="290">
        <f t="shared" si="55"/>
        <v>0</v>
      </c>
      <c r="AD174" s="290">
        <f t="shared" si="55"/>
        <v>0</v>
      </c>
      <c r="AE174" s="290">
        <f t="shared" si="55"/>
        <v>0</v>
      </c>
      <c r="AF174" s="290">
        <f t="shared" si="55"/>
        <v>0</v>
      </c>
      <c r="AG174" s="189">
        <f t="shared" si="54"/>
        <v>0</v>
      </c>
    </row>
    <row r="175" hidden="1" outlineLevel="1">
      <c r="A175" s="211"/>
      <c r="B175" s="293"/>
      <c r="C175" s="293"/>
      <c r="D175" s="293"/>
      <c r="E175" s="293"/>
      <c r="F175" s="293"/>
      <c r="G175" s="293"/>
      <c r="H175" s="293"/>
      <c r="I175" s="293"/>
      <c r="J175" s="293"/>
      <c r="K175" s="293"/>
      <c r="L175" s="293"/>
      <c r="M175" s="293"/>
      <c r="N175" s="293"/>
      <c r="O175" s="293"/>
      <c r="P175" s="293"/>
      <c r="Q175" s="293"/>
      <c r="R175" s="293"/>
      <c r="S175" s="293"/>
      <c r="T175" s="293"/>
      <c r="U175" s="293"/>
      <c r="V175" s="293"/>
      <c r="W175" s="293"/>
      <c r="X175" s="293"/>
      <c r="Y175" s="293"/>
      <c r="Z175" s="293"/>
      <c r="AA175" s="293"/>
      <c r="AB175" s="293"/>
      <c r="AC175" s="293"/>
      <c r="AD175" s="293"/>
      <c r="AE175" s="293"/>
      <c r="AF175" s="293"/>
      <c r="AG175" s="189"/>
    </row>
    <row r="176" collapsed="1">
      <c r="A176" s="218" t="s">
        <v>239</v>
      </c>
      <c r="B176" s="219">
        <f t="shared" ref="B176:AF176" si="56">sum(B180,B184,B189)</f>
        <v>0</v>
      </c>
      <c r="C176" s="219">
        <f t="shared" si="56"/>
        <v>0</v>
      </c>
      <c r="D176" s="219">
        <f t="shared" si="56"/>
        <v>0</v>
      </c>
      <c r="E176" s="219">
        <f t="shared" si="56"/>
        <v>0</v>
      </c>
      <c r="F176" s="219">
        <f t="shared" si="56"/>
        <v>0</v>
      </c>
      <c r="G176" s="219">
        <f t="shared" si="56"/>
        <v>0</v>
      </c>
      <c r="H176" s="219">
        <f t="shared" si="56"/>
        <v>0</v>
      </c>
      <c r="I176" s="219">
        <f t="shared" si="56"/>
        <v>0</v>
      </c>
      <c r="J176" s="219">
        <f t="shared" si="56"/>
        <v>0</v>
      </c>
      <c r="K176" s="219">
        <f t="shared" si="56"/>
        <v>0</v>
      </c>
      <c r="L176" s="219">
        <f t="shared" si="56"/>
        <v>0</v>
      </c>
      <c r="M176" s="219">
        <f t="shared" si="56"/>
        <v>0</v>
      </c>
      <c r="N176" s="219">
        <f t="shared" si="56"/>
        <v>0</v>
      </c>
      <c r="O176" s="219">
        <f t="shared" si="56"/>
        <v>0</v>
      </c>
      <c r="P176" s="219">
        <f t="shared" si="56"/>
        <v>0</v>
      </c>
      <c r="Q176" s="219">
        <f t="shared" si="56"/>
        <v>0</v>
      </c>
      <c r="R176" s="219">
        <f t="shared" si="56"/>
        <v>0</v>
      </c>
      <c r="S176" s="219">
        <f t="shared" si="56"/>
        <v>0</v>
      </c>
      <c r="T176" s="219">
        <f t="shared" si="56"/>
        <v>0</v>
      </c>
      <c r="U176" s="219">
        <f t="shared" si="56"/>
        <v>0</v>
      </c>
      <c r="V176" s="219">
        <f t="shared" si="56"/>
        <v>0</v>
      </c>
      <c r="W176" s="219">
        <f t="shared" si="56"/>
        <v>0</v>
      </c>
      <c r="X176" s="219">
        <f t="shared" si="56"/>
        <v>0</v>
      </c>
      <c r="Y176" s="219">
        <f t="shared" si="56"/>
        <v>0</v>
      </c>
      <c r="Z176" s="219">
        <f t="shared" si="56"/>
        <v>0</v>
      </c>
      <c r="AA176" s="219">
        <f t="shared" si="56"/>
        <v>0</v>
      </c>
      <c r="AB176" s="219">
        <f t="shared" si="56"/>
        <v>0</v>
      </c>
      <c r="AC176" s="219">
        <f t="shared" si="56"/>
        <v>0</v>
      </c>
      <c r="AD176" s="219">
        <f t="shared" si="56"/>
        <v>0</v>
      </c>
      <c r="AE176" s="219">
        <f t="shared" si="56"/>
        <v>0</v>
      </c>
      <c r="AF176" s="219">
        <f t="shared" si="56"/>
        <v>0</v>
      </c>
      <c r="AG176" s="189">
        <f t="shared" ref="AG176:AG180" si="57">SUM(B176:AF176)</f>
        <v>0</v>
      </c>
    </row>
    <row r="177" hidden="1" outlineLevel="1">
      <c r="A177" s="288" t="s">
        <v>240</v>
      </c>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189">
        <f t="shared" si="57"/>
        <v>0</v>
      </c>
    </row>
    <row r="178" hidden="1" outlineLevel="1">
      <c r="A178" s="288" t="s">
        <v>1131</v>
      </c>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189">
        <f t="shared" si="57"/>
        <v>0</v>
      </c>
    </row>
    <row r="179" hidden="1" outlineLevel="1">
      <c r="A179" s="288" t="s">
        <v>1132</v>
      </c>
      <c r="B179" s="295"/>
      <c r="C179" s="295"/>
      <c r="D179" s="295"/>
      <c r="E179" s="295"/>
      <c r="F179" s="295"/>
      <c r="G179" s="295"/>
      <c r="H179" s="295"/>
      <c r="I179" s="295"/>
      <c r="J179" s="295"/>
      <c r="K179" s="295"/>
      <c r="L179" s="295"/>
      <c r="M179" s="295"/>
      <c r="N179" s="295"/>
      <c r="O179" s="295"/>
      <c r="P179" s="295"/>
      <c r="Q179" s="295"/>
      <c r="R179" s="295"/>
      <c r="S179" s="295"/>
      <c r="T179" s="295"/>
      <c r="U179" s="295"/>
      <c r="V179" s="295"/>
      <c r="W179" s="295"/>
      <c r="X179" s="295"/>
      <c r="Y179" s="295"/>
      <c r="Z179" s="295"/>
      <c r="AA179" s="295"/>
      <c r="AB179" s="295"/>
      <c r="AC179" s="295"/>
      <c r="AD179" s="295"/>
      <c r="AE179" s="295"/>
      <c r="AF179" s="295"/>
      <c r="AG179" s="189">
        <f t="shared" si="57"/>
        <v>0</v>
      </c>
    </row>
    <row r="180" hidden="1" outlineLevel="1">
      <c r="A180" s="289" t="s">
        <v>243</v>
      </c>
      <c r="B180" s="290">
        <f t="shared" ref="B180:AF180" si="58">sum(B177:B179)</f>
        <v>0</v>
      </c>
      <c r="C180" s="290">
        <f t="shared" si="58"/>
        <v>0</v>
      </c>
      <c r="D180" s="290">
        <f t="shared" si="58"/>
        <v>0</v>
      </c>
      <c r="E180" s="290">
        <f t="shared" si="58"/>
        <v>0</v>
      </c>
      <c r="F180" s="290">
        <f t="shared" si="58"/>
        <v>0</v>
      </c>
      <c r="G180" s="290">
        <f t="shared" si="58"/>
        <v>0</v>
      </c>
      <c r="H180" s="290">
        <f t="shared" si="58"/>
        <v>0</v>
      </c>
      <c r="I180" s="290">
        <f t="shared" si="58"/>
        <v>0</v>
      </c>
      <c r="J180" s="290">
        <f t="shared" si="58"/>
        <v>0</v>
      </c>
      <c r="K180" s="290">
        <f t="shared" si="58"/>
        <v>0</v>
      </c>
      <c r="L180" s="290">
        <f t="shared" si="58"/>
        <v>0</v>
      </c>
      <c r="M180" s="290">
        <f t="shared" si="58"/>
        <v>0</v>
      </c>
      <c r="N180" s="290">
        <f t="shared" si="58"/>
        <v>0</v>
      </c>
      <c r="O180" s="290">
        <f t="shared" si="58"/>
        <v>0</v>
      </c>
      <c r="P180" s="290">
        <f t="shared" si="58"/>
        <v>0</v>
      </c>
      <c r="Q180" s="290">
        <f t="shared" si="58"/>
        <v>0</v>
      </c>
      <c r="R180" s="290">
        <f t="shared" si="58"/>
        <v>0</v>
      </c>
      <c r="S180" s="290">
        <f t="shared" si="58"/>
        <v>0</v>
      </c>
      <c r="T180" s="290">
        <f t="shared" si="58"/>
        <v>0</v>
      </c>
      <c r="U180" s="290">
        <f t="shared" si="58"/>
        <v>0</v>
      </c>
      <c r="V180" s="290">
        <f t="shared" si="58"/>
        <v>0</v>
      </c>
      <c r="W180" s="290">
        <f t="shared" si="58"/>
        <v>0</v>
      </c>
      <c r="X180" s="290">
        <f t="shared" si="58"/>
        <v>0</v>
      </c>
      <c r="Y180" s="290">
        <f t="shared" si="58"/>
        <v>0</v>
      </c>
      <c r="Z180" s="290">
        <f t="shared" si="58"/>
        <v>0</v>
      </c>
      <c r="AA180" s="290">
        <f t="shared" si="58"/>
        <v>0</v>
      </c>
      <c r="AB180" s="290">
        <f t="shared" si="58"/>
        <v>0</v>
      </c>
      <c r="AC180" s="290">
        <f t="shared" si="58"/>
        <v>0</v>
      </c>
      <c r="AD180" s="290">
        <f t="shared" si="58"/>
        <v>0</v>
      </c>
      <c r="AE180" s="290">
        <f t="shared" si="58"/>
        <v>0</v>
      </c>
      <c r="AF180" s="290">
        <f t="shared" si="58"/>
        <v>0</v>
      </c>
      <c r="AG180" s="189">
        <f t="shared" si="57"/>
        <v>0</v>
      </c>
    </row>
    <row r="181" hidden="1" outlineLevel="1">
      <c r="A181" s="211"/>
      <c r="B181" s="352"/>
      <c r="C181" s="352"/>
      <c r="D181" s="352"/>
      <c r="E181" s="352"/>
      <c r="F181" s="352"/>
      <c r="G181" s="352"/>
      <c r="H181" s="352"/>
      <c r="I181" s="352"/>
      <c r="J181" s="352"/>
      <c r="K181" s="352"/>
      <c r="L181" s="352"/>
      <c r="M181" s="352"/>
      <c r="N181" s="352"/>
      <c r="O181" s="352"/>
      <c r="P181" s="352"/>
      <c r="Q181" s="352"/>
      <c r="R181" s="352"/>
      <c r="S181" s="352"/>
      <c r="T181" s="352"/>
      <c r="U181" s="352"/>
      <c r="V181" s="352"/>
      <c r="W181" s="352"/>
      <c r="X181" s="352"/>
      <c r="Y181" s="352"/>
      <c r="Z181" s="352"/>
      <c r="AA181" s="352"/>
      <c r="AB181" s="352"/>
      <c r="AC181" s="352"/>
      <c r="AD181" s="352"/>
      <c r="AE181" s="352"/>
      <c r="AF181" s="352"/>
      <c r="AG181" s="189"/>
    </row>
    <row r="182" hidden="1" outlineLevel="1">
      <c r="A182" s="288" t="s">
        <v>244</v>
      </c>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189">
        <f t="shared" ref="AG182:AG184" si="59">SUM(B182:AF182)</f>
        <v>0</v>
      </c>
    </row>
    <row r="183" hidden="1" outlineLevel="1">
      <c r="A183" s="288" t="s">
        <v>1133</v>
      </c>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c r="AA183" s="221"/>
      <c r="AB183" s="221"/>
      <c r="AC183" s="221"/>
      <c r="AD183" s="221"/>
      <c r="AE183" s="221"/>
      <c r="AF183" s="221"/>
      <c r="AG183" s="189">
        <f t="shared" si="59"/>
        <v>0</v>
      </c>
    </row>
    <row r="184" hidden="1" outlineLevel="1">
      <c r="A184" s="289" t="s">
        <v>246</v>
      </c>
      <c r="B184" s="290">
        <f t="shared" ref="B184:AF184" si="60">sum(B182:B183)</f>
        <v>0</v>
      </c>
      <c r="C184" s="290">
        <f t="shared" si="60"/>
        <v>0</v>
      </c>
      <c r="D184" s="290">
        <f t="shared" si="60"/>
        <v>0</v>
      </c>
      <c r="E184" s="290">
        <f t="shared" si="60"/>
        <v>0</v>
      </c>
      <c r="F184" s="290">
        <f t="shared" si="60"/>
        <v>0</v>
      </c>
      <c r="G184" s="290">
        <f t="shared" si="60"/>
        <v>0</v>
      </c>
      <c r="H184" s="290">
        <f t="shared" si="60"/>
        <v>0</v>
      </c>
      <c r="I184" s="290">
        <f t="shared" si="60"/>
        <v>0</v>
      </c>
      <c r="J184" s="290">
        <f t="shared" si="60"/>
        <v>0</v>
      </c>
      <c r="K184" s="290">
        <f t="shared" si="60"/>
        <v>0</v>
      </c>
      <c r="L184" s="290">
        <f t="shared" si="60"/>
        <v>0</v>
      </c>
      <c r="M184" s="290">
        <f t="shared" si="60"/>
        <v>0</v>
      </c>
      <c r="N184" s="290">
        <f t="shared" si="60"/>
        <v>0</v>
      </c>
      <c r="O184" s="290">
        <f t="shared" si="60"/>
        <v>0</v>
      </c>
      <c r="P184" s="290">
        <f t="shared" si="60"/>
        <v>0</v>
      </c>
      <c r="Q184" s="290">
        <f t="shared" si="60"/>
        <v>0</v>
      </c>
      <c r="R184" s="290">
        <f t="shared" si="60"/>
        <v>0</v>
      </c>
      <c r="S184" s="290">
        <f t="shared" si="60"/>
        <v>0</v>
      </c>
      <c r="T184" s="290">
        <f t="shared" si="60"/>
        <v>0</v>
      </c>
      <c r="U184" s="290">
        <f t="shared" si="60"/>
        <v>0</v>
      </c>
      <c r="V184" s="290">
        <f t="shared" si="60"/>
        <v>0</v>
      </c>
      <c r="W184" s="290">
        <f t="shared" si="60"/>
        <v>0</v>
      </c>
      <c r="X184" s="290">
        <f t="shared" si="60"/>
        <v>0</v>
      </c>
      <c r="Y184" s="290">
        <f t="shared" si="60"/>
        <v>0</v>
      </c>
      <c r="Z184" s="290">
        <f t="shared" si="60"/>
        <v>0</v>
      </c>
      <c r="AA184" s="290">
        <f t="shared" si="60"/>
        <v>0</v>
      </c>
      <c r="AB184" s="290">
        <f t="shared" si="60"/>
        <v>0</v>
      </c>
      <c r="AC184" s="290">
        <f t="shared" si="60"/>
        <v>0</v>
      </c>
      <c r="AD184" s="290">
        <f t="shared" si="60"/>
        <v>0</v>
      </c>
      <c r="AE184" s="290">
        <f t="shared" si="60"/>
        <v>0</v>
      </c>
      <c r="AF184" s="290">
        <f t="shared" si="60"/>
        <v>0</v>
      </c>
      <c r="AG184" s="189">
        <f t="shared" si="59"/>
        <v>0</v>
      </c>
    </row>
    <row r="185" hidden="1" outlineLevel="1">
      <c r="A185" s="211"/>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89"/>
    </row>
    <row r="186" hidden="1" outlineLevel="1">
      <c r="A186" s="288" t="s">
        <v>1134</v>
      </c>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189">
        <f t="shared" ref="AG186:AG189" si="61">SUM(B186:AF186)</f>
        <v>0</v>
      </c>
    </row>
    <row r="187" hidden="1" outlineLevel="1">
      <c r="A187" s="288" t="s">
        <v>1135</v>
      </c>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189">
        <f t="shared" si="61"/>
        <v>0</v>
      </c>
    </row>
    <row r="188" hidden="1" outlineLevel="1">
      <c r="A188" s="288" t="s">
        <v>1136</v>
      </c>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189">
        <f t="shared" si="61"/>
        <v>0</v>
      </c>
    </row>
    <row r="189" hidden="1" outlineLevel="1">
      <c r="A189" s="296" t="s">
        <v>250</v>
      </c>
      <c r="B189" s="297">
        <f t="shared" ref="B189:AF189" si="62">sum(B186:B188)</f>
        <v>0</v>
      </c>
      <c r="C189" s="297">
        <f t="shared" si="62"/>
        <v>0</v>
      </c>
      <c r="D189" s="297">
        <f t="shared" si="62"/>
        <v>0</v>
      </c>
      <c r="E189" s="297">
        <f t="shared" si="62"/>
        <v>0</v>
      </c>
      <c r="F189" s="297">
        <f t="shared" si="62"/>
        <v>0</v>
      </c>
      <c r="G189" s="297">
        <f t="shared" si="62"/>
        <v>0</v>
      </c>
      <c r="H189" s="297">
        <f t="shared" si="62"/>
        <v>0</v>
      </c>
      <c r="I189" s="297">
        <f t="shared" si="62"/>
        <v>0</v>
      </c>
      <c r="J189" s="297">
        <f t="shared" si="62"/>
        <v>0</v>
      </c>
      <c r="K189" s="297">
        <f t="shared" si="62"/>
        <v>0</v>
      </c>
      <c r="L189" s="297">
        <f t="shared" si="62"/>
        <v>0</v>
      </c>
      <c r="M189" s="297">
        <f t="shared" si="62"/>
        <v>0</v>
      </c>
      <c r="N189" s="297">
        <f t="shared" si="62"/>
        <v>0</v>
      </c>
      <c r="O189" s="297">
        <f t="shared" si="62"/>
        <v>0</v>
      </c>
      <c r="P189" s="297">
        <f t="shared" si="62"/>
        <v>0</v>
      </c>
      <c r="Q189" s="297">
        <f t="shared" si="62"/>
        <v>0</v>
      </c>
      <c r="R189" s="297">
        <f t="shared" si="62"/>
        <v>0</v>
      </c>
      <c r="S189" s="297">
        <f t="shared" si="62"/>
        <v>0</v>
      </c>
      <c r="T189" s="297">
        <f t="shared" si="62"/>
        <v>0</v>
      </c>
      <c r="U189" s="297">
        <f t="shared" si="62"/>
        <v>0</v>
      </c>
      <c r="V189" s="297">
        <f t="shared" si="62"/>
        <v>0</v>
      </c>
      <c r="W189" s="297">
        <f t="shared" si="62"/>
        <v>0</v>
      </c>
      <c r="X189" s="297">
        <f t="shared" si="62"/>
        <v>0</v>
      </c>
      <c r="Y189" s="297">
        <f t="shared" si="62"/>
        <v>0</v>
      </c>
      <c r="Z189" s="297">
        <f t="shared" si="62"/>
        <v>0</v>
      </c>
      <c r="AA189" s="297">
        <f t="shared" si="62"/>
        <v>0</v>
      </c>
      <c r="AB189" s="297">
        <f t="shared" si="62"/>
        <v>0</v>
      </c>
      <c r="AC189" s="297">
        <f t="shared" si="62"/>
        <v>0</v>
      </c>
      <c r="AD189" s="297">
        <f t="shared" si="62"/>
        <v>0</v>
      </c>
      <c r="AE189" s="297">
        <f t="shared" si="62"/>
        <v>0</v>
      </c>
      <c r="AF189" s="297">
        <f t="shared" si="62"/>
        <v>0</v>
      </c>
      <c r="AG189" s="189">
        <f t="shared" si="61"/>
        <v>0</v>
      </c>
    </row>
    <row r="190">
      <c r="A190" s="211"/>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89"/>
    </row>
    <row r="191">
      <c r="A191" s="299" t="s">
        <v>278</v>
      </c>
      <c r="B191" s="245">
        <v>0.0</v>
      </c>
      <c r="C191" s="245">
        <v>0.0</v>
      </c>
      <c r="D191" s="245">
        <v>0.0</v>
      </c>
      <c r="E191" s="245">
        <v>0.0</v>
      </c>
      <c r="F191" s="245">
        <v>0.0</v>
      </c>
      <c r="G191" s="245">
        <v>0.0</v>
      </c>
      <c r="H191" s="245">
        <v>0.0</v>
      </c>
      <c r="I191" s="245">
        <v>0.0</v>
      </c>
      <c r="J191" s="245">
        <v>0.0</v>
      </c>
      <c r="K191" s="245">
        <v>0.0</v>
      </c>
      <c r="L191" s="245">
        <v>0.0</v>
      </c>
      <c r="M191" s="245">
        <v>0.0</v>
      </c>
      <c r="N191" s="245">
        <v>0.0</v>
      </c>
      <c r="O191" s="245">
        <v>0.0</v>
      </c>
      <c r="P191" s="245">
        <v>0.0</v>
      </c>
      <c r="Q191" s="245">
        <v>0.0</v>
      </c>
      <c r="R191" s="245">
        <v>0.0</v>
      </c>
      <c r="S191" s="245">
        <v>0.0</v>
      </c>
      <c r="T191" s="245">
        <v>0.0</v>
      </c>
      <c r="U191" s="245">
        <v>0.0</v>
      </c>
      <c r="V191" s="245">
        <v>0.0</v>
      </c>
      <c r="W191" s="245">
        <v>0.0</v>
      </c>
      <c r="X191" s="245">
        <v>0.0</v>
      </c>
      <c r="Y191" s="245">
        <v>0.0</v>
      </c>
      <c r="Z191" s="245">
        <v>0.0</v>
      </c>
      <c r="AA191" s="245">
        <v>0.0</v>
      </c>
      <c r="AB191" s="245">
        <v>0.0</v>
      </c>
      <c r="AC191" s="245">
        <v>0.0</v>
      </c>
      <c r="AD191" s="245">
        <v>0.0</v>
      </c>
      <c r="AE191" s="245">
        <v>0.0</v>
      </c>
      <c r="AF191" s="245">
        <v>0.0</v>
      </c>
      <c r="AG191" s="189">
        <f t="shared" ref="AG191:AG204" si="63">SUM(B191:AF191)</f>
        <v>0</v>
      </c>
    </row>
    <row r="192">
      <c r="A192" s="300" t="s">
        <v>279</v>
      </c>
      <c r="B192" s="235">
        <v>0.0</v>
      </c>
      <c r="C192" s="235">
        <v>0.0</v>
      </c>
      <c r="D192" s="235">
        <v>0.0</v>
      </c>
      <c r="E192" s="235">
        <v>0.0</v>
      </c>
      <c r="F192" s="235">
        <v>0.0</v>
      </c>
      <c r="G192" s="235">
        <v>0.0</v>
      </c>
      <c r="H192" s="235">
        <v>0.0</v>
      </c>
      <c r="I192" s="235">
        <v>0.0</v>
      </c>
      <c r="J192" s="235">
        <v>0.0</v>
      </c>
      <c r="K192" s="235">
        <v>0.0</v>
      </c>
      <c r="L192" s="235">
        <v>0.0</v>
      </c>
      <c r="M192" s="235">
        <v>0.0</v>
      </c>
      <c r="N192" s="235">
        <v>0.0</v>
      </c>
      <c r="O192" s="235">
        <v>0.0</v>
      </c>
      <c r="P192" s="235">
        <v>0.0</v>
      </c>
      <c r="Q192" s="235">
        <v>0.0</v>
      </c>
      <c r="R192" s="235">
        <v>0.0</v>
      </c>
      <c r="S192" s="235">
        <v>0.0</v>
      </c>
      <c r="T192" s="235">
        <v>0.0</v>
      </c>
      <c r="U192" s="235">
        <v>0.0</v>
      </c>
      <c r="V192" s="235">
        <v>0.0</v>
      </c>
      <c r="W192" s="235">
        <v>0.0</v>
      </c>
      <c r="X192" s="235">
        <v>0.0</v>
      </c>
      <c r="Y192" s="235">
        <v>0.0</v>
      </c>
      <c r="Z192" s="235">
        <v>0.0</v>
      </c>
      <c r="AA192" s="235">
        <v>0.0</v>
      </c>
      <c r="AB192" s="235">
        <v>0.0</v>
      </c>
      <c r="AC192" s="235">
        <v>0.0</v>
      </c>
      <c r="AD192" s="235">
        <v>0.0</v>
      </c>
      <c r="AE192" s="235">
        <v>0.0</v>
      </c>
      <c r="AF192" s="235">
        <v>0.0</v>
      </c>
      <c r="AG192" s="189">
        <f t="shared" si="63"/>
        <v>0</v>
      </c>
    </row>
    <row r="193">
      <c r="A193" s="300" t="s">
        <v>1137</v>
      </c>
      <c r="B193" s="235">
        <v>0.0</v>
      </c>
      <c r="C193" s="235">
        <v>0.0</v>
      </c>
      <c r="D193" s="235">
        <v>0.0</v>
      </c>
      <c r="E193" s="235">
        <v>0.0</v>
      </c>
      <c r="F193" s="235">
        <v>0.0</v>
      </c>
      <c r="G193" s="235">
        <v>0.0</v>
      </c>
      <c r="H193" s="235">
        <v>0.0</v>
      </c>
      <c r="I193" s="235">
        <v>0.0</v>
      </c>
      <c r="J193" s="235">
        <v>0.0</v>
      </c>
      <c r="K193" s="235">
        <v>0.0</v>
      </c>
      <c r="L193" s="235">
        <v>0.0</v>
      </c>
      <c r="M193" s="235">
        <v>0.0</v>
      </c>
      <c r="N193" s="235">
        <v>0.0</v>
      </c>
      <c r="O193" s="235">
        <v>0.0</v>
      </c>
      <c r="P193" s="235">
        <v>0.0</v>
      </c>
      <c r="Q193" s="235">
        <v>0.0</v>
      </c>
      <c r="R193" s="235">
        <v>0.0</v>
      </c>
      <c r="S193" s="235">
        <v>0.0</v>
      </c>
      <c r="T193" s="235">
        <v>0.0</v>
      </c>
      <c r="U193" s="235">
        <v>0.0</v>
      </c>
      <c r="V193" s="235">
        <v>0.0</v>
      </c>
      <c r="W193" s="235">
        <v>0.0</v>
      </c>
      <c r="X193" s="235">
        <v>0.0</v>
      </c>
      <c r="Y193" s="235">
        <v>0.0</v>
      </c>
      <c r="Z193" s="235">
        <v>0.0</v>
      </c>
      <c r="AA193" s="235">
        <v>0.0</v>
      </c>
      <c r="AB193" s="235">
        <v>0.0</v>
      </c>
      <c r="AC193" s="235">
        <v>0.0</v>
      </c>
      <c r="AD193" s="235">
        <v>0.0</v>
      </c>
      <c r="AE193" s="235">
        <v>0.0</v>
      </c>
      <c r="AF193" s="235">
        <v>0.0</v>
      </c>
      <c r="AG193" s="189">
        <f t="shared" si="63"/>
        <v>0</v>
      </c>
    </row>
    <row r="194">
      <c r="A194" s="300" t="s">
        <v>1138</v>
      </c>
      <c r="B194" s="235">
        <v>0.0</v>
      </c>
      <c r="C194" s="235">
        <v>0.0</v>
      </c>
      <c r="D194" s="235">
        <v>0.0</v>
      </c>
      <c r="E194" s="235">
        <v>0.0</v>
      </c>
      <c r="F194" s="235">
        <v>0.0</v>
      </c>
      <c r="G194" s="235">
        <v>0.0</v>
      </c>
      <c r="H194" s="235">
        <v>0.0</v>
      </c>
      <c r="I194" s="235">
        <v>0.0</v>
      </c>
      <c r="J194" s="235">
        <v>0.0</v>
      </c>
      <c r="K194" s="235">
        <v>0.0</v>
      </c>
      <c r="L194" s="235">
        <v>0.0</v>
      </c>
      <c r="M194" s="235">
        <v>0.0</v>
      </c>
      <c r="N194" s="235">
        <v>0.0</v>
      </c>
      <c r="O194" s="235">
        <v>0.0</v>
      </c>
      <c r="P194" s="235">
        <v>0.0</v>
      </c>
      <c r="Q194" s="235">
        <v>0.0</v>
      </c>
      <c r="R194" s="235">
        <v>0.0</v>
      </c>
      <c r="S194" s="235">
        <v>0.0</v>
      </c>
      <c r="T194" s="235">
        <v>0.0</v>
      </c>
      <c r="U194" s="235">
        <v>0.0</v>
      </c>
      <c r="V194" s="235">
        <v>0.0</v>
      </c>
      <c r="W194" s="235">
        <v>0.0</v>
      </c>
      <c r="X194" s="235">
        <v>0.0</v>
      </c>
      <c r="Y194" s="235">
        <v>0.0</v>
      </c>
      <c r="Z194" s="235">
        <v>0.0</v>
      </c>
      <c r="AA194" s="235">
        <v>0.0</v>
      </c>
      <c r="AB194" s="235">
        <v>0.0</v>
      </c>
      <c r="AC194" s="235">
        <v>0.0</v>
      </c>
      <c r="AD194" s="235">
        <v>0.0</v>
      </c>
      <c r="AE194" s="235">
        <v>0.0</v>
      </c>
      <c r="AF194" s="235">
        <v>0.0</v>
      </c>
      <c r="AG194" s="189">
        <f t="shared" si="63"/>
        <v>0</v>
      </c>
    </row>
    <row r="195">
      <c r="A195" s="300" t="s">
        <v>1139</v>
      </c>
      <c r="B195" s="235">
        <v>0.0</v>
      </c>
      <c r="C195" s="235">
        <v>0.0</v>
      </c>
      <c r="D195" s="235">
        <v>0.0</v>
      </c>
      <c r="E195" s="235">
        <v>0.0</v>
      </c>
      <c r="F195" s="235">
        <v>0.0</v>
      </c>
      <c r="G195" s="235">
        <v>0.0</v>
      </c>
      <c r="H195" s="235">
        <v>0.0</v>
      </c>
      <c r="I195" s="235">
        <v>0.0</v>
      </c>
      <c r="J195" s="235">
        <v>0.0</v>
      </c>
      <c r="K195" s="235">
        <v>0.0</v>
      </c>
      <c r="L195" s="235">
        <v>0.0</v>
      </c>
      <c r="M195" s="235">
        <v>0.0</v>
      </c>
      <c r="N195" s="235">
        <v>0.0</v>
      </c>
      <c r="O195" s="235">
        <v>0.0</v>
      </c>
      <c r="P195" s="235">
        <v>0.0</v>
      </c>
      <c r="Q195" s="235">
        <v>0.0</v>
      </c>
      <c r="R195" s="235">
        <v>0.0</v>
      </c>
      <c r="S195" s="235">
        <v>0.0</v>
      </c>
      <c r="T195" s="235">
        <v>0.0</v>
      </c>
      <c r="U195" s="235">
        <v>0.0</v>
      </c>
      <c r="V195" s="235">
        <v>0.0</v>
      </c>
      <c r="W195" s="235">
        <v>0.0</v>
      </c>
      <c r="X195" s="235">
        <v>0.0</v>
      </c>
      <c r="Y195" s="235">
        <v>0.0</v>
      </c>
      <c r="Z195" s="235">
        <v>0.0</v>
      </c>
      <c r="AA195" s="235">
        <v>0.0</v>
      </c>
      <c r="AB195" s="235">
        <v>0.0</v>
      </c>
      <c r="AC195" s="235">
        <v>0.0</v>
      </c>
      <c r="AD195" s="235">
        <v>0.0</v>
      </c>
      <c r="AE195" s="235">
        <v>0.0</v>
      </c>
      <c r="AF195" s="235">
        <v>0.0</v>
      </c>
      <c r="AG195" s="189">
        <f t="shared" si="63"/>
        <v>0</v>
      </c>
    </row>
    <row r="196">
      <c r="A196" s="300" t="s">
        <v>1140</v>
      </c>
      <c r="B196" s="235">
        <v>0.0</v>
      </c>
      <c r="C196" s="235">
        <v>0.0</v>
      </c>
      <c r="D196" s="235">
        <v>0.0</v>
      </c>
      <c r="E196" s="235">
        <v>0.0</v>
      </c>
      <c r="F196" s="235">
        <v>0.0</v>
      </c>
      <c r="G196" s="235">
        <v>0.0</v>
      </c>
      <c r="H196" s="235">
        <v>0.0</v>
      </c>
      <c r="I196" s="235">
        <v>0.0</v>
      </c>
      <c r="J196" s="235">
        <v>0.0</v>
      </c>
      <c r="K196" s="235">
        <v>0.0</v>
      </c>
      <c r="L196" s="235">
        <v>0.0</v>
      </c>
      <c r="M196" s="235">
        <v>0.0</v>
      </c>
      <c r="N196" s="235">
        <v>0.0</v>
      </c>
      <c r="O196" s="235">
        <v>0.0</v>
      </c>
      <c r="P196" s="235">
        <v>0.0</v>
      </c>
      <c r="Q196" s="235">
        <v>0.0</v>
      </c>
      <c r="R196" s="235">
        <v>0.0</v>
      </c>
      <c r="S196" s="235">
        <v>0.0</v>
      </c>
      <c r="T196" s="235">
        <v>0.0</v>
      </c>
      <c r="U196" s="235">
        <v>0.0</v>
      </c>
      <c r="V196" s="235">
        <v>0.0</v>
      </c>
      <c r="W196" s="235">
        <v>0.0</v>
      </c>
      <c r="X196" s="235">
        <v>0.0</v>
      </c>
      <c r="Y196" s="235">
        <v>0.0</v>
      </c>
      <c r="Z196" s="235">
        <v>0.0</v>
      </c>
      <c r="AA196" s="235">
        <v>0.0</v>
      </c>
      <c r="AB196" s="235">
        <v>0.0</v>
      </c>
      <c r="AC196" s="235">
        <v>0.0</v>
      </c>
      <c r="AD196" s="235">
        <v>0.0</v>
      </c>
      <c r="AE196" s="235">
        <v>0.0</v>
      </c>
      <c r="AF196" s="235">
        <v>0.0</v>
      </c>
      <c r="AG196" s="189">
        <f t="shared" si="63"/>
        <v>0</v>
      </c>
    </row>
    <row r="197">
      <c r="A197" s="300" t="s">
        <v>1141</v>
      </c>
      <c r="B197" s="235">
        <v>0.0</v>
      </c>
      <c r="C197" s="235">
        <v>0.0</v>
      </c>
      <c r="D197" s="235">
        <v>0.0</v>
      </c>
      <c r="E197" s="235">
        <v>0.0</v>
      </c>
      <c r="F197" s="235">
        <v>0.0</v>
      </c>
      <c r="G197" s="235">
        <v>0.0</v>
      </c>
      <c r="H197" s="235">
        <v>0.0</v>
      </c>
      <c r="I197" s="235">
        <v>0.0</v>
      </c>
      <c r="J197" s="235">
        <v>0.0</v>
      </c>
      <c r="K197" s="235">
        <v>0.0</v>
      </c>
      <c r="L197" s="235">
        <v>0.0</v>
      </c>
      <c r="M197" s="235">
        <v>0.0</v>
      </c>
      <c r="N197" s="235">
        <v>0.0</v>
      </c>
      <c r="O197" s="235">
        <v>0.0</v>
      </c>
      <c r="P197" s="235">
        <v>0.0</v>
      </c>
      <c r="Q197" s="235">
        <v>0.0</v>
      </c>
      <c r="R197" s="235">
        <v>0.0</v>
      </c>
      <c r="S197" s="235">
        <v>0.0</v>
      </c>
      <c r="T197" s="235">
        <v>0.0</v>
      </c>
      <c r="U197" s="235">
        <v>0.0</v>
      </c>
      <c r="V197" s="235">
        <v>0.0</v>
      </c>
      <c r="W197" s="235">
        <v>0.0</v>
      </c>
      <c r="X197" s="235">
        <v>0.0</v>
      </c>
      <c r="Y197" s="235">
        <v>0.0</v>
      </c>
      <c r="Z197" s="235">
        <v>0.0</v>
      </c>
      <c r="AA197" s="235">
        <v>0.0</v>
      </c>
      <c r="AB197" s="235">
        <v>0.0</v>
      </c>
      <c r="AC197" s="235">
        <v>0.0</v>
      </c>
      <c r="AD197" s="235">
        <v>0.0</v>
      </c>
      <c r="AE197" s="235">
        <v>0.0</v>
      </c>
      <c r="AF197" s="235">
        <v>0.0</v>
      </c>
      <c r="AG197" s="189">
        <f t="shared" si="63"/>
        <v>0</v>
      </c>
    </row>
    <row r="198" collapsed="1">
      <c r="A198" s="300" t="s">
        <v>1142</v>
      </c>
      <c r="B198" s="235">
        <v>0.0</v>
      </c>
      <c r="C198" s="235">
        <v>0.0</v>
      </c>
      <c r="D198" s="235">
        <v>0.0</v>
      </c>
      <c r="E198" s="235">
        <v>0.0</v>
      </c>
      <c r="F198" s="235">
        <v>0.0</v>
      </c>
      <c r="G198" s="235">
        <v>0.0</v>
      </c>
      <c r="H198" s="235">
        <v>0.0</v>
      </c>
      <c r="I198" s="235">
        <v>0.0</v>
      </c>
      <c r="J198" s="235">
        <v>0.0</v>
      </c>
      <c r="K198" s="235">
        <v>0.0</v>
      </c>
      <c r="L198" s="235">
        <v>0.0</v>
      </c>
      <c r="M198" s="235">
        <v>0.0</v>
      </c>
      <c r="N198" s="235">
        <v>0.0</v>
      </c>
      <c r="O198" s="235">
        <v>0.0</v>
      </c>
      <c r="P198" s="235">
        <v>0.0</v>
      </c>
      <c r="Q198" s="235">
        <v>0.0</v>
      </c>
      <c r="R198" s="235">
        <v>0.0</v>
      </c>
      <c r="S198" s="235">
        <v>0.0</v>
      </c>
      <c r="T198" s="235">
        <v>0.0</v>
      </c>
      <c r="U198" s="235">
        <v>0.0</v>
      </c>
      <c r="V198" s="235">
        <v>0.0</v>
      </c>
      <c r="W198" s="235">
        <v>0.0</v>
      </c>
      <c r="X198" s="235">
        <v>0.0</v>
      </c>
      <c r="Y198" s="235">
        <v>0.0</v>
      </c>
      <c r="Z198" s="235">
        <v>0.0</v>
      </c>
      <c r="AA198" s="235">
        <v>0.0</v>
      </c>
      <c r="AB198" s="235">
        <v>0.0</v>
      </c>
      <c r="AC198" s="235">
        <v>0.0</v>
      </c>
      <c r="AD198" s="235">
        <v>0.0</v>
      </c>
      <c r="AE198" s="235">
        <v>0.0</v>
      </c>
      <c r="AF198" s="235">
        <v>0.0</v>
      </c>
      <c r="AG198" s="189">
        <f t="shared" si="63"/>
        <v>0</v>
      </c>
    </row>
    <row r="199" hidden="1" outlineLevel="1">
      <c r="A199" s="300" t="s">
        <v>1143</v>
      </c>
      <c r="B199" s="295"/>
      <c r="C199" s="295"/>
      <c r="D199" s="295"/>
      <c r="E199" s="295"/>
      <c r="F199" s="295"/>
      <c r="G199" s="295"/>
      <c r="H199" s="295"/>
      <c r="I199" s="295"/>
      <c r="J199" s="295"/>
      <c r="K199" s="295"/>
      <c r="L199" s="295"/>
      <c r="M199" s="295"/>
      <c r="N199" s="295"/>
      <c r="O199" s="295"/>
      <c r="P199" s="295"/>
      <c r="Q199" s="295"/>
      <c r="R199" s="295"/>
      <c r="S199" s="295"/>
      <c r="T199" s="295"/>
      <c r="U199" s="295"/>
      <c r="V199" s="295"/>
      <c r="W199" s="295"/>
      <c r="X199" s="295"/>
      <c r="Y199" s="295"/>
      <c r="Z199" s="295"/>
      <c r="AA199" s="295"/>
      <c r="AB199" s="295"/>
      <c r="AC199" s="295"/>
      <c r="AD199" s="295"/>
      <c r="AE199" s="295"/>
      <c r="AF199" s="295"/>
      <c r="AG199" s="189">
        <f t="shared" si="63"/>
        <v>0</v>
      </c>
    </row>
    <row r="200" hidden="1" outlineLevel="1">
      <c r="A200" s="300" t="s">
        <v>1144</v>
      </c>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c r="AA200" s="295"/>
      <c r="AB200" s="295"/>
      <c r="AC200" s="295"/>
      <c r="AD200" s="295"/>
      <c r="AE200" s="295"/>
      <c r="AF200" s="295"/>
      <c r="AG200" s="189">
        <f t="shared" si="63"/>
        <v>0</v>
      </c>
    </row>
    <row r="201" hidden="1" outlineLevel="1">
      <c r="A201" s="288" t="s">
        <v>1145</v>
      </c>
      <c r="B201" s="295"/>
      <c r="C201" s="295"/>
      <c r="D201" s="295"/>
      <c r="E201" s="295"/>
      <c r="F201" s="295"/>
      <c r="G201" s="295"/>
      <c r="H201" s="295"/>
      <c r="I201" s="295"/>
      <c r="J201" s="295"/>
      <c r="K201" s="295"/>
      <c r="L201" s="295"/>
      <c r="M201" s="295"/>
      <c r="N201" s="295"/>
      <c r="O201" s="295"/>
      <c r="P201" s="295"/>
      <c r="Q201" s="295"/>
      <c r="R201" s="295"/>
      <c r="S201" s="295"/>
      <c r="T201" s="295"/>
      <c r="U201" s="295"/>
      <c r="V201" s="295"/>
      <c r="W201" s="295"/>
      <c r="X201" s="295"/>
      <c r="Y201" s="295"/>
      <c r="Z201" s="295"/>
      <c r="AA201" s="295"/>
      <c r="AB201" s="295"/>
      <c r="AC201" s="295"/>
      <c r="AD201" s="295"/>
      <c r="AE201" s="295"/>
      <c r="AF201" s="295"/>
      <c r="AG201" s="189">
        <f t="shared" si="63"/>
        <v>0</v>
      </c>
    </row>
    <row r="202" hidden="1" outlineLevel="1">
      <c r="A202" s="288" t="s">
        <v>1146</v>
      </c>
      <c r="B202" s="295"/>
      <c r="C202" s="295"/>
      <c r="D202" s="295"/>
      <c r="E202" s="295"/>
      <c r="F202" s="295"/>
      <c r="G202" s="295"/>
      <c r="H202" s="295"/>
      <c r="I202" s="295"/>
      <c r="J202" s="295"/>
      <c r="K202" s="295"/>
      <c r="L202" s="295"/>
      <c r="M202" s="295"/>
      <c r="N202" s="295"/>
      <c r="O202" s="295"/>
      <c r="P202" s="295"/>
      <c r="Q202" s="295"/>
      <c r="R202" s="295"/>
      <c r="S202" s="295"/>
      <c r="T202" s="295"/>
      <c r="U202" s="295"/>
      <c r="V202" s="295"/>
      <c r="W202" s="295"/>
      <c r="X202" s="295"/>
      <c r="Y202" s="295"/>
      <c r="Z202" s="295"/>
      <c r="AA202" s="295"/>
      <c r="AB202" s="295"/>
      <c r="AC202" s="295"/>
      <c r="AD202" s="295"/>
      <c r="AE202" s="295"/>
      <c r="AF202" s="295"/>
      <c r="AG202" s="189">
        <f t="shared" si="63"/>
        <v>0</v>
      </c>
    </row>
    <row r="203" hidden="1" outlineLevel="1">
      <c r="A203" s="288" t="s">
        <v>290</v>
      </c>
      <c r="B203" s="295"/>
      <c r="C203" s="295"/>
      <c r="D203" s="295"/>
      <c r="E203" s="295"/>
      <c r="F203" s="295"/>
      <c r="G203" s="295"/>
      <c r="H203" s="295"/>
      <c r="I203" s="295"/>
      <c r="J203" s="295"/>
      <c r="K203" s="295"/>
      <c r="L203" s="295"/>
      <c r="M203" s="295"/>
      <c r="N203" s="295"/>
      <c r="O203" s="295"/>
      <c r="P203" s="295"/>
      <c r="Q203" s="295"/>
      <c r="R203" s="295"/>
      <c r="S203" s="295"/>
      <c r="T203" s="295"/>
      <c r="U203" s="295"/>
      <c r="V203" s="295"/>
      <c r="W203" s="295"/>
      <c r="X203" s="295"/>
      <c r="Y203" s="295"/>
      <c r="Z203" s="295"/>
      <c r="AA203" s="295"/>
      <c r="AB203" s="295"/>
      <c r="AC203" s="295"/>
      <c r="AD203" s="295"/>
      <c r="AE203" s="295"/>
      <c r="AF203" s="295"/>
      <c r="AG203" s="189">
        <f t="shared" si="63"/>
        <v>0</v>
      </c>
    </row>
    <row r="204">
      <c r="A204" s="296" t="s">
        <v>291</v>
      </c>
      <c r="B204" s="297">
        <f t="shared" ref="B204:AF204" si="64">sum(B191:B203)</f>
        <v>0</v>
      </c>
      <c r="C204" s="297">
        <f t="shared" si="64"/>
        <v>0</v>
      </c>
      <c r="D204" s="297">
        <f t="shared" si="64"/>
        <v>0</v>
      </c>
      <c r="E204" s="297">
        <f t="shared" si="64"/>
        <v>0</v>
      </c>
      <c r="F204" s="297">
        <f t="shared" si="64"/>
        <v>0</v>
      </c>
      <c r="G204" s="297">
        <f t="shared" si="64"/>
        <v>0</v>
      </c>
      <c r="H204" s="297">
        <f t="shared" si="64"/>
        <v>0</v>
      </c>
      <c r="I204" s="297">
        <f t="shared" si="64"/>
        <v>0</v>
      </c>
      <c r="J204" s="297">
        <f t="shared" si="64"/>
        <v>0</v>
      </c>
      <c r="K204" s="297">
        <f t="shared" si="64"/>
        <v>0</v>
      </c>
      <c r="L204" s="297">
        <f t="shared" si="64"/>
        <v>0</v>
      </c>
      <c r="M204" s="297">
        <f t="shared" si="64"/>
        <v>0</v>
      </c>
      <c r="N204" s="297">
        <f t="shared" si="64"/>
        <v>0</v>
      </c>
      <c r="O204" s="297">
        <f t="shared" si="64"/>
        <v>0</v>
      </c>
      <c r="P204" s="297">
        <f t="shared" si="64"/>
        <v>0</v>
      </c>
      <c r="Q204" s="297">
        <f t="shared" si="64"/>
        <v>0</v>
      </c>
      <c r="R204" s="297">
        <f t="shared" si="64"/>
        <v>0</v>
      </c>
      <c r="S204" s="297">
        <f t="shared" si="64"/>
        <v>0</v>
      </c>
      <c r="T204" s="297">
        <f t="shared" si="64"/>
        <v>0</v>
      </c>
      <c r="U204" s="297">
        <f t="shared" si="64"/>
        <v>0</v>
      </c>
      <c r="V204" s="297">
        <f t="shared" si="64"/>
        <v>0</v>
      </c>
      <c r="W204" s="297">
        <f t="shared" si="64"/>
        <v>0</v>
      </c>
      <c r="X204" s="297">
        <f t="shared" si="64"/>
        <v>0</v>
      </c>
      <c r="Y204" s="297">
        <f t="shared" si="64"/>
        <v>0</v>
      </c>
      <c r="Z204" s="297">
        <f t="shared" si="64"/>
        <v>0</v>
      </c>
      <c r="AA204" s="297">
        <f t="shared" si="64"/>
        <v>0</v>
      </c>
      <c r="AB204" s="297">
        <f t="shared" si="64"/>
        <v>0</v>
      </c>
      <c r="AC204" s="297">
        <f t="shared" si="64"/>
        <v>0</v>
      </c>
      <c r="AD204" s="297">
        <f t="shared" si="64"/>
        <v>0</v>
      </c>
      <c r="AE204" s="297">
        <f t="shared" si="64"/>
        <v>0</v>
      </c>
      <c r="AF204" s="297">
        <f t="shared" si="64"/>
        <v>0</v>
      </c>
      <c r="AG204" s="189">
        <f t="shared" si="63"/>
        <v>0</v>
      </c>
    </row>
    <row r="205">
      <c r="A205" s="409"/>
      <c r="AG205" s="189"/>
    </row>
    <row r="206">
      <c r="A206" s="409"/>
      <c r="AG206" s="189"/>
    </row>
    <row r="207">
      <c r="A207" s="409"/>
      <c r="AG207" s="189"/>
    </row>
    <row r="208">
      <c r="A208" s="355" t="s">
        <v>884</v>
      </c>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c r="AA208" s="193"/>
      <c r="AB208" s="193"/>
      <c r="AC208" s="193"/>
      <c r="AD208" s="193"/>
      <c r="AE208" s="193"/>
      <c r="AF208" s="193"/>
      <c r="AG208" s="189"/>
    </row>
    <row r="209">
      <c r="A209" s="411"/>
      <c r="B209" s="302">
        <v>0.0</v>
      </c>
      <c r="C209" s="302">
        <v>0.0</v>
      </c>
      <c r="D209" s="302">
        <v>0.0</v>
      </c>
      <c r="E209" s="302">
        <v>0.0</v>
      </c>
      <c r="F209" s="302">
        <v>0.0</v>
      </c>
      <c r="G209" s="302">
        <v>0.0</v>
      </c>
      <c r="H209" s="302">
        <v>0.0</v>
      </c>
      <c r="I209" s="302">
        <v>0.0</v>
      </c>
      <c r="J209" s="302">
        <v>0.0</v>
      </c>
      <c r="K209" s="302">
        <v>0.0</v>
      </c>
      <c r="L209" s="302">
        <v>0.0</v>
      </c>
      <c r="M209" s="302">
        <v>0.0</v>
      </c>
      <c r="N209" s="302">
        <v>0.0</v>
      </c>
      <c r="O209" s="302">
        <v>196.4118</v>
      </c>
      <c r="P209" s="302">
        <v>0.0</v>
      </c>
      <c r="Q209" s="302">
        <v>0.0</v>
      </c>
      <c r="R209" s="302">
        <v>196.4118</v>
      </c>
      <c r="S209" s="302">
        <v>0.0</v>
      </c>
      <c r="T209" s="302">
        <v>196.4118</v>
      </c>
      <c r="U209" s="302">
        <v>0.0</v>
      </c>
      <c r="V209" s="302">
        <v>0.0</v>
      </c>
      <c r="W209" s="302">
        <v>0.0</v>
      </c>
      <c r="X209" s="302">
        <v>0.0</v>
      </c>
      <c r="Y209" s="302">
        <v>0.0</v>
      </c>
      <c r="Z209" s="302">
        <v>0.0</v>
      </c>
      <c r="AA209" s="302">
        <v>0.0</v>
      </c>
      <c r="AB209" s="302">
        <v>0.0</v>
      </c>
      <c r="AC209" s="302">
        <v>196.4118</v>
      </c>
      <c r="AD209" s="302">
        <v>0.0</v>
      </c>
      <c r="AE209" s="302">
        <v>0.0</v>
      </c>
      <c r="AF209" s="302">
        <v>0.0</v>
      </c>
      <c r="AG209" s="189">
        <f t="shared" ref="AG209:AG213" si="65">SUM(B209:AF209)</f>
        <v>785.6472</v>
      </c>
    </row>
    <row r="210">
      <c r="A210" s="476" t="s">
        <v>1147</v>
      </c>
      <c r="B210" s="412">
        <v>0.0</v>
      </c>
      <c r="C210" s="412">
        <v>0.0</v>
      </c>
      <c r="D210" s="412">
        <v>0.0</v>
      </c>
      <c r="E210" s="412">
        <v>0.0</v>
      </c>
      <c r="F210" s="412">
        <v>0.0</v>
      </c>
      <c r="G210" s="412">
        <v>0.0</v>
      </c>
      <c r="H210" s="412">
        <v>0.0</v>
      </c>
      <c r="I210" s="412">
        <v>0.0</v>
      </c>
      <c r="J210" s="412">
        <v>0.0</v>
      </c>
      <c r="K210" s="412">
        <v>0.0</v>
      </c>
      <c r="L210" s="412">
        <v>0.0</v>
      </c>
      <c r="M210" s="412">
        <v>0.0</v>
      </c>
      <c r="N210" s="412">
        <v>0.0</v>
      </c>
      <c r="O210" s="412">
        <v>0.0</v>
      </c>
      <c r="P210" s="412">
        <v>0.0</v>
      </c>
      <c r="Q210" s="412">
        <v>0.0</v>
      </c>
      <c r="R210" s="412">
        <v>0.0</v>
      </c>
      <c r="S210" s="412">
        <v>0.0</v>
      </c>
      <c r="T210" s="412">
        <v>0.0</v>
      </c>
      <c r="U210" s="412">
        <v>0.0</v>
      </c>
      <c r="V210" s="412">
        <v>0.0</v>
      </c>
      <c r="W210" s="412">
        <v>0.0</v>
      </c>
      <c r="X210" s="412">
        <v>0.0</v>
      </c>
      <c r="Y210" s="412">
        <v>0.0</v>
      </c>
      <c r="Z210" s="412">
        <v>0.0</v>
      </c>
      <c r="AA210" s="412">
        <v>0.0</v>
      </c>
      <c r="AB210" s="412">
        <v>0.0</v>
      </c>
      <c r="AC210" s="412">
        <v>0.0</v>
      </c>
      <c r="AD210" s="412">
        <v>0.0</v>
      </c>
      <c r="AE210" s="412">
        <v>0.0</v>
      </c>
      <c r="AF210" s="412">
        <v>0.0</v>
      </c>
      <c r="AG210" s="189">
        <f t="shared" si="65"/>
        <v>0</v>
      </c>
    </row>
    <row r="211">
      <c r="A211" s="476" t="s">
        <v>1148</v>
      </c>
      <c r="B211" s="302">
        <v>0.0</v>
      </c>
      <c r="C211" s="302">
        <v>0.0</v>
      </c>
      <c r="D211" s="302">
        <v>0.0</v>
      </c>
      <c r="E211" s="302">
        <v>0.0</v>
      </c>
      <c r="F211" s="302">
        <v>0.0</v>
      </c>
      <c r="G211" s="302">
        <v>0.0</v>
      </c>
      <c r="H211" s="302">
        <v>0.0</v>
      </c>
      <c r="I211" s="302">
        <v>0.0</v>
      </c>
      <c r="J211" s="302">
        <v>0.0</v>
      </c>
      <c r="K211" s="302">
        <v>0.0</v>
      </c>
      <c r="L211" s="302">
        <v>0.0</v>
      </c>
      <c r="M211" s="302">
        <v>0.0</v>
      </c>
      <c r="N211" s="302">
        <v>0.0</v>
      </c>
      <c r="O211" s="302">
        <v>32.730906</v>
      </c>
      <c r="P211" s="302">
        <v>0.0</v>
      </c>
      <c r="Q211" s="302">
        <v>0.0</v>
      </c>
      <c r="R211" s="302">
        <v>32.730906</v>
      </c>
      <c r="S211" s="302">
        <v>0.0</v>
      </c>
      <c r="T211" s="302">
        <v>32.730906</v>
      </c>
      <c r="U211" s="302">
        <v>0.0</v>
      </c>
      <c r="V211" s="302">
        <v>0.0</v>
      </c>
      <c r="W211" s="302">
        <v>0.0</v>
      </c>
      <c r="X211" s="302">
        <v>0.0</v>
      </c>
      <c r="Y211" s="302">
        <v>0.0</v>
      </c>
      <c r="Z211" s="302">
        <v>0.0</v>
      </c>
      <c r="AA211" s="302">
        <v>0.0</v>
      </c>
      <c r="AB211" s="302">
        <v>0.0</v>
      </c>
      <c r="AC211" s="302">
        <v>32.730906</v>
      </c>
      <c r="AD211" s="302">
        <v>0.0</v>
      </c>
      <c r="AE211" s="302">
        <v>0.0</v>
      </c>
      <c r="AF211" s="302">
        <v>0.0</v>
      </c>
      <c r="AG211" s="189">
        <f t="shared" si="65"/>
        <v>130.923624</v>
      </c>
    </row>
    <row r="212">
      <c r="A212" s="476" t="s">
        <v>1149</v>
      </c>
      <c r="B212" s="302">
        <v>0.0</v>
      </c>
      <c r="C212" s="302">
        <v>0.0</v>
      </c>
      <c r="D212" s="302">
        <v>0.0</v>
      </c>
      <c r="E212" s="302">
        <v>0.0</v>
      </c>
      <c r="F212" s="302">
        <v>0.0</v>
      </c>
      <c r="G212" s="302">
        <v>0.0</v>
      </c>
      <c r="H212" s="302">
        <v>0.0</v>
      </c>
      <c r="I212" s="302">
        <v>0.0</v>
      </c>
      <c r="J212" s="302">
        <v>0.0</v>
      </c>
      <c r="K212" s="302">
        <v>0.0</v>
      </c>
      <c r="L212" s="302">
        <v>0.0</v>
      </c>
      <c r="M212" s="302">
        <v>0.0</v>
      </c>
      <c r="N212" s="302">
        <v>0.0</v>
      </c>
      <c r="O212" s="302">
        <v>0.0</v>
      </c>
      <c r="P212" s="302">
        <v>0.0</v>
      </c>
      <c r="Q212" s="302">
        <v>0.0</v>
      </c>
      <c r="R212" s="302">
        <v>0.0</v>
      </c>
      <c r="S212" s="302">
        <v>0.0</v>
      </c>
      <c r="T212" s="302">
        <v>0.0</v>
      </c>
      <c r="U212" s="302">
        <v>0.0</v>
      </c>
      <c r="V212" s="302">
        <v>0.0</v>
      </c>
      <c r="W212" s="302">
        <v>0.0</v>
      </c>
      <c r="X212" s="302">
        <v>0.0</v>
      </c>
      <c r="Y212" s="302">
        <v>0.0</v>
      </c>
      <c r="Z212" s="302">
        <v>0.0</v>
      </c>
      <c r="AA212" s="302">
        <v>0.0</v>
      </c>
      <c r="AB212" s="302">
        <v>0.0</v>
      </c>
      <c r="AC212" s="302">
        <v>0.0</v>
      </c>
      <c r="AD212" s="302">
        <v>0.0</v>
      </c>
      <c r="AE212" s="302">
        <v>0.0</v>
      </c>
      <c r="AF212" s="302">
        <v>0.0</v>
      </c>
      <c r="AG212" s="189">
        <f t="shared" si="65"/>
        <v>0</v>
      </c>
    </row>
    <row r="213">
      <c r="A213" s="413" t="s">
        <v>1150</v>
      </c>
      <c r="B213" s="414">
        <f t="shared" ref="B213:AF213" si="66">sum(B209:B212)</f>
        <v>0</v>
      </c>
      <c r="C213" s="414">
        <f t="shared" si="66"/>
        <v>0</v>
      </c>
      <c r="D213" s="414">
        <f t="shared" si="66"/>
        <v>0</v>
      </c>
      <c r="E213" s="414">
        <f t="shared" si="66"/>
        <v>0</v>
      </c>
      <c r="F213" s="414">
        <f t="shared" si="66"/>
        <v>0</v>
      </c>
      <c r="G213" s="414">
        <f t="shared" si="66"/>
        <v>0</v>
      </c>
      <c r="H213" s="414">
        <f t="shared" si="66"/>
        <v>0</v>
      </c>
      <c r="I213" s="414">
        <f t="shared" si="66"/>
        <v>0</v>
      </c>
      <c r="J213" s="414">
        <f t="shared" si="66"/>
        <v>0</v>
      </c>
      <c r="K213" s="414">
        <f t="shared" si="66"/>
        <v>0</v>
      </c>
      <c r="L213" s="414">
        <f t="shared" si="66"/>
        <v>0</v>
      </c>
      <c r="M213" s="414">
        <f t="shared" si="66"/>
        <v>0</v>
      </c>
      <c r="N213" s="414">
        <f t="shared" si="66"/>
        <v>0</v>
      </c>
      <c r="O213" s="414">
        <f t="shared" si="66"/>
        <v>229.142706</v>
      </c>
      <c r="P213" s="414">
        <f t="shared" si="66"/>
        <v>0</v>
      </c>
      <c r="Q213" s="414">
        <f t="shared" si="66"/>
        <v>0</v>
      </c>
      <c r="R213" s="414">
        <f t="shared" si="66"/>
        <v>229.142706</v>
      </c>
      <c r="S213" s="414">
        <f t="shared" si="66"/>
        <v>0</v>
      </c>
      <c r="T213" s="414">
        <f t="shared" si="66"/>
        <v>229.142706</v>
      </c>
      <c r="U213" s="414">
        <f t="shared" si="66"/>
        <v>0</v>
      </c>
      <c r="V213" s="414">
        <f t="shared" si="66"/>
        <v>0</v>
      </c>
      <c r="W213" s="414">
        <f t="shared" si="66"/>
        <v>0</v>
      </c>
      <c r="X213" s="414">
        <f t="shared" si="66"/>
        <v>0</v>
      </c>
      <c r="Y213" s="414">
        <f t="shared" si="66"/>
        <v>0</v>
      </c>
      <c r="Z213" s="414">
        <f t="shared" si="66"/>
        <v>0</v>
      </c>
      <c r="AA213" s="414">
        <f t="shared" si="66"/>
        <v>0</v>
      </c>
      <c r="AB213" s="414">
        <f t="shared" si="66"/>
        <v>0</v>
      </c>
      <c r="AC213" s="414">
        <f t="shared" si="66"/>
        <v>229.142706</v>
      </c>
      <c r="AD213" s="414">
        <f t="shared" si="66"/>
        <v>0</v>
      </c>
      <c r="AE213" s="414">
        <f t="shared" si="66"/>
        <v>0</v>
      </c>
      <c r="AF213" s="414">
        <f t="shared" si="66"/>
        <v>0</v>
      </c>
      <c r="AG213" s="189">
        <f t="shared" si="65"/>
        <v>916.570824</v>
      </c>
    </row>
    <row r="214">
      <c r="A214" s="409"/>
      <c r="AG214" s="189"/>
    </row>
    <row r="215">
      <c r="A215" s="355" t="s">
        <v>890</v>
      </c>
      <c r="B215" s="415"/>
      <c r="C215" s="415"/>
      <c r="D215" s="415"/>
      <c r="E215" s="415"/>
      <c r="F215" s="415"/>
      <c r="G215" s="415"/>
      <c r="H215" s="415"/>
      <c r="I215" s="415"/>
      <c r="J215" s="415"/>
      <c r="K215" s="415"/>
      <c r="L215" s="415"/>
      <c r="M215" s="415"/>
      <c r="N215" s="415"/>
      <c r="O215" s="415"/>
      <c r="P215" s="415"/>
      <c r="Q215" s="415"/>
      <c r="R215" s="415"/>
      <c r="S215" s="415"/>
      <c r="T215" s="415"/>
      <c r="U215" s="415"/>
      <c r="V215" s="415"/>
      <c r="W215" s="415"/>
      <c r="X215" s="415"/>
      <c r="Y215" s="415"/>
      <c r="Z215" s="415"/>
      <c r="AA215" s="415"/>
      <c r="AB215" s="415"/>
      <c r="AC215" s="415"/>
      <c r="AD215" s="415"/>
      <c r="AE215" s="415"/>
      <c r="AF215" s="415"/>
      <c r="AG215" s="189"/>
    </row>
    <row r="216">
      <c r="A216" s="476" t="s">
        <v>1151</v>
      </c>
      <c r="B216" s="361">
        <v>0.0</v>
      </c>
      <c r="C216" s="361">
        <v>0.0</v>
      </c>
      <c r="D216" s="361">
        <v>0.0</v>
      </c>
      <c r="E216" s="361">
        <v>0.0</v>
      </c>
      <c r="F216" s="361">
        <v>0.0</v>
      </c>
      <c r="G216" s="361">
        <v>0.0</v>
      </c>
      <c r="H216" s="361">
        <v>0.0</v>
      </c>
      <c r="I216" s="361">
        <v>0.0</v>
      </c>
      <c r="J216" s="361">
        <v>0.0</v>
      </c>
      <c r="K216" s="361">
        <v>0.0</v>
      </c>
      <c r="L216" s="361">
        <v>0.0</v>
      </c>
      <c r="M216" s="361">
        <v>0.0</v>
      </c>
      <c r="N216" s="361">
        <v>0.0</v>
      </c>
      <c r="O216" s="361">
        <v>0.0</v>
      </c>
      <c r="P216" s="361">
        <v>0.0</v>
      </c>
      <c r="Q216" s="361">
        <v>0.0</v>
      </c>
      <c r="R216" s="361">
        <v>0.0</v>
      </c>
      <c r="S216" s="361">
        <v>0.0</v>
      </c>
      <c r="T216" s="361">
        <v>0.0</v>
      </c>
      <c r="U216" s="361">
        <v>0.0</v>
      </c>
      <c r="V216" s="361">
        <v>0.0</v>
      </c>
      <c r="W216" s="361">
        <v>0.0</v>
      </c>
      <c r="X216" s="361">
        <v>0.0</v>
      </c>
      <c r="Y216" s="361">
        <v>0.0</v>
      </c>
      <c r="Z216" s="361">
        <v>0.0</v>
      </c>
      <c r="AA216" s="361">
        <v>0.0</v>
      </c>
      <c r="AB216" s="361">
        <v>0.0</v>
      </c>
      <c r="AC216" s="361">
        <v>0.0</v>
      </c>
      <c r="AD216" s="361">
        <v>0.0</v>
      </c>
      <c r="AE216" s="361">
        <v>0.0</v>
      </c>
      <c r="AF216" s="361">
        <v>0.0</v>
      </c>
      <c r="AG216" s="189">
        <f t="shared" ref="AG216:AG217" si="68">SUM(B216:AF216)</f>
        <v>0</v>
      </c>
    </row>
    <row r="217">
      <c r="A217" s="477" t="s">
        <v>1152</v>
      </c>
      <c r="B217" s="416">
        <f t="shared" ref="B217:AF217" si="67">sum(B216)</f>
        <v>0</v>
      </c>
      <c r="C217" s="416">
        <f t="shared" si="67"/>
        <v>0</v>
      </c>
      <c r="D217" s="416">
        <f t="shared" si="67"/>
        <v>0</v>
      </c>
      <c r="E217" s="416">
        <f t="shared" si="67"/>
        <v>0</v>
      </c>
      <c r="F217" s="416">
        <f t="shared" si="67"/>
        <v>0</v>
      </c>
      <c r="G217" s="416">
        <f t="shared" si="67"/>
        <v>0</v>
      </c>
      <c r="H217" s="416">
        <f t="shared" si="67"/>
        <v>0</v>
      </c>
      <c r="I217" s="416">
        <f t="shared" si="67"/>
        <v>0</v>
      </c>
      <c r="J217" s="416">
        <f t="shared" si="67"/>
        <v>0</v>
      </c>
      <c r="K217" s="416">
        <f t="shared" si="67"/>
        <v>0</v>
      </c>
      <c r="L217" s="416">
        <f t="shared" si="67"/>
        <v>0</v>
      </c>
      <c r="M217" s="416">
        <f t="shared" si="67"/>
        <v>0</v>
      </c>
      <c r="N217" s="416">
        <f t="shared" si="67"/>
        <v>0</v>
      </c>
      <c r="O217" s="416">
        <f t="shared" si="67"/>
        <v>0</v>
      </c>
      <c r="P217" s="416">
        <f t="shared" si="67"/>
        <v>0</v>
      </c>
      <c r="Q217" s="416">
        <f t="shared" si="67"/>
        <v>0</v>
      </c>
      <c r="R217" s="416">
        <f t="shared" si="67"/>
        <v>0</v>
      </c>
      <c r="S217" s="416">
        <f t="shared" si="67"/>
        <v>0</v>
      </c>
      <c r="T217" s="416">
        <f t="shared" si="67"/>
        <v>0</v>
      </c>
      <c r="U217" s="416">
        <f t="shared" si="67"/>
        <v>0</v>
      </c>
      <c r="V217" s="416">
        <f t="shared" si="67"/>
        <v>0</v>
      </c>
      <c r="W217" s="416">
        <f t="shared" si="67"/>
        <v>0</v>
      </c>
      <c r="X217" s="416">
        <f t="shared" si="67"/>
        <v>0</v>
      </c>
      <c r="Y217" s="416">
        <f t="shared" si="67"/>
        <v>0</v>
      </c>
      <c r="Z217" s="416">
        <f t="shared" si="67"/>
        <v>0</v>
      </c>
      <c r="AA217" s="416">
        <f t="shared" si="67"/>
        <v>0</v>
      </c>
      <c r="AB217" s="416">
        <f t="shared" si="67"/>
        <v>0</v>
      </c>
      <c r="AC217" s="416">
        <f t="shared" si="67"/>
        <v>0</v>
      </c>
      <c r="AD217" s="416">
        <f t="shared" si="67"/>
        <v>0</v>
      </c>
      <c r="AE217" s="416">
        <f t="shared" si="67"/>
        <v>0</v>
      </c>
      <c r="AF217" s="416">
        <f t="shared" si="67"/>
        <v>0</v>
      </c>
      <c r="AG217" s="189">
        <f t="shared" si="68"/>
        <v>0</v>
      </c>
    </row>
    <row r="218">
      <c r="A218" s="409"/>
      <c r="AG218" s="189"/>
    </row>
    <row r="219">
      <c r="AG219" s="189"/>
    </row>
    <row r="220">
      <c r="AG220" s="189"/>
    </row>
    <row r="221" collapsed="1">
      <c r="A221" s="286" t="s">
        <v>893</v>
      </c>
      <c r="B221" s="200">
        <f t="shared" ref="B221:AF221" si="69">sum(B222,B237)</f>
        <v>0</v>
      </c>
      <c r="C221" s="200">
        <f t="shared" si="69"/>
        <v>0</v>
      </c>
      <c r="D221" s="200">
        <f t="shared" si="69"/>
        <v>0</v>
      </c>
      <c r="E221" s="200">
        <f t="shared" si="69"/>
        <v>0</v>
      </c>
      <c r="F221" s="200">
        <f t="shared" si="69"/>
        <v>0</v>
      </c>
      <c r="G221" s="200">
        <f t="shared" si="69"/>
        <v>0</v>
      </c>
      <c r="H221" s="200">
        <f t="shared" si="69"/>
        <v>0</v>
      </c>
      <c r="I221" s="200">
        <f t="shared" si="69"/>
        <v>0</v>
      </c>
      <c r="J221" s="200">
        <f t="shared" si="69"/>
        <v>0</v>
      </c>
      <c r="K221" s="200">
        <f t="shared" si="69"/>
        <v>0</v>
      </c>
      <c r="L221" s="200">
        <f t="shared" si="69"/>
        <v>0</v>
      </c>
      <c r="M221" s="200">
        <f t="shared" si="69"/>
        <v>0</v>
      </c>
      <c r="N221" s="200">
        <f t="shared" si="69"/>
        <v>0</v>
      </c>
      <c r="O221" s="200">
        <f t="shared" si="69"/>
        <v>0</v>
      </c>
      <c r="P221" s="200">
        <f t="shared" si="69"/>
        <v>0</v>
      </c>
      <c r="Q221" s="200">
        <f t="shared" si="69"/>
        <v>0</v>
      </c>
      <c r="R221" s="200">
        <f t="shared" si="69"/>
        <v>0</v>
      </c>
      <c r="S221" s="200">
        <f t="shared" si="69"/>
        <v>0</v>
      </c>
      <c r="T221" s="200">
        <f t="shared" si="69"/>
        <v>0</v>
      </c>
      <c r="U221" s="200">
        <f t="shared" si="69"/>
        <v>0</v>
      </c>
      <c r="V221" s="200">
        <f t="shared" si="69"/>
        <v>0</v>
      </c>
      <c r="W221" s="200">
        <f t="shared" si="69"/>
        <v>0</v>
      </c>
      <c r="X221" s="200">
        <f t="shared" si="69"/>
        <v>0</v>
      </c>
      <c r="Y221" s="200">
        <f t="shared" si="69"/>
        <v>0</v>
      </c>
      <c r="Z221" s="200">
        <f t="shared" si="69"/>
        <v>0</v>
      </c>
      <c r="AA221" s="200">
        <f t="shared" si="69"/>
        <v>0</v>
      </c>
      <c r="AB221" s="200">
        <f t="shared" si="69"/>
        <v>0</v>
      </c>
      <c r="AC221" s="200">
        <f t="shared" si="69"/>
        <v>0</v>
      </c>
      <c r="AD221" s="200">
        <f t="shared" si="69"/>
        <v>0</v>
      </c>
      <c r="AE221" s="200">
        <f t="shared" si="69"/>
        <v>0</v>
      </c>
      <c r="AF221" s="200">
        <f t="shared" si="69"/>
        <v>0</v>
      </c>
      <c r="AG221" s="189">
        <f t="shared" ref="AG221:AG222" si="71">SUM(B221:AF221)</f>
        <v>0</v>
      </c>
    </row>
    <row r="222" hidden="1" outlineLevel="1">
      <c r="A222" s="202" t="s">
        <v>230</v>
      </c>
      <c r="B222" s="203">
        <f t="shared" ref="B222:AF222" si="70">sum(B230,B235)</f>
        <v>0</v>
      </c>
      <c r="C222" s="203">
        <f t="shared" si="70"/>
        <v>0</v>
      </c>
      <c r="D222" s="203">
        <f t="shared" si="70"/>
        <v>0</v>
      </c>
      <c r="E222" s="203">
        <f t="shared" si="70"/>
        <v>0</v>
      </c>
      <c r="F222" s="203">
        <f t="shared" si="70"/>
        <v>0</v>
      </c>
      <c r="G222" s="203">
        <f t="shared" si="70"/>
        <v>0</v>
      </c>
      <c r="H222" s="203">
        <f t="shared" si="70"/>
        <v>0</v>
      </c>
      <c r="I222" s="203">
        <f t="shared" si="70"/>
        <v>0</v>
      </c>
      <c r="J222" s="203">
        <f t="shared" si="70"/>
        <v>0</v>
      </c>
      <c r="K222" s="203">
        <f t="shared" si="70"/>
        <v>0</v>
      </c>
      <c r="L222" s="203">
        <f t="shared" si="70"/>
        <v>0</v>
      </c>
      <c r="M222" s="203">
        <f t="shared" si="70"/>
        <v>0</v>
      </c>
      <c r="N222" s="203">
        <f t="shared" si="70"/>
        <v>0</v>
      </c>
      <c r="O222" s="203">
        <f t="shared" si="70"/>
        <v>0</v>
      </c>
      <c r="P222" s="203">
        <f t="shared" si="70"/>
        <v>0</v>
      </c>
      <c r="Q222" s="203">
        <f t="shared" si="70"/>
        <v>0</v>
      </c>
      <c r="R222" s="203">
        <f t="shared" si="70"/>
        <v>0</v>
      </c>
      <c r="S222" s="203">
        <f t="shared" si="70"/>
        <v>0</v>
      </c>
      <c r="T222" s="203">
        <f t="shared" si="70"/>
        <v>0</v>
      </c>
      <c r="U222" s="203">
        <f t="shared" si="70"/>
        <v>0</v>
      </c>
      <c r="V222" s="203">
        <f t="shared" si="70"/>
        <v>0</v>
      </c>
      <c r="W222" s="203">
        <f t="shared" si="70"/>
        <v>0</v>
      </c>
      <c r="X222" s="203">
        <f t="shared" si="70"/>
        <v>0</v>
      </c>
      <c r="Y222" s="203">
        <f t="shared" si="70"/>
        <v>0</v>
      </c>
      <c r="Z222" s="203">
        <f t="shared" si="70"/>
        <v>0</v>
      </c>
      <c r="AA222" s="203">
        <f t="shared" si="70"/>
        <v>0</v>
      </c>
      <c r="AB222" s="203">
        <f t="shared" si="70"/>
        <v>0</v>
      </c>
      <c r="AC222" s="203">
        <f t="shared" si="70"/>
        <v>0</v>
      </c>
      <c r="AD222" s="203">
        <f t="shared" si="70"/>
        <v>0</v>
      </c>
      <c r="AE222" s="203">
        <f t="shared" si="70"/>
        <v>0</v>
      </c>
      <c r="AF222" s="203">
        <f t="shared" si="70"/>
        <v>0</v>
      </c>
      <c r="AG222" s="189">
        <f t="shared" si="71"/>
        <v>0</v>
      </c>
    </row>
    <row r="223" hidden="1" outlineLevel="1">
      <c r="A223" s="306" t="s">
        <v>379</v>
      </c>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c r="AA223" s="235"/>
      <c r="AB223" s="235"/>
      <c r="AC223" s="235"/>
      <c r="AD223" s="235"/>
      <c r="AE223" s="235"/>
      <c r="AF223" s="235"/>
      <c r="AG223" s="189"/>
    </row>
    <row r="224" hidden="1" outlineLevel="1">
      <c r="A224" s="306" t="s">
        <v>380</v>
      </c>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c r="AA224" s="235"/>
      <c r="AB224" s="235"/>
      <c r="AC224" s="235"/>
      <c r="AD224" s="235"/>
      <c r="AE224" s="235"/>
      <c r="AF224" s="235"/>
      <c r="AG224" s="189"/>
    </row>
    <row r="225" hidden="1" outlineLevel="1">
      <c r="A225" s="306" t="s">
        <v>381</v>
      </c>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c r="AA225" s="235"/>
      <c r="AB225" s="235"/>
      <c r="AC225" s="235"/>
      <c r="AD225" s="235"/>
      <c r="AE225" s="235"/>
      <c r="AF225" s="235"/>
      <c r="AG225" s="189"/>
    </row>
    <row r="226" hidden="1" outlineLevel="1">
      <c r="A226" s="306" t="s">
        <v>382</v>
      </c>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c r="AA226" s="235"/>
      <c r="AB226" s="235"/>
      <c r="AC226" s="235"/>
      <c r="AD226" s="235"/>
      <c r="AE226" s="235"/>
      <c r="AF226" s="235"/>
      <c r="AG226" s="189"/>
    </row>
    <row r="227" hidden="1" outlineLevel="1">
      <c r="A227" s="288" t="s">
        <v>231</v>
      </c>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c r="AA227" s="235"/>
      <c r="AB227" s="235"/>
      <c r="AC227" s="235"/>
      <c r="AD227" s="235"/>
      <c r="AE227" s="235"/>
      <c r="AF227" s="235"/>
      <c r="AG227" s="189">
        <f t="shared" ref="AG227:AG230" si="72">SUM(B227:AF227)</f>
        <v>0</v>
      </c>
    </row>
    <row r="228" hidden="1" outlineLevel="1">
      <c r="A228" s="288" t="s">
        <v>1153</v>
      </c>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c r="AA228" s="235"/>
      <c r="AB228" s="235"/>
      <c r="AC228" s="235"/>
      <c r="AD228" s="235"/>
      <c r="AE228" s="235"/>
      <c r="AF228" s="235"/>
      <c r="AG228" s="189">
        <f t="shared" si="72"/>
        <v>0</v>
      </c>
    </row>
    <row r="229" hidden="1" outlineLevel="1">
      <c r="A229" s="288" t="s">
        <v>1154</v>
      </c>
      <c r="B229" s="295"/>
      <c r="C229" s="295"/>
      <c r="D229" s="295"/>
      <c r="E229" s="295"/>
      <c r="F229" s="295"/>
      <c r="G229" s="295"/>
      <c r="H229" s="295"/>
      <c r="I229" s="295"/>
      <c r="J229" s="295"/>
      <c r="K229" s="295"/>
      <c r="L229" s="295"/>
      <c r="M229" s="295"/>
      <c r="N229" s="295"/>
      <c r="O229" s="295"/>
      <c r="P229" s="295"/>
      <c r="Q229" s="295"/>
      <c r="R229" s="295"/>
      <c r="S229" s="295"/>
      <c r="T229" s="295"/>
      <c r="U229" s="295"/>
      <c r="V229" s="295"/>
      <c r="W229" s="295"/>
      <c r="X229" s="295"/>
      <c r="Y229" s="295"/>
      <c r="Z229" s="295"/>
      <c r="AA229" s="295"/>
      <c r="AB229" s="295"/>
      <c r="AC229" s="295"/>
      <c r="AD229" s="295"/>
      <c r="AE229" s="295"/>
      <c r="AF229" s="295"/>
      <c r="AG229" s="189">
        <f t="shared" si="72"/>
        <v>0</v>
      </c>
    </row>
    <row r="230" hidden="1" outlineLevel="1">
      <c r="A230" s="289" t="s">
        <v>234</v>
      </c>
      <c r="B230" s="290">
        <f t="shared" ref="B230:AF230" si="73">sum(B223:B229)</f>
        <v>0</v>
      </c>
      <c r="C230" s="290">
        <f t="shared" si="73"/>
        <v>0</v>
      </c>
      <c r="D230" s="290">
        <f t="shared" si="73"/>
        <v>0</v>
      </c>
      <c r="E230" s="290">
        <f t="shared" si="73"/>
        <v>0</v>
      </c>
      <c r="F230" s="290">
        <f t="shared" si="73"/>
        <v>0</v>
      </c>
      <c r="G230" s="290">
        <f t="shared" si="73"/>
        <v>0</v>
      </c>
      <c r="H230" s="290">
        <f t="shared" si="73"/>
        <v>0</v>
      </c>
      <c r="I230" s="290">
        <f t="shared" si="73"/>
        <v>0</v>
      </c>
      <c r="J230" s="290">
        <f t="shared" si="73"/>
        <v>0</v>
      </c>
      <c r="K230" s="290">
        <f t="shared" si="73"/>
        <v>0</v>
      </c>
      <c r="L230" s="290">
        <f t="shared" si="73"/>
        <v>0</v>
      </c>
      <c r="M230" s="290">
        <f t="shared" si="73"/>
        <v>0</v>
      </c>
      <c r="N230" s="290">
        <f t="shared" si="73"/>
        <v>0</v>
      </c>
      <c r="O230" s="290">
        <f t="shared" si="73"/>
        <v>0</v>
      </c>
      <c r="P230" s="290">
        <f t="shared" si="73"/>
        <v>0</v>
      </c>
      <c r="Q230" s="290">
        <f t="shared" si="73"/>
        <v>0</v>
      </c>
      <c r="R230" s="290">
        <f t="shared" si="73"/>
        <v>0</v>
      </c>
      <c r="S230" s="290">
        <f t="shared" si="73"/>
        <v>0</v>
      </c>
      <c r="T230" s="290">
        <f t="shared" si="73"/>
        <v>0</v>
      </c>
      <c r="U230" s="290">
        <f t="shared" si="73"/>
        <v>0</v>
      </c>
      <c r="V230" s="290">
        <f t="shared" si="73"/>
        <v>0</v>
      </c>
      <c r="W230" s="290">
        <f t="shared" si="73"/>
        <v>0</v>
      </c>
      <c r="X230" s="290">
        <f t="shared" si="73"/>
        <v>0</v>
      </c>
      <c r="Y230" s="290">
        <f t="shared" si="73"/>
        <v>0</v>
      </c>
      <c r="Z230" s="290">
        <f t="shared" si="73"/>
        <v>0</v>
      </c>
      <c r="AA230" s="290">
        <f t="shared" si="73"/>
        <v>0</v>
      </c>
      <c r="AB230" s="290">
        <f t="shared" si="73"/>
        <v>0</v>
      </c>
      <c r="AC230" s="290">
        <f t="shared" si="73"/>
        <v>0</v>
      </c>
      <c r="AD230" s="290">
        <f t="shared" si="73"/>
        <v>0</v>
      </c>
      <c r="AE230" s="290">
        <f t="shared" si="73"/>
        <v>0</v>
      </c>
      <c r="AF230" s="290">
        <f t="shared" si="73"/>
        <v>0</v>
      </c>
      <c r="AG230" s="189">
        <f t="shared" si="72"/>
        <v>0</v>
      </c>
    </row>
    <row r="231" hidden="1" outlineLevel="1">
      <c r="A231" s="211"/>
      <c r="B231" s="307"/>
      <c r="C231" s="307"/>
      <c r="D231" s="307"/>
      <c r="E231" s="307"/>
      <c r="F231" s="307"/>
      <c r="G231" s="307"/>
      <c r="H231" s="307"/>
      <c r="I231" s="307"/>
      <c r="J231" s="307"/>
      <c r="K231" s="307"/>
      <c r="L231" s="307"/>
      <c r="M231" s="307"/>
      <c r="N231" s="307"/>
      <c r="O231" s="307"/>
      <c r="P231" s="307"/>
      <c r="Q231" s="307"/>
      <c r="R231" s="307"/>
      <c r="S231" s="307"/>
      <c r="T231" s="307"/>
      <c r="U231" s="307"/>
      <c r="V231" s="307"/>
      <c r="W231" s="307"/>
      <c r="X231" s="307"/>
      <c r="Y231" s="307"/>
      <c r="Z231" s="307"/>
      <c r="AA231" s="307"/>
      <c r="AB231" s="307"/>
      <c r="AC231" s="307"/>
      <c r="AD231" s="307"/>
      <c r="AE231" s="307"/>
      <c r="AF231" s="307"/>
      <c r="AG231" s="189"/>
    </row>
    <row r="232" hidden="1" outlineLevel="1">
      <c r="A232" s="288" t="s">
        <v>235</v>
      </c>
      <c r="B232" s="295"/>
      <c r="C232" s="295"/>
      <c r="D232" s="295"/>
      <c r="E232" s="295"/>
      <c r="F232" s="295"/>
      <c r="G232" s="295"/>
      <c r="H232" s="295"/>
      <c r="I232" s="295"/>
      <c r="J232" s="295"/>
      <c r="K232" s="295"/>
      <c r="L232" s="295"/>
      <c r="M232" s="295"/>
      <c r="N232" s="295"/>
      <c r="O232" s="295"/>
      <c r="P232" s="295"/>
      <c r="Q232" s="295"/>
      <c r="R232" s="295"/>
      <c r="S232" s="295"/>
      <c r="T232" s="295"/>
      <c r="U232" s="295"/>
      <c r="V232" s="295"/>
      <c r="W232" s="295"/>
      <c r="X232" s="295"/>
      <c r="Y232" s="295"/>
      <c r="Z232" s="295"/>
      <c r="AA232" s="295"/>
      <c r="AB232" s="295"/>
      <c r="AC232" s="295"/>
      <c r="AD232" s="295"/>
      <c r="AE232" s="295"/>
      <c r="AF232" s="295"/>
      <c r="AG232" s="189">
        <f t="shared" ref="AG232:AG235" si="74">SUM(B232:AF232)</f>
        <v>0</v>
      </c>
    </row>
    <row r="233" hidden="1" outlineLevel="1">
      <c r="A233" s="288" t="s">
        <v>1155</v>
      </c>
      <c r="B233" s="295"/>
      <c r="C233" s="295"/>
      <c r="D233" s="295"/>
      <c r="E233" s="295"/>
      <c r="F233" s="295"/>
      <c r="G233" s="295"/>
      <c r="H233" s="295"/>
      <c r="I233" s="295"/>
      <c r="J233" s="295"/>
      <c r="K233" s="295"/>
      <c r="L233" s="295"/>
      <c r="M233" s="295"/>
      <c r="N233" s="295"/>
      <c r="O233" s="295"/>
      <c r="P233" s="295"/>
      <c r="Q233" s="295"/>
      <c r="R233" s="295"/>
      <c r="S233" s="295"/>
      <c r="T233" s="295"/>
      <c r="U233" s="295"/>
      <c r="V233" s="295"/>
      <c r="W233" s="295"/>
      <c r="X233" s="295"/>
      <c r="Y233" s="295"/>
      <c r="Z233" s="295"/>
      <c r="AA233" s="295"/>
      <c r="AB233" s="295"/>
      <c r="AC233" s="295"/>
      <c r="AD233" s="295"/>
      <c r="AE233" s="295"/>
      <c r="AF233" s="295"/>
      <c r="AG233" s="189">
        <f t="shared" si="74"/>
        <v>0</v>
      </c>
    </row>
    <row r="234" hidden="1" outlineLevel="1">
      <c r="A234" s="288" t="s">
        <v>1156</v>
      </c>
      <c r="B234" s="295"/>
      <c r="C234" s="295"/>
      <c r="D234" s="295"/>
      <c r="E234" s="295"/>
      <c r="F234" s="295"/>
      <c r="G234" s="295"/>
      <c r="H234" s="295"/>
      <c r="I234" s="295"/>
      <c r="J234" s="295"/>
      <c r="K234" s="295"/>
      <c r="L234" s="295"/>
      <c r="M234" s="295"/>
      <c r="N234" s="295"/>
      <c r="O234" s="295"/>
      <c r="P234" s="295"/>
      <c r="Q234" s="295"/>
      <c r="R234" s="295"/>
      <c r="S234" s="295"/>
      <c r="T234" s="295"/>
      <c r="U234" s="295"/>
      <c r="V234" s="295"/>
      <c r="W234" s="295"/>
      <c r="X234" s="295"/>
      <c r="Y234" s="295"/>
      <c r="Z234" s="295"/>
      <c r="AA234" s="295"/>
      <c r="AB234" s="295"/>
      <c r="AC234" s="295"/>
      <c r="AD234" s="295"/>
      <c r="AE234" s="295"/>
      <c r="AF234" s="295"/>
      <c r="AG234" s="189">
        <f t="shared" si="74"/>
        <v>0</v>
      </c>
    </row>
    <row r="235" hidden="1" outlineLevel="1">
      <c r="A235" s="289" t="s">
        <v>238</v>
      </c>
      <c r="B235" s="290">
        <f t="shared" ref="B235:AF235" si="75">sum(B232:B234)</f>
        <v>0</v>
      </c>
      <c r="C235" s="290">
        <f t="shared" si="75"/>
        <v>0</v>
      </c>
      <c r="D235" s="290">
        <f t="shared" si="75"/>
        <v>0</v>
      </c>
      <c r="E235" s="290">
        <f t="shared" si="75"/>
        <v>0</v>
      </c>
      <c r="F235" s="290">
        <f t="shared" si="75"/>
        <v>0</v>
      </c>
      <c r="G235" s="290">
        <f t="shared" si="75"/>
        <v>0</v>
      </c>
      <c r="H235" s="290">
        <f t="shared" si="75"/>
        <v>0</v>
      </c>
      <c r="I235" s="290">
        <f t="shared" si="75"/>
        <v>0</v>
      </c>
      <c r="J235" s="290">
        <f t="shared" si="75"/>
        <v>0</v>
      </c>
      <c r="K235" s="290">
        <f t="shared" si="75"/>
        <v>0</v>
      </c>
      <c r="L235" s="290">
        <f t="shared" si="75"/>
        <v>0</v>
      </c>
      <c r="M235" s="290">
        <f t="shared" si="75"/>
        <v>0</v>
      </c>
      <c r="N235" s="290">
        <f t="shared" si="75"/>
        <v>0</v>
      </c>
      <c r="O235" s="290">
        <f t="shared" si="75"/>
        <v>0</v>
      </c>
      <c r="P235" s="290">
        <f t="shared" si="75"/>
        <v>0</v>
      </c>
      <c r="Q235" s="290">
        <f t="shared" si="75"/>
        <v>0</v>
      </c>
      <c r="R235" s="290">
        <f t="shared" si="75"/>
        <v>0</v>
      </c>
      <c r="S235" s="290">
        <f t="shared" si="75"/>
        <v>0</v>
      </c>
      <c r="T235" s="290">
        <f t="shared" si="75"/>
        <v>0</v>
      </c>
      <c r="U235" s="290">
        <f t="shared" si="75"/>
        <v>0</v>
      </c>
      <c r="V235" s="290">
        <f t="shared" si="75"/>
        <v>0</v>
      </c>
      <c r="W235" s="290">
        <f t="shared" si="75"/>
        <v>0</v>
      </c>
      <c r="X235" s="290">
        <f t="shared" si="75"/>
        <v>0</v>
      </c>
      <c r="Y235" s="290">
        <f t="shared" si="75"/>
        <v>0</v>
      </c>
      <c r="Z235" s="290">
        <f t="shared" si="75"/>
        <v>0</v>
      </c>
      <c r="AA235" s="290">
        <f t="shared" si="75"/>
        <v>0</v>
      </c>
      <c r="AB235" s="290">
        <f t="shared" si="75"/>
        <v>0</v>
      </c>
      <c r="AC235" s="290">
        <f t="shared" si="75"/>
        <v>0</v>
      </c>
      <c r="AD235" s="290">
        <f t="shared" si="75"/>
        <v>0</v>
      </c>
      <c r="AE235" s="290">
        <f t="shared" si="75"/>
        <v>0</v>
      </c>
      <c r="AF235" s="290">
        <f t="shared" si="75"/>
        <v>0</v>
      </c>
      <c r="AG235" s="189">
        <f t="shared" si="74"/>
        <v>0</v>
      </c>
    </row>
    <row r="236" hidden="1" outlineLevel="1">
      <c r="A236" s="211"/>
      <c r="B236" s="293"/>
      <c r="C236" s="293"/>
      <c r="D236" s="293"/>
      <c r="E236" s="293"/>
      <c r="F236" s="293"/>
      <c r="G236" s="293"/>
      <c r="H236" s="293"/>
      <c r="I236" s="293"/>
      <c r="J236" s="293"/>
      <c r="K236" s="293"/>
      <c r="L236" s="293"/>
      <c r="M236" s="293"/>
      <c r="N236" s="293"/>
      <c r="O236" s="293"/>
      <c r="P236" s="293"/>
      <c r="Q236" s="293"/>
      <c r="R236" s="293"/>
      <c r="S236" s="293"/>
      <c r="T236" s="293"/>
      <c r="U236" s="293"/>
      <c r="V236" s="293"/>
      <c r="W236" s="293"/>
      <c r="X236" s="293"/>
      <c r="Y236" s="293"/>
      <c r="Z236" s="293"/>
      <c r="AA236" s="293"/>
      <c r="AB236" s="293"/>
      <c r="AC236" s="293"/>
      <c r="AD236" s="293"/>
      <c r="AE236" s="293"/>
      <c r="AF236" s="293"/>
      <c r="AG236" s="189"/>
    </row>
    <row r="237" hidden="1" outlineLevel="1">
      <c r="A237" s="218" t="s">
        <v>239</v>
      </c>
      <c r="B237" s="219">
        <f t="shared" ref="B237:AF237" si="76">sum(B241,B245,B250)</f>
        <v>0</v>
      </c>
      <c r="C237" s="219">
        <f t="shared" si="76"/>
        <v>0</v>
      </c>
      <c r="D237" s="219">
        <f t="shared" si="76"/>
        <v>0</v>
      </c>
      <c r="E237" s="219">
        <f t="shared" si="76"/>
        <v>0</v>
      </c>
      <c r="F237" s="219">
        <f t="shared" si="76"/>
        <v>0</v>
      </c>
      <c r="G237" s="219">
        <f t="shared" si="76"/>
        <v>0</v>
      </c>
      <c r="H237" s="219">
        <f t="shared" si="76"/>
        <v>0</v>
      </c>
      <c r="I237" s="219">
        <f t="shared" si="76"/>
        <v>0</v>
      </c>
      <c r="J237" s="219">
        <f t="shared" si="76"/>
        <v>0</v>
      </c>
      <c r="K237" s="219">
        <f t="shared" si="76"/>
        <v>0</v>
      </c>
      <c r="L237" s="219">
        <f t="shared" si="76"/>
        <v>0</v>
      </c>
      <c r="M237" s="219">
        <f t="shared" si="76"/>
        <v>0</v>
      </c>
      <c r="N237" s="219">
        <f t="shared" si="76"/>
        <v>0</v>
      </c>
      <c r="O237" s="219">
        <f t="shared" si="76"/>
        <v>0</v>
      </c>
      <c r="P237" s="219">
        <f t="shared" si="76"/>
        <v>0</v>
      </c>
      <c r="Q237" s="219">
        <f t="shared" si="76"/>
        <v>0</v>
      </c>
      <c r="R237" s="219">
        <f t="shared" si="76"/>
        <v>0</v>
      </c>
      <c r="S237" s="219">
        <f t="shared" si="76"/>
        <v>0</v>
      </c>
      <c r="T237" s="219">
        <f t="shared" si="76"/>
        <v>0</v>
      </c>
      <c r="U237" s="219">
        <f t="shared" si="76"/>
        <v>0</v>
      </c>
      <c r="V237" s="219">
        <f t="shared" si="76"/>
        <v>0</v>
      </c>
      <c r="W237" s="219">
        <f t="shared" si="76"/>
        <v>0</v>
      </c>
      <c r="X237" s="219">
        <f t="shared" si="76"/>
        <v>0</v>
      </c>
      <c r="Y237" s="219">
        <f t="shared" si="76"/>
        <v>0</v>
      </c>
      <c r="Z237" s="219">
        <f t="shared" si="76"/>
        <v>0</v>
      </c>
      <c r="AA237" s="219">
        <f t="shared" si="76"/>
        <v>0</v>
      </c>
      <c r="AB237" s="219">
        <f t="shared" si="76"/>
        <v>0</v>
      </c>
      <c r="AC237" s="219">
        <f t="shared" si="76"/>
        <v>0</v>
      </c>
      <c r="AD237" s="219">
        <f t="shared" si="76"/>
        <v>0</v>
      </c>
      <c r="AE237" s="219">
        <f t="shared" si="76"/>
        <v>0</v>
      </c>
      <c r="AF237" s="219">
        <f t="shared" si="76"/>
        <v>0</v>
      </c>
      <c r="AG237" s="189">
        <f t="shared" ref="AG237:AG241" si="77">SUM(B237:AF237)</f>
        <v>0</v>
      </c>
    </row>
    <row r="238" hidden="1" outlineLevel="1">
      <c r="A238" s="288" t="s">
        <v>240</v>
      </c>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c r="AD238" s="222"/>
      <c r="AE238" s="222"/>
      <c r="AF238" s="222"/>
      <c r="AG238" s="189">
        <f t="shared" si="77"/>
        <v>0</v>
      </c>
    </row>
    <row r="239" hidden="1" outlineLevel="1">
      <c r="A239" s="288" t="s">
        <v>1157</v>
      </c>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c r="AD239" s="222"/>
      <c r="AE239" s="222"/>
      <c r="AF239" s="222"/>
      <c r="AG239" s="189">
        <f t="shared" si="77"/>
        <v>0</v>
      </c>
    </row>
    <row r="240" hidden="1" outlineLevel="1">
      <c r="A240" s="288" t="s">
        <v>1158</v>
      </c>
      <c r="B240" s="295"/>
      <c r="C240" s="295"/>
      <c r="D240" s="295"/>
      <c r="E240" s="295"/>
      <c r="F240" s="295"/>
      <c r="G240" s="295"/>
      <c r="H240" s="295"/>
      <c r="I240" s="295"/>
      <c r="J240" s="295"/>
      <c r="K240" s="295"/>
      <c r="L240" s="295"/>
      <c r="M240" s="295"/>
      <c r="N240" s="295"/>
      <c r="O240" s="295"/>
      <c r="P240" s="295"/>
      <c r="Q240" s="295"/>
      <c r="R240" s="295"/>
      <c r="S240" s="295"/>
      <c r="T240" s="295"/>
      <c r="U240" s="295"/>
      <c r="V240" s="295"/>
      <c r="W240" s="295"/>
      <c r="X240" s="295"/>
      <c r="Y240" s="295"/>
      <c r="Z240" s="295"/>
      <c r="AA240" s="295"/>
      <c r="AB240" s="295"/>
      <c r="AC240" s="295"/>
      <c r="AD240" s="295"/>
      <c r="AE240" s="295"/>
      <c r="AF240" s="295"/>
      <c r="AG240" s="189">
        <f t="shared" si="77"/>
        <v>0</v>
      </c>
    </row>
    <row r="241" hidden="1" outlineLevel="1">
      <c r="A241" s="289" t="s">
        <v>243</v>
      </c>
      <c r="B241" s="290">
        <f t="shared" ref="B241:AF241" si="78">sum(B238:B240)</f>
        <v>0</v>
      </c>
      <c r="C241" s="290">
        <f t="shared" si="78"/>
        <v>0</v>
      </c>
      <c r="D241" s="290">
        <f t="shared" si="78"/>
        <v>0</v>
      </c>
      <c r="E241" s="290">
        <f t="shared" si="78"/>
        <v>0</v>
      </c>
      <c r="F241" s="290">
        <f t="shared" si="78"/>
        <v>0</v>
      </c>
      <c r="G241" s="290">
        <f t="shared" si="78"/>
        <v>0</v>
      </c>
      <c r="H241" s="290">
        <f t="shared" si="78"/>
        <v>0</v>
      </c>
      <c r="I241" s="290">
        <f t="shared" si="78"/>
        <v>0</v>
      </c>
      <c r="J241" s="290">
        <f t="shared" si="78"/>
        <v>0</v>
      </c>
      <c r="K241" s="290">
        <f t="shared" si="78"/>
        <v>0</v>
      </c>
      <c r="L241" s="290">
        <f t="shared" si="78"/>
        <v>0</v>
      </c>
      <c r="M241" s="290">
        <f t="shared" si="78"/>
        <v>0</v>
      </c>
      <c r="N241" s="290">
        <f t="shared" si="78"/>
        <v>0</v>
      </c>
      <c r="O241" s="290">
        <f t="shared" si="78"/>
        <v>0</v>
      </c>
      <c r="P241" s="290">
        <f t="shared" si="78"/>
        <v>0</v>
      </c>
      <c r="Q241" s="290">
        <f t="shared" si="78"/>
        <v>0</v>
      </c>
      <c r="R241" s="290">
        <f t="shared" si="78"/>
        <v>0</v>
      </c>
      <c r="S241" s="290">
        <f t="shared" si="78"/>
        <v>0</v>
      </c>
      <c r="T241" s="290">
        <f t="shared" si="78"/>
        <v>0</v>
      </c>
      <c r="U241" s="290">
        <f t="shared" si="78"/>
        <v>0</v>
      </c>
      <c r="V241" s="290">
        <f t="shared" si="78"/>
        <v>0</v>
      </c>
      <c r="W241" s="290">
        <f t="shared" si="78"/>
        <v>0</v>
      </c>
      <c r="X241" s="290">
        <f t="shared" si="78"/>
        <v>0</v>
      </c>
      <c r="Y241" s="290">
        <f t="shared" si="78"/>
        <v>0</v>
      </c>
      <c r="Z241" s="290">
        <f t="shared" si="78"/>
        <v>0</v>
      </c>
      <c r="AA241" s="290">
        <f t="shared" si="78"/>
        <v>0</v>
      </c>
      <c r="AB241" s="290">
        <f t="shared" si="78"/>
        <v>0</v>
      </c>
      <c r="AC241" s="290">
        <f t="shared" si="78"/>
        <v>0</v>
      </c>
      <c r="AD241" s="290">
        <f t="shared" si="78"/>
        <v>0</v>
      </c>
      <c r="AE241" s="290">
        <f t="shared" si="78"/>
        <v>0</v>
      </c>
      <c r="AF241" s="290">
        <f t="shared" si="78"/>
        <v>0</v>
      </c>
      <c r="AG241" s="189">
        <f t="shared" si="77"/>
        <v>0</v>
      </c>
    </row>
    <row r="242" hidden="1" outlineLevel="1">
      <c r="A242" s="211"/>
      <c r="B242" s="352"/>
      <c r="C242" s="352"/>
      <c r="D242" s="352"/>
      <c r="E242" s="352"/>
      <c r="F242" s="352"/>
      <c r="G242" s="352"/>
      <c r="H242" s="352"/>
      <c r="I242" s="352"/>
      <c r="J242" s="352"/>
      <c r="K242" s="352"/>
      <c r="L242" s="352"/>
      <c r="M242" s="352"/>
      <c r="N242" s="352"/>
      <c r="O242" s="352"/>
      <c r="P242" s="352"/>
      <c r="Q242" s="352"/>
      <c r="R242" s="352"/>
      <c r="S242" s="352"/>
      <c r="T242" s="352"/>
      <c r="U242" s="352"/>
      <c r="V242" s="352"/>
      <c r="W242" s="352"/>
      <c r="X242" s="352"/>
      <c r="Y242" s="352"/>
      <c r="Z242" s="352"/>
      <c r="AA242" s="352"/>
      <c r="AB242" s="352"/>
      <c r="AC242" s="352"/>
      <c r="AD242" s="352"/>
      <c r="AE242" s="352"/>
      <c r="AF242" s="352"/>
      <c r="AG242" s="189"/>
    </row>
    <row r="243" hidden="1" outlineLevel="1">
      <c r="A243" s="288" t="s">
        <v>244</v>
      </c>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c r="AD243" s="222"/>
      <c r="AE243" s="222"/>
      <c r="AF243" s="222"/>
      <c r="AG243" s="189">
        <f t="shared" ref="AG243:AG245" si="79">SUM(B243:AF243)</f>
        <v>0</v>
      </c>
    </row>
    <row r="244" hidden="1" outlineLevel="1">
      <c r="A244" s="288" t="s">
        <v>1159</v>
      </c>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c r="AA244" s="221"/>
      <c r="AB244" s="221"/>
      <c r="AC244" s="221"/>
      <c r="AD244" s="221"/>
      <c r="AE244" s="221"/>
      <c r="AF244" s="221"/>
      <c r="AG244" s="189">
        <f t="shared" si="79"/>
        <v>0</v>
      </c>
    </row>
    <row r="245" hidden="1" outlineLevel="1">
      <c r="A245" s="289" t="s">
        <v>246</v>
      </c>
      <c r="B245" s="290">
        <f t="shared" ref="B245:AF245" si="80">sum(B243:B244)</f>
        <v>0</v>
      </c>
      <c r="C245" s="290">
        <f t="shared" si="80"/>
        <v>0</v>
      </c>
      <c r="D245" s="290">
        <f t="shared" si="80"/>
        <v>0</v>
      </c>
      <c r="E245" s="290">
        <f t="shared" si="80"/>
        <v>0</v>
      </c>
      <c r="F245" s="290">
        <f t="shared" si="80"/>
        <v>0</v>
      </c>
      <c r="G245" s="290">
        <f t="shared" si="80"/>
        <v>0</v>
      </c>
      <c r="H245" s="290">
        <f t="shared" si="80"/>
        <v>0</v>
      </c>
      <c r="I245" s="290">
        <f t="shared" si="80"/>
        <v>0</v>
      </c>
      <c r="J245" s="290">
        <f t="shared" si="80"/>
        <v>0</v>
      </c>
      <c r="K245" s="290">
        <f t="shared" si="80"/>
        <v>0</v>
      </c>
      <c r="L245" s="290">
        <f t="shared" si="80"/>
        <v>0</v>
      </c>
      <c r="M245" s="290">
        <f t="shared" si="80"/>
        <v>0</v>
      </c>
      <c r="N245" s="290">
        <f t="shared" si="80"/>
        <v>0</v>
      </c>
      <c r="O245" s="290">
        <f t="shared" si="80"/>
        <v>0</v>
      </c>
      <c r="P245" s="290">
        <f t="shared" si="80"/>
        <v>0</v>
      </c>
      <c r="Q245" s="290">
        <f t="shared" si="80"/>
        <v>0</v>
      </c>
      <c r="R245" s="290">
        <f t="shared" si="80"/>
        <v>0</v>
      </c>
      <c r="S245" s="290">
        <f t="shared" si="80"/>
        <v>0</v>
      </c>
      <c r="T245" s="290">
        <f t="shared" si="80"/>
        <v>0</v>
      </c>
      <c r="U245" s="290">
        <f t="shared" si="80"/>
        <v>0</v>
      </c>
      <c r="V245" s="290">
        <f t="shared" si="80"/>
        <v>0</v>
      </c>
      <c r="W245" s="290">
        <f t="shared" si="80"/>
        <v>0</v>
      </c>
      <c r="X245" s="290">
        <f t="shared" si="80"/>
        <v>0</v>
      </c>
      <c r="Y245" s="290">
        <f t="shared" si="80"/>
        <v>0</v>
      </c>
      <c r="Z245" s="290">
        <f t="shared" si="80"/>
        <v>0</v>
      </c>
      <c r="AA245" s="290">
        <f t="shared" si="80"/>
        <v>0</v>
      </c>
      <c r="AB245" s="290">
        <f t="shared" si="80"/>
        <v>0</v>
      </c>
      <c r="AC245" s="290">
        <f t="shared" si="80"/>
        <v>0</v>
      </c>
      <c r="AD245" s="290">
        <f t="shared" si="80"/>
        <v>0</v>
      </c>
      <c r="AE245" s="290">
        <f t="shared" si="80"/>
        <v>0</v>
      </c>
      <c r="AF245" s="290">
        <f t="shared" si="80"/>
        <v>0</v>
      </c>
      <c r="AG245" s="189">
        <f t="shared" si="79"/>
        <v>0</v>
      </c>
    </row>
    <row r="246" hidden="1" outlineLevel="1">
      <c r="A246" s="211"/>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89"/>
    </row>
    <row r="247" hidden="1" outlineLevel="1">
      <c r="A247" s="288" t="s">
        <v>1160</v>
      </c>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c r="AD247" s="222"/>
      <c r="AE247" s="222"/>
      <c r="AF247" s="222"/>
      <c r="AG247" s="189">
        <f t="shared" ref="AG247:AG250" si="81">SUM(B247:AF247)</f>
        <v>0</v>
      </c>
    </row>
    <row r="248" hidden="1" outlineLevel="1">
      <c r="A248" s="288" t="s">
        <v>1161</v>
      </c>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189">
        <f t="shared" si="81"/>
        <v>0</v>
      </c>
    </row>
    <row r="249" hidden="1" outlineLevel="1">
      <c r="A249" s="288" t="s">
        <v>1162</v>
      </c>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c r="AD249" s="222"/>
      <c r="AE249" s="222"/>
      <c r="AF249" s="222"/>
      <c r="AG249" s="189">
        <f t="shared" si="81"/>
        <v>0</v>
      </c>
    </row>
    <row r="250" hidden="1" outlineLevel="1">
      <c r="A250" s="296" t="s">
        <v>250</v>
      </c>
      <c r="B250" s="297">
        <f t="shared" ref="B250:AF250" si="82">sum(B247:B249)</f>
        <v>0</v>
      </c>
      <c r="C250" s="297">
        <f t="shared" si="82"/>
        <v>0</v>
      </c>
      <c r="D250" s="297">
        <f t="shared" si="82"/>
        <v>0</v>
      </c>
      <c r="E250" s="297">
        <f t="shared" si="82"/>
        <v>0</v>
      </c>
      <c r="F250" s="297">
        <f t="shared" si="82"/>
        <v>0</v>
      </c>
      <c r="G250" s="297">
        <f t="shared" si="82"/>
        <v>0</v>
      </c>
      <c r="H250" s="297">
        <f t="shared" si="82"/>
        <v>0</v>
      </c>
      <c r="I250" s="297">
        <f t="shared" si="82"/>
        <v>0</v>
      </c>
      <c r="J250" s="297">
        <f t="shared" si="82"/>
        <v>0</v>
      </c>
      <c r="K250" s="297">
        <f t="shared" si="82"/>
        <v>0</v>
      </c>
      <c r="L250" s="297">
        <f t="shared" si="82"/>
        <v>0</v>
      </c>
      <c r="M250" s="297">
        <f t="shared" si="82"/>
        <v>0</v>
      </c>
      <c r="N250" s="297">
        <f t="shared" si="82"/>
        <v>0</v>
      </c>
      <c r="O250" s="297">
        <f t="shared" si="82"/>
        <v>0</v>
      </c>
      <c r="P250" s="297">
        <f t="shared" si="82"/>
        <v>0</v>
      </c>
      <c r="Q250" s="297">
        <f t="shared" si="82"/>
        <v>0</v>
      </c>
      <c r="R250" s="297">
        <f t="shared" si="82"/>
        <v>0</v>
      </c>
      <c r="S250" s="297">
        <f t="shared" si="82"/>
        <v>0</v>
      </c>
      <c r="T250" s="297">
        <f t="shared" si="82"/>
        <v>0</v>
      </c>
      <c r="U250" s="297">
        <f t="shared" si="82"/>
        <v>0</v>
      </c>
      <c r="V250" s="297">
        <f t="shared" si="82"/>
        <v>0</v>
      </c>
      <c r="W250" s="297">
        <f t="shared" si="82"/>
        <v>0</v>
      </c>
      <c r="X250" s="297">
        <f t="shared" si="82"/>
        <v>0</v>
      </c>
      <c r="Y250" s="297">
        <f t="shared" si="82"/>
        <v>0</v>
      </c>
      <c r="Z250" s="297">
        <f t="shared" si="82"/>
        <v>0</v>
      </c>
      <c r="AA250" s="297">
        <f t="shared" si="82"/>
        <v>0</v>
      </c>
      <c r="AB250" s="297">
        <f t="shared" si="82"/>
        <v>0</v>
      </c>
      <c r="AC250" s="297">
        <f t="shared" si="82"/>
        <v>0</v>
      </c>
      <c r="AD250" s="297">
        <f t="shared" si="82"/>
        <v>0</v>
      </c>
      <c r="AE250" s="297">
        <f t="shared" si="82"/>
        <v>0</v>
      </c>
      <c r="AF250" s="297">
        <f t="shared" si="82"/>
        <v>0</v>
      </c>
      <c r="AG250" s="189">
        <f t="shared" si="81"/>
        <v>0</v>
      </c>
    </row>
    <row r="251" hidden="1" outlineLevel="1">
      <c r="A251" s="211"/>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89"/>
    </row>
    <row r="252" hidden="1" outlineLevel="1">
      <c r="A252" s="299" t="s">
        <v>278</v>
      </c>
      <c r="B252" s="245"/>
      <c r="C252" s="245"/>
      <c r="D252" s="245"/>
      <c r="E252" s="245"/>
      <c r="F252" s="245"/>
      <c r="G252" s="245"/>
      <c r="H252" s="245"/>
      <c r="I252" s="245"/>
      <c r="J252" s="245"/>
      <c r="K252" s="245"/>
      <c r="L252" s="245"/>
      <c r="M252" s="245"/>
      <c r="N252" s="245"/>
      <c r="O252" s="245"/>
      <c r="P252" s="245"/>
      <c r="Q252" s="245"/>
      <c r="R252" s="245"/>
      <c r="S252" s="245"/>
      <c r="T252" s="245"/>
      <c r="U252" s="245"/>
      <c r="V252" s="245"/>
      <c r="W252" s="245"/>
      <c r="X252" s="245"/>
      <c r="Y252" s="245"/>
      <c r="Z252" s="245"/>
      <c r="AA252" s="245"/>
      <c r="AB252" s="245"/>
      <c r="AC252" s="245"/>
      <c r="AD252" s="245"/>
      <c r="AE252" s="245"/>
      <c r="AF252" s="245"/>
      <c r="AG252" s="189">
        <f t="shared" ref="AG252:AG265" si="83">SUM(B252:AF252)</f>
        <v>0</v>
      </c>
    </row>
    <row r="253" hidden="1" outlineLevel="1">
      <c r="A253" s="300" t="s">
        <v>279</v>
      </c>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c r="AA253" s="235"/>
      <c r="AB253" s="235"/>
      <c r="AC253" s="235"/>
      <c r="AD253" s="235"/>
      <c r="AE253" s="235"/>
      <c r="AF253" s="235"/>
      <c r="AG253" s="189">
        <f t="shared" si="83"/>
        <v>0</v>
      </c>
    </row>
    <row r="254" hidden="1" outlineLevel="1">
      <c r="A254" s="300" t="s">
        <v>1163</v>
      </c>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c r="AA254" s="235"/>
      <c r="AB254" s="235"/>
      <c r="AC254" s="235"/>
      <c r="AD254" s="235"/>
      <c r="AE254" s="235"/>
      <c r="AF254" s="235"/>
      <c r="AG254" s="189">
        <f t="shared" si="83"/>
        <v>0</v>
      </c>
    </row>
    <row r="255" hidden="1" outlineLevel="1">
      <c r="A255" s="300" t="s">
        <v>1164</v>
      </c>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c r="AA255" s="235"/>
      <c r="AB255" s="235"/>
      <c r="AC255" s="235"/>
      <c r="AD255" s="235"/>
      <c r="AE255" s="235"/>
      <c r="AF255" s="235"/>
      <c r="AG255" s="189">
        <f t="shared" si="83"/>
        <v>0</v>
      </c>
    </row>
    <row r="256" hidden="1" outlineLevel="1">
      <c r="A256" s="300" t="s">
        <v>1165</v>
      </c>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c r="AA256" s="235"/>
      <c r="AB256" s="235"/>
      <c r="AC256" s="235"/>
      <c r="AD256" s="235"/>
      <c r="AE256" s="235"/>
      <c r="AF256" s="235"/>
      <c r="AG256" s="189">
        <f t="shared" si="83"/>
        <v>0</v>
      </c>
    </row>
    <row r="257" hidden="1" outlineLevel="1">
      <c r="A257" s="300" t="s">
        <v>1166</v>
      </c>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c r="AA257" s="235"/>
      <c r="AB257" s="235"/>
      <c r="AC257" s="235"/>
      <c r="AD257" s="235"/>
      <c r="AE257" s="235"/>
      <c r="AF257" s="235"/>
      <c r="AG257" s="189">
        <f t="shared" si="83"/>
        <v>0</v>
      </c>
    </row>
    <row r="258" hidden="1" outlineLevel="1">
      <c r="A258" s="300" t="s">
        <v>1167</v>
      </c>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c r="AA258" s="235"/>
      <c r="AB258" s="235"/>
      <c r="AC258" s="235"/>
      <c r="AD258" s="235"/>
      <c r="AE258" s="235"/>
      <c r="AF258" s="235"/>
      <c r="AG258" s="189">
        <f t="shared" si="83"/>
        <v>0</v>
      </c>
    </row>
    <row r="259" hidden="1" outlineLevel="1">
      <c r="A259" s="300" t="s">
        <v>1168</v>
      </c>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c r="AA259" s="235"/>
      <c r="AB259" s="235"/>
      <c r="AC259" s="235"/>
      <c r="AD259" s="235"/>
      <c r="AE259" s="235"/>
      <c r="AF259" s="235"/>
      <c r="AG259" s="189">
        <f t="shared" si="83"/>
        <v>0</v>
      </c>
    </row>
    <row r="260" hidden="1" outlineLevel="1">
      <c r="A260" s="300" t="s">
        <v>1169</v>
      </c>
      <c r="B260" s="295"/>
      <c r="C260" s="295"/>
      <c r="D260" s="295"/>
      <c r="E260" s="295"/>
      <c r="F260" s="295"/>
      <c r="G260" s="295"/>
      <c r="H260" s="295"/>
      <c r="I260" s="295"/>
      <c r="J260" s="295"/>
      <c r="K260" s="295"/>
      <c r="L260" s="295"/>
      <c r="M260" s="295"/>
      <c r="N260" s="295"/>
      <c r="O260" s="295"/>
      <c r="P260" s="295"/>
      <c r="Q260" s="295"/>
      <c r="R260" s="295"/>
      <c r="S260" s="295"/>
      <c r="T260" s="295"/>
      <c r="U260" s="295"/>
      <c r="V260" s="295"/>
      <c r="W260" s="295"/>
      <c r="X260" s="295"/>
      <c r="Y260" s="295"/>
      <c r="Z260" s="295"/>
      <c r="AA260" s="295"/>
      <c r="AB260" s="295"/>
      <c r="AC260" s="295"/>
      <c r="AD260" s="295"/>
      <c r="AE260" s="295"/>
      <c r="AF260" s="295"/>
      <c r="AG260" s="189">
        <f t="shared" si="83"/>
        <v>0</v>
      </c>
    </row>
    <row r="261" hidden="1" outlineLevel="1">
      <c r="A261" s="300" t="s">
        <v>1170</v>
      </c>
      <c r="B261" s="295"/>
      <c r="C261" s="295"/>
      <c r="D261" s="295"/>
      <c r="E261" s="295"/>
      <c r="F261" s="295"/>
      <c r="G261" s="295"/>
      <c r="H261" s="295"/>
      <c r="I261" s="295"/>
      <c r="J261" s="295"/>
      <c r="K261" s="295"/>
      <c r="L261" s="295"/>
      <c r="M261" s="295"/>
      <c r="N261" s="295"/>
      <c r="O261" s="295"/>
      <c r="P261" s="295"/>
      <c r="Q261" s="295"/>
      <c r="R261" s="295"/>
      <c r="S261" s="295"/>
      <c r="T261" s="295"/>
      <c r="U261" s="295"/>
      <c r="V261" s="295"/>
      <c r="W261" s="295"/>
      <c r="X261" s="295"/>
      <c r="Y261" s="295"/>
      <c r="Z261" s="295"/>
      <c r="AA261" s="295"/>
      <c r="AB261" s="295"/>
      <c r="AC261" s="295"/>
      <c r="AD261" s="295"/>
      <c r="AE261" s="295"/>
      <c r="AF261" s="295"/>
      <c r="AG261" s="189">
        <f t="shared" si="83"/>
        <v>0</v>
      </c>
    </row>
    <row r="262" hidden="1" outlineLevel="1">
      <c r="A262" s="288" t="s">
        <v>1171</v>
      </c>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c r="AB262" s="295"/>
      <c r="AC262" s="295"/>
      <c r="AD262" s="295"/>
      <c r="AE262" s="295"/>
      <c r="AF262" s="295"/>
      <c r="AG262" s="189">
        <f t="shared" si="83"/>
        <v>0</v>
      </c>
    </row>
    <row r="263" hidden="1" outlineLevel="1">
      <c r="A263" s="288" t="s">
        <v>1172</v>
      </c>
      <c r="B263" s="295"/>
      <c r="C263" s="295"/>
      <c r="D263" s="295"/>
      <c r="E263" s="295"/>
      <c r="F263" s="295"/>
      <c r="G263" s="295"/>
      <c r="H263" s="295"/>
      <c r="I263" s="295"/>
      <c r="J263" s="295"/>
      <c r="K263" s="295"/>
      <c r="L263" s="295"/>
      <c r="M263" s="295"/>
      <c r="N263" s="295"/>
      <c r="O263" s="295"/>
      <c r="P263" s="295"/>
      <c r="Q263" s="295"/>
      <c r="R263" s="295"/>
      <c r="S263" s="295"/>
      <c r="T263" s="295"/>
      <c r="U263" s="295"/>
      <c r="V263" s="295"/>
      <c r="W263" s="295"/>
      <c r="X263" s="295"/>
      <c r="Y263" s="295"/>
      <c r="Z263" s="295"/>
      <c r="AA263" s="295"/>
      <c r="AB263" s="295"/>
      <c r="AC263" s="295"/>
      <c r="AD263" s="295"/>
      <c r="AE263" s="295"/>
      <c r="AF263" s="295"/>
      <c r="AG263" s="189">
        <f t="shared" si="83"/>
        <v>0</v>
      </c>
    </row>
    <row r="264" hidden="1" outlineLevel="1">
      <c r="A264" s="288" t="s">
        <v>290</v>
      </c>
      <c r="B264" s="295"/>
      <c r="C264" s="295"/>
      <c r="D264" s="295"/>
      <c r="E264" s="295"/>
      <c r="F264" s="295"/>
      <c r="G264" s="295"/>
      <c r="H264" s="295"/>
      <c r="I264" s="295"/>
      <c r="J264" s="295"/>
      <c r="K264" s="295"/>
      <c r="L264" s="295"/>
      <c r="M264" s="295"/>
      <c r="N264" s="295"/>
      <c r="O264" s="295"/>
      <c r="P264" s="295"/>
      <c r="Q264" s="295"/>
      <c r="R264" s="295"/>
      <c r="S264" s="295"/>
      <c r="T264" s="295"/>
      <c r="U264" s="295"/>
      <c r="V264" s="295"/>
      <c r="W264" s="295"/>
      <c r="X264" s="295"/>
      <c r="Y264" s="295"/>
      <c r="Z264" s="295"/>
      <c r="AA264" s="295"/>
      <c r="AB264" s="295"/>
      <c r="AC264" s="295"/>
      <c r="AD264" s="295"/>
      <c r="AE264" s="295"/>
      <c r="AF264" s="295"/>
      <c r="AG264" s="189">
        <f t="shared" si="83"/>
        <v>0</v>
      </c>
    </row>
    <row r="265" hidden="1" outlineLevel="1">
      <c r="A265" s="296" t="s">
        <v>291</v>
      </c>
      <c r="B265" s="297">
        <f t="shared" ref="B265:AF265" si="84">sum(B252:B264)</f>
        <v>0</v>
      </c>
      <c r="C265" s="297">
        <f t="shared" si="84"/>
        <v>0</v>
      </c>
      <c r="D265" s="297">
        <f t="shared" si="84"/>
        <v>0</v>
      </c>
      <c r="E265" s="297">
        <f t="shared" si="84"/>
        <v>0</v>
      </c>
      <c r="F265" s="297">
        <f t="shared" si="84"/>
        <v>0</v>
      </c>
      <c r="G265" s="297">
        <f t="shared" si="84"/>
        <v>0</v>
      </c>
      <c r="H265" s="297">
        <f t="shared" si="84"/>
        <v>0</v>
      </c>
      <c r="I265" s="297">
        <f t="shared" si="84"/>
        <v>0</v>
      </c>
      <c r="J265" s="297">
        <f t="shared" si="84"/>
        <v>0</v>
      </c>
      <c r="K265" s="297">
        <f t="shared" si="84"/>
        <v>0</v>
      </c>
      <c r="L265" s="297">
        <f t="shared" si="84"/>
        <v>0</v>
      </c>
      <c r="M265" s="297">
        <f t="shared" si="84"/>
        <v>0</v>
      </c>
      <c r="N265" s="297">
        <f t="shared" si="84"/>
        <v>0</v>
      </c>
      <c r="O265" s="297">
        <f t="shared" si="84"/>
        <v>0</v>
      </c>
      <c r="P265" s="297">
        <f t="shared" si="84"/>
        <v>0</v>
      </c>
      <c r="Q265" s="297">
        <f t="shared" si="84"/>
        <v>0</v>
      </c>
      <c r="R265" s="297">
        <f t="shared" si="84"/>
        <v>0</v>
      </c>
      <c r="S265" s="297">
        <f t="shared" si="84"/>
        <v>0</v>
      </c>
      <c r="T265" s="297">
        <f t="shared" si="84"/>
        <v>0</v>
      </c>
      <c r="U265" s="297">
        <f t="shared" si="84"/>
        <v>0</v>
      </c>
      <c r="V265" s="297">
        <f t="shared" si="84"/>
        <v>0</v>
      </c>
      <c r="W265" s="297">
        <f t="shared" si="84"/>
        <v>0</v>
      </c>
      <c r="X265" s="297">
        <f t="shared" si="84"/>
        <v>0</v>
      </c>
      <c r="Y265" s="297">
        <f t="shared" si="84"/>
        <v>0</v>
      </c>
      <c r="Z265" s="297">
        <f t="shared" si="84"/>
        <v>0</v>
      </c>
      <c r="AA265" s="297">
        <f t="shared" si="84"/>
        <v>0</v>
      </c>
      <c r="AB265" s="297">
        <f t="shared" si="84"/>
        <v>0</v>
      </c>
      <c r="AC265" s="297">
        <f t="shared" si="84"/>
        <v>0</v>
      </c>
      <c r="AD265" s="297">
        <f t="shared" si="84"/>
        <v>0</v>
      </c>
      <c r="AE265" s="297">
        <f t="shared" si="84"/>
        <v>0</v>
      </c>
      <c r="AF265" s="297">
        <f t="shared" si="84"/>
        <v>0</v>
      </c>
      <c r="AG265" s="189">
        <f t="shared" si="83"/>
        <v>0</v>
      </c>
    </row>
    <row r="266" hidden="1" outlineLevel="1">
      <c r="A266" s="417"/>
      <c r="B266" s="307"/>
      <c r="C266" s="307"/>
      <c r="D266" s="307"/>
      <c r="E266" s="307"/>
      <c r="F266" s="307"/>
      <c r="G266" s="307"/>
      <c r="H266" s="307"/>
      <c r="I266" s="307"/>
      <c r="J266" s="307"/>
      <c r="K266" s="307"/>
      <c r="L266" s="307"/>
      <c r="M266" s="307"/>
      <c r="N266" s="307"/>
      <c r="O266" s="307"/>
      <c r="P266" s="307"/>
      <c r="Q266" s="307"/>
      <c r="R266" s="307"/>
      <c r="S266" s="307"/>
      <c r="T266" s="307"/>
      <c r="U266" s="307"/>
      <c r="V266" s="307"/>
      <c r="W266" s="307"/>
      <c r="X266" s="307"/>
      <c r="Y266" s="307"/>
      <c r="Z266" s="307"/>
      <c r="AA266" s="307"/>
      <c r="AB266" s="307"/>
      <c r="AC266" s="307"/>
      <c r="AD266" s="307"/>
      <c r="AE266" s="307"/>
      <c r="AF266" s="307"/>
      <c r="AG266" s="189"/>
    </row>
    <row r="267" hidden="1" outlineLevel="1">
      <c r="A267" s="418" t="s">
        <v>914</v>
      </c>
      <c r="B267" s="419"/>
      <c r="C267" s="419"/>
      <c r="D267" s="419"/>
      <c r="E267" s="419"/>
      <c r="F267" s="419"/>
      <c r="G267" s="419"/>
      <c r="H267" s="419"/>
      <c r="I267" s="419"/>
      <c r="J267" s="419"/>
      <c r="K267" s="419"/>
      <c r="L267" s="419"/>
      <c r="M267" s="419"/>
      <c r="N267" s="419"/>
      <c r="O267" s="419"/>
      <c r="P267" s="419"/>
      <c r="Q267" s="419"/>
      <c r="R267" s="419"/>
      <c r="S267" s="419"/>
      <c r="T267" s="419"/>
      <c r="U267" s="419"/>
      <c r="V267" s="419"/>
      <c r="W267" s="419"/>
      <c r="X267" s="419"/>
      <c r="Y267" s="419"/>
      <c r="Z267" s="419"/>
      <c r="AA267" s="419"/>
      <c r="AB267" s="419"/>
      <c r="AC267" s="419"/>
      <c r="AD267" s="419"/>
      <c r="AE267" s="419"/>
      <c r="AF267" s="419"/>
      <c r="AG267" s="189"/>
    </row>
    <row r="268" hidden="1" outlineLevel="1">
      <c r="A268" s="360" t="s">
        <v>915</v>
      </c>
      <c r="B268" s="307"/>
      <c r="C268" s="307"/>
      <c r="D268" s="307"/>
      <c r="E268" s="307"/>
      <c r="F268" s="307"/>
      <c r="G268" s="307"/>
      <c r="H268" s="307"/>
      <c r="I268" s="307"/>
      <c r="J268" s="307"/>
      <c r="K268" s="307"/>
      <c r="L268" s="307"/>
      <c r="M268" s="307"/>
      <c r="N268" s="307"/>
      <c r="O268" s="307"/>
      <c r="P268" s="307"/>
      <c r="Q268" s="307"/>
      <c r="R268" s="307"/>
      <c r="S268" s="307"/>
      <c r="T268" s="307"/>
      <c r="U268" s="307"/>
      <c r="V268" s="307"/>
      <c r="W268" s="307"/>
      <c r="X268" s="307"/>
      <c r="Y268" s="307"/>
      <c r="Z268" s="307"/>
      <c r="AA268" s="307"/>
      <c r="AB268" s="307"/>
      <c r="AC268" s="307"/>
      <c r="AD268" s="307"/>
      <c r="AE268" s="307"/>
      <c r="AF268" s="307"/>
      <c r="AG268" s="189">
        <f t="shared" ref="AG268:AG272" si="85">SUM(B268:AF268)</f>
        <v>0</v>
      </c>
    </row>
    <row r="269" hidden="1" outlineLevel="1">
      <c r="A269" s="360" t="s">
        <v>916</v>
      </c>
      <c r="B269" s="307"/>
      <c r="C269" s="307"/>
      <c r="D269" s="307"/>
      <c r="E269" s="307"/>
      <c r="F269" s="307"/>
      <c r="G269" s="307"/>
      <c r="H269" s="307"/>
      <c r="I269" s="307"/>
      <c r="J269" s="307"/>
      <c r="K269" s="307"/>
      <c r="L269" s="307"/>
      <c r="M269" s="307"/>
      <c r="N269" s="307"/>
      <c r="O269" s="307"/>
      <c r="P269" s="307"/>
      <c r="Q269" s="307"/>
      <c r="R269" s="307"/>
      <c r="S269" s="307"/>
      <c r="T269" s="307"/>
      <c r="U269" s="307"/>
      <c r="V269" s="307"/>
      <c r="W269" s="307"/>
      <c r="X269" s="307"/>
      <c r="Y269" s="307"/>
      <c r="Z269" s="307"/>
      <c r="AA269" s="307"/>
      <c r="AB269" s="307"/>
      <c r="AC269" s="307"/>
      <c r="AD269" s="307"/>
      <c r="AE269" s="307"/>
      <c r="AF269" s="307"/>
      <c r="AG269" s="189">
        <f t="shared" si="85"/>
        <v>0</v>
      </c>
    </row>
    <row r="270" hidden="1" outlineLevel="1">
      <c r="A270" s="360" t="s">
        <v>917</v>
      </c>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c r="AA270" s="235"/>
      <c r="AB270" s="235"/>
      <c r="AC270" s="235"/>
      <c r="AD270" s="235"/>
      <c r="AE270" s="235"/>
      <c r="AF270" s="235"/>
      <c r="AG270" s="189">
        <f t="shared" si="85"/>
        <v>0</v>
      </c>
    </row>
    <row r="271" hidden="1" outlineLevel="1">
      <c r="A271" s="420"/>
      <c r="B271" s="307"/>
      <c r="C271" s="307"/>
      <c r="D271" s="307"/>
      <c r="E271" s="307"/>
      <c r="F271" s="307"/>
      <c r="G271" s="307"/>
      <c r="H271" s="307"/>
      <c r="I271" s="307"/>
      <c r="J271" s="307"/>
      <c r="K271" s="307"/>
      <c r="L271" s="307"/>
      <c r="M271" s="307"/>
      <c r="N271" s="307"/>
      <c r="O271" s="307"/>
      <c r="P271" s="307"/>
      <c r="Q271" s="307"/>
      <c r="R271" s="307"/>
      <c r="S271" s="307"/>
      <c r="T271" s="307"/>
      <c r="U271" s="307"/>
      <c r="V271" s="307"/>
      <c r="W271" s="307"/>
      <c r="X271" s="307"/>
      <c r="Y271" s="307"/>
      <c r="Z271" s="307"/>
      <c r="AA271" s="307"/>
      <c r="AB271" s="307"/>
      <c r="AC271" s="307"/>
      <c r="AD271" s="307"/>
      <c r="AE271" s="307"/>
      <c r="AF271" s="307"/>
      <c r="AG271" s="189">
        <f t="shared" si="85"/>
        <v>0</v>
      </c>
    </row>
    <row r="272" hidden="1" outlineLevel="1">
      <c r="A272" s="421" t="s">
        <v>918</v>
      </c>
      <c r="B272" s="419"/>
      <c r="C272" s="419"/>
      <c r="D272" s="419"/>
      <c r="E272" s="419"/>
      <c r="F272" s="419"/>
      <c r="G272" s="419"/>
      <c r="H272" s="419"/>
      <c r="I272" s="419"/>
      <c r="J272" s="419"/>
      <c r="K272" s="419"/>
      <c r="L272" s="419"/>
      <c r="M272" s="419"/>
      <c r="N272" s="419"/>
      <c r="O272" s="419"/>
      <c r="P272" s="419"/>
      <c r="Q272" s="419"/>
      <c r="R272" s="419"/>
      <c r="S272" s="419"/>
      <c r="T272" s="419"/>
      <c r="U272" s="419"/>
      <c r="V272" s="419"/>
      <c r="W272" s="419"/>
      <c r="X272" s="419"/>
      <c r="Y272" s="419"/>
      <c r="Z272" s="419"/>
      <c r="AA272" s="419"/>
      <c r="AB272" s="419"/>
      <c r="AC272" s="419"/>
      <c r="AD272" s="419"/>
      <c r="AE272" s="419"/>
      <c r="AF272" s="419"/>
      <c r="AG272" s="189">
        <f t="shared" si="85"/>
        <v>0</v>
      </c>
    </row>
    <row r="273" hidden="1" outlineLevel="1">
      <c r="A273" s="409"/>
      <c r="AG273" s="189"/>
    </row>
    <row r="274" hidden="1" outlineLevel="1">
      <c r="A274" s="423" t="s">
        <v>457</v>
      </c>
      <c r="AG274" s="189">
        <f t="shared" ref="AG274:AG275" si="86">SUM(B274:AF274)</f>
        <v>0</v>
      </c>
    </row>
    <row r="275" hidden="1" outlineLevel="1">
      <c r="A275" s="418" t="s">
        <v>919</v>
      </c>
      <c r="B275" s="419"/>
      <c r="C275" s="419"/>
      <c r="D275" s="419"/>
      <c r="E275" s="419"/>
      <c r="F275" s="419"/>
      <c r="G275" s="419"/>
      <c r="H275" s="419"/>
      <c r="I275" s="419"/>
      <c r="J275" s="419"/>
      <c r="K275" s="419"/>
      <c r="L275" s="419"/>
      <c r="M275" s="419"/>
      <c r="N275" s="419"/>
      <c r="O275" s="419"/>
      <c r="P275" s="419"/>
      <c r="Q275" s="419"/>
      <c r="R275" s="419"/>
      <c r="S275" s="419"/>
      <c r="T275" s="419"/>
      <c r="U275" s="419"/>
      <c r="V275" s="419"/>
      <c r="W275" s="419"/>
      <c r="X275" s="419"/>
      <c r="Y275" s="419"/>
      <c r="Z275" s="419"/>
      <c r="AA275" s="419"/>
      <c r="AB275" s="419"/>
      <c r="AC275" s="419"/>
      <c r="AD275" s="419"/>
      <c r="AE275" s="419"/>
      <c r="AF275" s="419"/>
      <c r="AG275" s="189">
        <f t="shared" si="86"/>
        <v>0</v>
      </c>
    </row>
    <row r="276" ht="30.0" customHeight="1">
      <c r="A276" s="478"/>
      <c r="B276" s="479"/>
      <c r="C276" s="479"/>
      <c r="D276" s="479"/>
      <c r="E276" s="479"/>
      <c r="F276" s="479"/>
      <c r="G276" s="479"/>
      <c r="H276" s="479"/>
      <c r="I276" s="479"/>
      <c r="J276" s="479"/>
      <c r="K276" s="479"/>
      <c r="L276" s="479"/>
      <c r="M276" s="479"/>
      <c r="N276" s="479"/>
      <c r="O276" s="479"/>
      <c r="P276" s="479"/>
      <c r="Q276" s="479"/>
      <c r="R276" s="479"/>
      <c r="S276" s="479"/>
      <c r="T276" s="479"/>
      <c r="U276" s="479"/>
      <c r="V276" s="479"/>
      <c r="W276" s="479"/>
      <c r="X276" s="479"/>
      <c r="Y276" s="479"/>
      <c r="Z276" s="479"/>
      <c r="AA276" s="479"/>
      <c r="AB276" s="479"/>
      <c r="AC276" s="479"/>
      <c r="AD276" s="479"/>
      <c r="AE276" s="479"/>
      <c r="AF276" s="479"/>
      <c r="AG276" s="189"/>
    </row>
    <row r="277" ht="30.0" customHeight="1">
      <c r="A277" s="478"/>
      <c r="B277" s="479"/>
      <c r="C277" s="479"/>
      <c r="D277" s="479"/>
      <c r="E277" s="479"/>
      <c r="F277" s="479"/>
      <c r="G277" s="479"/>
      <c r="H277" s="479"/>
      <c r="I277" s="479"/>
      <c r="J277" s="479"/>
      <c r="K277" s="479"/>
      <c r="L277" s="479"/>
      <c r="M277" s="479"/>
      <c r="N277" s="479"/>
      <c r="O277" s="479"/>
      <c r="P277" s="479"/>
      <c r="Q277" s="479"/>
      <c r="R277" s="479"/>
      <c r="S277" s="479"/>
      <c r="T277" s="479"/>
      <c r="U277" s="479"/>
      <c r="V277" s="479"/>
      <c r="W277" s="479"/>
      <c r="X277" s="479"/>
      <c r="Y277" s="479"/>
      <c r="Z277" s="479"/>
      <c r="AA277" s="479"/>
      <c r="AB277" s="479"/>
      <c r="AC277" s="479"/>
      <c r="AD277" s="479"/>
      <c r="AE277" s="479"/>
      <c r="AF277" s="479"/>
      <c r="AG277" s="189"/>
    </row>
    <row r="278" ht="30.0" customHeight="1">
      <c r="A278" s="478"/>
      <c r="B278" s="479"/>
      <c r="C278" s="479"/>
      <c r="D278" s="479"/>
      <c r="E278" s="479"/>
      <c r="F278" s="479"/>
      <c r="G278" s="479"/>
      <c r="H278" s="479"/>
      <c r="I278" s="479"/>
      <c r="J278" s="479"/>
      <c r="K278" s="479"/>
      <c r="L278" s="479"/>
      <c r="M278" s="479"/>
      <c r="N278" s="479"/>
      <c r="O278" s="479"/>
      <c r="P278" s="479"/>
      <c r="Q278" s="479"/>
      <c r="R278" s="479"/>
      <c r="S278" s="479"/>
      <c r="T278" s="479"/>
      <c r="U278" s="479"/>
      <c r="V278" s="479"/>
      <c r="W278" s="479"/>
      <c r="X278" s="479"/>
      <c r="Y278" s="479"/>
      <c r="Z278" s="479"/>
      <c r="AA278" s="479"/>
      <c r="AB278" s="479"/>
      <c r="AC278" s="479"/>
      <c r="AD278" s="479"/>
      <c r="AE278" s="479"/>
      <c r="AF278" s="479"/>
      <c r="AG278" s="189"/>
    </row>
    <row r="279" ht="30.0" customHeight="1">
      <c r="A279" s="466" t="s">
        <v>1173</v>
      </c>
      <c r="B279" s="467"/>
      <c r="C279" s="467"/>
      <c r="D279" s="467"/>
      <c r="E279" s="467"/>
      <c r="F279" s="467"/>
      <c r="G279" s="467"/>
      <c r="H279" s="467"/>
      <c r="I279" s="467"/>
      <c r="J279" s="467"/>
      <c r="K279" s="467"/>
      <c r="L279" s="467"/>
      <c r="M279" s="467"/>
      <c r="N279" s="467"/>
      <c r="O279" s="467"/>
      <c r="P279" s="467"/>
      <c r="Q279" s="467"/>
      <c r="R279" s="467"/>
      <c r="S279" s="467"/>
      <c r="T279" s="467"/>
      <c r="U279" s="467"/>
      <c r="V279" s="467"/>
      <c r="W279" s="467"/>
      <c r="X279" s="467"/>
      <c r="Y279" s="467"/>
      <c r="Z279" s="467"/>
      <c r="AA279" s="467"/>
      <c r="AB279" s="467"/>
      <c r="AC279" s="467"/>
      <c r="AD279" s="467"/>
      <c r="AE279" s="467"/>
      <c r="AF279" s="467"/>
      <c r="AG279" s="480"/>
    </row>
    <row r="280">
      <c r="A280" s="376" t="s">
        <v>253</v>
      </c>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89"/>
    </row>
    <row r="281">
      <c r="A281" s="378" t="s">
        <v>220</v>
      </c>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89">
        <f t="shared" ref="AG281:AG282" si="87">SUM(B281:AF281)</f>
        <v>0</v>
      </c>
    </row>
    <row r="282">
      <c r="A282" s="379" t="s">
        <v>948</v>
      </c>
      <c r="B282" s="380">
        <f>Summary!B107</f>
        <v>0</v>
      </c>
      <c r="C282" s="380">
        <f>Summary!C107</f>
        <v>0</v>
      </c>
      <c r="D282" s="380">
        <f>Summary!D107</f>
        <v>0</v>
      </c>
      <c r="E282" s="380">
        <f>Summary!E107</f>
        <v>1</v>
      </c>
      <c r="F282" s="380">
        <f>Summary!F107</f>
        <v>1</v>
      </c>
      <c r="G282" s="380">
        <f>Summary!G107</f>
        <v>0</v>
      </c>
      <c r="H282" s="380">
        <f>Summary!H107</f>
        <v>0</v>
      </c>
      <c r="I282" s="380">
        <f>Summary!I107</f>
        <v>0</v>
      </c>
      <c r="J282" s="380">
        <f>Summary!J107</f>
        <v>0</v>
      </c>
      <c r="K282" s="380">
        <f>Summary!K107</f>
        <v>1</v>
      </c>
      <c r="L282" s="380">
        <f>Summary!L107</f>
        <v>1</v>
      </c>
      <c r="M282" s="380">
        <f>Summary!M107</f>
        <v>0</v>
      </c>
      <c r="N282" s="380">
        <f>Summary!N107</f>
        <v>0</v>
      </c>
      <c r="O282" s="380">
        <f>Summary!O107</f>
        <v>0</v>
      </c>
      <c r="P282" s="380">
        <f>Summary!P107</f>
        <v>0</v>
      </c>
      <c r="Q282" s="380">
        <f>Summary!Q107</f>
        <v>0</v>
      </c>
      <c r="R282" s="380">
        <f>Summary!R107</f>
        <v>1</v>
      </c>
      <c r="S282" s="380">
        <f>Summary!S107</f>
        <v>0</v>
      </c>
      <c r="T282" s="380">
        <f>Summary!T107</f>
        <v>0</v>
      </c>
      <c r="U282" s="380">
        <f>Summary!U107</f>
        <v>0</v>
      </c>
      <c r="V282" s="380">
        <f>Summary!V107</f>
        <v>0</v>
      </c>
      <c r="W282" s="380">
        <f>Summary!W107</f>
        <v>2</v>
      </c>
      <c r="X282" s="380">
        <f>Summary!X107</f>
        <v>0</v>
      </c>
      <c r="Y282" s="380">
        <f>Summary!Y107</f>
        <v>2</v>
      </c>
      <c r="Z282" s="380">
        <f>Summary!Z107</f>
        <v>0</v>
      </c>
      <c r="AA282" s="380">
        <f>Summary!AA107</f>
        <v>2</v>
      </c>
      <c r="AB282" s="380">
        <f>Summary!AB107</f>
        <v>1</v>
      </c>
      <c r="AC282" s="380">
        <f>Summary!AC107</f>
        <v>1</v>
      </c>
      <c r="AD282" s="380">
        <f>Summary!AD107</f>
        <v>0</v>
      </c>
      <c r="AE282" s="380">
        <f>Summary!AE107</f>
        <v>2</v>
      </c>
      <c r="AF282" s="380">
        <f>Summary!AF107</f>
        <v>1</v>
      </c>
      <c r="AG282" s="189">
        <f t="shared" si="87"/>
        <v>16</v>
      </c>
    </row>
    <row r="283">
      <c r="A283" s="152"/>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89"/>
    </row>
    <row r="284">
      <c r="A284" s="385" t="s">
        <v>208</v>
      </c>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89">
        <f t="shared" ref="AG284:AG285" si="88">SUM(B284:AF284)</f>
        <v>0</v>
      </c>
    </row>
    <row r="285">
      <c r="A285" s="379" t="s">
        <v>948</v>
      </c>
      <c r="B285" s="386">
        <f>Summary!B41</f>
        <v>0</v>
      </c>
      <c r="C285" s="386">
        <f>Summary!C41</f>
        <v>0</v>
      </c>
      <c r="D285" s="386">
        <f>Summary!D41</f>
        <v>0</v>
      </c>
      <c r="E285" s="386">
        <f>Summary!E41</f>
        <v>39.55</v>
      </c>
      <c r="F285" s="386">
        <f>Summary!F41</f>
        <v>32.88</v>
      </c>
      <c r="G285" s="386">
        <f>Summary!G41</f>
        <v>0</v>
      </c>
      <c r="H285" s="386">
        <f>Summary!H41</f>
        <v>0</v>
      </c>
      <c r="I285" s="386">
        <f>Summary!I41</f>
        <v>0</v>
      </c>
      <c r="J285" s="386">
        <f>Summary!J41</f>
        <v>0</v>
      </c>
      <c r="K285" s="386">
        <f>Summary!K41</f>
        <v>240.08</v>
      </c>
      <c r="L285" s="386">
        <f>Summary!L41</f>
        <v>215.48</v>
      </c>
      <c r="M285" s="386">
        <f>Summary!M41</f>
        <v>0</v>
      </c>
      <c r="N285" s="386">
        <f>Summary!N41</f>
        <v>0</v>
      </c>
      <c r="O285" s="386">
        <f>Summary!O41</f>
        <v>0</v>
      </c>
      <c r="P285" s="386">
        <f>Summary!P41</f>
        <v>0</v>
      </c>
      <c r="Q285" s="386">
        <f>Summary!Q41</f>
        <v>0</v>
      </c>
      <c r="R285" s="386">
        <f>Summary!R41</f>
        <v>28.09</v>
      </c>
      <c r="S285" s="386">
        <f>Summary!S41</f>
        <v>0</v>
      </c>
      <c r="T285" s="386">
        <f>Summary!T41</f>
        <v>0</v>
      </c>
      <c r="U285" s="386">
        <f>Summary!U41</f>
        <v>0</v>
      </c>
      <c r="V285" s="386">
        <f>Summary!V41</f>
        <v>0</v>
      </c>
      <c r="W285" s="386">
        <f>Summary!W41</f>
        <v>277.38</v>
      </c>
      <c r="X285" s="386">
        <f>Summary!X41</f>
        <v>0</v>
      </c>
      <c r="Y285" s="386">
        <f>Summary!Y41</f>
        <v>271.06</v>
      </c>
      <c r="Z285" s="386">
        <f>Summary!Z41</f>
        <v>0</v>
      </c>
      <c r="AA285" s="386">
        <f>Summary!AA41</f>
        <v>476.81</v>
      </c>
      <c r="AB285" s="386">
        <f>Summary!AB41</f>
        <v>238.41</v>
      </c>
      <c r="AC285" s="386">
        <f>Summary!AC41</f>
        <v>231.84</v>
      </c>
      <c r="AD285" s="386">
        <f>Summary!AD41</f>
        <v>0</v>
      </c>
      <c r="AE285" s="386">
        <f>Summary!AE41</f>
        <v>278.03</v>
      </c>
      <c r="AF285" s="386">
        <f>Summary!AF41</f>
        <v>238.57</v>
      </c>
      <c r="AG285" s="189">
        <f t="shared" si="88"/>
        <v>2568.18</v>
      </c>
    </row>
    <row r="286">
      <c r="A286" s="152"/>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89"/>
    </row>
    <row r="287">
      <c r="A287" s="387" t="s">
        <v>260</v>
      </c>
      <c r="B287" s="481"/>
      <c r="C287" s="481"/>
      <c r="D287" s="481"/>
      <c r="E287" s="481"/>
      <c r="F287" s="481"/>
      <c r="G287" s="481"/>
      <c r="H287" s="481"/>
      <c r="I287" s="481"/>
      <c r="J287" s="481"/>
      <c r="K287" s="481"/>
      <c r="L287" s="481"/>
      <c r="M287" s="481"/>
      <c r="N287" s="481"/>
      <c r="O287" s="481"/>
      <c r="P287" s="481"/>
      <c r="Q287" s="481"/>
      <c r="R287" s="481"/>
      <c r="S287" s="481"/>
      <c r="T287" s="481"/>
      <c r="U287" s="481"/>
      <c r="V287" s="481"/>
      <c r="W287" s="481"/>
      <c r="X287" s="481"/>
      <c r="Y287" s="481"/>
      <c r="Z287" s="481"/>
      <c r="AA287" s="481"/>
      <c r="AB287" s="481"/>
      <c r="AC287" s="481"/>
      <c r="AD287" s="481"/>
      <c r="AE287" s="481"/>
      <c r="AF287" s="481"/>
      <c r="AG287" s="189">
        <f t="shared" ref="AG287:AG290" si="89">SUM(B287:AF287)</f>
        <v>0</v>
      </c>
    </row>
    <row r="288">
      <c r="A288" s="388" t="s">
        <v>1174</v>
      </c>
      <c r="B288" s="302">
        <f>Summary!B146</f>
        <v>6.25</v>
      </c>
      <c r="C288" s="302">
        <f>Summary!C146</f>
        <v>19.46</v>
      </c>
      <c r="D288" s="302">
        <f>Summary!D146</f>
        <v>16.34</v>
      </c>
      <c r="E288" s="302">
        <f>Summary!E146</f>
        <v>2.74</v>
      </c>
      <c r="F288" s="302">
        <f>Summary!F146</f>
        <v>4.92</v>
      </c>
      <c r="G288" s="302">
        <f>Summary!G146</f>
        <v>10.67</v>
      </c>
      <c r="H288" s="302">
        <f>Summary!H146</f>
        <v>1.53</v>
      </c>
      <c r="I288" s="302">
        <f>Summary!I146</f>
        <v>7.79</v>
      </c>
      <c r="J288" s="302">
        <f>Summary!J146</f>
        <v>9.18</v>
      </c>
      <c r="K288" s="302">
        <f>Summary!K146</f>
        <v>8</v>
      </c>
      <c r="L288" s="302">
        <f>Summary!L146</f>
        <v>11.1</v>
      </c>
      <c r="M288" s="302">
        <f>Summary!M146</f>
        <v>4.2</v>
      </c>
      <c r="N288" s="302">
        <f>Summary!N146</f>
        <v>1.34</v>
      </c>
      <c r="O288" s="302">
        <f>Summary!O146</f>
        <v>2.01</v>
      </c>
      <c r="P288" s="302">
        <f>Summary!P146</f>
        <v>3.97</v>
      </c>
      <c r="Q288" s="302">
        <f>Summary!Q146</f>
        <v>6.02</v>
      </c>
      <c r="R288" s="302">
        <f>Summary!R146</f>
        <v>6.72</v>
      </c>
      <c r="S288" s="302">
        <f>Summary!S146</f>
        <v>2.82</v>
      </c>
      <c r="T288" s="302">
        <f>Summary!T146</f>
        <v>10.98</v>
      </c>
      <c r="U288" s="302">
        <f>Summary!U146</f>
        <v>8.48</v>
      </c>
      <c r="V288" s="302">
        <f>Summary!V146</f>
        <v>6.99</v>
      </c>
      <c r="W288" s="302">
        <f>Summary!W146</f>
        <v>13.12</v>
      </c>
      <c r="X288" s="302">
        <f>Summary!X146</f>
        <v>17.32</v>
      </c>
      <c r="Y288" s="302">
        <f>Summary!Y146</f>
        <v>19.12</v>
      </c>
      <c r="Z288" s="302">
        <f>Summary!Z146</f>
        <v>18.81</v>
      </c>
      <c r="AA288" s="302">
        <f>Summary!AA146</f>
        <v>23.81</v>
      </c>
      <c r="AB288" s="302">
        <f>Summary!AB146</f>
        <v>2.15</v>
      </c>
      <c r="AC288" s="302">
        <f>Summary!AC146</f>
        <v>0</v>
      </c>
      <c r="AD288" s="302">
        <f>Summary!AD146</f>
        <v>0</v>
      </c>
      <c r="AE288" s="302">
        <f>Summary!AE146</f>
        <v>0</v>
      </c>
      <c r="AF288" s="302">
        <f>Summary!AF146</f>
        <v>0</v>
      </c>
      <c r="AG288" s="189">
        <f t="shared" si="89"/>
        <v>245.84</v>
      </c>
    </row>
    <row r="289">
      <c r="A289" s="379" t="s">
        <v>1175</v>
      </c>
      <c r="B289" s="389"/>
      <c r="C289" s="389"/>
      <c r="D289" s="389"/>
      <c r="E289" s="389"/>
      <c r="F289" s="389"/>
      <c r="G289" s="389"/>
      <c r="H289" s="389"/>
      <c r="I289" s="389"/>
      <c r="J289" s="389"/>
      <c r="K289" s="389"/>
      <c r="L289" s="389"/>
      <c r="M289" s="389"/>
      <c r="N289" s="389"/>
      <c r="O289" s="389"/>
      <c r="P289" s="389"/>
      <c r="Q289" s="389"/>
      <c r="R289" s="389"/>
      <c r="S289" s="389"/>
      <c r="T289" s="389"/>
      <c r="U289" s="389"/>
      <c r="V289" s="389"/>
      <c r="W289" s="389"/>
      <c r="X289" s="389"/>
      <c r="Y289" s="389"/>
      <c r="Z289" s="389"/>
      <c r="AA289" s="389"/>
      <c r="AB289" s="389"/>
      <c r="AC289" s="389"/>
      <c r="AD289" s="389"/>
      <c r="AE289" s="389"/>
      <c r="AF289" s="389"/>
      <c r="AG289" s="189">
        <f t="shared" si="89"/>
        <v>0</v>
      </c>
    </row>
    <row r="290">
      <c r="A290" s="382" t="s">
        <v>259</v>
      </c>
      <c r="B290" s="173">
        <f t="shared" ref="B290:AF290" si="90">sum(B288:B289)</f>
        <v>6.25</v>
      </c>
      <c r="C290" s="173">
        <f t="shared" si="90"/>
        <v>19.46</v>
      </c>
      <c r="D290" s="173">
        <f t="shared" si="90"/>
        <v>16.34</v>
      </c>
      <c r="E290" s="173">
        <f t="shared" si="90"/>
        <v>2.74</v>
      </c>
      <c r="F290" s="173">
        <f t="shared" si="90"/>
        <v>4.92</v>
      </c>
      <c r="G290" s="173">
        <f t="shared" si="90"/>
        <v>10.67</v>
      </c>
      <c r="H290" s="173">
        <f t="shared" si="90"/>
        <v>1.53</v>
      </c>
      <c r="I290" s="173">
        <f t="shared" si="90"/>
        <v>7.79</v>
      </c>
      <c r="J290" s="173">
        <f t="shared" si="90"/>
        <v>9.18</v>
      </c>
      <c r="K290" s="173">
        <f t="shared" si="90"/>
        <v>8</v>
      </c>
      <c r="L290" s="173">
        <f t="shared" si="90"/>
        <v>11.1</v>
      </c>
      <c r="M290" s="173">
        <f t="shared" si="90"/>
        <v>4.2</v>
      </c>
      <c r="N290" s="173">
        <f t="shared" si="90"/>
        <v>1.34</v>
      </c>
      <c r="O290" s="173">
        <f t="shared" si="90"/>
        <v>2.01</v>
      </c>
      <c r="P290" s="173">
        <f t="shared" si="90"/>
        <v>3.97</v>
      </c>
      <c r="Q290" s="173">
        <f t="shared" si="90"/>
        <v>6.02</v>
      </c>
      <c r="R290" s="173">
        <f t="shared" si="90"/>
        <v>6.72</v>
      </c>
      <c r="S290" s="173">
        <f t="shared" si="90"/>
        <v>2.82</v>
      </c>
      <c r="T290" s="173">
        <f t="shared" si="90"/>
        <v>10.98</v>
      </c>
      <c r="U290" s="173">
        <f t="shared" si="90"/>
        <v>8.48</v>
      </c>
      <c r="V290" s="173">
        <f t="shared" si="90"/>
        <v>6.99</v>
      </c>
      <c r="W290" s="173">
        <f t="shared" si="90"/>
        <v>13.12</v>
      </c>
      <c r="X290" s="173">
        <f t="shared" si="90"/>
        <v>17.32</v>
      </c>
      <c r="Y290" s="173">
        <f t="shared" si="90"/>
        <v>19.12</v>
      </c>
      <c r="Z290" s="173">
        <f t="shared" si="90"/>
        <v>18.81</v>
      </c>
      <c r="AA290" s="173">
        <f t="shared" si="90"/>
        <v>23.81</v>
      </c>
      <c r="AB290" s="173">
        <f t="shared" si="90"/>
        <v>2.15</v>
      </c>
      <c r="AC290" s="173">
        <f t="shared" si="90"/>
        <v>0</v>
      </c>
      <c r="AD290" s="173">
        <f t="shared" si="90"/>
        <v>0</v>
      </c>
      <c r="AE290" s="173">
        <f t="shared" si="90"/>
        <v>0</v>
      </c>
      <c r="AF290" s="173">
        <f t="shared" si="90"/>
        <v>0</v>
      </c>
      <c r="AG290" s="189">
        <f t="shared" si="89"/>
        <v>245.84</v>
      </c>
    </row>
    <row r="291">
      <c r="A291" s="152"/>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89"/>
    </row>
    <row r="292">
      <c r="A292" s="390"/>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c r="AD292" s="177"/>
      <c r="AE292" s="177"/>
      <c r="AF292" s="177"/>
      <c r="AG292" s="189"/>
    </row>
    <row r="293">
      <c r="A293" s="152"/>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89"/>
    </row>
    <row r="294">
      <c r="A294" s="355" t="s">
        <v>1176</v>
      </c>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c r="AA294" s="193"/>
      <c r="AB294" s="193"/>
      <c r="AC294" s="193"/>
      <c r="AD294" s="193"/>
      <c r="AE294" s="193"/>
      <c r="AF294" s="193"/>
      <c r="AG294" s="189"/>
    </row>
    <row r="295">
      <c r="A295" s="196" t="s">
        <v>796</v>
      </c>
      <c r="B295" s="195">
        <v>0.0</v>
      </c>
      <c r="C295" s="195">
        <v>0.0</v>
      </c>
      <c r="D295" s="195">
        <v>0.0</v>
      </c>
      <c r="E295" s="195">
        <v>0.0</v>
      </c>
      <c r="F295" s="195">
        <v>0.0</v>
      </c>
      <c r="G295" s="195">
        <v>0.0</v>
      </c>
      <c r="H295" s="195">
        <v>0.0</v>
      </c>
      <c r="I295" s="195">
        <v>0.0</v>
      </c>
      <c r="J295" s="195">
        <v>0.0</v>
      </c>
      <c r="K295" s="195">
        <v>233.35</v>
      </c>
      <c r="L295" s="195">
        <v>215.48</v>
      </c>
      <c r="M295" s="195">
        <v>0.0</v>
      </c>
      <c r="N295" s="195">
        <v>0.0</v>
      </c>
      <c r="O295" s="195">
        <v>0.0</v>
      </c>
      <c r="P295" s="195">
        <v>0.0</v>
      </c>
      <c r="Q295" s="195">
        <v>0.0</v>
      </c>
      <c r="R295" s="195">
        <v>0.0</v>
      </c>
      <c r="S295" s="195">
        <v>0.0</v>
      </c>
      <c r="T295" s="195">
        <v>0.0</v>
      </c>
      <c r="U295" s="195">
        <v>0.0</v>
      </c>
      <c r="V295" s="195">
        <v>0.0</v>
      </c>
      <c r="W295" s="195">
        <v>231.38</v>
      </c>
      <c r="X295" s="195">
        <v>0.0</v>
      </c>
      <c r="Y295" s="195">
        <v>231.68</v>
      </c>
      <c r="Z295" s="195">
        <v>0.0</v>
      </c>
      <c r="AA295" s="195">
        <v>463.35</v>
      </c>
      <c r="AB295" s="195">
        <v>231.68</v>
      </c>
      <c r="AC295" s="195">
        <v>231.84</v>
      </c>
      <c r="AD295" s="195">
        <v>0.0</v>
      </c>
      <c r="AE295" s="195">
        <v>231.84</v>
      </c>
      <c r="AF295" s="195">
        <v>231.84</v>
      </c>
      <c r="AG295" s="189">
        <f t="shared" ref="AG295:AG300" si="91">SUM(B295:AF295)</f>
        <v>2302.44</v>
      </c>
    </row>
    <row r="296">
      <c r="A296" s="196" t="s">
        <v>797</v>
      </c>
      <c r="B296" s="195">
        <v>0.0</v>
      </c>
      <c r="C296" s="195">
        <v>0.0</v>
      </c>
      <c r="D296" s="195">
        <v>0.0</v>
      </c>
      <c r="E296" s="195">
        <v>33.9</v>
      </c>
      <c r="F296" s="195">
        <v>30.59</v>
      </c>
      <c r="G296" s="195">
        <v>0.0</v>
      </c>
      <c r="H296" s="195">
        <v>0.0</v>
      </c>
      <c r="I296" s="195">
        <v>0.0</v>
      </c>
      <c r="J296" s="195">
        <v>0.0</v>
      </c>
      <c r="K296" s="195">
        <v>0.0</v>
      </c>
      <c r="L296" s="195">
        <v>0.0</v>
      </c>
      <c r="M296" s="195">
        <v>0.0</v>
      </c>
      <c r="N296" s="195">
        <v>0.0</v>
      </c>
      <c r="O296" s="195">
        <v>0.0</v>
      </c>
      <c r="P296" s="195">
        <v>0.0</v>
      </c>
      <c r="Q296" s="195">
        <v>0.0</v>
      </c>
      <c r="R296" s="195">
        <v>28.09</v>
      </c>
      <c r="S296" s="195">
        <v>0.0</v>
      </c>
      <c r="T296" s="195">
        <v>0.0</v>
      </c>
      <c r="U296" s="195">
        <v>0.0</v>
      </c>
      <c r="V296" s="195">
        <v>0.0</v>
      </c>
      <c r="W296" s="195">
        <v>33.66</v>
      </c>
      <c r="X296" s="195">
        <v>0.0</v>
      </c>
      <c r="Y296" s="195">
        <v>33.76</v>
      </c>
      <c r="Z296" s="195">
        <v>0.0</v>
      </c>
      <c r="AA296" s="195">
        <v>0.0</v>
      </c>
      <c r="AB296" s="195">
        <v>0.0</v>
      </c>
      <c r="AC296" s="195">
        <v>0.0</v>
      </c>
      <c r="AD296" s="195">
        <v>0.0</v>
      </c>
      <c r="AE296" s="195">
        <v>33.83</v>
      </c>
      <c r="AF296" s="195">
        <v>0.0</v>
      </c>
      <c r="AG296" s="189">
        <f t="shared" si="91"/>
        <v>193.83</v>
      </c>
    </row>
    <row r="297">
      <c r="A297" s="196" t="s">
        <v>798</v>
      </c>
      <c r="B297" s="195">
        <v>0.0</v>
      </c>
      <c r="C297" s="195">
        <v>0.0</v>
      </c>
      <c r="D297" s="195">
        <v>0.0</v>
      </c>
      <c r="E297" s="195">
        <v>5.65</v>
      </c>
      <c r="F297" s="195">
        <v>2.29</v>
      </c>
      <c r="G297" s="195">
        <v>0.0</v>
      </c>
      <c r="H297" s="195">
        <v>0.0</v>
      </c>
      <c r="I297" s="195">
        <v>0.0</v>
      </c>
      <c r="J297" s="195">
        <v>0.0</v>
      </c>
      <c r="K297" s="195">
        <v>6.73</v>
      </c>
      <c r="L297" s="195">
        <v>0.0</v>
      </c>
      <c r="M297" s="195">
        <v>0.0</v>
      </c>
      <c r="N297" s="195">
        <v>0.0</v>
      </c>
      <c r="O297" s="195">
        <v>0.0</v>
      </c>
      <c r="P297" s="195">
        <v>0.0</v>
      </c>
      <c r="Q297" s="195">
        <v>0.0</v>
      </c>
      <c r="R297" s="195">
        <v>0.0</v>
      </c>
      <c r="S297" s="195">
        <v>0.0</v>
      </c>
      <c r="T297" s="195">
        <v>0.0</v>
      </c>
      <c r="U297" s="195">
        <v>0.0</v>
      </c>
      <c r="V297" s="195">
        <v>0.0</v>
      </c>
      <c r="W297" s="195">
        <v>12.34</v>
      </c>
      <c r="X297" s="195">
        <v>0.0</v>
      </c>
      <c r="Y297" s="195">
        <v>5.62</v>
      </c>
      <c r="Z297" s="195">
        <v>0.0</v>
      </c>
      <c r="AA297" s="195">
        <v>13.46</v>
      </c>
      <c r="AB297" s="195">
        <v>6.73</v>
      </c>
      <c r="AC297" s="195">
        <v>0.0</v>
      </c>
      <c r="AD297" s="195">
        <v>0.0</v>
      </c>
      <c r="AE297" s="195">
        <v>12.36</v>
      </c>
      <c r="AF297" s="195">
        <v>6.73</v>
      </c>
      <c r="AG297" s="189">
        <f t="shared" si="91"/>
        <v>71.91</v>
      </c>
    </row>
    <row r="298">
      <c r="A298" s="196" t="s">
        <v>799</v>
      </c>
      <c r="B298" s="195">
        <v>0.0</v>
      </c>
      <c r="C298" s="195">
        <v>0.0</v>
      </c>
      <c r="D298" s="195">
        <v>0.0</v>
      </c>
      <c r="E298" s="195">
        <v>0.0</v>
      </c>
      <c r="F298" s="195">
        <v>0.0</v>
      </c>
      <c r="G298" s="195">
        <v>0.0</v>
      </c>
      <c r="H298" s="195">
        <v>0.0</v>
      </c>
      <c r="I298" s="195">
        <v>0.0</v>
      </c>
      <c r="J298" s="195">
        <v>0.0</v>
      </c>
      <c r="K298" s="195">
        <v>0.0</v>
      </c>
      <c r="L298" s="195">
        <v>0.0</v>
      </c>
      <c r="M298" s="195">
        <v>0.0</v>
      </c>
      <c r="N298" s="195">
        <v>0.0</v>
      </c>
      <c r="O298" s="195">
        <v>0.0</v>
      </c>
      <c r="P298" s="195">
        <v>0.0</v>
      </c>
      <c r="Q298" s="195">
        <v>0.0</v>
      </c>
      <c r="R298" s="195">
        <v>0.0</v>
      </c>
      <c r="S298" s="195">
        <v>0.0</v>
      </c>
      <c r="T298" s="195">
        <v>0.0</v>
      </c>
      <c r="U298" s="195">
        <v>0.0</v>
      </c>
      <c r="V298" s="195">
        <v>0.0</v>
      </c>
      <c r="W298" s="195">
        <v>0.0</v>
      </c>
      <c r="X298" s="195">
        <v>0.0</v>
      </c>
      <c r="Y298" s="195">
        <v>0.0</v>
      </c>
      <c r="Z298" s="195">
        <v>0.0</v>
      </c>
      <c r="AA298" s="195">
        <v>0.0</v>
      </c>
      <c r="AB298" s="195">
        <v>0.0</v>
      </c>
      <c r="AC298" s="195">
        <v>0.0</v>
      </c>
      <c r="AD298" s="195">
        <v>0.0</v>
      </c>
      <c r="AE298" s="195">
        <v>0.0</v>
      </c>
      <c r="AF298" s="195">
        <v>0.0</v>
      </c>
      <c r="AG298" s="189">
        <f t="shared" si="91"/>
        <v>0</v>
      </c>
    </row>
    <row r="299">
      <c r="A299" s="196" t="s">
        <v>800</v>
      </c>
      <c r="B299" s="195">
        <v>0.0</v>
      </c>
      <c r="C299" s="195">
        <v>0.0</v>
      </c>
      <c r="D299" s="195">
        <v>0.0</v>
      </c>
      <c r="E299" s="195">
        <v>0.0</v>
      </c>
      <c r="F299" s="195">
        <v>0.0</v>
      </c>
      <c r="G299" s="195">
        <v>0.0</v>
      </c>
      <c r="H299" s="195">
        <v>0.0</v>
      </c>
      <c r="I299" s="195">
        <v>0.0</v>
      </c>
      <c r="J299" s="195">
        <v>0.0</v>
      </c>
      <c r="K299" s="195">
        <v>0.0</v>
      </c>
      <c r="L299" s="195">
        <v>0.0</v>
      </c>
      <c r="M299" s="195">
        <v>0.0</v>
      </c>
      <c r="N299" s="195">
        <v>0.0</v>
      </c>
      <c r="O299" s="195">
        <v>0.0</v>
      </c>
      <c r="P299" s="195">
        <v>0.0</v>
      </c>
      <c r="Q299" s="195">
        <v>0.0</v>
      </c>
      <c r="R299" s="195">
        <v>0.0</v>
      </c>
      <c r="S299" s="195">
        <v>0.0</v>
      </c>
      <c r="T299" s="195">
        <v>0.0</v>
      </c>
      <c r="U299" s="195">
        <v>0.0</v>
      </c>
      <c r="V299" s="195">
        <v>0.0</v>
      </c>
      <c r="W299" s="195">
        <v>0.0</v>
      </c>
      <c r="X299" s="195">
        <v>0.0</v>
      </c>
      <c r="Y299" s="195">
        <v>0.0</v>
      </c>
      <c r="Z299" s="195">
        <v>0.0</v>
      </c>
      <c r="AA299" s="195">
        <v>0.0</v>
      </c>
      <c r="AB299" s="195">
        <v>0.0</v>
      </c>
      <c r="AC299" s="195">
        <v>0.0</v>
      </c>
      <c r="AD299" s="195">
        <v>0.0</v>
      </c>
      <c r="AE299" s="195">
        <v>0.0</v>
      </c>
      <c r="AF299" s="195">
        <v>0.0</v>
      </c>
      <c r="AG299" s="189">
        <f t="shared" si="91"/>
        <v>0</v>
      </c>
    </row>
    <row r="300">
      <c r="A300" s="395" t="s">
        <v>1177</v>
      </c>
      <c r="B300" s="396">
        <f t="shared" ref="B300:G300" si="92">sum(B295:B299)</f>
        <v>0</v>
      </c>
      <c r="C300" s="396">
        <f t="shared" si="92"/>
        <v>0</v>
      </c>
      <c r="D300" s="396">
        <f t="shared" si="92"/>
        <v>0</v>
      </c>
      <c r="E300" s="396">
        <f t="shared" si="92"/>
        <v>39.55</v>
      </c>
      <c r="F300" s="396">
        <f t="shared" si="92"/>
        <v>32.88</v>
      </c>
      <c r="G300" s="396">
        <f t="shared" si="92"/>
        <v>0</v>
      </c>
      <c r="H300" s="396">
        <f t="shared" ref="H300:J300" si="93">SUM(H295:H299)</f>
        <v>0</v>
      </c>
      <c r="I300" s="396">
        <f t="shared" si="93"/>
        <v>0</v>
      </c>
      <c r="J300" s="396">
        <f t="shared" si="93"/>
        <v>0</v>
      </c>
      <c r="K300" s="396">
        <f t="shared" ref="K300:L300" si="94">sum(K295:K299)</f>
        <v>240.08</v>
      </c>
      <c r="L300" s="396">
        <f t="shared" si="94"/>
        <v>215.48</v>
      </c>
      <c r="M300" s="396">
        <f>SUM(M295:M299)</f>
        <v>0</v>
      </c>
      <c r="N300" s="396">
        <f t="shared" ref="N300:T300" si="95">sum(N295:N299)</f>
        <v>0</v>
      </c>
      <c r="O300" s="396">
        <f t="shared" si="95"/>
        <v>0</v>
      </c>
      <c r="P300" s="396">
        <f t="shared" si="95"/>
        <v>0</v>
      </c>
      <c r="Q300" s="396">
        <f t="shared" si="95"/>
        <v>0</v>
      </c>
      <c r="R300" s="396">
        <f t="shared" si="95"/>
        <v>28.09</v>
      </c>
      <c r="S300" s="396">
        <f t="shared" si="95"/>
        <v>0</v>
      </c>
      <c r="T300" s="396">
        <f t="shared" si="95"/>
        <v>0</v>
      </c>
      <c r="U300" s="396">
        <f t="shared" ref="U300:V300" si="96">SUM(U295:U299)</f>
        <v>0</v>
      </c>
      <c r="V300" s="396">
        <f t="shared" si="96"/>
        <v>0</v>
      </c>
      <c r="W300" s="396">
        <f t="shared" ref="W300:AF300" si="97">sum(W295:W299)</f>
        <v>277.38</v>
      </c>
      <c r="X300" s="396">
        <f t="shared" si="97"/>
        <v>0</v>
      </c>
      <c r="Y300" s="396">
        <f t="shared" si="97"/>
        <v>271.06</v>
      </c>
      <c r="Z300" s="396">
        <f t="shared" si="97"/>
        <v>0</v>
      </c>
      <c r="AA300" s="396">
        <f t="shared" si="97"/>
        <v>476.81</v>
      </c>
      <c r="AB300" s="396">
        <f t="shared" si="97"/>
        <v>238.41</v>
      </c>
      <c r="AC300" s="396">
        <f t="shared" si="97"/>
        <v>231.84</v>
      </c>
      <c r="AD300" s="396">
        <f t="shared" si="97"/>
        <v>0</v>
      </c>
      <c r="AE300" s="396">
        <f t="shared" si="97"/>
        <v>278.03</v>
      </c>
      <c r="AF300" s="396">
        <f t="shared" si="97"/>
        <v>238.57</v>
      </c>
      <c r="AG300" s="189">
        <f t="shared" si="91"/>
        <v>2568.18</v>
      </c>
    </row>
    <row r="301">
      <c r="A301" s="152"/>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89"/>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89"/>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89"/>
    </row>
    <row r="304">
      <c r="A304" s="199" t="s">
        <v>229</v>
      </c>
      <c r="B304" s="200">
        <f t="shared" ref="B304:AF304" si="98">sum(B305,B316)</f>
        <v>0</v>
      </c>
      <c r="C304" s="200">
        <f t="shared" si="98"/>
        <v>0</v>
      </c>
      <c r="D304" s="200">
        <f t="shared" si="98"/>
        <v>0</v>
      </c>
      <c r="E304" s="200">
        <f t="shared" si="98"/>
        <v>0</v>
      </c>
      <c r="F304" s="200">
        <f t="shared" si="98"/>
        <v>0</v>
      </c>
      <c r="G304" s="200">
        <f t="shared" si="98"/>
        <v>0</v>
      </c>
      <c r="H304" s="200">
        <f t="shared" si="98"/>
        <v>0</v>
      </c>
      <c r="I304" s="200">
        <f t="shared" si="98"/>
        <v>0</v>
      </c>
      <c r="J304" s="200">
        <f t="shared" si="98"/>
        <v>0</v>
      </c>
      <c r="K304" s="200">
        <f t="shared" si="98"/>
        <v>1</v>
      </c>
      <c r="L304" s="200">
        <f t="shared" si="98"/>
        <v>1</v>
      </c>
      <c r="M304" s="200">
        <f t="shared" si="98"/>
        <v>0</v>
      </c>
      <c r="N304" s="200">
        <f t="shared" si="98"/>
        <v>0</v>
      </c>
      <c r="O304" s="200">
        <f t="shared" si="98"/>
        <v>0</v>
      </c>
      <c r="P304" s="200">
        <f t="shared" si="98"/>
        <v>0</v>
      </c>
      <c r="Q304" s="200">
        <f t="shared" si="98"/>
        <v>0</v>
      </c>
      <c r="R304" s="200">
        <f t="shared" si="98"/>
        <v>0</v>
      </c>
      <c r="S304" s="200">
        <f t="shared" si="98"/>
        <v>0</v>
      </c>
      <c r="T304" s="200">
        <f t="shared" si="98"/>
        <v>0</v>
      </c>
      <c r="U304" s="200">
        <f t="shared" si="98"/>
        <v>0</v>
      </c>
      <c r="V304" s="200">
        <f t="shared" si="98"/>
        <v>0</v>
      </c>
      <c r="W304" s="200">
        <f t="shared" si="98"/>
        <v>1</v>
      </c>
      <c r="X304" s="200">
        <f t="shared" si="98"/>
        <v>0</v>
      </c>
      <c r="Y304" s="200">
        <f t="shared" si="98"/>
        <v>1</v>
      </c>
      <c r="Z304" s="200">
        <f t="shared" si="98"/>
        <v>0</v>
      </c>
      <c r="AA304" s="200">
        <f t="shared" si="98"/>
        <v>2</v>
      </c>
      <c r="AB304" s="200">
        <f t="shared" si="98"/>
        <v>1</v>
      </c>
      <c r="AC304" s="200">
        <f t="shared" si="98"/>
        <v>1</v>
      </c>
      <c r="AD304" s="200">
        <f t="shared" si="98"/>
        <v>0</v>
      </c>
      <c r="AE304" s="200">
        <f t="shared" si="98"/>
        <v>1</v>
      </c>
      <c r="AF304" s="200">
        <f t="shared" si="98"/>
        <v>1</v>
      </c>
      <c r="AG304" s="189">
        <f t="shared" ref="AG304:AG309" si="100">SUM(B304:AF304)</f>
        <v>10</v>
      </c>
    </row>
    <row r="305">
      <c r="A305" s="202" t="s">
        <v>230</v>
      </c>
      <c r="B305" s="203">
        <f t="shared" ref="B305:AF305" si="99">sum(B309,B314)</f>
        <v>0</v>
      </c>
      <c r="C305" s="203">
        <f t="shared" si="99"/>
        <v>0</v>
      </c>
      <c r="D305" s="203">
        <f t="shared" si="99"/>
        <v>0</v>
      </c>
      <c r="E305" s="203">
        <f t="shared" si="99"/>
        <v>0</v>
      </c>
      <c r="F305" s="203">
        <f t="shared" si="99"/>
        <v>0</v>
      </c>
      <c r="G305" s="203">
        <f t="shared" si="99"/>
        <v>0</v>
      </c>
      <c r="H305" s="203">
        <f t="shared" si="99"/>
        <v>0</v>
      </c>
      <c r="I305" s="203">
        <f t="shared" si="99"/>
        <v>0</v>
      </c>
      <c r="J305" s="203">
        <f t="shared" si="99"/>
        <v>0</v>
      </c>
      <c r="K305" s="203">
        <f t="shared" si="99"/>
        <v>1</v>
      </c>
      <c r="L305" s="203">
        <f t="shared" si="99"/>
        <v>1</v>
      </c>
      <c r="M305" s="203">
        <f t="shared" si="99"/>
        <v>0</v>
      </c>
      <c r="N305" s="203">
        <f t="shared" si="99"/>
        <v>0</v>
      </c>
      <c r="O305" s="203">
        <f t="shared" si="99"/>
        <v>0</v>
      </c>
      <c r="P305" s="203">
        <f t="shared" si="99"/>
        <v>0</v>
      </c>
      <c r="Q305" s="203">
        <f t="shared" si="99"/>
        <v>0</v>
      </c>
      <c r="R305" s="203">
        <f t="shared" si="99"/>
        <v>0</v>
      </c>
      <c r="S305" s="203">
        <f t="shared" si="99"/>
        <v>0</v>
      </c>
      <c r="T305" s="203">
        <f t="shared" si="99"/>
        <v>0</v>
      </c>
      <c r="U305" s="203">
        <f t="shared" si="99"/>
        <v>0</v>
      </c>
      <c r="V305" s="203">
        <f t="shared" si="99"/>
        <v>0</v>
      </c>
      <c r="W305" s="203">
        <f t="shared" si="99"/>
        <v>1</v>
      </c>
      <c r="X305" s="203">
        <f t="shared" si="99"/>
        <v>0</v>
      </c>
      <c r="Y305" s="203">
        <f t="shared" si="99"/>
        <v>1</v>
      </c>
      <c r="Z305" s="203">
        <f t="shared" si="99"/>
        <v>0</v>
      </c>
      <c r="AA305" s="203">
        <f t="shared" si="99"/>
        <v>2</v>
      </c>
      <c r="AB305" s="203">
        <f t="shared" si="99"/>
        <v>1</v>
      </c>
      <c r="AC305" s="203">
        <f t="shared" si="99"/>
        <v>1</v>
      </c>
      <c r="AD305" s="203">
        <f t="shared" si="99"/>
        <v>0</v>
      </c>
      <c r="AE305" s="203">
        <f t="shared" si="99"/>
        <v>1</v>
      </c>
      <c r="AF305" s="203">
        <f t="shared" si="99"/>
        <v>1</v>
      </c>
      <c r="AG305" s="189">
        <f t="shared" si="100"/>
        <v>10</v>
      </c>
    </row>
    <row r="306">
      <c r="A306" s="206" t="s">
        <v>231</v>
      </c>
      <c r="B306" s="235">
        <v>0.0</v>
      </c>
      <c r="C306" s="235">
        <v>0.0</v>
      </c>
      <c r="D306" s="235">
        <v>0.0</v>
      </c>
      <c r="E306" s="235">
        <v>0.0</v>
      </c>
      <c r="F306" s="235">
        <v>0.0</v>
      </c>
      <c r="G306" s="235">
        <v>0.0</v>
      </c>
      <c r="H306" s="235">
        <v>0.0</v>
      </c>
      <c r="I306" s="235">
        <v>0.0</v>
      </c>
      <c r="J306" s="235">
        <v>0.0</v>
      </c>
      <c r="K306" s="235">
        <v>0.0</v>
      </c>
      <c r="L306" s="235">
        <v>0.0</v>
      </c>
      <c r="M306" s="235">
        <v>0.0</v>
      </c>
      <c r="N306" s="235">
        <v>0.0</v>
      </c>
      <c r="O306" s="235">
        <v>0.0</v>
      </c>
      <c r="P306" s="235">
        <v>0.0</v>
      </c>
      <c r="Q306" s="235">
        <v>0.0</v>
      </c>
      <c r="R306" s="235">
        <v>0.0</v>
      </c>
      <c r="S306" s="235">
        <v>0.0</v>
      </c>
      <c r="T306" s="235">
        <v>0.0</v>
      </c>
      <c r="U306" s="235">
        <v>0.0</v>
      </c>
      <c r="V306" s="235">
        <v>0.0</v>
      </c>
      <c r="W306" s="235">
        <v>0.0</v>
      </c>
      <c r="X306" s="235">
        <v>0.0</v>
      </c>
      <c r="Y306" s="235">
        <v>0.0</v>
      </c>
      <c r="Z306" s="235">
        <v>0.0</v>
      </c>
      <c r="AA306" s="235">
        <v>0.0</v>
      </c>
      <c r="AB306" s="235">
        <v>0.0</v>
      </c>
      <c r="AC306" s="235">
        <v>0.0</v>
      </c>
      <c r="AD306" s="235">
        <v>0.0</v>
      </c>
      <c r="AE306" s="235">
        <v>0.0</v>
      </c>
      <c r="AF306" s="235">
        <v>0.0</v>
      </c>
      <c r="AG306" s="189">
        <f t="shared" si="100"/>
        <v>0</v>
      </c>
    </row>
    <row r="307" collapsed="1">
      <c r="A307" s="206" t="s">
        <v>1178</v>
      </c>
      <c r="B307" s="235">
        <v>0.0</v>
      </c>
      <c r="C307" s="235">
        <v>0.0</v>
      </c>
      <c r="D307" s="235">
        <v>0.0</v>
      </c>
      <c r="E307" s="235">
        <v>0.0</v>
      </c>
      <c r="F307" s="235">
        <v>0.0</v>
      </c>
      <c r="G307" s="235">
        <v>0.0</v>
      </c>
      <c r="H307" s="235">
        <v>0.0</v>
      </c>
      <c r="I307" s="235">
        <v>0.0</v>
      </c>
      <c r="J307" s="235">
        <v>0.0</v>
      </c>
      <c r="K307" s="235">
        <v>1.0</v>
      </c>
      <c r="L307" s="235">
        <v>1.0</v>
      </c>
      <c r="M307" s="235">
        <v>0.0</v>
      </c>
      <c r="N307" s="235">
        <v>0.0</v>
      </c>
      <c r="O307" s="235">
        <v>0.0</v>
      </c>
      <c r="P307" s="235">
        <v>0.0</v>
      </c>
      <c r="Q307" s="235">
        <v>0.0</v>
      </c>
      <c r="R307" s="235">
        <v>0.0</v>
      </c>
      <c r="S307" s="235">
        <v>0.0</v>
      </c>
      <c r="T307" s="235">
        <v>0.0</v>
      </c>
      <c r="U307" s="235">
        <v>0.0</v>
      </c>
      <c r="V307" s="235">
        <v>0.0</v>
      </c>
      <c r="W307" s="235">
        <v>1.0</v>
      </c>
      <c r="X307" s="235">
        <v>0.0</v>
      </c>
      <c r="Y307" s="235">
        <v>1.0</v>
      </c>
      <c r="Z307" s="235">
        <v>0.0</v>
      </c>
      <c r="AA307" s="235">
        <v>2.0</v>
      </c>
      <c r="AB307" s="235">
        <v>1.0</v>
      </c>
      <c r="AC307" s="235">
        <v>1.0</v>
      </c>
      <c r="AD307" s="235">
        <v>0.0</v>
      </c>
      <c r="AE307" s="235">
        <v>1.0</v>
      </c>
      <c r="AF307" s="235">
        <v>1.0</v>
      </c>
      <c r="AG307" s="189">
        <f t="shared" si="100"/>
        <v>10</v>
      </c>
    </row>
    <row r="308" hidden="1" outlineLevel="1">
      <c r="A308" s="206" t="s">
        <v>1179</v>
      </c>
      <c r="B308" s="349"/>
      <c r="C308" s="349"/>
      <c r="D308" s="349"/>
      <c r="E308" s="349"/>
      <c r="F308" s="349"/>
      <c r="G308" s="349"/>
      <c r="H308" s="349"/>
      <c r="I308" s="349"/>
      <c r="J308" s="349"/>
      <c r="K308" s="349"/>
      <c r="L308" s="349"/>
      <c r="M308" s="349"/>
      <c r="N308" s="349"/>
      <c r="O308" s="349"/>
      <c r="P308" s="349"/>
      <c r="Q308" s="349"/>
      <c r="R308" s="349"/>
      <c r="S308" s="349"/>
      <c r="T308" s="349"/>
      <c r="U308" s="349"/>
      <c r="V308" s="349"/>
      <c r="W308" s="349"/>
      <c r="X308" s="349"/>
      <c r="Y308" s="349"/>
      <c r="Z308" s="349"/>
      <c r="AA308" s="349"/>
      <c r="AB308" s="349"/>
      <c r="AC308" s="349"/>
      <c r="AD308" s="349"/>
      <c r="AE308" s="349"/>
      <c r="AF308" s="349"/>
      <c r="AG308" s="189">
        <f t="shared" si="100"/>
        <v>0</v>
      </c>
    </row>
    <row r="309">
      <c r="A309" s="209" t="s">
        <v>234</v>
      </c>
      <c r="B309" s="210">
        <f t="shared" ref="B309:AF309" si="101">sum(B306:B308)</f>
        <v>0</v>
      </c>
      <c r="C309" s="210">
        <f t="shared" si="101"/>
        <v>0</v>
      </c>
      <c r="D309" s="210">
        <f t="shared" si="101"/>
        <v>0</v>
      </c>
      <c r="E309" s="210">
        <f t="shared" si="101"/>
        <v>0</v>
      </c>
      <c r="F309" s="210">
        <f t="shared" si="101"/>
        <v>0</v>
      </c>
      <c r="G309" s="210">
        <f t="shared" si="101"/>
        <v>0</v>
      </c>
      <c r="H309" s="210">
        <f t="shared" si="101"/>
        <v>0</v>
      </c>
      <c r="I309" s="210">
        <f t="shared" si="101"/>
        <v>0</v>
      </c>
      <c r="J309" s="210">
        <f t="shared" si="101"/>
        <v>0</v>
      </c>
      <c r="K309" s="210">
        <f t="shared" si="101"/>
        <v>1</v>
      </c>
      <c r="L309" s="210">
        <f t="shared" si="101"/>
        <v>1</v>
      </c>
      <c r="M309" s="210">
        <f t="shared" si="101"/>
        <v>0</v>
      </c>
      <c r="N309" s="210">
        <f t="shared" si="101"/>
        <v>0</v>
      </c>
      <c r="O309" s="210">
        <f t="shared" si="101"/>
        <v>0</v>
      </c>
      <c r="P309" s="210">
        <f t="shared" si="101"/>
        <v>0</v>
      </c>
      <c r="Q309" s="210">
        <f t="shared" si="101"/>
        <v>0</v>
      </c>
      <c r="R309" s="210">
        <f t="shared" si="101"/>
        <v>0</v>
      </c>
      <c r="S309" s="210">
        <f t="shared" si="101"/>
        <v>0</v>
      </c>
      <c r="T309" s="210">
        <f t="shared" si="101"/>
        <v>0</v>
      </c>
      <c r="U309" s="210">
        <f t="shared" si="101"/>
        <v>0</v>
      </c>
      <c r="V309" s="210">
        <f t="shared" si="101"/>
        <v>0</v>
      </c>
      <c r="W309" s="210">
        <f t="shared" si="101"/>
        <v>1</v>
      </c>
      <c r="X309" s="210">
        <f t="shared" si="101"/>
        <v>0</v>
      </c>
      <c r="Y309" s="210">
        <f t="shared" si="101"/>
        <v>1</v>
      </c>
      <c r="Z309" s="210">
        <f t="shared" si="101"/>
        <v>0</v>
      </c>
      <c r="AA309" s="210">
        <f t="shared" si="101"/>
        <v>2</v>
      </c>
      <c r="AB309" s="210">
        <f t="shared" si="101"/>
        <v>1</v>
      </c>
      <c r="AC309" s="210">
        <f t="shared" si="101"/>
        <v>1</v>
      </c>
      <c r="AD309" s="210">
        <f t="shared" si="101"/>
        <v>0</v>
      </c>
      <c r="AE309" s="210">
        <f t="shared" si="101"/>
        <v>1</v>
      </c>
      <c r="AF309" s="210">
        <f t="shared" si="101"/>
        <v>1</v>
      </c>
      <c r="AG309" s="189">
        <f t="shared" si="100"/>
        <v>10</v>
      </c>
    </row>
    <row r="310" collapsed="1">
      <c r="A310" s="211"/>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89"/>
    </row>
    <row r="311" hidden="1" outlineLevel="1">
      <c r="A311" s="206" t="s">
        <v>235</v>
      </c>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c r="AA311" s="221"/>
      <c r="AB311" s="221"/>
      <c r="AC311" s="221"/>
      <c r="AD311" s="221"/>
      <c r="AE311" s="221"/>
      <c r="AF311" s="221"/>
      <c r="AG311" s="189">
        <f t="shared" ref="AG311:AG314" si="102">SUM(B311:AF311)</f>
        <v>0</v>
      </c>
    </row>
    <row r="312" hidden="1" outlineLevel="1">
      <c r="A312" s="206" t="s">
        <v>1180</v>
      </c>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c r="AA312" s="221"/>
      <c r="AB312" s="221"/>
      <c r="AC312" s="221"/>
      <c r="AD312" s="221"/>
      <c r="AE312" s="221"/>
      <c r="AF312" s="221"/>
      <c r="AG312" s="189">
        <f t="shared" si="102"/>
        <v>0</v>
      </c>
    </row>
    <row r="313" hidden="1" outlineLevel="1">
      <c r="A313" s="206" t="s">
        <v>1181</v>
      </c>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c r="AD313" s="222"/>
      <c r="AE313" s="222"/>
      <c r="AF313" s="222"/>
      <c r="AG313" s="189">
        <f t="shared" si="102"/>
        <v>0</v>
      </c>
    </row>
    <row r="314" hidden="1" outlineLevel="1">
      <c r="A314" s="212" t="s">
        <v>238</v>
      </c>
      <c r="B314" s="213">
        <f t="shared" ref="B314:AF314" si="103">sum(B311:B313)</f>
        <v>0</v>
      </c>
      <c r="C314" s="213">
        <f t="shared" si="103"/>
        <v>0</v>
      </c>
      <c r="D314" s="213">
        <f t="shared" si="103"/>
        <v>0</v>
      </c>
      <c r="E314" s="213">
        <f t="shared" si="103"/>
        <v>0</v>
      </c>
      <c r="F314" s="213">
        <f t="shared" si="103"/>
        <v>0</v>
      </c>
      <c r="G314" s="213">
        <f t="shared" si="103"/>
        <v>0</v>
      </c>
      <c r="H314" s="213">
        <f t="shared" si="103"/>
        <v>0</v>
      </c>
      <c r="I314" s="213">
        <f t="shared" si="103"/>
        <v>0</v>
      </c>
      <c r="J314" s="213">
        <f t="shared" si="103"/>
        <v>0</v>
      </c>
      <c r="K314" s="213">
        <f t="shared" si="103"/>
        <v>0</v>
      </c>
      <c r="L314" s="213">
        <f t="shared" si="103"/>
        <v>0</v>
      </c>
      <c r="M314" s="213">
        <f t="shared" si="103"/>
        <v>0</v>
      </c>
      <c r="N314" s="213">
        <f t="shared" si="103"/>
        <v>0</v>
      </c>
      <c r="O314" s="213">
        <f t="shared" si="103"/>
        <v>0</v>
      </c>
      <c r="P314" s="213">
        <f t="shared" si="103"/>
        <v>0</v>
      </c>
      <c r="Q314" s="213">
        <f t="shared" si="103"/>
        <v>0</v>
      </c>
      <c r="R314" s="213">
        <f t="shared" si="103"/>
        <v>0</v>
      </c>
      <c r="S314" s="213">
        <f t="shared" si="103"/>
        <v>0</v>
      </c>
      <c r="T314" s="213">
        <f t="shared" si="103"/>
        <v>0</v>
      </c>
      <c r="U314" s="213">
        <f t="shared" si="103"/>
        <v>0</v>
      </c>
      <c r="V314" s="213">
        <f t="shared" si="103"/>
        <v>0</v>
      </c>
      <c r="W314" s="213">
        <f t="shared" si="103"/>
        <v>0</v>
      </c>
      <c r="X314" s="213">
        <f t="shared" si="103"/>
        <v>0</v>
      </c>
      <c r="Y314" s="213">
        <f t="shared" si="103"/>
        <v>0</v>
      </c>
      <c r="Z314" s="213">
        <f t="shared" si="103"/>
        <v>0</v>
      </c>
      <c r="AA314" s="213">
        <f t="shared" si="103"/>
        <v>0</v>
      </c>
      <c r="AB314" s="213">
        <f t="shared" si="103"/>
        <v>0</v>
      </c>
      <c r="AC314" s="213">
        <f t="shared" si="103"/>
        <v>0</v>
      </c>
      <c r="AD314" s="213">
        <f t="shared" si="103"/>
        <v>0</v>
      </c>
      <c r="AE314" s="213">
        <f t="shared" si="103"/>
        <v>0</v>
      </c>
      <c r="AF314" s="213">
        <f t="shared" si="103"/>
        <v>0</v>
      </c>
      <c r="AG314" s="189">
        <f t="shared" si="102"/>
        <v>0</v>
      </c>
    </row>
    <row r="315" hidden="1" outlineLevel="1">
      <c r="A315" s="211"/>
      <c r="B315" s="352"/>
      <c r="C315" s="352"/>
      <c r="D315" s="352"/>
      <c r="E315" s="352"/>
      <c r="F315" s="352"/>
      <c r="G315" s="352"/>
      <c r="H315" s="352"/>
      <c r="I315" s="352"/>
      <c r="J315" s="352"/>
      <c r="K315" s="352"/>
      <c r="L315" s="352"/>
      <c r="M315" s="352"/>
      <c r="N315" s="352"/>
      <c r="O315" s="352"/>
      <c r="P315" s="352"/>
      <c r="Q315" s="352"/>
      <c r="R315" s="352"/>
      <c r="S315" s="352"/>
      <c r="T315" s="352"/>
      <c r="U315" s="352"/>
      <c r="V315" s="352"/>
      <c r="W315" s="352"/>
      <c r="X315" s="352"/>
      <c r="Y315" s="352"/>
      <c r="Z315" s="352"/>
      <c r="AA315" s="352"/>
      <c r="AB315" s="352"/>
      <c r="AC315" s="352"/>
      <c r="AD315" s="352"/>
      <c r="AE315" s="352"/>
      <c r="AF315" s="352"/>
      <c r="AG315" s="189"/>
    </row>
    <row r="316" collapsed="1">
      <c r="A316" s="218" t="s">
        <v>239</v>
      </c>
      <c r="B316" s="219">
        <f t="shared" ref="B316:AF316" si="104">sum(B320,B324,B329)</f>
        <v>0</v>
      </c>
      <c r="C316" s="219">
        <f t="shared" si="104"/>
        <v>0</v>
      </c>
      <c r="D316" s="219">
        <f t="shared" si="104"/>
        <v>0</v>
      </c>
      <c r="E316" s="219">
        <f t="shared" si="104"/>
        <v>0</v>
      </c>
      <c r="F316" s="219">
        <f t="shared" si="104"/>
        <v>0</v>
      </c>
      <c r="G316" s="219">
        <f t="shared" si="104"/>
        <v>0</v>
      </c>
      <c r="H316" s="219">
        <f t="shared" si="104"/>
        <v>0</v>
      </c>
      <c r="I316" s="219">
        <f t="shared" si="104"/>
        <v>0</v>
      </c>
      <c r="J316" s="219">
        <f t="shared" si="104"/>
        <v>0</v>
      </c>
      <c r="K316" s="219">
        <f t="shared" si="104"/>
        <v>0</v>
      </c>
      <c r="L316" s="219">
        <f t="shared" si="104"/>
        <v>0</v>
      </c>
      <c r="M316" s="219">
        <f t="shared" si="104"/>
        <v>0</v>
      </c>
      <c r="N316" s="219">
        <f t="shared" si="104"/>
        <v>0</v>
      </c>
      <c r="O316" s="219">
        <f t="shared" si="104"/>
        <v>0</v>
      </c>
      <c r="P316" s="219">
        <f t="shared" si="104"/>
        <v>0</v>
      </c>
      <c r="Q316" s="219">
        <f t="shared" si="104"/>
        <v>0</v>
      </c>
      <c r="R316" s="219">
        <f t="shared" si="104"/>
        <v>0</v>
      </c>
      <c r="S316" s="219">
        <f t="shared" si="104"/>
        <v>0</v>
      </c>
      <c r="T316" s="219">
        <f t="shared" si="104"/>
        <v>0</v>
      </c>
      <c r="U316" s="219">
        <f t="shared" si="104"/>
        <v>0</v>
      </c>
      <c r="V316" s="219">
        <f t="shared" si="104"/>
        <v>0</v>
      </c>
      <c r="W316" s="219">
        <f t="shared" si="104"/>
        <v>0</v>
      </c>
      <c r="X316" s="219">
        <f t="shared" si="104"/>
        <v>0</v>
      </c>
      <c r="Y316" s="219">
        <f t="shared" si="104"/>
        <v>0</v>
      </c>
      <c r="Z316" s="219">
        <f t="shared" si="104"/>
        <v>0</v>
      </c>
      <c r="AA316" s="219">
        <f t="shared" si="104"/>
        <v>0</v>
      </c>
      <c r="AB316" s="219">
        <f t="shared" si="104"/>
        <v>0</v>
      </c>
      <c r="AC316" s="219">
        <f t="shared" si="104"/>
        <v>0</v>
      </c>
      <c r="AD316" s="219">
        <f t="shared" si="104"/>
        <v>0</v>
      </c>
      <c r="AE316" s="219">
        <f t="shared" si="104"/>
        <v>0</v>
      </c>
      <c r="AF316" s="219">
        <f t="shared" si="104"/>
        <v>0</v>
      </c>
      <c r="AG316" s="189">
        <f t="shared" ref="AG316:AG320" si="105">SUM(B316:AF316)</f>
        <v>0</v>
      </c>
    </row>
    <row r="317" hidden="1" outlineLevel="1">
      <c r="A317" s="206" t="s">
        <v>240</v>
      </c>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c r="AD317" s="222"/>
      <c r="AE317" s="222"/>
      <c r="AF317" s="222"/>
      <c r="AG317" s="189">
        <f t="shared" si="105"/>
        <v>0</v>
      </c>
    </row>
    <row r="318" hidden="1" outlineLevel="1">
      <c r="A318" s="206" t="s">
        <v>1182</v>
      </c>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c r="AA318" s="221"/>
      <c r="AB318" s="221"/>
      <c r="AC318" s="221"/>
      <c r="AD318" s="221"/>
      <c r="AE318" s="221"/>
      <c r="AF318" s="221"/>
      <c r="AG318" s="189">
        <f t="shared" si="105"/>
        <v>0</v>
      </c>
    </row>
    <row r="319" hidden="1" outlineLevel="1">
      <c r="A319" s="206" t="s">
        <v>1183</v>
      </c>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c r="AA319" s="221"/>
      <c r="AB319" s="221"/>
      <c r="AC319" s="221"/>
      <c r="AD319" s="221"/>
      <c r="AE319" s="221"/>
      <c r="AF319" s="221"/>
      <c r="AG319" s="189">
        <f t="shared" si="105"/>
        <v>0</v>
      </c>
    </row>
    <row r="320" hidden="1" outlineLevel="1">
      <c r="A320" s="209" t="s">
        <v>243</v>
      </c>
      <c r="B320" s="210">
        <f t="shared" ref="B320:AF320" si="106">sum(B317:B319)</f>
        <v>0</v>
      </c>
      <c r="C320" s="210">
        <f t="shared" si="106"/>
        <v>0</v>
      </c>
      <c r="D320" s="210">
        <f t="shared" si="106"/>
        <v>0</v>
      </c>
      <c r="E320" s="210">
        <f t="shared" si="106"/>
        <v>0</v>
      </c>
      <c r="F320" s="210">
        <f t="shared" si="106"/>
        <v>0</v>
      </c>
      <c r="G320" s="210">
        <f t="shared" si="106"/>
        <v>0</v>
      </c>
      <c r="H320" s="210">
        <f t="shared" si="106"/>
        <v>0</v>
      </c>
      <c r="I320" s="210">
        <f t="shared" si="106"/>
        <v>0</v>
      </c>
      <c r="J320" s="210">
        <f t="shared" si="106"/>
        <v>0</v>
      </c>
      <c r="K320" s="210">
        <f t="shared" si="106"/>
        <v>0</v>
      </c>
      <c r="L320" s="210">
        <f t="shared" si="106"/>
        <v>0</v>
      </c>
      <c r="M320" s="210">
        <f t="shared" si="106"/>
        <v>0</v>
      </c>
      <c r="N320" s="210">
        <f t="shared" si="106"/>
        <v>0</v>
      </c>
      <c r="O320" s="210">
        <f t="shared" si="106"/>
        <v>0</v>
      </c>
      <c r="P320" s="210">
        <f t="shared" si="106"/>
        <v>0</v>
      </c>
      <c r="Q320" s="210">
        <f t="shared" si="106"/>
        <v>0</v>
      </c>
      <c r="R320" s="210">
        <f t="shared" si="106"/>
        <v>0</v>
      </c>
      <c r="S320" s="210">
        <f t="shared" si="106"/>
        <v>0</v>
      </c>
      <c r="T320" s="210">
        <f t="shared" si="106"/>
        <v>0</v>
      </c>
      <c r="U320" s="210">
        <f t="shared" si="106"/>
        <v>0</v>
      </c>
      <c r="V320" s="210">
        <f t="shared" si="106"/>
        <v>0</v>
      </c>
      <c r="W320" s="210">
        <f t="shared" si="106"/>
        <v>0</v>
      </c>
      <c r="X320" s="210">
        <f t="shared" si="106"/>
        <v>0</v>
      </c>
      <c r="Y320" s="210">
        <f t="shared" si="106"/>
        <v>0</v>
      </c>
      <c r="Z320" s="210">
        <f t="shared" si="106"/>
        <v>0</v>
      </c>
      <c r="AA320" s="210">
        <f t="shared" si="106"/>
        <v>0</v>
      </c>
      <c r="AB320" s="210">
        <f t="shared" si="106"/>
        <v>0</v>
      </c>
      <c r="AC320" s="210">
        <f t="shared" si="106"/>
        <v>0</v>
      </c>
      <c r="AD320" s="210">
        <f t="shared" si="106"/>
        <v>0</v>
      </c>
      <c r="AE320" s="210">
        <f t="shared" si="106"/>
        <v>0</v>
      </c>
      <c r="AF320" s="210">
        <f t="shared" si="106"/>
        <v>0</v>
      </c>
      <c r="AG320" s="189">
        <f t="shared" si="105"/>
        <v>0</v>
      </c>
    </row>
    <row r="321" hidden="1" outlineLevel="1">
      <c r="A321" s="211"/>
      <c r="B321" s="352"/>
      <c r="C321" s="352"/>
      <c r="D321" s="352"/>
      <c r="E321" s="352"/>
      <c r="F321" s="352"/>
      <c r="G321" s="352"/>
      <c r="H321" s="352"/>
      <c r="I321" s="352"/>
      <c r="J321" s="352"/>
      <c r="K321" s="352"/>
      <c r="L321" s="352"/>
      <c r="M321" s="352"/>
      <c r="N321" s="352"/>
      <c r="O321" s="352"/>
      <c r="P321" s="352"/>
      <c r="Q321" s="352"/>
      <c r="R321" s="352"/>
      <c r="S321" s="352"/>
      <c r="T321" s="352"/>
      <c r="U321" s="352"/>
      <c r="V321" s="352"/>
      <c r="W321" s="352"/>
      <c r="X321" s="352"/>
      <c r="Y321" s="352"/>
      <c r="Z321" s="352"/>
      <c r="AA321" s="352"/>
      <c r="AB321" s="352"/>
      <c r="AC321" s="352"/>
      <c r="AD321" s="352"/>
      <c r="AE321" s="352"/>
      <c r="AF321" s="352"/>
      <c r="AG321" s="189"/>
    </row>
    <row r="322" hidden="1" outlineLevel="1">
      <c r="A322" s="206" t="s">
        <v>244</v>
      </c>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c r="AD322" s="222"/>
      <c r="AE322" s="222"/>
      <c r="AF322" s="222"/>
      <c r="AG322" s="189">
        <f t="shared" ref="AG322:AG329" si="107">SUM(B322:AF322)</f>
        <v>0</v>
      </c>
    </row>
    <row r="323" hidden="1" outlineLevel="1">
      <c r="A323" s="206" t="s">
        <v>1184</v>
      </c>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c r="AD323" s="222"/>
      <c r="AE323" s="222"/>
      <c r="AF323" s="222"/>
      <c r="AG323" s="189">
        <f t="shared" si="107"/>
        <v>0</v>
      </c>
    </row>
    <row r="324" hidden="1" outlineLevel="1">
      <c r="A324" s="209" t="s">
        <v>246</v>
      </c>
      <c r="B324" s="210">
        <f t="shared" ref="B324:AF324" si="108">sum(B322:B323)</f>
        <v>0</v>
      </c>
      <c r="C324" s="210">
        <f t="shared" si="108"/>
        <v>0</v>
      </c>
      <c r="D324" s="210">
        <f t="shared" si="108"/>
        <v>0</v>
      </c>
      <c r="E324" s="210">
        <f t="shared" si="108"/>
        <v>0</v>
      </c>
      <c r="F324" s="210">
        <f t="shared" si="108"/>
        <v>0</v>
      </c>
      <c r="G324" s="210">
        <f t="shared" si="108"/>
        <v>0</v>
      </c>
      <c r="H324" s="210">
        <f t="shared" si="108"/>
        <v>0</v>
      </c>
      <c r="I324" s="210">
        <f t="shared" si="108"/>
        <v>0</v>
      </c>
      <c r="J324" s="210">
        <f t="shared" si="108"/>
        <v>0</v>
      </c>
      <c r="K324" s="210">
        <f t="shared" si="108"/>
        <v>0</v>
      </c>
      <c r="L324" s="210">
        <f t="shared" si="108"/>
        <v>0</v>
      </c>
      <c r="M324" s="210">
        <f t="shared" si="108"/>
        <v>0</v>
      </c>
      <c r="N324" s="210">
        <f t="shared" si="108"/>
        <v>0</v>
      </c>
      <c r="O324" s="210">
        <f t="shared" si="108"/>
        <v>0</v>
      </c>
      <c r="P324" s="210">
        <f t="shared" si="108"/>
        <v>0</v>
      </c>
      <c r="Q324" s="210">
        <f t="shared" si="108"/>
        <v>0</v>
      </c>
      <c r="R324" s="210">
        <f t="shared" si="108"/>
        <v>0</v>
      </c>
      <c r="S324" s="210">
        <f t="shared" si="108"/>
        <v>0</v>
      </c>
      <c r="T324" s="210">
        <f t="shared" si="108"/>
        <v>0</v>
      </c>
      <c r="U324" s="210">
        <f t="shared" si="108"/>
        <v>0</v>
      </c>
      <c r="V324" s="210">
        <f t="shared" si="108"/>
        <v>0</v>
      </c>
      <c r="W324" s="210">
        <f t="shared" si="108"/>
        <v>0</v>
      </c>
      <c r="X324" s="210">
        <f t="shared" si="108"/>
        <v>0</v>
      </c>
      <c r="Y324" s="210">
        <f t="shared" si="108"/>
        <v>0</v>
      </c>
      <c r="Z324" s="210">
        <f t="shared" si="108"/>
        <v>0</v>
      </c>
      <c r="AA324" s="210">
        <f t="shared" si="108"/>
        <v>0</v>
      </c>
      <c r="AB324" s="210">
        <f t="shared" si="108"/>
        <v>0</v>
      </c>
      <c r="AC324" s="210">
        <f t="shared" si="108"/>
        <v>0</v>
      </c>
      <c r="AD324" s="210">
        <f t="shared" si="108"/>
        <v>0</v>
      </c>
      <c r="AE324" s="210">
        <f t="shared" si="108"/>
        <v>0</v>
      </c>
      <c r="AF324" s="210">
        <f t="shared" si="108"/>
        <v>0</v>
      </c>
      <c r="AG324" s="189">
        <f t="shared" si="107"/>
        <v>0</v>
      </c>
    </row>
    <row r="325" hidden="1" outlineLevel="1">
      <c r="A325" s="211"/>
      <c r="B325" s="352"/>
      <c r="C325" s="352"/>
      <c r="D325" s="352"/>
      <c r="E325" s="352"/>
      <c r="F325" s="352"/>
      <c r="G325" s="352"/>
      <c r="H325" s="352"/>
      <c r="I325" s="352"/>
      <c r="J325" s="352"/>
      <c r="K325" s="352"/>
      <c r="L325" s="352"/>
      <c r="M325" s="352"/>
      <c r="N325" s="352"/>
      <c r="O325" s="352"/>
      <c r="P325" s="352"/>
      <c r="Q325" s="352"/>
      <c r="R325" s="352"/>
      <c r="S325" s="352"/>
      <c r="T325" s="352"/>
      <c r="U325" s="352"/>
      <c r="V325" s="352"/>
      <c r="W325" s="352"/>
      <c r="X325" s="352"/>
      <c r="Y325" s="352"/>
      <c r="Z325" s="352"/>
      <c r="AA325" s="352"/>
      <c r="AB325" s="352"/>
      <c r="AC325" s="352"/>
      <c r="AD325" s="352"/>
      <c r="AE325" s="352"/>
      <c r="AF325" s="352"/>
      <c r="AG325" s="189">
        <f t="shared" si="107"/>
        <v>0</v>
      </c>
    </row>
    <row r="326" hidden="1" outlineLevel="1">
      <c r="A326" s="206" t="s">
        <v>1185</v>
      </c>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c r="AD326" s="222"/>
      <c r="AE326" s="222"/>
      <c r="AF326" s="222"/>
      <c r="AG326" s="189">
        <f t="shared" si="107"/>
        <v>0</v>
      </c>
    </row>
    <row r="327" hidden="1" outlineLevel="1">
      <c r="A327" s="206" t="s">
        <v>1186</v>
      </c>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c r="AA327" s="221"/>
      <c r="AB327" s="221"/>
      <c r="AC327" s="221"/>
      <c r="AD327" s="221"/>
      <c r="AE327" s="221"/>
      <c r="AF327" s="221"/>
      <c r="AG327" s="189">
        <f t="shared" si="107"/>
        <v>0</v>
      </c>
    </row>
    <row r="328" hidden="1" outlineLevel="1">
      <c r="A328" s="206" t="s">
        <v>1187</v>
      </c>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c r="AA328" s="221"/>
      <c r="AB328" s="221"/>
      <c r="AC328" s="221"/>
      <c r="AD328" s="221"/>
      <c r="AE328" s="221"/>
      <c r="AF328" s="221"/>
      <c r="AG328" s="189">
        <f t="shared" si="107"/>
        <v>0</v>
      </c>
    </row>
    <row r="329" hidden="1" outlineLevel="1">
      <c r="A329" s="212" t="s">
        <v>250</v>
      </c>
      <c r="B329" s="213">
        <f t="shared" ref="B329:AF329" si="109">sum(B326:B328)</f>
        <v>0</v>
      </c>
      <c r="C329" s="213">
        <f t="shared" si="109"/>
        <v>0</v>
      </c>
      <c r="D329" s="213">
        <f t="shared" si="109"/>
        <v>0</v>
      </c>
      <c r="E329" s="213">
        <f t="shared" si="109"/>
        <v>0</v>
      </c>
      <c r="F329" s="213">
        <f t="shared" si="109"/>
        <v>0</v>
      </c>
      <c r="G329" s="213">
        <f t="shared" si="109"/>
        <v>0</v>
      </c>
      <c r="H329" s="213">
        <f t="shared" si="109"/>
        <v>0</v>
      </c>
      <c r="I329" s="213">
        <f t="shared" si="109"/>
        <v>0</v>
      </c>
      <c r="J329" s="213">
        <f t="shared" si="109"/>
        <v>0</v>
      </c>
      <c r="K329" s="213">
        <f t="shared" si="109"/>
        <v>0</v>
      </c>
      <c r="L329" s="213">
        <f t="shared" si="109"/>
        <v>0</v>
      </c>
      <c r="M329" s="213">
        <f t="shared" si="109"/>
        <v>0</v>
      </c>
      <c r="N329" s="213">
        <f t="shared" si="109"/>
        <v>0</v>
      </c>
      <c r="O329" s="213">
        <f t="shared" si="109"/>
        <v>0</v>
      </c>
      <c r="P329" s="213">
        <f t="shared" si="109"/>
        <v>0</v>
      </c>
      <c r="Q329" s="213">
        <f t="shared" si="109"/>
        <v>0</v>
      </c>
      <c r="R329" s="213">
        <f t="shared" si="109"/>
        <v>0</v>
      </c>
      <c r="S329" s="213">
        <f t="shared" si="109"/>
        <v>0</v>
      </c>
      <c r="T329" s="213">
        <f t="shared" si="109"/>
        <v>0</v>
      </c>
      <c r="U329" s="213">
        <f t="shared" si="109"/>
        <v>0</v>
      </c>
      <c r="V329" s="213">
        <f t="shared" si="109"/>
        <v>0</v>
      </c>
      <c r="W329" s="213">
        <f t="shared" si="109"/>
        <v>0</v>
      </c>
      <c r="X329" s="213">
        <f t="shared" si="109"/>
        <v>0</v>
      </c>
      <c r="Y329" s="213">
        <f t="shared" si="109"/>
        <v>0</v>
      </c>
      <c r="Z329" s="213">
        <f t="shared" si="109"/>
        <v>0</v>
      </c>
      <c r="AA329" s="213">
        <f t="shared" si="109"/>
        <v>0</v>
      </c>
      <c r="AB329" s="213">
        <f t="shared" si="109"/>
        <v>0</v>
      </c>
      <c r="AC329" s="213">
        <f t="shared" si="109"/>
        <v>0</v>
      </c>
      <c r="AD329" s="213">
        <f t="shared" si="109"/>
        <v>0</v>
      </c>
      <c r="AE329" s="213">
        <f t="shared" si="109"/>
        <v>0</v>
      </c>
      <c r="AF329" s="213">
        <f t="shared" si="109"/>
        <v>0</v>
      </c>
      <c r="AG329" s="189">
        <f t="shared" si="107"/>
        <v>0</v>
      </c>
    </row>
    <row r="330">
      <c r="A330" s="211"/>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89"/>
    </row>
    <row r="331">
      <c r="A331" s="223" t="s">
        <v>278</v>
      </c>
      <c r="B331" s="224">
        <v>0.0</v>
      </c>
      <c r="C331" s="224">
        <v>0.0</v>
      </c>
      <c r="D331" s="224">
        <v>0.0</v>
      </c>
      <c r="E331" s="224">
        <v>0.0</v>
      </c>
      <c r="F331" s="224">
        <v>0.0</v>
      </c>
      <c r="G331" s="224">
        <v>0.0</v>
      </c>
      <c r="H331" s="224">
        <v>0.0</v>
      </c>
      <c r="I331" s="224">
        <v>0.0</v>
      </c>
      <c r="J331" s="224">
        <v>0.0</v>
      </c>
      <c r="K331" s="224">
        <v>0.0</v>
      </c>
      <c r="L331" s="224">
        <v>0.0</v>
      </c>
      <c r="M331" s="224">
        <v>0.0</v>
      </c>
      <c r="N331" s="224">
        <v>0.0</v>
      </c>
      <c r="O331" s="224">
        <v>0.0</v>
      </c>
      <c r="P331" s="224">
        <v>0.0</v>
      </c>
      <c r="Q331" s="224">
        <v>0.0</v>
      </c>
      <c r="R331" s="224">
        <v>0.0</v>
      </c>
      <c r="S331" s="224">
        <v>0.0</v>
      </c>
      <c r="T331" s="224">
        <v>0.0</v>
      </c>
      <c r="U331" s="224">
        <v>0.0</v>
      </c>
      <c r="V331" s="224">
        <v>0.0</v>
      </c>
      <c r="W331" s="224">
        <v>0.0</v>
      </c>
      <c r="X331" s="224">
        <v>0.0</v>
      </c>
      <c r="Y331" s="224">
        <v>0.0</v>
      </c>
      <c r="Z331" s="224">
        <v>0.0</v>
      </c>
      <c r="AA331" s="224">
        <v>0.0</v>
      </c>
      <c r="AB331" s="224">
        <v>0.0</v>
      </c>
      <c r="AC331" s="224">
        <v>0.0</v>
      </c>
      <c r="AD331" s="224">
        <v>0.0</v>
      </c>
      <c r="AE331" s="224">
        <v>0.0</v>
      </c>
      <c r="AF331" s="224">
        <v>0.0</v>
      </c>
      <c r="AG331" s="189">
        <f t="shared" ref="AG331:AG344" si="110">SUM(B331:AF331)</f>
        <v>0</v>
      </c>
    </row>
    <row r="332">
      <c r="A332" s="227" t="s">
        <v>279</v>
      </c>
      <c r="B332" s="207">
        <v>0.0</v>
      </c>
      <c r="C332" s="207">
        <v>0.0</v>
      </c>
      <c r="D332" s="207">
        <v>0.0</v>
      </c>
      <c r="E332" s="207">
        <v>0.0</v>
      </c>
      <c r="F332" s="207">
        <v>0.0</v>
      </c>
      <c r="G332" s="207">
        <v>0.0</v>
      </c>
      <c r="H332" s="207">
        <v>0.0</v>
      </c>
      <c r="I332" s="207">
        <v>0.0</v>
      </c>
      <c r="J332" s="207">
        <v>0.0</v>
      </c>
      <c r="K332" s="207">
        <v>0.0</v>
      </c>
      <c r="L332" s="207">
        <v>0.0</v>
      </c>
      <c r="M332" s="207">
        <v>0.0</v>
      </c>
      <c r="N332" s="207">
        <v>0.0</v>
      </c>
      <c r="O332" s="207">
        <v>0.0</v>
      </c>
      <c r="P332" s="207">
        <v>0.0</v>
      </c>
      <c r="Q332" s="207">
        <v>0.0</v>
      </c>
      <c r="R332" s="207">
        <v>0.0</v>
      </c>
      <c r="S332" s="207">
        <v>0.0</v>
      </c>
      <c r="T332" s="207">
        <v>0.0</v>
      </c>
      <c r="U332" s="207">
        <v>0.0</v>
      </c>
      <c r="V332" s="207">
        <v>0.0</v>
      </c>
      <c r="W332" s="207">
        <v>0.0</v>
      </c>
      <c r="X332" s="207">
        <v>0.0</v>
      </c>
      <c r="Y332" s="207">
        <v>0.0</v>
      </c>
      <c r="Z332" s="207">
        <v>0.0</v>
      </c>
      <c r="AA332" s="207">
        <v>0.0</v>
      </c>
      <c r="AB332" s="207">
        <v>0.0</v>
      </c>
      <c r="AC332" s="207">
        <v>0.0</v>
      </c>
      <c r="AD332" s="207">
        <v>0.0</v>
      </c>
      <c r="AE332" s="207">
        <v>0.0</v>
      </c>
      <c r="AF332" s="207">
        <v>0.0</v>
      </c>
      <c r="AG332" s="189">
        <f t="shared" si="110"/>
        <v>0</v>
      </c>
    </row>
    <row r="333">
      <c r="A333" s="227" t="s">
        <v>1188</v>
      </c>
      <c r="B333" s="207">
        <v>0.0</v>
      </c>
      <c r="C333" s="207">
        <v>0.0</v>
      </c>
      <c r="D333" s="207">
        <v>0.0</v>
      </c>
      <c r="E333" s="207">
        <v>1.0</v>
      </c>
      <c r="F333" s="207">
        <v>1.0</v>
      </c>
      <c r="G333" s="207">
        <v>0.0</v>
      </c>
      <c r="H333" s="207">
        <v>0.0</v>
      </c>
      <c r="I333" s="207">
        <v>0.0</v>
      </c>
      <c r="J333" s="207">
        <v>0.0</v>
      </c>
      <c r="K333" s="207">
        <v>0.0</v>
      </c>
      <c r="L333" s="207">
        <v>0.0</v>
      </c>
      <c r="M333" s="207">
        <v>0.0</v>
      </c>
      <c r="N333" s="207">
        <v>0.0</v>
      </c>
      <c r="O333" s="207">
        <v>0.0</v>
      </c>
      <c r="P333" s="207">
        <v>0.0</v>
      </c>
      <c r="Q333" s="207">
        <v>0.0</v>
      </c>
      <c r="R333" s="207">
        <v>1.0</v>
      </c>
      <c r="S333" s="207">
        <v>0.0</v>
      </c>
      <c r="T333" s="207">
        <v>0.0</v>
      </c>
      <c r="U333" s="207">
        <v>0.0</v>
      </c>
      <c r="V333" s="207">
        <v>0.0</v>
      </c>
      <c r="W333" s="207">
        <v>1.0</v>
      </c>
      <c r="X333" s="207">
        <v>0.0</v>
      </c>
      <c r="Y333" s="207">
        <v>1.0</v>
      </c>
      <c r="Z333" s="207">
        <v>0.0</v>
      </c>
      <c r="AA333" s="207">
        <v>0.0</v>
      </c>
      <c r="AB333" s="207">
        <v>0.0</v>
      </c>
      <c r="AC333" s="207">
        <v>0.0</v>
      </c>
      <c r="AD333" s="207">
        <v>0.0</v>
      </c>
      <c r="AE333" s="207">
        <v>1.0</v>
      </c>
      <c r="AF333" s="207">
        <v>0.0</v>
      </c>
      <c r="AG333" s="189">
        <f t="shared" si="110"/>
        <v>6</v>
      </c>
    </row>
    <row r="334">
      <c r="A334" s="227" t="s">
        <v>1189</v>
      </c>
      <c r="B334" s="207">
        <v>0.0</v>
      </c>
      <c r="C334" s="207">
        <v>0.0</v>
      </c>
      <c r="D334" s="207">
        <v>0.0</v>
      </c>
      <c r="E334" s="207">
        <v>0.0</v>
      </c>
      <c r="F334" s="207">
        <v>0.0</v>
      </c>
      <c r="G334" s="207">
        <v>0.0</v>
      </c>
      <c r="H334" s="207">
        <v>0.0</v>
      </c>
      <c r="I334" s="207">
        <v>0.0</v>
      </c>
      <c r="J334" s="207">
        <v>0.0</v>
      </c>
      <c r="K334" s="207">
        <v>0.0</v>
      </c>
      <c r="L334" s="207">
        <v>0.0</v>
      </c>
      <c r="M334" s="207">
        <v>0.0</v>
      </c>
      <c r="N334" s="207">
        <v>0.0</v>
      </c>
      <c r="O334" s="207">
        <v>0.0</v>
      </c>
      <c r="P334" s="207">
        <v>0.0</v>
      </c>
      <c r="Q334" s="207">
        <v>0.0</v>
      </c>
      <c r="R334" s="207">
        <v>0.0</v>
      </c>
      <c r="S334" s="207">
        <v>0.0</v>
      </c>
      <c r="T334" s="207">
        <v>0.0</v>
      </c>
      <c r="U334" s="207">
        <v>0.0</v>
      </c>
      <c r="V334" s="207">
        <v>0.0</v>
      </c>
      <c r="W334" s="207">
        <v>0.0</v>
      </c>
      <c r="X334" s="207">
        <v>0.0</v>
      </c>
      <c r="Y334" s="207">
        <v>0.0</v>
      </c>
      <c r="Z334" s="207">
        <v>0.0</v>
      </c>
      <c r="AA334" s="207">
        <v>0.0</v>
      </c>
      <c r="AB334" s="207">
        <v>0.0</v>
      </c>
      <c r="AC334" s="207">
        <v>0.0</v>
      </c>
      <c r="AD334" s="207">
        <v>0.0</v>
      </c>
      <c r="AE334" s="207">
        <v>0.0</v>
      </c>
      <c r="AF334" s="207">
        <v>0.0</v>
      </c>
      <c r="AG334" s="189">
        <f t="shared" si="110"/>
        <v>0</v>
      </c>
    </row>
    <row r="335">
      <c r="A335" s="227" t="s">
        <v>1190</v>
      </c>
      <c r="B335" s="207">
        <v>0.0</v>
      </c>
      <c r="C335" s="207">
        <v>0.0</v>
      </c>
      <c r="D335" s="207">
        <v>0.0</v>
      </c>
      <c r="E335" s="207">
        <v>0.0</v>
      </c>
      <c r="F335" s="207">
        <v>0.0</v>
      </c>
      <c r="G335" s="207">
        <v>0.0</v>
      </c>
      <c r="H335" s="207">
        <v>0.0</v>
      </c>
      <c r="I335" s="207">
        <v>0.0</v>
      </c>
      <c r="J335" s="207">
        <v>0.0</v>
      </c>
      <c r="K335" s="207">
        <v>0.0</v>
      </c>
      <c r="L335" s="207">
        <v>0.0</v>
      </c>
      <c r="M335" s="207">
        <v>0.0</v>
      </c>
      <c r="N335" s="207">
        <v>0.0</v>
      </c>
      <c r="O335" s="207">
        <v>0.0</v>
      </c>
      <c r="P335" s="207">
        <v>0.0</v>
      </c>
      <c r="Q335" s="207">
        <v>0.0</v>
      </c>
      <c r="R335" s="207">
        <v>0.0</v>
      </c>
      <c r="S335" s="207">
        <v>0.0</v>
      </c>
      <c r="T335" s="207">
        <v>0.0</v>
      </c>
      <c r="U335" s="207">
        <v>0.0</v>
      </c>
      <c r="V335" s="207">
        <v>0.0</v>
      </c>
      <c r="W335" s="207">
        <v>0.0</v>
      </c>
      <c r="X335" s="207">
        <v>0.0</v>
      </c>
      <c r="Y335" s="207">
        <v>0.0</v>
      </c>
      <c r="Z335" s="207">
        <v>0.0</v>
      </c>
      <c r="AA335" s="207">
        <v>0.0</v>
      </c>
      <c r="AB335" s="207">
        <v>0.0</v>
      </c>
      <c r="AC335" s="207">
        <v>0.0</v>
      </c>
      <c r="AD335" s="207">
        <v>0.0</v>
      </c>
      <c r="AE335" s="207">
        <v>0.0</v>
      </c>
      <c r="AF335" s="207">
        <v>0.0</v>
      </c>
      <c r="AG335" s="189">
        <f t="shared" si="110"/>
        <v>0</v>
      </c>
    </row>
    <row r="336">
      <c r="A336" s="227" t="s">
        <v>1191</v>
      </c>
      <c r="B336" s="207">
        <v>0.0</v>
      </c>
      <c r="C336" s="207">
        <v>0.0</v>
      </c>
      <c r="D336" s="207">
        <v>0.0</v>
      </c>
      <c r="E336" s="207">
        <v>0.0</v>
      </c>
      <c r="F336" s="207">
        <v>0.0</v>
      </c>
      <c r="G336" s="207">
        <v>0.0</v>
      </c>
      <c r="H336" s="207">
        <v>0.0</v>
      </c>
      <c r="I336" s="207">
        <v>0.0</v>
      </c>
      <c r="J336" s="207">
        <v>0.0</v>
      </c>
      <c r="K336" s="207">
        <v>0.0</v>
      </c>
      <c r="L336" s="207">
        <v>0.0</v>
      </c>
      <c r="M336" s="207">
        <v>0.0</v>
      </c>
      <c r="N336" s="207">
        <v>0.0</v>
      </c>
      <c r="O336" s="207">
        <v>0.0</v>
      </c>
      <c r="P336" s="207">
        <v>0.0</v>
      </c>
      <c r="Q336" s="207">
        <v>0.0</v>
      </c>
      <c r="R336" s="207">
        <v>0.0</v>
      </c>
      <c r="S336" s="207">
        <v>0.0</v>
      </c>
      <c r="T336" s="207">
        <v>0.0</v>
      </c>
      <c r="U336" s="207">
        <v>0.0</v>
      </c>
      <c r="V336" s="207">
        <v>0.0</v>
      </c>
      <c r="W336" s="207">
        <v>0.0</v>
      </c>
      <c r="X336" s="207">
        <v>0.0</v>
      </c>
      <c r="Y336" s="207">
        <v>0.0</v>
      </c>
      <c r="Z336" s="207">
        <v>0.0</v>
      </c>
      <c r="AA336" s="207">
        <v>0.0</v>
      </c>
      <c r="AB336" s="207">
        <v>0.0</v>
      </c>
      <c r="AC336" s="207">
        <v>0.0</v>
      </c>
      <c r="AD336" s="207">
        <v>0.0</v>
      </c>
      <c r="AE336" s="207">
        <v>0.0</v>
      </c>
      <c r="AF336" s="207">
        <v>0.0</v>
      </c>
      <c r="AG336" s="189">
        <f t="shared" si="110"/>
        <v>0</v>
      </c>
    </row>
    <row r="337">
      <c r="A337" s="227" t="s">
        <v>1192</v>
      </c>
      <c r="B337" s="207">
        <v>0.0</v>
      </c>
      <c r="C337" s="207">
        <v>0.0</v>
      </c>
      <c r="D337" s="207">
        <v>0.0</v>
      </c>
      <c r="E337" s="207">
        <v>0.0</v>
      </c>
      <c r="F337" s="207">
        <v>0.0</v>
      </c>
      <c r="G337" s="207">
        <v>0.0</v>
      </c>
      <c r="H337" s="207">
        <v>0.0</v>
      </c>
      <c r="I337" s="207">
        <v>0.0</v>
      </c>
      <c r="J337" s="207">
        <v>0.0</v>
      </c>
      <c r="K337" s="207">
        <v>0.0</v>
      </c>
      <c r="L337" s="207">
        <v>0.0</v>
      </c>
      <c r="M337" s="207">
        <v>0.0</v>
      </c>
      <c r="N337" s="207">
        <v>0.0</v>
      </c>
      <c r="O337" s="207">
        <v>0.0</v>
      </c>
      <c r="P337" s="207">
        <v>0.0</v>
      </c>
      <c r="Q337" s="207">
        <v>0.0</v>
      </c>
      <c r="R337" s="207">
        <v>0.0</v>
      </c>
      <c r="S337" s="207">
        <v>0.0</v>
      </c>
      <c r="T337" s="207">
        <v>0.0</v>
      </c>
      <c r="U337" s="207">
        <v>0.0</v>
      </c>
      <c r="V337" s="207">
        <v>0.0</v>
      </c>
      <c r="W337" s="207">
        <v>0.0</v>
      </c>
      <c r="X337" s="207">
        <v>0.0</v>
      </c>
      <c r="Y337" s="207">
        <v>0.0</v>
      </c>
      <c r="Z337" s="207">
        <v>0.0</v>
      </c>
      <c r="AA337" s="207">
        <v>0.0</v>
      </c>
      <c r="AB337" s="207">
        <v>0.0</v>
      </c>
      <c r="AC337" s="207">
        <v>0.0</v>
      </c>
      <c r="AD337" s="207">
        <v>0.0</v>
      </c>
      <c r="AE337" s="207">
        <v>0.0</v>
      </c>
      <c r="AF337" s="207">
        <v>0.0</v>
      </c>
      <c r="AG337" s="189">
        <f t="shared" si="110"/>
        <v>0</v>
      </c>
    </row>
    <row r="338" collapsed="1">
      <c r="A338" s="227" t="s">
        <v>1193</v>
      </c>
      <c r="B338" s="207">
        <v>0.0</v>
      </c>
      <c r="C338" s="207">
        <v>0.0</v>
      </c>
      <c r="D338" s="207">
        <v>0.0</v>
      </c>
      <c r="E338" s="207">
        <v>0.0</v>
      </c>
      <c r="F338" s="207">
        <v>0.0</v>
      </c>
      <c r="G338" s="207">
        <v>0.0</v>
      </c>
      <c r="H338" s="207">
        <v>0.0</v>
      </c>
      <c r="I338" s="207">
        <v>0.0</v>
      </c>
      <c r="J338" s="207">
        <v>0.0</v>
      </c>
      <c r="K338" s="207">
        <v>0.0</v>
      </c>
      <c r="L338" s="207">
        <v>0.0</v>
      </c>
      <c r="M338" s="207">
        <v>0.0</v>
      </c>
      <c r="N338" s="207">
        <v>0.0</v>
      </c>
      <c r="O338" s="207">
        <v>0.0</v>
      </c>
      <c r="P338" s="207">
        <v>0.0</v>
      </c>
      <c r="Q338" s="207">
        <v>0.0</v>
      </c>
      <c r="R338" s="207">
        <v>0.0</v>
      </c>
      <c r="S338" s="207">
        <v>0.0</v>
      </c>
      <c r="T338" s="207">
        <v>0.0</v>
      </c>
      <c r="U338" s="207">
        <v>0.0</v>
      </c>
      <c r="V338" s="207">
        <v>0.0</v>
      </c>
      <c r="W338" s="207">
        <v>0.0</v>
      </c>
      <c r="X338" s="207">
        <v>0.0</v>
      </c>
      <c r="Y338" s="207">
        <v>0.0</v>
      </c>
      <c r="Z338" s="207">
        <v>0.0</v>
      </c>
      <c r="AA338" s="207">
        <v>0.0</v>
      </c>
      <c r="AB338" s="207">
        <v>0.0</v>
      </c>
      <c r="AC338" s="207">
        <v>0.0</v>
      </c>
      <c r="AD338" s="207">
        <v>0.0</v>
      </c>
      <c r="AE338" s="207">
        <v>0.0</v>
      </c>
      <c r="AF338" s="207">
        <v>0.0</v>
      </c>
      <c r="AG338" s="189">
        <f t="shared" si="110"/>
        <v>0</v>
      </c>
    </row>
    <row r="339" hidden="1" outlineLevel="1">
      <c r="A339" s="227" t="s">
        <v>1194</v>
      </c>
      <c r="B339" s="349"/>
      <c r="C339" s="349"/>
      <c r="D339" s="349"/>
      <c r="E339" s="349"/>
      <c r="F339" s="349"/>
      <c r="G339" s="349"/>
      <c r="H339" s="349"/>
      <c r="I339" s="349"/>
      <c r="J339" s="349"/>
      <c r="K339" s="349"/>
      <c r="L339" s="349"/>
      <c r="M339" s="349"/>
      <c r="N339" s="349"/>
      <c r="O339" s="349"/>
      <c r="P339" s="349"/>
      <c r="Q339" s="349"/>
      <c r="R339" s="349"/>
      <c r="S339" s="349"/>
      <c r="T339" s="349"/>
      <c r="U339" s="349"/>
      <c r="V339" s="349"/>
      <c r="W339" s="349"/>
      <c r="X339" s="349"/>
      <c r="Y339" s="349"/>
      <c r="Z339" s="349"/>
      <c r="AA339" s="349"/>
      <c r="AB339" s="349"/>
      <c r="AC339" s="349"/>
      <c r="AD339" s="349"/>
      <c r="AE339" s="349"/>
      <c r="AF339" s="349"/>
      <c r="AG339" s="189">
        <f t="shared" si="110"/>
        <v>0</v>
      </c>
    </row>
    <row r="340" hidden="1" outlineLevel="1">
      <c r="A340" s="227" t="s">
        <v>1195</v>
      </c>
      <c r="B340" s="349"/>
      <c r="C340" s="349"/>
      <c r="D340" s="349"/>
      <c r="E340" s="349"/>
      <c r="F340" s="349"/>
      <c r="G340" s="349"/>
      <c r="H340" s="349"/>
      <c r="I340" s="349"/>
      <c r="J340" s="349"/>
      <c r="K340" s="349"/>
      <c r="L340" s="349"/>
      <c r="M340" s="349"/>
      <c r="N340" s="349"/>
      <c r="O340" s="349"/>
      <c r="P340" s="349"/>
      <c r="Q340" s="349"/>
      <c r="R340" s="349"/>
      <c r="S340" s="349"/>
      <c r="T340" s="349"/>
      <c r="U340" s="349"/>
      <c r="V340" s="349"/>
      <c r="W340" s="349"/>
      <c r="X340" s="349"/>
      <c r="Y340" s="349"/>
      <c r="Z340" s="349"/>
      <c r="AA340" s="349"/>
      <c r="AB340" s="349"/>
      <c r="AC340" s="349"/>
      <c r="AD340" s="349"/>
      <c r="AE340" s="349"/>
      <c r="AF340" s="349"/>
      <c r="AG340" s="189">
        <f t="shared" si="110"/>
        <v>0</v>
      </c>
    </row>
    <row r="341" hidden="1" outlineLevel="1">
      <c r="A341" s="206" t="s">
        <v>1196</v>
      </c>
      <c r="B341" s="349"/>
      <c r="C341" s="349"/>
      <c r="D341" s="349"/>
      <c r="E341" s="349"/>
      <c r="F341" s="349"/>
      <c r="G341" s="349"/>
      <c r="H341" s="349"/>
      <c r="I341" s="349"/>
      <c r="J341" s="349"/>
      <c r="K341" s="349"/>
      <c r="L341" s="349"/>
      <c r="M341" s="349"/>
      <c r="N341" s="349"/>
      <c r="O341" s="349"/>
      <c r="P341" s="349"/>
      <c r="Q341" s="349"/>
      <c r="R341" s="349"/>
      <c r="S341" s="349"/>
      <c r="T341" s="349"/>
      <c r="U341" s="349"/>
      <c r="V341" s="349"/>
      <c r="W341" s="349"/>
      <c r="X341" s="349"/>
      <c r="Y341" s="349"/>
      <c r="Z341" s="349"/>
      <c r="AA341" s="349"/>
      <c r="AB341" s="349"/>
      <c r="AC341" s="349"/>
      <c r="AD341" s="349"/>
      <c r="AE341" s="349"/>
      <c r="AF341" s="349"/>
      <c r="AG341" s="189">
        <f t="shared" si="110"/>
        <v>0</v>
      </c>
    </row>
    <row r="342" hidden="1" outlineLevel="1">
      <c r="A342" s="206" t="s">
        <v>1197</v>
      </c>
      <c r="B342" s="295"/>
      <c r="C342" s="295"/>
      <c r="D342" s="295"/>
      <c r="E342" s="295"/>
      <c r="F342" s="295"/>
      <c r="G342" s="295"/>
      <c r="H342" s="295"/>
      <c r="I342" s="295"/>
      <c r="J342" s="295"/>
      <c r="K342" s="295"/>
      <c r="L342" s="295"/>
      <c r="M342" s="295"/>
      <c r="N342" s="295"/>
      <c r="O342" s="295"/>
      <c r="P342" s="295"/>
      <c r="Q342" s="295"/>
      <c r="R342" s="295"/>
      <c r="S342" s="295"/>
      <c r="T342" s="295"/>
      <c r="U342" s="295"/>
      <c r="V342" s="295"/>
      <c r="W342" s="295"/>
      <c r="X342" s="295"/>
      <c r="Y342" s="295"/>
      <c r="Z342" s="295"/>
      <c r="AA342" s="295"/>
      <c r="AB342" s="295"/>
      <c r="AC342" s="295"/>
      <c r="AD342" s="295"/>
      <c r="AE342" s="295"/>
      <c r="AF342" s="295"/>
      <c r="AG342" s="189">
        <f t="shared" si="110"/>
        <v>0</v>
      </c>
    </row>
    <row r="343" hidden="1" outlineLevel="1">
      <c r="A343" s="206" t="s">
        <v>290</v>
      </c>
      <c r="B343" s="295"/>
      <c r="C343" s="295"/>
      <c r="D343" s="295"/>
      <c r="E343" s="295"/>
      <c r="F343" s="295"/>
      <c r="G343" s="295"/>
      <c r="H343" s="295"/>
      <c r="I343" s="295"/>
      <c r="J343" s="295"/>
      <c r="K343" s="295"/>
      <c r="L343" s="295"/>
      <c r="M343" s="295"/>
      <c r="N343" s="295"/>
      <c r="O343" s="295"/>
      <c r="P343" s="295"/>
      <c r="Q343" s="295"/>
      <c r="R343" s="295"/>
      <c r="S343" s="295"/>
      <c r="T343" s="295"/>
      <c r="U343" s="295"/>
      <c r="V343" s="295"/>
      <c r="W343" s="295"/>
      <c r="X343" s="295"/>
      <c r="Y343" s="295"/>
      <c r="Z343" s="295"/>
      <c r="AA343" s="295"/>
      <c r="AB343" s="295"/>
      <c r="AC343" s="295"/>
      <c r="AD343" s="295"/>
      <c r="AE343" s="295"/>
      <c r="AF343" s="295"/>
      <c r="AG343" s="189">
        <f t="shared" si="110"/>
        <v>0</v>
      </c>
    </row>
    <row r="344">
      <c r="A344" s="228" t="s">
        <v>291</v>
      </c>
      <c r="B344" s="247">
        <f t="shared" ref="B344:AF344" si="111">sum(B331:B343)</f>
        <v>0</v>
      </c>
      <c r="C344" s="247">
        <f t="shared" si="111"/>
        <v>0</v>
      </c>
      <c r="D344" s="247">
        <f t="shared" si="111"/>
        <v>0</v>
      </c>
      <c r="E344" s="247">
        <f t="shared" si="111"/>
        <v>1</v>
      </c>
      <c r="F344" s="247">
        <f t="shared" si="111"/>
        <v>1</v>
      </c>
      <c r="G344" s="247">
        <f t="shared" si="111"/>
        <v>0</v>
      </c>
      <c r="H344" s="247">
        <f t="shared" si="111"/>
        <v>0</v>
      </c>
      <c r="I344" s="247">
        <f t="shared" si="111"/>
        <v>0</v>
      </c>
      <c r="J344" s="247">
        <f t="shared" si="111"/>
        <v>0</v>
      </c>
      <c r="K344" s="247">
        <f t="shared" si="111"/>
        <v>0</v>
      </c>
      <c r="L344" s="247">
        <f t="shared" si="111"/>
        <v>0</v>
      </c>
      <c r="M344" s="247">
        <f t="shared" si="111"/>
        <v>0</v>
      </c>
      <c r="N344" s="247">
        <f t="shared" si="111"/>
        <v>0</v>
      </c>
      <c r="O344" s="247">
        <f t="shared" si="111"/>
        <v>0</v>
      </c>
      <c r="P344" s="247">
        <f t="shared" si="111"/>
        <v>0</v>
      </c>
      <c r="Q344" s="247">
        <f t="shared" si="111"/>
        <v>0</v>
      </c>
      <c r="R344" s="247">
        <f t="shared" si="111"/>
        <v>1</v>
      </c>
      <c r="S344" s="247">
        <f t="shared" si="111"/>
        <v>0</v>
      </c>
      <c r="T344" s="247">
        <f t="shared" si="111"/>
        <v>0</v>
      </c>
      <c r="U344" s="247">
        <f t="shared" si="111"/>
        <v>0</v>
      </c>
      <c r="V344" s="247">
        <f t="shared" si="111"/>
        <v>0</v>
      </c>
      <c r="W344" s="247">
        <f t="shared" si="111"/>
        <v>1</v>
      </c>
      <c r="X344" s="247">
        <f t="shared" si="111"/>
        <v>0</v>
      </c>
      <c r="Y344" s="247">
        <f t="shared" si="111"/>
        <v>1</v>
      </c>
      <c r="Z344" s="247">
        <f t="shared" si="111"/>
        <v>0</v>
      </c>
      <c r="AA344" s="247">
        <f t="shared" si="111"/>
        <v>0</v>
      </c>
      <c r="AB344" s="247">
        <f t="shared" si="111"/>
        <v>0</v>
      </c>
      <c r="AC344" s="247">
        <f t="shared" si="111"/>
        <v>0</v>
      </c>
      <c r="AD344" s="247">
        <f t="shared" si="111"/>
        <v>0</v>
      </c>
      <c r="AE344" s="247">
        <f t="shared" si="111"/>
        <v>1</v>
      </c>
      <c r="AF344" s="247">
        <f t="shared" si="111"/>
        <v>0</v>
      </c>
      <c r="AG344" s="189">
        <f t="shared" si="110"/>
        <v>6</v>
      </c>
    </row>
    <row r="345">
      <c r="A345" s="382"/>
      <c r="B345" s="398"/>
      <c r="C345" s="398"/>
      <c r="D345" s="398"/>
      <c r="E345" s="398"/>
      <c r="F345" s="398"/>
      <c r="G345" s="398"/>
      <c r="H345" s="398"/>
      <c r="I345" s="398"/>
      <c r="J345" s="398"/>
      <c r="K345" s="398"/>
      <c r="L345" s="398"/>
      <c r="M345" s="398"/>
      <c r="N345" s="398"/>
      <c r="O345" s="398"/>
      <c r="P345" s="398"/>
      <c r="Q345" s="398"/>
      <c r="R345" s="398"/>
      <c r="S345" s="398"/>
      <c r="T345" s="398"/>
      <c r="U345" s="398"/>
      <c r="V345" s="398"/>
      <c r="W345" s="398"/>
      <c r="X345" s="398"/>
      <c r="Y345" s="398"/>
      <c r="Z345" s="398"/>
      <c r="AA345" s="398"/>
      <c r="AB345" s="398"/>
      <c r="AC345" s="398"/>
      <c r="AD345" s="398"/>
      <c r="AE345" s="398"/>
      <c r="AF345" s="398"/>
      <c r="AG345" s="189"/>
    </row>
    <row r="346">
      <c r="A346" s="400"/>
      <c r="B346" s="398"/>
      <c r="C346" s="398"/>
      <c r="D346" s="398"/>
      <c r="E346" s="398"/>
      <c r="F346" s="398"/>
      <c r="G346" s="398"/>
      <c r="H346" s="398"/>
      <c r="I346" s="398"/>
      <c r="J346" s="398"/>
      <c r="K346" s="398"/>
      <c r="L346" s="398"/>
      <c r="M346" s="398"/>
      <c r="N346" s="398"/>
      <c r="O346" s="398"/>
      <c r="P346" s="398"/>
      <c r="Q346" s="398"/>
      <c r="R346" s="398"/>
      <c r="S346" s="398"/>
      <c r="T346" s="398"/>
      <c r="U346" s="398"/>
      <c r="V346" s="398"/>
      <c r="W346" s="398"/>
      <c r="X346" s="398"/>
      <c r="Y346" s="398"/>
      <c r="Z346" s="398"/>
      <c r="AA346" s="398"/>
      <c r="AB346" s="398"/>
      <c r="AC346" s="398"/>
      <c r="AD346" s="398"/>
      <c r="AE346" s="398"/>
      <c r="AF346" s="398"/>
      <c r="AG346" s="189"/>
    </row>
    <row r="347">
      <c r="A347" s="400"/>
      <c r="B347" s="398"/>
      <c r="C347" s="398"/>
      <c r="D347" s="398"/>
      <c r="E347" s="398"/>
      <c r="F347" s="398"/>
      <c r="G347" s="398"/>
      <c r="H347" s="398"/>
      <c r="I347" s="398"/>
      <c r="J347" s="398"/>
      <c r="K347" s="398"/>
      <c r="L347" s="398"/>
      <c r="M347" s="398"/>
      <c r="N347" s="398"/>
      <c r="O347" s="398"/>
      <c r="P347" s="398"/>
      <c r="Q347" s="398"/>
      <c r="R347" s="398"/>
      <c r="S347" s="398"/>
      <c r="T347" s="398"/>
      <c r="U347" s="398"/>
      <c r="V347" s="398"/>
      <c r="W347" s="398"/>
      <c r="X347" s="398"/>
      <c r="Y347" s="398"/>
      <c r="Z347" s="398"/>
      <c r="AA347" s="398"/>
      <c r="AB347" s="398"/>
      <c r="AC347" s="398"/>
      <c r="AD347" s="398"/>
      <c r="AE347" s="398"/>
      <c r="AF347" s="398"/>
      <c r="AG347" s="189"/>
    </row>
    <row r="348">
      <c r="A348" s="248" t="s">
        <v>208</v>
      </c>
      <c r="B348" s="249">
        <f t="shared" ref="B348:AF348" si="112">sum(B349,B360)</f>
        <v>0</v>
      </c>
      <c r="C348" s="249">
        <f t="shared" si="112"/>
        <v>0</v>
      </c>
      <c r="D348" s="249">
        <f t="shared" si="112"/>
        <v>0</v>
      </c>
      <c r="E348" s="249">
        <f t="shared" si="112"/>
        <v>0</v>
      </c>
      <c r="F348" s="249">
        <f t="shared" si="112"/>
        <v>0</v>
      </c>
      <c r="G348" s="249">
        <f t="shared" si="112"/>
        <v>0</v>
      </c>
      <c r="H348" s="249">
        <f t="shared" si="112"/>
        <v>0</v>
      </c>
      <c r="I348" s="249">
        <f t="shared" si="112"/>
        <v>0</v>
      </c>
      <c r="J348" s="249">
        <f t="shared" si="112"/>
        <v>0</v>
      </c>
      <c r="K348" s="249">
        <f t="shared" si="112"/>
        <v>233.3474</v>
      </c>
      <c r="L348" s="249">
        <f t="shared" si="112"/>
        <v>215.483438</v>
      </c>
      <c r="M348" s="249">
        <f t="shared" si="112"/>
        <v>0</v>
      </c>
      <c r="N348" s="249">
        <f t="shared" si="112"/>
        <v>0</v>
      </c>
      <c r="O348" s="249">
        <f t="shared" si="112"/>
        <v>0</v>
      </c>
      <c r="P348" s="249">
        <f t="shared" si="112"/>
        <v>0</v>
      </c>
      <c r="Q348" s="249">
        <f t="shared" si="112"/>
        <v>0</v>
      </c>
      <c r="R348" s="249">
        <f t="shared" si="112"/>
        <v>0</v>
      </c>
      <c r="S348" s="249">
        <f t="shared" si="112"/>
        <v>0</v>
      </c>
      <c r="T348" s="249">
        <f t="shared" si="112"/>
        <v>0</v>
      </c>
      <c r="U348" s="249">
        <f t="shared" si="112"/>
        <v>0</v>
      </c>
      <c r="V348" s="249">
        <f t="shared" si="112"/>
        <v>0</v>
      </c>
      <c r="W348" s="249">
        <f t="shared" si="112"/>
        <v>231.3773</v>
      </c>
      <c r="X348" s="249">
        <f t="shared" si="112"/>
        <v>0</v>
      </c>
      <c r="Y348" s="249">
        <f t="shared" si="112"/>
        <v>231.6758</v>
      </c>
      <c r="Z348" s="249">
        <f t="shared" si="112"/>
        <v>0</v>
      </c>
      <c r="AA348" s="249">
        <f t="shared" si="112"/>
        <v>463.3516</v>
      </c>
      <c r="AB348" s="249">
        <f t="shared" si="112"/>
        <v>231.6758</v>
      </c>
      <c r="AC348" s="249">
        <f t="shared" si="112"/>
        <v>231.835</v>
      </c>
      <c r="AD348" s="249">
        <f t="shared" si="112"/>
        <v>0</v>
      </c>
      <c r="AE348" s="249">
        <f t="shared" si="112"/>
        <v>231.835</v>
      </c>
      <c r="AF348" s="249">
        <f t="shared" si="112"/>
        <v>231.835</v>
      </c>
      <c r="AG348" s="250">
        <f t="shared" ref="AG348:AG353" si="114">SUM(B348:AF348)</f>
        <v>2302.416338</v>
      </c>
    </row>
    <row r="349">
      <c r="A349" s="252" t="s">
        <v>230</v>
      </c>
      <c r="B349" s="253">
        <f t="shared" ref="B349:AF349" si="113">sum(B353,B358)</f>
        <v>0</v>
      </c>
      <c r="C349" s="253">
        <f t="shared" si="113"/>
        <v>0</v>
      </c>
      <c r="D349" s="253">
        <f t="shared" si="113"/>
        <v>0</v>
      </c>
      <c r="E349" s="253">
        <f t="shared" si="113"/>
        <v>0</v>
      </c>
      <c r="F349" s="253">
        <f t="shared" si="113"/>
        <v>0</v>
      </c>
      <c r="G349" s="253">
        <f t="shared" si="113"/>
        <v>0</v>
      </c>
      <c r="H349" s="253">
        <f t="shared" si="113"/>
        <v>0</v>
      </c>
      <c r="I349" s="253">
        <f t="shared" si="113"/>
        <v>0</v>
      </c>
      <c r="J349" s="253">
        <f t="shared" si="113"/>
        <v>0</v>
      </c>
      <c r="K349" s="253">
        <f t="shared" si="113"/>
        <v>233.3474</v>
      </c>
      <c r="L349" s="253">
        <f t="shared" si="113"/>
        <v>215.483438</v>
      </c>
      <c r="M349" s="253">
        <f t="shared" si="113"/>
        <v>0</v>
      </c>
      <c r="N349" s="253">
        <f t="shared" si="113"/>
        <v>0</v>
      </c>
      <c r="O349" s="253">
        <f t="shared" si="113"/>
        <v>0</v>
      </c>
      <c r="P349" s="253">
        <f t="shared" si="113"/>
        <v>0</v>
      </c>
      <c r="Q349" s="253">
        <f t="shared" si="113"/>
        <v>0</v>
      </c>
      <c r="R349" s="253">
        <f t="shared" si="113"/>
        <v>0</v>
      </c>
      <c r="S349" s="253">
        <f t="shared" si="113"/>
        <v>0</v>
      </c>
      <c r="T349" s="253">
        <f t="shared" si="113"/>
        <v>0</v>
      </c>
      <c r="U349" s="253">
        <f t="shared" si="113"/>
        <v>0</v>
      </c>
      <c r="V349" s="253">
        <f t="shared" si="113"/>
        <v>0</v>
      </c>
      <c r="W349" s="253">
        <f t="shared" si="113"/>
        <v>231.3773</v>
      </c>
      <c r="X349" s="253">
        <f t="shared" si="113"/>
        <v>0</v>
      </c>
      <c r="Y349" s="253">
        <f t="shared" si="113"/>
        <v>231.6758</v>
      </c>
      <c r="Z349" s="253">
        <f t="shared" si="113"/>
        <v>0</v>
      </c>
      <c r="AA349" s="253">
        <f t="shared" si="113"/>
        <v>463.3516</v>
      </c>
      <c r="AB349" s="253">
        <f t="shared" si="113"/>
        <v>231.6758</v>
      </c>
      <c r="AC349" s="253">
        <f t="shared" si="113"/>
        <v>231.835</v>
      </c>
      <c r="AD349" s="253">
        <f t="shared" si="113"/>
        <v>0</v>
      </c>
      <c r="AE349" s="253">
        <f t="shared" si="113"/>
        <v>231.835</v>
      </c>
      <c r="AF349" s="253">
        <f t="shared" si="113"/>
        <v>231.835</v>
      </c>
      <c r="AG349" s="250">
        <f t="shared" si="114"/>
        <v>2302.416338</v>
      </c>
    </row>
    <row r="350">
      <c r="A350" s="401" t="s">
        <v>231</v>
      </c>
      <c r="B350" s="256">
        <v>0.0</v>
      </c>
      <c r="C350" s="256">
        <v>0.0</v>
      </c>
      <c r="D350" s="256">
        <v>0.0</v>
      </c>
      <c r="E350" s="256">
        <v>0.0</v>
      </c>
      <c r="F350" s="256">
        <v>0.0</v>
      </c>
      <c r="G350" s="256">
        <v>0.0</v>
      </c>
      <c r="H350" s="256">
        <v>0.0</v>
      </c>
      <c r="I350" s="256">
        <v>0.0</v>
      </c>
      <c r="J350" s="256">
        <v>0.0</v>
      </c>
      <c r="K350" s="256">
        <v>0.0</v>
      </c>
      <c r="L350" s="256">
        <v>0.0</v>
      </c>
      <c r="M350" s="256">
        <v>0.0</v>
      </c>
      <c r="N350" s="256">
        <v>0.0</v>
      </c>
      <c r="O350" s="256">
        <v>0.0</v>
      </c>
      <c r="P350" s="256">
        <v>0.0</v>
      </c>
      <c r="Q350" s="256">
        <v>0.0</v>
      </c>
      <c r="R350" s="256">
        <v>0.0</v>
      </c>
      <c r="S350" s="256">
        <v>0.0</v>
      </c>
      <c r="T350" s="256">
        <v>0.0</v>
      </c>
      <c r="U350" s="256">
        <v>0.0</v>
      </c>
      <c r="V350" s="256">
        <v>0.0</v>
      </c>
      <c r="W350" s="256">
        <v>0.0</v>
      </c>
      <c r="X350" s="256">
        <v>0.0</v>
      </c>
      <c r="Y350" s="256">
        <v>0.0</v>
      </c>
      <c r="Z350" s="256">
        <v>0.0</v>
      </c>
      <c r="AA350" s="256">
        <v>0.0</v>
      </c>
      <c r="AB350" s="256">
        <v>0.0</v>
      </c>
      <c r="AC350" s="256">
        <v>0.0</v>
      </c>
      <c r="AD350" s="256">
        <v>0.0</v>
      </c>
      <c r="AE350" s="256">
        <v>0.0</v>
      </c>
      <c r="AF350" s="256">
        <v>0.0</v>
      </c>
      <c r="AG350" s="250">
        <f t="shared" si="114"/>
        <v>0</v>
      </c>
    </row>
    <row r="351" collapsed="1">
      <c r="A351" s="401" t="s">
        <v>1198</v>
      </c>
      <c r="B351" s="256">
        <v>0.0</v>
      </c>
      <c r="C351" s="256">
        <v>0.0</v>
      </c>
      <c r="D351" s="256">
        <v>0.0</v>
      </c>
      <c r="E351" s="256">
        <v>0.0</v>
      </c>
      <c r="F351" s="256">
        <v>0.0</v>
      </c>
      <c r="G351" s="256">
        <v>0.0</v>
      </c>
      <c r="H351" s="256">
        <v>0.0</v>
      </c>
      <c r="I351" s="256">
        <v>0.0</v>
      </c>
      <c r="J351" s="256">
        <v>0.0</v>
      </c>
      <c r="K351" s="256">
        <v>233.3474</v>
      </c>
      <c r="L351" s="256">
        <v>215.483438</v>
      </c>
      <c r="M351" s="256">
        <v>0.0</v>
      </c>
      <c r="N351" s="256">
        <v>0.0</v>
      </c>
      <c r="O351" s="256">
        <v>0.0</v>
      </c>
      <c r="P351" s="256">
        <v>0.0</v>
      </c>
      <c r="Q351" s="256">
        <v>0.0</v>
      </c>
      <c r="R351" s="256">
        <v>0.0</v>
      </c>
      <c r="S351" s="256">
        <v>0.0</v>
      </c>
      <c r="T351" s="256">
        <v>0.0</v>
      </c>
      <c r="U351" s="256">
        <v>0.0</v>
      </c>
      <c r="V351" s="256">
        <v>0.0</v>
      </c>
      <c r="W351" s="256">
        <v>231.3773</v>
      </c>
      <c r="X351" s="256">
        <v>0.0</v>
      </c>
      <c r="Y351" s="256">
        <v>231.6758</v>
      </c>
      <c r="Z351" s="256">
        <v>0.0</v>
      </c>
      <c r="AA351" s="256">
        <v>463.3516</v>
      </c>
      <c r="AB351" s="256">
        <v>231.6758</v>
      </c>
      <c r="AC351" s="256">
        <v>231.835</v>
      </c>
      <c r="AD351" s="256">
        <v>0.0</v>
      </c>
      <c r="AE351" s="256">
        <v>231.835</v>
      </c>
      <c r="AF351" s="256">
        <v>231.835</v>
      </c>
      <c r="AG351" s="250">
        <f t="shared" si="114"/>
        <v>2302.416338</v>
      </c>
    </row>
    <row r="352" hidden="1" outlineLevel="1">
      <c r="A352" s="401" t="s">
        <v>1199</v>
      </c>
      <c r="B352" s="353"/>
      <c r="C352" s="353"/>
      <c r="D352" s="353"/>
      <c r="E352" s="353"/>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250">
        <f t="shared" si="114"/>
        <v>0</v>
      </c>
    </row>
    <row r="353">
      <c r="A353" s="402" t="s">
        <v>234</v>
      </c>
      <c r="B353" s="403">
        <f t="shared" ref="B353:AF353" si="115">sum(B350:B352)</f>
        <v>0</v>
      </c>
      <c r="C353" s="403">
        <f t="shared" si="115"/>
        <v>0</v>
      </c>
      <c r="D353" s="403">
        <f t="shared" si="115"/>
        <v>0</v>
      </c>
      <c r="E353" s="403">
        <f t="shared" si="115"/>
        <v>0</v>
      </c>
      <c r="F353" s="403">
        <f t="shared" si="115"/>
        <v>0</v>
      </c>
      <c r="G353" s="403">
        <f t="shared" si="115"/>
        <v>0</v>
      </c>
      <c r="H353" s="403">
        <f t="shared" si="115"/>
        <v>0</v>
      </c>
      <c r="I353" s="403">
        <f t="shared" si="115"/>
        <v>0</v>
      </c>
      <c r="J353" s="403">
        <f t="shared" si="115"/>
        <v>0</v>
      </c>
      <c r="K353" s="403">
        <f t="shared" si="115"/>
        <v>233.3474</v>
      </c>
      <c r="L353" s="403">
        <f t="shared" si="115"/>
        <v>215.483438</v>
      </c>
      <c r="M353" s="403">
        <f t="shared" si="115"/>
        <v>0</v>
      </c>
      <c r="N353" s="403">
        <f t="shared" si="115"/>
        <v>0</v>
      </c>
      <c r="O353" s="403">
        <f t="shared" si="115"/>
        <v>0</v>
      </c>
      <c r="P353" s="403">
        <f t="shared" si="115"/>
        <v>0</v>
      </c>
      <c r="Q353" s="403">
        <f t="shared" si="115"/>
        <v>0</v>
      </c>
      <c r="R353" s="403">
        <f t="shared" si="115"/>
        <v>0</v>
      </c>
      <c r="S353" s="403">
        <f t="shared" si="115"/>
        <v>0</v>
      </c>
      <c r="T353" s="403">
        <f t="shared" si="115"/>
        <v>0</v>
      </c>
      <c r="U353" s="403">
        <f t="shared" si="115"/>
        <v>0</v>
      </c>
      <c r="V353" s="403">
        <f t="shared" si="115"/>
        <v>0</v>
      </c>
      <c r="W353" s="403">
        <f t="shared" si="115"/>
        <v>231.3773</v>
      </c>
      <c r="X353" s="403">
        <f t="shared" si="115"/>
        <v>0</v>
      </c>
      <c r="Y353" s="403">
        <f t="shared" si="115"/>
        <v>231.6758</v>
      </c>
      <c r="Z353" s="403">
        <f t="shared" si="115"/>
        <v>0</v>
      </c>
      <c r="AA353" s="403">
        <f t="shared" si="115"/>
        <v>463.3516</v>
      </c>
      <c r="AB353" s="403">
        <f t="shared" si="115"/>
        <v>231.6758</v>
      </c>
      <c r="AC353" s="403">
        <f t="shared" si="115"/>
        <v>231.835</v>
      </c>
      <c r="AD353" s="403">
        <f t="shared" si="115"/>
        <v>0</v>
      </c>
      <c r="AE353" s="403">
        <f t="shared" si="115"/>
        <v>231.835</v>
      </c>
      <c r="AF353" s="403">
        <f t="shared" si="115"/>
        <v>231.835</v>
      </c>
      <c r="AG353" s="250">
        <f t="shared" si="114"/>
        <v>2302.416338</v>
      </c>
    </row>
    <row r="354" collapsed="1">
      <c r="A354" s="261"/>
      <c r="B354" s="262"/>
      <c r="C354" s="262"/>
      <c r="D354" s="262"/>
      <c r="E354" s="262"/>
      <c r="F354" s="262"/>
      <c r="G354" s="262"/>
      <c r="H354" s="262"/>
      <c r="I354" s="262"/>
      <c r="J354" s="262"/>
      <c r="K354" s="262"/>
      <c r="L354" s="262"/>
      <c r="M354" s="262"/>
      <c r="N354" s="262"/>
      <c r="O354" s="262"/>
      <c r="P354" s="262"/>
      <c r="Q354" s="262"/>
      <c r="R354" s="262"/>
      <c r="S354" s="262"/>
      <c r="T354" s="262"/>
      <c r="U354" s="262"/>
      <c r="V354" s="262"/>
      <c r="W354" s="262"/>
      <c r="X354" s="262"/>
      <c r="Y354" s="262"/>
      <c r="Z354" s="262"/>
      <c r="AA354" s="262"/>
      <c r="AB354" s="262"/>
      <c r="AC354" s="262"/>
      <c r="AD354" s="262"/>
      <c r="AE354" s="262"/>
      <c r="AF354" s="262"/>
      <c r="AG354" s="250"/>
    </row>
    <row r="355" hidden="1" outlineLevel="1">
      <c r="A355" s="401" t="s">
        <v>235</v>
      </c>
      <c r="B355" s="270"/>
      <c r="C355" s="270"/>
      <c r="D355" s="270"/>
      <c r="E355" s="270"/>
      <c r="F355" s="270"/>
      <c r="G355" s="270"/>
      <c r="H355" s="270"/>
      <c r="I355" s="270"/>
      <c r="J355" s="270"/>
      <c r="K355" s="270"/>
      <c r="L355" s="270"/>
      <c r="M355" s="270"/>
      <c r="N355" s="270"/>
      <c r="O355" s="270"/>
      <c r="P355" s="270"/>
      <c r="Q355" s="270"/>
      <c r="R355" s="270"/>
      <c r="S355" s="270"/>
      <c r="T355" s="270"/>
      <c r="U355" s="270"/>
      <c r="V355" s="270"/>
      <c r="W355" s="270"/>
      <c r="X355" s="270"/>
      <c r="Y355" s="270"/>
      <c r="Z355" s="270"/>
      <c r="AA355" s="270"/>
      <c r="AB355" s="270"/>
      <c r="AC355" s="270"/>
      <c r="AD355" s="270"/>
      <c r="AE355" s="270"/>
      <c r="AF355" s="270"/>
      <c r="AG355" s="250">
        <f t="shared" ref="AG355:AG358" si="116">SUM(B355:AF355)</f>
        <v>0</v>
      </c>
    </row>
    <row r="356" hidden="1" outlineLevel="1">
      <c r="A356" s="401" t="s">
        <v>1200</v>
      </c>
      <c r="B356" s="270"/>
      <c r="C356" s="270"/>
      <c r="D356" s="270"/>
      <c r="E356" s="270"/>
      <c r="F356" s="270"/>
      <c r="G356" s="270"/>
      <c r="H356" s="270"/>
      <c r="I356" s="270"/>
      <c r="J356" s="270"/>
      <c r="K356" s="270"/>
      <c r="L356" s="270"/>
      <c r="M356" s="270"/>
      <c r="N356" s="270"/>
      <c r="O356" s="270"/>
      <c r="P356" s="270"/>
      <c r="Q356" s="270"/>
      <c r="R356" s="270"/>
      <c r="S356" s="270"/>
      <c r="T356" s="270"/>
      <c r="U356" s="270"/>
      <c r="V356" s="270"/>
      <c r="W356" s="270"/>
      <c r="X356" s="270"/>
      <c r="Y356" s="270"/>
      <c r="Z356" s="270"/>
      <c r="AA356" s="270"/>
      <c r="AB356" s="270"/>
      <c r="AC356" s="270"/>
      <c r="AD356" s="270"/>
      <c r="AE356" s="270"/>
      <c r="AF356" s="270"/>
      <c r="AG356" s="250">
        <f t="shared" si="116"/>
        <v>0</v>
      </c>
    </row>
    <row r="357" hidden="1" outlineLevel="1">
      <c r="A357" s="401" t="s">
        <v>1201</v>
      </c>
      <c r="B357" s="270"/>
      <c r="C357" s="270"/>
      <c r="D357" s="270"/>
      <c r="E357" s="270"/>
      <c r="F357" s="270"/>
      <c r="G357" s="270"/>
      <c r="H357" s="270"/>
      <c r="I357" s="270"/>
      <c r="J357" s="270"/>
      <c r="K357" s="270"/>
      <c r="L357" s="270"/>
      <c r="M357" s="270"/>
      <c r="N357" s="270"/>
      <c r="O357" s="270"/>
      <c r="P357" s="270"/>
      <c r="Q357" s="270"/>
      <c r="R357" s="270"/>
      <c r="S357" s="270"/>
      <c r="T357" s="270"/>
      <c r="U357" s="270"/>
      <c r="V357" s="270"/>
      <c r="W357" s="270"/>
      <c r="X357" s="270"/>
      <c r="Y357" s="270"/>
      <c r="Z357" s="270"/>
      <c r="AA357" s="270"/>
      <c r="AB357" s="270"/>
      <c r="AC357" s="270"/>
      <c r="AD357" s="270"/>
      <c r="AE357" s="270"/>
      <c r="AF357" s="270"/>
      <c r="AG357" s="250">
        <f t="shared" si="116"/>
        <v>0</v>
      </c>
    </row>
    <row r="358" hidden="1" outlineLevel="1">
      <c r="A358" s="404" t="s">
        <v>238</v>
      </c>
      <c r="B358" s="405">
        <f t="shared" ref="B358:AF358" si="117">sum(B355:B357)</f>
        <v>0</v>
      </c>
      <c r="C358" s="405">
        <f t="shared" si="117"/>
        <v>0</v>
      </c>
      <c r="D358" s="405">
        <f t="shared" si="117"/>
        <v>0</v>
      </c>
      <c r="E358" s="405">
        <f t="shared" si="117"/>
        <v>0</v>
      </c>
      <c r="F358" s="405">
        <f t="shared" si="117"/>
        <v>0</v>
      </c>
      <c r="G358" s="405">
        <f t="shared" si="117"/>
        <v>0</v>
      </c>
      <c r="H358" s="405">
        <f t="shared" si="117"/>
        <v>0</v>
      </c>
      <c r="I358" s="405">
        <f t="shared" si="117"/>
        <v>0</v>
      </c>
      <c r="J358" s="405">
        <f t="shared" si="117"/>
        <v>0</v>
      </c>
      <c r="K358" s="405">
        <f t="shared" si="117"/>
        <v>0</v>
      </c>
      <c r="L358" s="405">
        <f t="shared" si="117"/>
        <v>0</v>
      </c>
      <c r="M358" s="405">
        <f t="shared" si="117"/>
        <v>0</v>
      </c>
      <c r="N358" s="405">
        <f t="shared" si="117"/>
        <v>0</v>
      </c>
      <c r="O358" s="405">
        <f t="shared" si="117"/>
        <v>0</v>
      </c>
      <c r="P358" s="405">
        <f t="shared" si="117"/>
        <v>0</v>
      </c>
      <c r="Q358" s="405">
        <f t="shared" si="117"/>
        <v>0</v>
      </c>
      <c r="R358" s="405">
        <f t="shared" si="117"/>
        <v>0</v>
      </c>
      <c r="S358" s="405">
        <f t="shared" si="117"/>
        <v>0</v>
      </c>
      <c r="T358" s="405">
        <f t="shared" si="117"/>
        <v>0</v>
      </c>
      <c r="U358" s="405">
        <f t="shared" si="117"/>
        <v>0</v>
      </c>
      <c r="V358" s="405">
        <f t="shared" si="117"/>
        <v>0</v>
      </c>
      <c r="W358" s="405">
        <f t="shared" si="117"/>
        <v>0</v>
      </c>
      <c r="X358" s="405">
        <f t="shared" si="117"/>
        <v>0</v>
      </c>
      <c r="Y358" s="405">
        <f t="shared" si="117"/>
        <v>0</v>
      </c>
      <c r="Z358" s="405">
        <f t="shared" si="117"/>
        <v>0</v>
      </c>
      <c r="AA358" s="405">
        <f t="shared" si="117"/>
        <v>0</v>
      </c>
      <c r="AB358" s="405">
        <f t="shared" si="117"/>
        <v>0</v>
      </c>
      <c r="AC358" s="405">
        <f t="shared" si="117"/>
        <v>0</v>
      </c>
      <c r="AD358" s="405">
        <f t="shared" si="117"/>
        <v>0</v>
      </c>
      <c r="AE358" s="405">
        <f t="shared" si="117"/>
        <v>0</v>
      </c>
      <c r="AF358" s="405">
        <f t="shared" si="117"/>
        <v>0</v>
      </c>
      <c r="AG358" s="250">
        <f t="shared" si="116"/>
        <v>0</v>
      </c>
    </row>
    <row r="359" hidden="1" outlineLevel="1">
      <c r="A359" s="261"/>
      <c r="B359" s="262"/>
      <c r="C359" s="262"/>
      <c r="D359" s="262"/>
      <c r="E359" s="262"/>
      <c r="F359" s="262"/>
      <c r="G359" s="262"/>
      <c r="H359" s="262"/>
      <c r="I359" s="262"/>
      <c r="J359" s="262"/>
      <c r="K359" s="262"/>
      <c r="L359" s="262"/>
      <c r="M359" s="262"/>
      <c r="N359" s="262"/>
      <c r="O359" s="262"/>
      <c r="P359" s="262"/>
      <c r="Q359" s="262"/>
      <c r="R359" s="262"/>
      <c r="S359" s="262"/>
      <c r="T359" s="262"/>
      <c r="U359" s="262"/>
      <c r="V359" s="262"/>
      <c r="W359" s="262"/>
      <c r="X359" s="262"/>
      <c r="Y359" s="262"/>
      <c r="Z359" s="262"/>
      <c r="AA359" s="262"/>
      <c r="AB359" s="262"/>
      <c r="AC359" s="262"/>
      <c r="AD359" s="262"/>
      <c r="AE359" s="262"/>
      <c r="AF359" s="262"/>
      <c r="AG359" s="250"/>
    </row>
    <row r="360" collapsed="1">
      <c r="A360" s="271" t="s">
        <v>239</v>
      </c>
      <c r="B360" s="272">
        <f t="shared" ref="B360:AF360" si="118">sum(B364,B368,B373)</f>
        <v>0</v>
      </c>
      <c r="C360" s="272">
        <f t="shared" si="118"/>
        <v>0</v>
      </c>
      <c r="D360" s="272">
        <f t="shared" si="118"/>
        <v>0</v>
      </c>
      <c r="E360" s="272">
        <f t="shared" si="118"/>
        <v>0</v>
      </c>
      <c r="F360" s="272">
        <f t="shared" si="118"/>
        <v>0</v>
      </c>
      <c r="G360" s="272">
        <f t="shared" si="118"/>
        <v>0</v>
      </c>
      <c r="H360" s="272">
        <f t="shared" si="118"/>
        <v>0</v>
      </c>
      <c r="I360" s="272">
        <f t="shared" si="118"/>
        <v>0</v>
      </c>
      <c r="J360" s="272">
        <f t="shared" si="118"/>
        <v>0</v>
      </c>
      <c r="K360" s="272">
        <f t="shared" si="118"/>
        <v>0</v>
      </c>
      <c r="L360" s="272">
        <f t="shared" si="118"/>
        <v>0</v>
      </c>
      <c r="M360" s="272">
        <f t="shared" si="118"/>
        <v>0</v>
      </c>
      <c r="N360" s="272">
        <f t="shared" si="118"/>
        <v>0</v>
      </c>
      <c r="O360" s="272">
        <f t="shared" si="118"/>
        <v>0</v>
      </c>
      <c r="P360" s="272">
        <f t="shared" si="118"/>
        <v>0</v>
      </c>
      <c r="Q360" s="272">
        <f t="shared" si="118"/>
        <v>0</v>
      </c>
      <c r="R360" s="272">
        <f t="shared" si="118"/>
        <v>0</v>
      </c>
      <c r="S360" s="272">
        <f t="shared" si="118"/>
        <v>0</v>
      </c>
      <c r="T360" s="272">
        <f t="shared" si="118"/>
        <v>0</v>
      </c>
      <c r="U360" s="272">
        <f t="shared" si="118"/>
        <v>0</v>
      </c>
      <c r="V360" s="272">
        <f t="shared" si="118"/>
        <v>0</v>
      </c>
      <c r="W360" s="272">
        <f t="shared" si="118"/>
        <v>0</v>
      </c>
      <c r="X360" s="272">
        <f t="shared" si="118"/>
        <v>0</v>
      </c>
      <c r="Y360" s="272">
        <f t="shared" si="118"/>
        <v>0</v>
      </c>
      <c r="Z360" s="272">
        <f t="shared" si="118"/>
        <v>0</v>
      </c>
      <c r="AA360" s="272">
        <f t="shared" si="118"/>
        <v>0</v>
      </c>
      <c r="AB360" s="272">
        <f t="shared" si="118"/>
        <v>0</v>
      </c>
      <c r="AC360" s="272">
        <f t="shared" si="118"/>
        <v>0</v>
      </c>
      <c r="AD360" s="272">
        <f t="shared" si="118"/>
        <v>0</v>
      </c>
      <c r="AE360" s="272">
        <f t="shared" si="118"/>
        <v>0</v>
      </c>
      <c r="AF360" s="272">
        <f t="shared" si="118"/>
        <v>0</v>
      </c>
      <c r="AG360" s="250">
        <f t="shared" ref="AG360:AG364" si="119">SUM(B360:AF360)</f>
        <v>0</v>
      </c>
    </row>
    <row r="361" hidden="1" outlineLevel="1">
      <c r="A361" s="401" t="s">
        <v>240</v>
      </c>
      <c r="B361" s="270"/>
      <c r="C361" s="270"/>
      <c r="D361" s="270"/>
      <c r="E361" s="270"/>
      <c r="F361" s="270"/>
      <c r="G361" s="270"/>
      <c r="H361" s="270"/>
      <c r="I361" s="270"/>
      <c r="J361" s="270"/>
      <c r="K361" s="270"/>
      <c r="L361" s="270"/>
      <c r="M361" s="270"/>
      <c r="N361" s="270"/>
      <c r="O361" s="270"/>
      <c r="P361" s="270"/>
      <c r="Q361" s="270"/>
      <c r="R361" s="270"/>
      <c r="S361" s="270"/>
      <c r="T361" s="270"/>
      <c r="U361" s="270"/>
      <c r="V361" s="270"/>
      <c r="W361" s="270"/>
      <c r="X361" s="270"/>
      <c r="Y361" s="270"/>
      <c r="Z361" s="270"/>
      <c r="AA361" s="270"/>
      <c r="AB361" s="270"/>
      <c r="AC361" s="270"/>
      <c r="AD361" s="270"/>
      <c r="AE361" s="270"/>
      <c r="AF361" s="270"/>
      <c r="AG361" s="250">
        <f t="shared" si="119"/>
        <v>0</v>
      </c>
    </row>
    <row r="362" hidden="1" outlineLevel="1">
      <c r="A362" s="401" t="s">
        <v>1202</v>
      </c>
      <c r="B362" s="270"/>
      <c r="C362" s="270"/>
      <c r="D362" s="270"/>
      <c r="E362" s="270"/>
      <c r="F362" s="270"/>
      <c r="G362" s="270"/>
      <c r="H362" s="270"/>
      <c r="I362" s="270"/>
      <c r="J362" s="270"/>
      <c r="K362" s="270"/>
      <c r="L362" s="270"/>
      <c r="M362" s="270"/>
      <c r="N362" s="270"/>
      <c r="O362" s="270"/>
      <c r="P362" s="270"/>
      <c r="Q362" s="270"/>
      <c r="R362" s="270"/>
      <c r="S362" s="270"/>
      <c r="T362" s="270"/>
      <c r="U362" s="270"/>
      <c r="V362" s="270"/>
      <c r="W362" s="270"/>
      <c r="X362" s="270"/>
      <c r="Y362" s="270"/>
      <c r="Z362" s="270"/>
      <c r="AA362" s="270"/>
      <c r="AB362" s="270"/>
      <c r="AC362" s="270"/>
      <c r="AD362" s="270"/>
      <c r="AE362" s="270"/>
      <c r="AF362" s="270"/>
      <c r="AG362" s="250">
        <f t="shared" si="119"/>
        <v>0</v>
      </c>
    </row>
    <row r="363" hidden="1" outlineLevel="1">
      <c r="A363" s="401" t="s">
        <v>1203</v>
      </c>
      <c r="B363" s="270"/>
      <c r="C363" s="270"/>
      <c r="D363" s="270"/>
      <c r="E363" s="270"/>
      <c r="F363" s="270"/>
      <c r="G363" s="270"/>
      <c r="H363" s="270"/>
      <c r="I363" s="270"/>
      <c r="J363" s="270"/>
      <c r="K363" s="270"/>
      <c r="L363" s="270"/>
      <c r="M363" s="270"/>
      <c r="N363" s="270"/>
      <c r="O363" s="270"/>
      <c r="P363" s="270"/>
      <c r="Q363" s="270"/>
      <c r="R363" s="270"/>
      <c r="S363" s="270"/>
      <c r="T363" s="270"/>
      <c r="U363" s="270"/>
      <c r="V363" s="270"/>
      <c r="W363" s="270"/>
      <c r="X363" s="270"/>
      <c r="Y363" s="270"/>
      <c r="Z363" s="270"/>
      <c r="AA363" s="270"/>
      <c r="AB363" s="270"/>
      <c r="AC363" s="270"/>
      <c r="AD363" s="270"/>
      <c r="AE363" s="270"/>
      <c r="AF363" s="270"/>
      <c r="AG363" s="250">
        <f t="shared" si="119"/>
        <v>0</v>
      </c>
    </row>
    <row r="364" hidden="1" outlineLevel="1">
      <c r="A364" s="402" t="s">
        <v>243</v>
      </c>
      <c r="B364" s="403">
        <f t="shared" ref="B364:AF364" si="120">sum(B361:B363)</f>
        <v>0</v>
      </c>
      <c r="C364" s="403">
        <f t="shared" si="120"/>
        <v>0</v>
      </c>
      <c r="D364" s="403">
        <f t="shared" si="120"/>
        <v>0</v>
      </c>
      <c r="E364" s="403">
        <f t="shared" si="120"/>
        <v>0</v>
      </c>
      <c r="F364" s="403">
        <f t="shared" si="120"/>
        <v>0</v>
      </c>
      <c r="G364" s="403">
        <f t="shared" si="120"/>
        <v>0</v>
      </c>
      <c r="H364" s="403">
        <f t="shared" si="120"/>
        <v>0</v>
      </c>
      <c r="I364" s="403">
        <f t="shared" si="120"/>
        <v>0</v>
      </c>
      <c r="J364" s="403">
        <f t="shared" si="120"/>
        <v>0</v>
      </c>
      <c r="K364" s="403">
        <f t="shared" si="120"/>
        <v>0</v>
      </c>
      <c r="L364" s="403">
        <f t="shared" si="120"/>
        <v>0</v>
      </c>
      <c r="M364" s="403">
        <f t="shared" si="120"/>
        <v>0</v>
      </c>
      <c r="N364" s="403">
        <f t="shared" si="120"/>
        <v>0</v>
      </c>
      <c r="O364" s="403">
        <f t="shared" si="120"/>
        <v>0</v>
      </c>
      <c r="P364" s="403">
        <f t="shared" si="120"/>
        <v>0</v>
      </c>
      <c r="Q364" s="403">
        <f t="shared" si="120"/>
        <v>0</v>
      </c>
      <c r="R364" s="403">
        <f t="shared" si="120"/>
        <v>0</v>
      </c>
      <c r="S364" s="403">
        <f t="shared" si="120"/>
        <v>0</v>
      </c>
      <c r="T364" s="403">
        <f t="shared" si="120"/>
        <v>0</v>
      </c>
      <c r="U364" s="403">
        <f t="shared" si="120"/>
        <v>0</v>
      </c>
      <c r="V364" s="403">
        <f t="shared" si="120"/>
        <v>0</v>
      </c>
      <c r="W364" s="403">
        <f t="shared" si="120"/>
        <v>0</v>
      </c>
      <c r="X364" s="403">
        <f t="shared" si="120"/>
        <v>0</v>
      </c>
      <c r="Y364" s="403">
        <f t="shared" si="120"/>
        <v>0</v>
      </c>
      <c r="Z364" s="403">
        <f t="shared" si="120"/>
        <v>0</v>
      </c>
      <c r="AA364" s="403">
        <f t="shared" si="120"/>
        <v>0</v>
      </c>
      <c r="AB364" s="403">
        <f t="shared" si="120"/>
        <v>0</v>
      </c>
      <c r="AC364" s="403">
        <f t="shared" si="120"/>
        <v>0</v>
      </c>
      <c r="AD364" s="403">
        <f t="shared" si="120"/>
        <v>0</v>
      </c>
      <c r="AE364" s="403">
        <f t="shared" si="120"/>
        <v>0</v>
      </c>
      <c r="AF364" s="403">
        <f t="shared" si="120"/>
        <v>0</v>
      </c>
      <c r="AG364" s="250">
        <f t="shared" si="119"/>
        <v>0</v>
      </c>
    </row>
    <row r="365" hidden="1" outlineLevel="1">
      <c r="A365" s="261"/>
      <c r="B365" s="262"/>
      <c r="C365" s="262"/>
      <c r="D365" s="262"/>
      <c r="E365" s="262"/>
      <c r="F365" s="262"/>
      <c r="G365" s="262"/>
      <c r="H365" s="262"/>
      <c r="I365" s="262"/>
      <c r="J365" s="262"/>
      <c r="K365" s="262"/>
      <c r="L365" s="262"/>
      <c r="M365" s="262"/>
      <c r="N365" s="262"/>
      <c r="O365" s="262"/>
      <c r="P365" s="262"/>
      <c r="Q365" s="262"/>
      <c r="R365" s="262"/>
      <c r="S365" s="262"/>
      <c r="T365" s="262"/>
      <c r="U365" s="262"/>
      <c r="V365" s="262"/>
      <c r="W365" s="262"/>
      <c r="X365" s="262"/>
      <c r="Y365" s="262"/>
      <c r="Z365" s="262"/>
      <c r="AA365" s="262"/>
      <c r="AB365" s="262"/>
      <c r="AC365" s="262"/>
      <c r="AD365" s="262"/>
      <c r="AE365" s="262"/>
      <c r="AF365" s="262"/>
      <c r="AG365" s="250"/>
    </row>
    <row r="366" hidden="1" outlineLevel="1">
      <c r="A366" s="401" t="s">
        <v>244</v>
      </c>
      <c r="B366" s="270"/>
      <c r="C366" s="270"/>
      <c r="D366" s="270"/>
      <c r="E366" s="270"/>
      <c r="F366" s="270"/>
      <c r="G366" s="270"/>
      <c r="H366" s="270"/>
      <c r="I366" s="270"/>
      <c r="J366" s="270"/>
      <c r="K366" s="270"/>
      <c r="L366" s="270"/>
      <c r="M366" s="270"/>
      <c r="N366" s="270"/>
      <c r="O366" s="270"/>
      <c r="P366" s="270"/>
      <c r="Q366" s="270"/>
      <c r="R366" s="270"/>
      <c r="S366" s="270"/>
      <c r="T366" s="270"/>
      <c r="U366" s="270"/>
      <c r="V366" s="270"/>
      <c r="W366" s="270"/>
      <c r="X366" s="270"/>
      <c r="Y366" s="270"/>
      <c r="Z366" s="270"/>
      <c r="AA366" s="270"/>
      <c r="AB366" s="270"/>
      <c r="AC366" s="270"/>
      <c r="AD366" s="270"/>
      <c r="AE366" s="270"/>
      <c r="AF366" s="270"/>
      <c r="AG366" s="250">
        <f t="shared" ref="AG366:AG368" si="121">SUM(B366:AF366)</f>
        <v>0</v>
      </c>
    </row>
    <row r="367" hidden="1" outlineLevel="1">
      <c r="A367" s="401" t="s">
        <v>1204</v>
      </c>
      <c r="B367" s="270"/>
      <c r="C367" s="270"/>
      <c r="D367" s="270"/>
      <c r="E367" s="270"/>
      <c r="F367" s="270"/>
      <c r="G367" s="270"/>
      <c r="H367" s="270"/>
      <c r="I367" s="270"/>
      <c r="J367" s="270"/>
      <c r="K367" s="270"/>
      <c r="L367" s="270"/>
      <c r="M367" s="270"/>
      <c r="N367" s="270"/>
      <c r="O367" s="270"/>
      <c r="P367" s="270"/>
      <c r="Q367" s="270"/>
      <c r="R367" s="270"/>
      <c r="S367" s="270"/>
      <c r="T367" s="270"/>
      <c r="U367" s="270"/>
      <c r="V367" s="270"/>
      <c r="W367" s="270"/>
      <c r="X367" s="270"/>
      <c r="Y367" s="270"/>
      <c r="Z367" s="270"/>
      <c r="AA367" s="270"/>
      <c r="AB367" s="270"/>
      <c r="AC367" s="270"/>
      <c r="AD367" s="270"/>
      <c r="AE367" s="270"/>
      <c r="AF367" s="270"/>
      <c r="AG367" s="250">
        <f t="shared" si="121"/>
        <v>0</v>
      </c>
    </row>
    <row r="368" hidden="1" outlineLevel="1">
      <c r="A368" s="402" t="s">
        <v>246</v>
      </c>
      <c r="B368" s="403">
        <f t="shared" ref="B368:AF368" si="122">sum(B366:B367)</f>
        <v>0</v>
      </c>
      <c r="C368" s="403">
        <f t="shared" si="122"/>
        <v>0</v>
      </c>
      <c r="D368" s="403">
        <f t="shared" si="122"/>
        <v>0</v>
      </c>
      <c r="E368" s="403">
        <f t="shared" si="122"/>
        <v>0</v>
      </c>
      <c r="F368" s="403">
        <f t="shared" si="122"/>
        <v>0</v>
      </c>
      <c r="G368" s="403">
        <f t="shared" si="122"/>
        <v>0</v>
      </c>
      <c r="H368" s="403">
        <f t="shared" si="122"/>
        <v>0</v>
      </c>
      <c r="I368" s="403">
        <f t="shared" si="122"/>
        <v>0</v>
      </c>
      <c r="J368" s="403">
        <f t="shared" si="122"/>
        <v>0</v>
      </c>
      <c r="K368" s="403">
        <f t="shared" si="122"/>
        <v>0</v>
      </c>
      <c r="L368" s="403">
        <f t="shared" si="122"/>
        <v>0</v>
      </c>
      <c r="M368" s="403">
        <f t="shared" si="122"/>
        <v>0</v>
      </c>
      <c r="N368" s="403">
        <f t="shared" si="122"/>
        <v>0</v>
      </c>
      <c r="O368" s="403">
        <f t="shared" si="122"/>
        <v>0</v>
      </c>
      <c r="P368" s="403">
        <f t="shared" si="122"/>
        <v>0</v>
      </c>
      <c r="Q368" s="403">
        <f t="shared" si="122"/>
        <v>0</v>
      </c>
      <c r="R368" s="403">
        <f t="shared" si="122"/>
        <v>0</v>
      </c>
      <c r="S368" s="403">
        <f t="shared" si="122"/>
        <v>0</v>
      </c>
      <c r="T368" s="403">
        <f t="shared" si="122"/>
        <v>0</v>
      </c>
      <c r="U368" s="403">
        <f t="shared" si="122"/>
        <v>0</v>
      </c>
      <c r="V368" s="403">
        <f t="shared" si="122"/>
        <v>0</v>
      </c>
      <c r="W368" s="403">
        <f t="shared" si="122"/>
        <v>0</v>
      </c>
      <c r="X368" s="403">
        <f t="shared" si="122"/>
        <v>0</v>
      </c>
      <c r="Y368" s="403">
        <f t="shared" si="122"/>
        <v>0</v>
      </c>
      <c r="Z368" s="403">
        <f t="shared" si="122"/>
        <v>0</v>
      </c>
      <c r="AA368" s="403">
        <f t="shared" si="122"/>
        <v>0</v>
      </c>
      <c r="AB368" s="403">
        <f t="shared" si="122"/>
        <v>0</v>
      </c>
      <c r="AC368" s="403">
        <f t="shared" si="122"/>
        <v>0</v>
      </c>
      <c r="AD368" s="403">
        <f t="shared" si="122"/>
        <v>0</v>
      </c>
      <c r="AE368" s="403">
        <f t="shared" si="122"/>
        <v>0</v>
      </c>
      <c r="AF368" s="403">
        <f t="shared" si="122"/>
        <v>0</v>
      </c>
      <c r="AG368" s="250">
        <f t="shared" si="121"/>
        <v>0</v>
      </c>
    </row>
    <row r="369" hidden="1" outlineLevel="1">
      <c r="A369" s="261"/>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c r="Z369" s="262"/>
      <c r="AA369" s="262"/>
      <c r="AB369" s="262"/>
      <c r="AC369" s="262"/>
      <c r="AD369" s="262"/>
      <c r="AE369" s="262"/>
      <c r="AF369" s="262"/>
      <c r="AG369" s="250"/>
    </row>
    <row r="370" hidden="1" outlineLevel="1">
      <c r="A370" s="401" t="s">
        <v>1205</v>
      </c>
      <c r="B370" s="270"/>
      <c r="C370" s="270"/>
      <c r="D370" s="270"/>
      <c r="E370" s="270"/>
      <c r="F370" s="270"/>
      <c r="G370" s="270"/>
      <c r="H370" s="270"/>
      <c r="I370" s="270"/>
      <c r="J370" s="270"/>
      <c r="K370" s="270"/>
      <c r="L370" s="270"/>
      <c r="M370" s="270"/>
      <c r="N370" s="270"/>
      <c r="O370" s="270"/>
      <c r="P370" s="270"/>
      <c r="Q370" s="270"/>
      <c r="R370" s="270"/>
      <c r="S370" s="270"/>
      <c r="T370" s="270"/>
      <c r="U370" s="270"/>
      <c r="V370" s="270"/>
      <c r="W370" s="270"/>
      <c r="X370" s="270"/>
      <c r="Y370" s="270"/>
      <c r="Z370" s="270"/>
      <c r="AA370" s="270"/>
      <c r="AB370" s="270"/>
      <c r="AC370" s="270"/>
      <c r="AD370" s="270"/>
      <c r="AE370" s="270"/>
      <c r="AF370" s="270"/>
      <c r="AG370" s="250">
        <f t="shared" ref="AG370:AG373" si="123">SUM(B370:AF370)</f>
        <v>0</v>
      </c>
    </row>
    <row r="371" hidden="1" outlineLevel="1">
      <c r="A371" s="401" t="s">
        <v>1206</v>
      </c>
      <c r="B371" s="270"/>
      <c r="C371" s="270"/>
      <c r="D371" s="270"/>
      <c r="E371" s="270"/>
      <c r="F371" s="270"/>
      <c r="G371" s="270"/>
      <c r="H371" s="270"/>
      <c r="I371" s="270"/>
      <c r="J371" s="270"/>
      <c r="K371" s="270"/>
      <c r="L371" s="270"/>
      <c r="M371" s="270"/>
      <c r="N371" s="270"/>
      <c r="O371" s="270"/>
      <c r="P371" s="270"/>
      <c r="Q371" s="270"/>
      <c r="R371" s="270"/>
      <c r="S371" s="270"/>
      <c r="T371" s="270"/>
      <c r="U371" s="270"/>
      <c r="V371" s="270"/>
      <c r="W371" s="270"/>
      <c r="X371" s="270"/>
      <c r="Y371" s="270"/>
      <c r="Z371" s="270"/>
      <c r="AA371" s="270"/>
      <c r="AB371" s="270"/>
      <c r="AC371" s="270"/>
      <c r="AD371" s="270"/>
      <c r="AE371" s="270"/>
      <c r="AF371" s="270"/>
      <c r="AG371" s="250">
        <f t="shared" si="123"/>
        <v>0</v>
      </c>
    </row>
    <row r="372" hidden="1" outlineLevel="1">
      <c r="A372" s="401" t="s">
        <v>1207</v>
      </c>
      <c r="B372" s="270"/>
      <c r="C372" s="270"/>
      <c r="D372" s="270"/>
      <c r="E372" s="270"/>
      <c r="F372" s="270"/>
      <c r="G372" s="270"/>
      <c r="H372" s="270"/>
      <c r="I372" s="270"/>
      <c r="J372" s="270"/>
      <c r="K372" s="270"/>
      <c r="L372" s="270"/>
      <c r="M372" s="270"/>
      <c r="N372" s="270"/>
      <c r="O372" s="270"/>
      <c r="P372" s="270"/>
      <c r="Q372" s="270"/>
      <c r="R372" s="270"/>
      <c r="S372" s="270"/>
      <c r="T372" s="270"/>
      <c r="U372" s="270"/>
      <c r="V372" s="270"/>
      <c r="W372" s="270"/>
      <c r="X372" s="270"/>
      <c r="Y372" s="270"/>
      <c r="Z372" s="270"/>
      <c r="AA372" s="270"/>
      <c r="AB372" s="270"/>
      <c r="AC372" s="270"/>
      <c r="AD372" s="270"/>
      <c r="AE372" s="270"/>
      <c r="AF372" s="270"/>
      <c r="AG372" s="250">
        <f t="shared" si="123"/>
        <v>0</v>
      </c>
    </row>
    <row r="373" hidden="1" outlineLevel="1">
      <c r="A373" s="404" t="s">
        <v>250</v>
      </c>
      <c r="B373" s="405">
        <f t="shared" ref="B373:AF373" si="124">sum(B370:B372)</f>
        <v>0</v>
      </c>
      <c r="C373" s="405">
        <f t="shared" si="124"/>
        <v>0</v>
      </c>
      <c r="D373" s="405">
        <f t="shared" si="124"/>
        <v>0</v>
      </c>
      <c r="E373" s="405">
        <f t="shared" si="124"/>
        <v>0</v>
      </c>
      <c r="F373" s="405">
        <f t="shared" si="124"/>
        <v>0</v>
      </c>
      <c r="G373" s="405">
        <f t="shared" si="124"/>
        <v>0</v>
      </c>
      <c r="H373" s="405">
        <f t="shared" si="124"/>
        <v>0</v>
      </c>
      <c r="I373" s="405">
        <f t="shared" si="124"/>
        <v>0</v>
      </c>
      <c r="J373" s="405">
        <f t="shared" si="124"/>
        <v>0</v>
      </c>
      <c r="K373" s="405">
        <f t="shared" si="124"/>
        <v>0</v>
      </c>
      <c r="L373" s="405">
        <f t="shared" si="124"/>
        <v>0</v>
      </c>
      <c r="M373" s="405">
        <f t="shared" si="124"/>
        <v>0</v>
      </c>
      <c r="N373" s="405">
        <f t="shared" si="124"/>
        <v>0</v>
      </c>
      <c r="O373" s="405">
        <f t="shared" si="124"/>
        <v>0</v>
      </c>
      <c r="P373" s="405">
        <f t="shared" si="124"/>
        <v>0</v>
      </c>
      <c r="Q373" s="405">
        <f t="shared" si="124"/>
        <v>0</v>
      </c>
      <c r="R373" s="405">
        <f t="shared" si="124"/>
        <v>0</v>
      </c>
      <c r="S373" s="405">
        <f t="shared" si="124"/>
        <v>0</v>
      </c>
      <c r="T373" s="405">
        <f t="shared" si="124"/>
        <v>0</v>
      </c>
      <c r="U373" s="405">
        <f t="shared" si="124"/>
        <v>0</v>
      </c>
      <c r="V373" s="405">
        <f t="shared" si="124"/>
        <v>0</v>
      </c>
      <c r="W373" s="405">
        <f t="shared" si="124"/>
        <v>0</v>
      </c>
      <c r="X373" s="405">
        <f t="shared" si="124"/>
        <v>0</v>
      </c>
      <c r="Y373" s="405">
        <f t="shared" si="124"/>
        <v>0</v>
      </c>
      <c r="Z373" s="405">
        <f t="shared" si="124"/>
        <v>0</v>
      </c>
      <c r="AA373" s="405">
        <f t="shared" si="124"/>
        <v>0</v>
      </c>
      <c r="AB373" s="405">
        <f t="shared" si="124"/>
        <v>0</v>
      </c>
      <c r="AC373" s="405">
        <f t="shared" si="124"/>
        <v>0</v>
      </c>
      <c r="AD373" s="405">
        <f t="shared" si="124"/>
        <v>0</v>
      </c>
      <c r="AE373" s="405">
        <f t="shared" si="124"/>
        <v>0</v>
      </c>
      <c r="AF373" s="405">
        <f t="shared" si="124"/>
        <v>0</v>
      </c>
      <c r="AG373" s="250">
        <f t="shared" si="123"/>
        <v>0</v>
      </c>
    </row>
    <row r="374">
      <c r="A374" s="261"/>
      <c r="B374" s="262"/>
      <c r="C374" s="262"/>
      <c r="D374" s="262"/>
      <c r="E374" s="262"/>
      <c r="F374" s="262"/>
      <c r="G374" s="262"/>
      <c r="H374" s="262"/>
      <c r="I374" s="262"/>
      <c r="J374" s="262"/>
      <c r="K374" s="262"/>
      <c r="L374" s="262"/>
      <c r="M374" s="262"/>
      <c r="N374" s="262"/>
      <c r="O374" s="262"/>
      <c r="P374" s="262"/>
      <c r="Q374" s="262"/>
      <c r="R374" s="262"/>
      <c r="S374" s="262"/>
      <c r="T374" s="262"/>
      <c r="U374" s="262"/>
      <c r="V374" s="262"/>
      <c r="W374" s="262"/>
      <c r="X374" s="262"/>
      <c r="Y374" s="262"/>
      <c r="Z374" s="262"/>
      <c r="AA374" s="262"/>
      <c r="AB374" s="262"/>
      <c r="AC374" s="262"/>
      <c r="AD374" s="262"/>
      <c r="AE374" s="262"/>
      <c r="AF374" s="262"/>
      <c r="AG374" s="250"/>
    </row>
    <row r="375">
      <c r="A375" s="407" t="s">
        <v>278</v>
      </c>
      <c r="B375" s="275">
        <v>0.0</v>
      </c>
      <c r="C375" s="275">
        <v>0.0</v>
      </c>
      <c r="D375" s="275">
        <v>0.0</v>
      </c>
      <c r="E375" s="275">
        <v>0.0</v>
      </c>
      <c r="F375" s="275">
        <v>0.0</v>
      </c>
      <c r="G375" s="275">
        <v>0.0</v>
      </c>
      <c r="H375" s="275">
        <v>0.0</v>
      </c>
      <c r="I375" s="275">
        <v>0.0</v>
      </c>
      <c r="J375" s="275">
        <v>0.0</v>
      </c>
      <c r="K375" s="275">
        <v>0.0</v>
      </c>
      <c r="L375" s="275">
        <v>0.0</v>
      </c>
      <c r="M375" s="275">
        <v>0.0</v>
      </c>
      <c r="N375" s="275">
        <v>0.0</v>
      </c>
      <c r="O375" s="275">
        <v>0.0</v>
      </c>
      <c r="P375" s="275">
        <v>0.0</v>
      </c>
      <c r="Q375" s="275">
        <v>0.0</v>
      </c>
      <c r="R375" s="275">
        <v>0.0</v>
      </c>
      <c r="S375" s="275">
        <v>0.0</v>
      </c>
      <c r="T375" s="275">
        <v>0.0</v>
      </c>
      <c r="U375" s="275">
        <v>0.0</v>
      </c>
      <c r="V375" s="275">
        <v>0.0</v>
      </c>
      <c r="W375" s="275">
        <v>0.0</v>
      </c>
      <c r="X375" s="275">
        <v>0.0</v>
      </c>
      <c r="Y375" s="275">
        <v>0.0</v>
      </c>
      <c r="Z375" s="275">
        <v>0.0</v>
      </c>
      <c r="AA375" s="275">
        <v>0.0</v>
      </c>
      <c r="AB375" s="275">
        <v>0.0</v>
      </c>
      <c r="AC375" s="275">
        <v>0.0</v>
      </c>
      <c r="AD375" s="275">
        <v>0.0</v>
      </c>
      <c r="AE375" s="275">
        <v>0.0</v>
      </c>
      <c r="AF375" s="275">
        <v>0.0</v>
      </c>
      <c r="AG375" s="250">
        <f t="shared" ref="AG375:AG388" si="125">SUM(B375:AF375)</f>
        <v>0</v>
      </c>
    </row>
    <row r="376">
      <c r="A376" s="408" t="s">
        <v>279</v>
      </c>
      <c r="B376" s="256">
        <v>0.0</v>
      </c>
      <c r="C376" s="256">
        <v>0.0</v>
      </c>
      <c r="D376" s="256">
        <v>0.0</v>
      </c>
      <c r="E376" s="256">
        <v>0.0</v>
      </c>
      <c r="F376" s="256">
        <v>0.0</v>
      </c>
      <c r="G376" s="256">
        <v>0.0</v>
      </c>
      <c r="H376" s="256">
        <v>0.0</v>
      </c>
      <c r="I376" s="256">
        <v>0.0</v>
      </c>
      <c r="J376" s="256">
        <v>0.0</v>
      </c>
      <c r="K376" s="256">
        <v>0.0</v>
      </c>
      <c r="L376" s="256">
        <v>0.0</v>
      </c>
      <c r="M376" s="256">
        <v>0.0</v>
      </c>
      <c r="N376" s="256">
        <v>0.0</v>
      </c>
      <c r="O376" s="256">
        <v>0.0</v>
      </c>
      <c r="P376" s="256">
        <v>0.0</v>
      </c>
      <c r="Q376" s="256">
        <v>0.0</v>
      </c>
      <c r="R376" s="256">
        <v>0.0</v>
      </c>
      <c r="S376" s="256">
        <v>0.0</v>
      </c>
      <c r="T376" s="256">
        <v>0.0</v>
      </c>
      <c r="U376" s="256">
        <v>0.0</v>
      </c>
      <c r="V376" s="256">
        <v>0.0</v>
      </c>
      <c r="W376" s="256">
        <v>0.0</v>
      </c>
      <c r="X376" s="256">
        <v>0.0</v>
      </c>
      <c r="Y376" s="256">
        <v>0.0</v>
      </c>
      <c r="Z376" s="256">
        <v>0.0</v>
      </c>
      <c r="AA376" s="256">
        <v>0.0</v>
      </c>
      <c r="AB376" s="256">
        <v>0.0</v>
      </c>
      <c r="AC376" s="256">
        <v>0.0</v>
      </c>
      <c r="AD376" s="256">
        <v>0.0</v>
      </c>
      <c r="AE376" s="256">
        <v>0.0</v>
      </c>
      <c r="AF376" s="256">
        <v>0.0</v>
      </c>
      <c r="AG376" s="250">
        <f t="shared" si="125"/>
        <v>0</v>
      </c>
    </row>
    <row r="377">
      <c r="A377" s="408" t="s">
        <v>1208</v>
      </c>
      <c r="B377" s="256">
        <v>0.0</v>
      </c>
      <c r="C377" s="256">
        <v>0.0</v>
      </c>
      <c r="D377" s="256">
        <v>0.0</v>
      </c>
      <c r="E377" s="256">
        <v>33.901</v>
      </c>
      <c r="F377" s="256">
        <v>30.585165</v>
      </c>
      <c r="G377" s="256">
        <v>0.0</v>
      </c>
      <c r="H377" s="256">
        <v>0.0</v>
      </c>
      <c r="I377" s="256">
        <v>0.0</v>
      </c>
      <c r="J377" s="256">
        <v>0.0</v>
      </c>
      <c r="K377" s="256">
        <v>0.0</v>
      </c>
      <c r="L377" s="256">
        <v>0.0</v>
      </c>
      <c r="M377" s="256">
        <v>0.0</v>
      </c>
      <c r="N377" s="256">
        <v>0.0</v>
      </c>
      <c r="O377" s="256">
        <v>0.0</v>
      </c>
      <c r="P377" s="256">
        <v>0.0</v>
      </c>
      <c r="Q377" s="256">
        <v>0.0</v>
      </c>
      <c r="R377" s="256">
        <v>28.092791</v>
      </c>
      <c r="S377" s="256">
        <v>0.0</v>
      </c>
      <c r="T377" s="256">
        <v>0.0</v>
      </c>
      <c r="U377" s="256">
        <v>0.0</v>
      </c>
      <c r="V377" s="256">
        <v>0.0</v>
      </c>
      <c r="W377" s="256">
        <v>33.6632</v>
      </c>
      <c r="X377" s="256">
        <v>0.0</v>
      </c>
      <c r="Y377" s="256">
        <v>33.7618</v>
      </c>
      <c r="Z377" s="256">
        <v>0.0</v>
      </c>
      <c r="AA377" s="256">
        <v>0.0</v>
      </c>
      <c r="AB377" s="256">
        <v>0.0</v>
      </c>
      <c r="AC377" s="256">
        <v>0.0</v>
      </c>
      <c r="AD377" s="256">
        <v>0.0</v>
      </c>
      <c r="AE377" s="256">
        <v>33.8256</v>
      </c>
      <c r="AF377" s="256">
        <v>0.0</v>
      </c>
      <c r="AG377" s="250">
        <f t="shared" si="125"/>
        <v>193.829556</v>
      </c>
    </row>
    <row r="378">
      <c r="A378" s="408" t="s">
        <v>1209</v>
      </c>
      <c r="B378" s="256">
        <v>0.0</v>
      </c>
      <c r="C378" s="256">
        <v>0.0</v>
      </c>
      <c r="D378" s="256">
        <v>0.0</v>
      </c>
      <c r="E378" s="256">
        <v>0.0</v>
      </c>
      <c r="F378" s="256">
        <v>0.0</v>
      </c>
      <c r="G378" s="256">
        <v>0.0</v>
      </c>
      <c r="H378" s="256">
        <v>0.0</v>
      </c>
      <c r="I378" s="256">
        <v>0.0</v>
      </c>
      <c r="J378" s="256">
        <v>0.0</v>
      </c>
      <c r="K378" s="256">
        <v>0.0</v>
      </c>
      <c r="L378" s="256">
        <v>0.0</v>
      </c>
      <c r="M378" s="256">
        <v>0.0</v>
      </c>
      <c r="N378" s="256">
        <v>0.0</v>
      </c>
      <c r="O378" s="256">
        <v>0.0</v>
      </c>
      <c r="P378" s="256">
        <v>0.0</v>
      </c>
      <c r="Q378" s="256">
        <v>0.0</v>
      </c>
      <c r="R378" s="256">
        <v>0.0</v>
      </c>
      <c r="S378" s="256">
        <v>0.0</v>
      </c>
      <c r="T378" s="256">
        <v>0.0</v>
      </c>
      <c r="U378" s="256">
        <v>0.0</v>
      </c>
      <c r="V378" s="256">
        <v>0.0</v>
      </c>
      <c r="W378" s="256">
        <v>0.0</v>
      </c>
      <c r="X378" s="256">
        <v>0.0</v>
      </c>
      <c r="Y378" s="256">
        <v>0.0</v>
      </c>
      <c r="Z378" s="256">
        <v>0.0</v>
      </c>
      <c r="AA378" s="256">
        <v>0.0</v>
      </c>
      <c r="AB378" s="256">
        <v>0.0</v>
      </c>
      <c r="AC378" s="256">
        <v>0.0</v>
      </c>
      <c r="AD378" s="256">
        <v>0.0</v>
      </c>
      <c r="AE378" s="256">
        <v>0.0</v>
      </c>
      <c r="AF378" s="256">
        <v>0.0</v>
      </c>
      <c r="AG378" s="250">
        <f t="shared" si="125"/>
        <v>0</v>
      </c>
    </row>
    <row r="379">
      <c r="A379" s="408" t="s">
        <v>1210</v>
      </c>
      <c r="B379" s="256">
        <v>0.0</v>
      </c>
      <c r="C379" s="256">
        <v>0.0</v>
      </c>
      <c r="D379" s="256">
        <v>0.0</v>
      </c>
      <c r="E379" s="256">
        <v>0.0</v>
      </c>
      <c r="F379" s="256">
        <v>0.0</v>
      </c>
      <c r="G379" s="256">
        <v>0.0</v>
      </c>
      <c r="H379" s="256">
        <v>0.0</v>
      </c>
      <c r="I379" s="256">
        <v>0.0</v>
      </c>
      <c r="J379" s="256">
        <v>0.0</v>
      </c>
      <c r="K379" s="256">
        <v>0.0</v>
      </c>
      <c r="L379" s="256">
        <v>0.0</v>
      </c>
      <c r="M379" s="256">
        <v>0.0</v>
      </c>
      <c r="N379" s="256">
        <v>0.0</v>
      </c>
      <c r="O379" s="256">
        <v>0.0</v>
      </c>
      <c r="P379" s="256">
        <v>0.0</v>
      </c>
      <c r="Q379" s="256">
        <v>0.0</v>
      </c>
      <c r="R379" s="256">
        <v>0.0</v>
      </c>
      <c r="S379" s="256">
        <v>0.0</v>
      </c>
      <c r="T379" s="256">
        <v>0.0</v>
      </c>
      <c r="U379" s="256">
        <v>0.0</v>
      </c>
      <c r="V379" s="256">
        <v>0.0</v>
      </c>
      <c r="W379" s="256">
        <v>0.0</v>
      </c>
      <c r="X379" s="256">
        <v>0.0</v>
      </c>
      <c r="Y379" s="256">
        <v>0.0</v>
      </c>
      <c r="Z379" s="256">
        <v>0.0</v>
      </c>
      <c r="AA379" s="256">
        <v>0.0</v>
      </c>
      <c r="AB379" s="256">
        <v>0.0</v>
      </c>
      <c r="AC379" s="256">
        <v>0.0</v>
      </c>
      <c r="AD379" s="256">
        <v>0.0</v>
      </c>
      <c r="AE379" s="256">
        <v>0.0</v>
      </c>
      <c r="AF379" s="256">
        <v>0.0</v>
      </c>
      <c r="AG379" s="250">
        <f t="shared" si="125"/>
        <v>0</v>
      </c>
    </row>
    <row r="380">
      <c r="A380" s="408" t="s">
        <v>1211</v>
      </c>
      <c r="B380" s="256">
        <v>0.0</v>
      </c>
      <c r="C380" s="256">
        <v>0.0</v>
      </c>
      <c r="D380" s="256">
        <v>0.0</v>
      </c>
      <c r="E380" s="256">
        <v>0.0</v>
      </c>
      <c r="F380" s="256">
        <v>0.0</v>
      </c>
      <c r="G380" s="256">
        <v>0.0</v>
      </c>
      <c r="H380" s="256">
        <v>0.0</v>
      </c>
      <c r="I380" s="256">
        <v>0.0</v>
      </c>
      <c r="J380" s="256">
        <v>0.0</v>
      </c>
      <c r="K380" s="256">
        <v>0.0</v>
      </c>
      <c r="L380" s="256">
        <v>0.0</v>
      </c>
      <c r="M380" s="256">
        <v>0.0</v>
      </c>
      <c r="N380" s="256">
        <v>0.0</v>
      </c>
      <c r="O380" s="256">
        <v>0.0</v>
      </c>
      <c r="P380" s="256">
        <v>0.0</v>
      </c>
      <c r="Q380" s="256">
        <v>0.0</v>
      </c>
      <c r="R380" s="256">
        <v>0.0</v>
      </c>
      <c r="S380" s="256">
        <v>0.0</v>
      </c>
      <c r="T380" s="256">
        <v>0.0</v>
      </c>
      <c r="U380" s="256">
        <v>0.0</v>
      </c>
      <c r="V380" s="256">
        <v>0.0</v>
      </c>
      <c r="W380" s="256">
        <v>0.0</v>
      </c>
      <c r="X380" s="256">
        <v>0.0</v>
      </c>
      <c r="Y380" s="256">
        <v>0.0</v>
      </c>
      <c r="Z380" s="256">
        <v>0.0</v>
      </c>
      <c r="AA380" s="256">
        <v>0.0</v>
      </c>
      <c r="AB380" s="256">
        <v>0.0</v>
      </c>
      <c r="AC380" s="256">
        <v>0.0</v>
      </c>
      <c r="AD380" s="256">
        <v>0.0</v>
      </c>
      <c r="AE380" s="256">
        <v>0.0</v>
      </c>
      <c r="AF380" s="256">
        <v>0.0</v>
      </c>
      <c r="AG380" s="250">
        <f t="shared" si="125"/>
        <v>0</v>
      </c>
    </row>
    <row r="381">
      <c r="A381" s="408" t="s">
        <v>1212</v>
      </c>
      <c r="B381" s="256">
        <v>0.0</v>
      </c>
      <c r="C381" s="256">
        <v>0.0</v>
      </c>
      <c r="D381" s="256">
        <v>0.0</v>
      </c>
      <c r="E381" s="256">
        <v>0.0</v>
      </c>
      <c r="F381" s="256">
        <v>0.0</v>
      </c>
      <c r="G381" s="256">
        <v>0.0</v>
      </c>
      <c r="H381" s="256">
        <v>0.0</v>
      </c>
      <c r="I381" s="256">
        <v>0.0</v>
      </c>
      <c r="J381" s="256">
        <v>0.0</v>
      </c>
      <c r="K381" s="256">
        <v>0.0</v>
      </c>
      <c r="L381" s="256">
        <v>0.0</v>
      </c>
      <c r="M381" s="256">
        <v>0.0</v>
      </c>
      <c r="N381" s="256">
        <v>0.0</v>
      </c>
      <c r="O381" s="256">
        <v>0.0</v>
      </c>
      <c r="P381" s="256">
        <v>0.0</v>
      </c>
      <c r="Q381" s="256">
        <v>0.0</v>
      </c>
      <c r="R381" s="256">
        <v>0.0</v>
      </c>
      <c r="S381" s="256">
        <v>0.0</v>
      </c>
      <c r="T381" s="256">
        <v>0.0</v>
      </c>
      <c r="U381" s="256">
        <v>0.0</v>
      </c>
      <c r="V381" s="256">
        <v>0.0</v>
      </c>
      <c r="W381" s="256">
        <v>0.0</v>
      </c>
      <c r="X381" s="256">
        <v>0.0</v>
      </c>
      <c r="Y381" s="256">
        <v>0.0</v>
      </c>
      <c r="Z381" s="256">
        <v>0.0</v>
      </c>
      <c r="AA381" s="256">
        <v>0.0</v>
      </c>
      <c r="AB381" s="256">
        <v>0.0</v>
      </c>
      <c r="AC381" s="256">
        <v>0.0</v>
      </c>
      <c r="AD381" s="256">
        <v>0.0</v>
      </c>
      <c r="AE381" s="256">
        <v>0.0</v>
      </c>
      <c r="AF381" s="256">
        <v>0.0</v>
      </c>
      <c r="AG381" s="250">
        <f t="shared" si="125"/>
        <v>0</v>
      </c>
    </row>
    <row r="382" collapsed="1">
      <c r="A382" s="408" t="s">
        <v>1213</v>
      </c>
      <c r="B382" s="256">
        <v>0.0</v>
      </c>
      <c r="C382" s="256">
        <v>0.0</v>
      </c>
      <c r="D382" s="256">
        <v>0.0</v>
      </c>
      <c r="E382" s="256">
        <v>0.0</v>
      </c>
      <c r="F382" s="256">
        <v>0.0</v>
      </c>
      <c r="G382" s="256">
        <v>0.0</v>
      </c>
      <c r="H382" s="256">
        <v>0.0</v>
      </c>
      <c r="I382" s="256">
        <v>0.0</v>
      </c>
      <c r="J382" s="256">
        <v>0.0</v>
      </c>
      <c r="K382" s="256">
        <v>0.0</v>
      </c>
      <c r="L382" s="256">
        <v>0.0</v>
      </c>
      <c r="M382" s="256">
        <v>0.0</v>
      </c>
      <c r="N382" s="256">
        <v>0.0</v>
      </c>
      <c r="O382" s="256">
        <v>0.0</v>
      </c>
      <c r="P382" s="256">
        <v>0.0</v>
      </c>
      <c r="Q382" s="256">
        <v>0.0</v>
      </c>
      <c r="R382" s="256">
        <v>0.0</v>
      </c>
      <c r="S382" s="256">
        <v>0.0</v>
      </c>
      <c r="T382" s="256">
        <v>0.0</v>
      </c>
      <c r="U382" s="256">
        <v>0.0</v>
      </c>
      <c r="V382" s="256">
        <v>0.0</v>
      </c>
      <c r="W382" s="256">
        <v>0.0</v>
      </c>
      <c r="X382" s="256">
        <v>0.0</v>
      </c>
      <c r="Y382" s="256">
        <v>0.0</v>
      </c>
      <c r="Z382" s="256">
        <v>0.0</v>
      </c>
      <c r="AA382" s="256">
        <v>0.0</v>
      </c>
      <c r="AB382" s="256">
        <v>0.0</v>
      </c>
      <c r="AC382" s="256">
        <v>0.0</v>
      </c>
      <c r="AD382" s="256">
        <v>0.0</v>
      </c>
      <c r="AE382" s="256">
        <v>0.0</v>
      </c>
      <c r="AF382" s="256">
        <v>0.0</v>
      </c>
      <c r="AG382" s="250">
        <f t="shared" si="125"/>
        <v>0</v>
      </c>
    </row>
    <row r="383" hidden="1" outlineLevel="1">
      <c r="A383" s="408" t="s">
        <v>1214</v>
      </c>
      <c r="B383" s="353"/>
      <c r="C383" s="353"/>
      <c r="D383" s="353"/>
      <c r="E383" s="353"/>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250">
        <f t="shared" si="125"/>
        <v>0</v>
      </c>
    </row>
    <row r="384" hidden="1" outlineLevel="1">
      <c r="A384" s="408" t="s">
        <v>1215</v>
      </c>
      <c r="B384" s="353"/>
      <c r="C384" s="353"/>
      <c r="D384" s="353"/>
      <c r="E384" s="353"/>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250">
        <f t="shared" si="125"/>
        <v>0</v>
      </c>
    </row>
    <row r="385" hidden="1" outlineLevel="1">
      <c r="A385" s="401" t="s">
        <v>1216</v>
      </c>
      <c r="B385" s="353"/>
      <c r="C385" s="353"/>
      <c r="D385" s="353"/>
      <c r="E385" s="353"/>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250">
        <f t="shared" si="125"/>
        <v>0</v>
      </c>
    </row>
    <row r="386" hidden="1" outlineLevel="1">
      <c r="A386" s="401" t="s">
        <v>1217</v>
      </c>
      <c r="B386" s="353"/>
      <c r="C386" s="353"/>
      <c r="D386" s="353"/>
      <c r="E386" s="353"/>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250">
        <f t="shared" si="125"/>
        <v>0</v>
      </c>
    </row>
    <row r="387" hidden="1" outlineLevel="1">
      <c r="A387" s="401" t="s">
        <v>290</v>
      </c>
      <c r="B387" s="353"/>
      <c r="C387" s="353"/>
      <c r="D387" s="353"/>
      <c r="E387" s="353"/>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250">
        <f t="shared" si="125"/>
        <v>0</v>
      </c>
    </row>
    <row r="388">
      <c r="A388" s="278" t="s">
        <v>291</v>
      </c>
      <c r="B388" s="279">
        <f t="shared" ref="B388:AF388" si="126">sum(B375:B387)</f>
        <v>0</v>
      </c>
      <c r="C388" s="279">
        <f t="shared" si="126"/>
        <v>0</v>
      </c>
      <c r="D388" s="279">
        <f t="shared" si="126"/>
        <v>0</v>
      </c>
      <c r="E388" s="279">
        <f t="shared" si="126"/>
        <v>33.901</v>
      </c>
      <c r="F388" s="279">
        <f t="shared" si="126"/>
        <v>30.585165</v>
      </c>
      <c r="G388" s="279">
        <f t="shared" si="126"/>
        <v>0</v>
      </c>
      <c r="H388" s="279">
        <f t="shared" si="126"/>
        <v>0</v>
      </c>
      <c r="I388" s="279">
        <f t="shared" si="126"/>
        <v>0</v>
      </c>
      <c r="J388" s="279">
        <f t="shared" si="126"/>
        <v>0</v>
      </c>
      <c r="K388" s="279">
        <f t="shared" si="126"/>
        <v>0</v>
      </c>
      <c r="L388" s="279">
        <f t="shared" si="126"/>
        <v>0</v>
      </c>
      <c r="M388" s="279">
        <f t="shared" si="126"/>
        <v>0</v>
      </c>
      <c r="N388" s="279">
        <f t="shared" si="126"/>
        <v>0</v>
      </c>
      <c r="O388" s="279">
        <f t="shared" si="126"/>
        <v>0</v>
      </c>
      <c r="P388" s="279">
        <f t="shared" si="126"/>
        <v>0</v>
      </c>
      <c r="Q388" s="279">
        <f t="shared" si="126"/>
        <v>0</v>
      </c>
      <c r="R388" s="279">
        <f t="shared" si="126"/>
        <v>28.092791</v>
      </c>
      <c r="S388" s="279">
        <f t="shared" si="126"/>
        <v>0</v>
      </c>
      <c r="T388" s="279">
        <f t="shared" si="126"/>
        <v>0</v>
      </c>
      <c r="U388" s="279">
        <f t="shared" si="126"/>
        <v>0</v>
      </c>
      <c r="V388" s="279">
        <f t="shared" si="126"/>
        <v>0</v>
      </c>
      <c r="W388" s="279">
        <f t="shared" si="126"/>
        <v>33.6632</v>
      </c>
      <c r="X388" s="279">
        <f t="shared" si="126"/>
        <v>0</v>
      </c>
      <c r="Y388" s="279">
        <f t="shared" si="126"/>
        <v>33.7618</v>
      </c>
      <c r="Z388" s="279">
        <f t="shared" si="126"/>
        <v>0</v>
      </c>
      <c r="AA388" s="279">
        <f t="shared" si="126"/>
        <v>0</v>
      </c>
      <c r="AB388" s="279">
        <f t="shared" si="126"/>
        <v>0</v>
      </c>
      <c r="AC388" s="279">
        <f t="shared" si="126"/>
        <v>0</v>
      </c>
      <c r="AD388" s="279">
        <f t="shared" si="126"/>
        <v>0</v>
      </c>
      <c r="AE388" s="279">
        <f t="shared" si="126"/>
        <v>33.8256</v>
      </c>
      <c r="AF388" s="279">
        <f t="shared" si="126"/>
        <v>0</v>
      </c>
      <c r="AG388" s="250">
        <f t="shared" si="125"/>
        <v>193.829556</v>
      </c>
    </row>
    <row r="389">
      <c r="A389" s="47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250"/>
    </row>
    <row r="390">
      <c r="AG390" s="189"/>
    </row>
    <row r="391">
      <c r="AG391" s="189"/>
    </row>
    <row r="392">
      <c r="A392" s="286" t="s">
        <v>842</v>
      </c>
      <c r="B392" s="200">
        <f t="shared" ref="B392:AF392" si="127">sum(B393,B404)</f>
        <v>0</v>
      </c>
      <c r="C392" s="200">
        <f t="shared" si="127"/>
        <v>0</v>
      </c>
      <c r="D392" s="200">
        <f t="shared" si="127"/>
        <v>0</v>
      </c>
      <c r="E392" s="200">
        <f t="shared" si="127"/>
        <v>0</v>
      </c>
      <c r="F392" s="200">
        <f t="shared" si="127"/>
        <v>0</v>
      </c>
      <c r="G392" s="200">
        <f t="shared" si="127"/>
        <v>0</v>
      </c>
      <c r="H392" s="200">
        <f t="shared" si="127"/>
        <v>0</v>
      </c>
      <c r="I392" s="200">
        <f t="shared" si="127"/>
        <v>0</v>
      </c>
      <c r="J392" s="200">
        <f t="shared" si="127"/>
        <v>0</v>
      </c>
      <c r="K392" s="200">
        <f t="shared" si="127"/>
        <v>1</v>
      </c>
      <c r="L392" s="200">
        <f t="shared" si="127"/>
        <v>0</v>
      </c>
      <c r="M392" s="200">
        <f t="shared" si="127"/>
        <v>0</v>
      </c>
      <c r="N392" s="200">
        <f t="shared" si="127"/>
        <v>0</v>
      </c>
      <c r="O392" s="200">
        <f t="shared" si="127"/>
        <v>0</v>
      </c>
      <c r="P392" s="200">
        <f t="shared" si="127"/>
        <v>0</v>
      </c>
      <c r="Q392" s="200">
        <f t="shared" si="127"/>
        <v>0</v>
      </c>
      <c r="R392" s="200">
        <f t="shared" si="127"/>
        <v>0</v>
      </c>
      <c r="S392" s="200">
        <f t="shared" si="127"/>
        <v>0</v>
      </c>
      <c r="T392" s="200">
        <f t="shared" si="127"/>
        <v>0</v>
      </c>
      <c r="U392" s="200">
        <f t="shared" si="127"/>
        <v>0</v>
      </c>
      <c r="V392" s="200">
        <f t="shared" si="127"/>
        <v>0</v>
      </c>
      <c r="W392" s="200">
        <f t="shared" si="127"/>
        <v>1</v>
      </c>
      <c r="X392" s="200">
        <f t="shared" si="127"/>
        <v>0</v>
      </c>
      <c r="Y392" s="200">
        <f t="shared" si="127"/>
        <v>0</v>
      </c>
      <c r="Z392" s="200">
        <f t="shared" si="127"/>
        <v>0</v>
      </c>
      <c r="AA392" s="200">
        <f t="shared" si="127"/>
        <v>2</v>
      </c>
      <c r="AB392" s="200">
        <f t="shared" si="127"/>
        <v>1</v>
      </c>
      <c r="AC392" s="200">
        <f t="shared" si="127"/>
        <v>0</v>
      </c>
      <c r="AD392" s="200">
        <f t="shared" si="127"/>
        <v>0</v>
      </c>
      <c r="AE392" s="200">
        <f t="shared" si="127"/>
        <v>1</v>
      </c>
      <c r="AF392" s="200">
        <f t="shared" si="127"/>
        <v>1</v>
      </c>
      <c r="AG392" s="189">
        <f t="shared" ref="AG392:AG397" si="129">SUM(B392:AF392)</f>
        <v>7</v>
      </c>
    </row>
    <row r="393">
      <c r="A393" s="202" t="s">
        <v>230</v>
      </c>
      <c r="B393" s="203">
        <f t="shared" ref="B393:AF393" si="128">sum(B397,B402)</f>
        <v>0</v>
      </c>
      <c r="C393" s="203">
        <f t="shared" si="128"/>
        <v>0</v>
      </c>
      <c r="D393" s="203">
        <f t="shared" si="128"/>
        <v>0</v>
      </c>
      <c r="E393" s="203">
        <f t="shared" si="128"/>
        <v>0</v>
      </c>
      <c r="F393" s="203">
        <f t="shared" si="128"/>
        <v>0</v>
      </c>
      <c r="G393" s="203">
        <f t="shared" si="128"/>
        <v>0</v>
      </c>
      <c r="H393" s="203">
        <f t="shared" si="128"/>
        <v>0</v>
      </c>
      <c r="I393" s="203">
        <f t="shared" si="128"/>
        <v>0</v>
      </c>
      <c r="J393" s="203">
        <f t="shared" si="128"/>
        <v>0</v>
      </c>
      <c r="K393" s="203">
        <f t="shared" si="128"/>
        <v>1</v>
      </c>
      <c r="L393" s="203">
        <f t="shared" si="128"/>
        <v>0</v>
      </c>
      <c r="M393" s="203">
        <f t="shared" si="128"/>
        <v>0</v>
      </c>
      <c r="N393" s="203">
        <f t="shared" si="128"/>
        <v>0</v>
      </c>
      <c r="O393" s="203">
        <f t="shared" si="128"/>
        <v>0</v>
      </c>
      <c r="P393" s="203">
        <f t="shared" si="128"/>
        <v>0</v>
      </c>
      <c r="Q393" s="203">
        <f t="shared" si="128"/>
        <v>0</v>
      </c>
      <c r="R393" s="203">
        <f t="shared" si="128"/>
        <v>0</v>
      </c>
      <c r="S393" s="203">
        <f t="shared" si="128"/>
        <v>0</v>
      </c>
      <c r="T393" s="203">
        <f t="shared" si="128"/>
        <v>0</v>
      </c>
      <c r="U393" s="203">
        <f t="shared" si="128"/>
        <v>0</v>
      </c>
      <c r="V393" s="203">
        <f t="shared" si="128"/>
        <v>0</v>
      </c>
      <c r="W393" s="203">
        <f t="shared" si="128"/>
        <v>1</v>
      </c>
      <c r="X393" s="203">
        <f t="shared" si="128"/>
        <v>0</v>
      </c>
      <c r="Y393" s="203">
        <f t="shared" si="128"/>
        <v>0</v>
      </c>
      <c r="Z393" s="203">
        <f t="shared" si="128"/>
        <v>0</v>
      </c>
      <c r="AA393" s="203">
        <f t="shared" si="128"/>
        <v>2</v>
      </c>
      <c r="AB393" s="203">
        <f t="shared" si="128"/>
        <v>1</v>
      </c>
      <c r="AC393" s="203">
        <f t="shared" si="128"/>
        <v>0</v>
      </c>
      <c r="AD393" s="203">
        <f t="shared" si="128"/>
        <v>0</v>
      </c>
      <c r="AE393" s="203">
        <f t="shared" si="128"/>
        <v>1</v>
      </c>
      <c r="AF393" s="203">
        <f t="shared" si="128"/>
        <v>1</v>
      </c>
      <c r="AG393" s="189">
        <f t="shared" si="129"/>
        <v>7</v>
      </c>
    </row>
    <row r="394">
      <c r="A394" s="288" t="s">
        <v>231</v>
      </c>
      <c r="B394" s="235">
        <v>0.0</v>
      </c>
      <c r="C394" s="235">
        <v>0.0</v>
      </c>
      <c r="D394" s="235">
        <v>0.0</v>
      </c>
      <c r="E394" s="235">
        <v>0.0</v>
      </c>
      <c r="F394" s="235">
        <v>0.0</v>
      </c>
      <c r="G394" s="235">
        <v>0.0</v>
      </c>
      <c r="H394" s="235">
        <v>0.0</v>
      </c>
      <c r="I394" s="235">
        <v>0.0</v>
      </c>
      <c r="J394" s="235">
        <v>0.0</v>
      </c>
      <c r="K394" s="235">
        <v>0.0</v>
      </c>
      <c r="L394" s="235">
        <v>0.0</v>
      </c>
      <c r="M394" s="235">
        <v>0.0</v>
      </c>
      <c r="N394" s="235">
        <v>0.0</v>
      </c>
      <c r="O394" s="235">
        <v>0.0</v>
      </c>
      <c r="P394" s="235">
        <v>0.0</v>
      </c>
      <c r="Q394" s="235">
        <v>0.0</v>
      </c>
      <c r="R394" s="235">
        <v>0.0</v>
      </c>
      <c r="S394" s="235">
        <v>0.0</v>
      </c>
      <c r="T394" s="235">
        <v>0.0</v>
      </c>
      <c r="U394" s="235">
        <v>0.0</v>
      </c>
      <c r="V394" s="235">
        <v>0.0</v>
      </c>
      <c r="W394" s="235">
        <v>0.0</v>
      </c>
      <c r="X394" s="235">
        <v>0.0</v>
      </c>
      <c r="Y394" s="235">
        <v>0.0</v>
      </c>
      <c r="Z394" s="235">
        <v>0.0</v>
      </c>
      <c r="AA394" s="235">
        <v>0.0</v>
      </c>
      <c r="AB394" s="235">
        <v>0.0</v>
      </c>
      <c r="AC394" s="235">
        <v>0.0</v>
      </c>
      <c r="AD394" s="235">
        <v>0.0</v>
      </c>
      <c r="AE394" s="235">
        <v>0.0</v>
      </c>
      <c r="AF394" s="235">
        <v>0.0</v>
      </c>
      <c r="AG394" s="189">
        <f t="shared" si="129"/>
        <v>0</v>
      </c>
    </row>
    <row r="395" collapsed="1">
      <c r="A395" s="288" t="s">
        <v>1218</v>
      </c>
      <c r="B395" s="235">
        <v>0.0</v>
      </c>
      <c r="C395" s="235">
        <v>0.0</v>
      </c>
      <c r="D395" s="235">
        <v>0.0</v>
      </c>
      <c r="E395" s="235">
        <v>0.0</v>
      </c>
      <c r="F395" s="235">
        <v>0.0</v>
      </c>
      <c r="G395" s="235">
        <v>0.0</v>
      </c>
      <c r="H395" s="235">
        <v>0.0</v>
      </c>
      <c r="I395" s="235">
        <v>0.0</v>
      </c>
      <c r="J395" s="235">
        <v>0.0</v>
      </c>
      <c r="K395" s="235">
        <v>1.0</v>
      </c>
      <c r="L395" s="235">
        <v>0.0</v>
      </c>
      <c r="M395" s="235">
        <v>0.0</v>
      </c>
      <c r="N395" s="235">
        <v>0.0</v>
      </c>
      <c r="O395" s="235">
        <v>0.0</v>
      </c>
      <c r="P395" s="235">
        <v>0.0</v>
      </c>
      <c r="Q395" s="235">
        <v>0.0</v>
      </c>
      <c r="R395" s="235">
        <v>0.0</v>
      </c>
      <c r="S395" s="235">
        <v>0.0</v>
      </c>
      <c r="T395" s="235">
        <v>0.0</v>
      </c>
      <c r="U395" s="235">
        <v>0.0</v>
      </c>
      <c r="V395" s="235">
        <v>0.0</v>
      </c>
      <c r="W395" s="235">
        <v>1.0</v>
      </c>
      <c r="X395" s="235">
        <v>0.0</v>
      </c>
      <c r="Y395" s="235">
        <v>0.0</v>
      </c>
      <c r="Z395" s="235">
        <v>0.0</v>
      </c>
      <c r="AA395" s="235">
        <v>2.0</v>
      </c>
      <c r="AB395" s="235">
        <v>1.0</v>
      </c>
      <c r="AC395" s="235">
        <v>0.0</v>
      </c>
      <c r="AD395" s="235">
        <v>0.0</v>
      </c>
      <c r="AE395" s="235">
        <v>1.0</v>
      </c>
      <c r="AF395" s="235">
        <v>1.0</v>
      </c>
      <c r="AG395" s="189">
        <f t="shared" si="129"/>
        <v>7</v>
      </c>
    </row>
    <row r="396" hidden="1" outlineLevel="1">
      <c r="A396" s="288" t="s">
        <v>1219</v>
      </c>
      <c r="B396" s="295"/>
      <c r="C396" s="295"/>
      <c r="D396" s="295"/>
      <c r="E396" s="295"/>
      <c r="F396" s="295"/>
      <c r="G396" s="295"/>
      <c r="H396" s="295"/>
      <c r="I396" s="295"/>
      <c r="J396" s="295"/>
      <c r="K396" s="295"/>
      <c r="L396" s="295"/>
      <c r="M396" s="295"/>
      <c r="N396" s="295"/>
      <c r="O396" s="295"/>
      <c r="P396" s="295"/>
      <c r="Q396" s="295"/>
      <c r="R396" s="295"/>
      <c r="S396" s="295"/>
      <c r="T396" s="295"/>
      <c r="U396" s="295"/>
      <c r="V396" s="295"/>
      <c r="W396" s="295"/>
      <c r="X396" s="295"/>
      <c r="Y396" s="295"/>
      <c r="Z396" s="295"/>
      <c r="AA396" s="295"/>
      <c r="AB396" s="295"/>
      <c r="AC396" s="295"/>
      <c r="AD396" s="295"/>
      <c r="AE396" s="295"/>
      <c r="AF396" s="295"/>
      <c r="AG396" s="189">
        <f t="shared" si="129"/>
        <v>0</v>
      </c>
    </row>
    <row r="397">
      <c r="A397" s="289" t="s">
        <v>234</v>
      </c>
      <c r="B397" s="290">
        <f t="shared" ref="B397:AF397" si="130">sum(B394:B396)</f>
        <v>0</v>
      </c>
      <c r="C397" s="290">
        <f t="shared" si="130"/>
        <v>0</v>
      </c>
      <c r="D397" s="290">
        <f t="shared" si="130"/>
        <v>0</v>
      </c>
      <c r="E397" s="290">
        <f t="shared" si="130"/>
        <v>0</v>
      </c>
      <c r="F397" s="290">
        <f t="shared" si="130"/>
        <v>0</v>
      </c>
      <c r="G397" s="290">
        <f t="shared" si="130"/>
        <v>0</v>
      </c>
      <c r="H397" s="290">
        <f t="shared" si="130"/>
        <v>0</v>
      </c>
      <c r="I397" s="290">
        <f t="shared" si="130"/>
        <v>0</v>
      </c>
      <c r="J397" s="290">
        <f t="shared" si="130"/>
        <v>0</v>
      </c>
      <c r="K397" s="290">
        <f t="shared" si="130"/>
        <v>1</v>
      </c>
      <c r="L397" s="290">
        <f t="shared" si="130"/>
        <v>0</v>
      </c>
      <c r="M397" s="290">
        <f t="shared" si="130"/>
        <v>0</v>
      </c>
      <c r="N397" s="290">
        <f t="shared" si="130"/>
        <v>0</v>
      </c>
      <c r="O397" s="290">
        <f t="shared" si="130"/>
        <v>0</v>
      </c>
      <c r="P397" s="290">
        <f t="shared" si="130"/>
        <v>0</v>
      </c>
      <c r="Q397" s="290">
        <f t="shared" si="130"/>
        <v>0</v>
      </c>
      <c r="R397" s="290">
        <f t="shared" si="130"/>
        <v>0</v>
      </c>
      <c r="S397" s="290">
        <f t="shared" si="130"/>
        <v>0</v>
      </c>
      <c r="T397" s="290">
        <f t="shared" si="130"/>
        <v>0</v>
      </c>
      <c r="U397" s="290">
        <f t="shared" si="130"/>
        <v>0</v>
      </c>
      <c r="V397" s="290">
        <f t="shared" si="130"/>
        <v>0</v>
      </c>
      <c r="W397" s="290">
        <f t="shared" si="130"/>
        <v>1</v>
      </c>
      <c r="X397" s="290">
        <f t="shared" si="130"/>
        <v>0</v>
      </c>
      <c r="Y397" s="290">
        <f t="shared" si="130"/>
        <v>0</v>
      </c>
      <c r="Z397" s="290">
        <f t="shared" si="130"/>
        <v>0</v>
      </c>
      <c r="AA397" s="290">
        <f t="shared" si="130"/>
        <v>2</v>
      </c>
      <c r="AB397" s="290">
        <f t="shared" si="130"/>
        <v>1</v>
      </c>
      <c r="AC397" s="290">
        <f t="shared" si="130"/>
        <v>0</v>
      </c>
      <c r="AD397" s="290">
        <f t="shared" si="130"/>
        <v>0</v>
      </c>
      <c r="AE397" s="290">
        <f t="shared" si="130"/>
        <v>1</v>
      </c>
      <c r="AF397" s="290">
        <f t="shared" si="130"/>
        <v>1</v>
      </c>
      <c r="AG397" s="189">
        <f t="shared" si="129"/>
        <v>7</v>
      </c>
    </row>
    <row r="398" collapsed="1">
      <c r="A398" s="211"/>
      <c r="B398" s="307"/>
      <c r="C398" s="307"/>
      <c r="D398" s="307"/>
      <c r="E398" s="307"/>
      <c r="F398" s="307"/>
      <c r="G398" s="307"/>
      <c r="H398" s="307"/>
      <c r="I398" s="307"/>
      <c r="J398" s="307"/>
      <c r="K398" s="307"/>
      <c r="L398" s="307"/>
      <c r="M398" s="307"/>
      <c r="N398" s="307"/>
      <c r="O398" s="307"/>
      <c r="P398" s="307"/>
      <c r="Q398" s="307"/>
      <c r="R398" s="307"/>
      <c r="S398" s="307"/>
      <c r="T398" s="307"/>
      <c r="U398" s="307"/>
      <c r="V398" s="307"/>
      <c r="W398" s="307"/>
      <c r="X398" s="307"/>
      <c r="Y398" s="307"/>
      <c r="Z398" s="307"/>
      <c r="AA398" s="307"/>
      <c r="AB398" s="307"/>
      <c r="AC398" s="307"/>
      <c r="AD398" s="307"/>
      <c r="AE398" s="307"/>
      <c r="AF398" s="307"/>
      <c r="AG398" s="189"/>
    </row>
    <row r="399" hidden="1" outlineLevel="1">
      <c r="A399" s="288" t="s">
        <v>235</v>
      </c>
      <c r="B399" s="295"/>
      <c r="C399" s="295"/>
      <c r="D399" s="295"/>
      <c r="E399" s="295"/>
      <c r="F399" s="295"/>
      <c r="G399" s="295"/>
      <c r="H399" s="295"/>
      <c r="I399" s="295"/>
      <c r="J399" s="295"/>
      <c r="K399" s="295"/>
      <c r="L399" s="295"/>
      <c r="M399" s="295"/>
      <c r="N399" s="295"/>
      <c r="O399" s="295"/>
      <c r="P399" s="295"/>
      <c r="Q399" s="295"/>
      <c r="R399" s="295"/>
      <c r="S399" s="295"/>
      <c r="T399" s="295"/>
      <c r="U399" s="295"/>
      <c r="V399" s="295"/>
      <c r="W399" s="295"/>
      <c r="X399" s="295"/>
      <c r="Y399" s="295"/>
      <c r="Z399" s="295"/>
      <c r="AA399" s="295"/>
      <c r="AB399" s="295"/>
      <c r="AC399" s="295"/>
      <c r="AD399" s="295"/>
      <c r="AE399" s="295"/>
      <c r="AF399" s="295"/>
      <c r="AG399" s="189">
        <f t="shared" ref="AG399:AG402" si="131">SUM(B399:AF399)</f>
        <v>0</v>
      </c>
    </row>
    <row r="400" hidden="1" outlineLevel="1">
      <c r="A400" s="288" t="s">
        <v>1220</v>
      </c>
      <c r="B400" s="295"/>
      <c r="C400" s="295"/>
      <c r="D400" s="295"/>
      <c r="E400" s="295"/>
      <c r="F400" s="295"/>
      <c r="G400" s="295"/>
      <c r="H400" s="295"/>
      <c r="I400" s="295"/>
      <c r="J400" s="295"/>
      <c r="K400" s="295"/>
      <c r="L400" s="295"/>
      <c r="M400" s="295"/>
      <c r="N400" s="295"/>
      <c r="O400" s="295"/>
      <c r="P400" s="295"/>
      <c r="Q400" s="295"/>
      <c r="R400" s="295"/>
      <c r="S400" s="295"/>
      <c r="T400" s="295"/>
      <c r="U400" s="295"/>
      <c r="V400" s="295"/>
      <c r="W400" s="295"/>
      <c r="X400" s="295"/>
      <c r="Y400" s="295"/>
      <c r="Z400" s="295"/>
      <c r="AA400" s="295"/>
      <c r="AB400" s="295"/>
      <c r="AC400" s="295"/>
      <c r="AD400" s="295"/>
      <c r="AE400" s="295"/>
      <c r="AF400" s="295"/>
      <c r="AG400" s="189">
        <f t="shared" si="131"/>
        <v>0</v>
      </c>
    </row>
    <row r="401" hidden="1" outlineLevel="1">
      <c r="A401" s="288" t="s">
        <v>1221</v>
      </c>
      <c r="B401" s="295"/>
      <c r="C401" s="295"/>
      <c r="D401" s="295"/>
      <c r="E401" s="295"/>
      <c r="F401" s="295"/>
      <c r="G401" s="295"/>
      <c r="H401" s="295"/>
      <c r="I401" s="295"/>
      <c r="J401" s="295"/>
      <c r="K401" s="295"/>
      <c r="L401" s="295"/>
      <c r="M401" s="295"/>
      <c r="N401" s="295"/>
      <c r="O401" s="295"/>
      <c r="P401" s="295"/>
      <c r="Q401" s="295"/>
      <c r="R401" s="295"/>
      <c r="S401" s="295"/>
      <c r="T401" s="295"/>
      <c r="U401" s="295"/>
      <c r="V401" s="295"/>
      <c r="W401" s="295"/>
      <c r="X401" s="295"/>
      <c r="Y401" s="295"/>
      <c r="Z401" s="295"/>
      <c r="AA401" s="295"/>
      <c r="AB401" s="295"/>
      <c r="AC401" s="295"/>
      <c r="AD401" s="295"/>
      <c r="AE401" s="295"/>
      <c r="AF401" s="295"/>
      <c r="AG401" s="189">
        <f t="shared" si="131"/>
        <v>0</v>
      </c>
    </row>
    <row r="402" hidden="1" outlineLevel="1">
      <c r="A402" s="289" t="s">
        <v>238</v>
      </c>
      <c r="B402" s="290">
        <f t="shared" ref="B402:AF402" si="132">sum(B399:B401)</f>
        <v>0</v>
      </c>
      <c r="C402" s="290">
        <f t="shared" si="132"/>
        <v>0</v>
      </c>
      <c r="D402" s="290">
        <f t="shared" si="132"/>
        <v>0</v>
      </c>
      <c r="E402" s="290">
        <f t="shared" si="132"/>
        <v>0</v>
      </c>
      <c r="F402" s="290">
        <f t="shared" si="132"/>
        <v>0</v>
      </c>
      <c r="G402" s="290">
        <f t="shared" si="132"/>
        <v>0</v>
      </c>
      <c r="H402" s="290">
        <f t="shared" si="132"/>
        <v>0</v>
      </c>
      <c r="I402" s="290">
        <f t="shared" si="132"/>
        <v>0</v>
      </c>
      <c r="J402" s="290">
        <f t="shared" si="132"/>
        <v>0</v>
      </c>
      <c r="K402" s="290">
        <f t="shared" si="132"/>
        <v>0</v>
      </c>
      <c r="L402" s="290">
        <f t="shared" si="132"/>
        <v>0</v>
      </c>
      <c r="M402" s="290">
        <f t="shared" si="132"/>
        <v>0</v>
      </c>
      <c r="N402" s="290">
        <f t="shared" si="132"/>
        <v>0</v>
      </c>
      <c r="O402" s="290">
        <f t="shared" si="132"/>
        <v>0</v>
      </c>
      <c r="P402" s="290">
        <f t="shared" si="132"/>
        <v>0</v>
      </c>
      <c r="Q402" s="290">
        <f t="shared" si="132"/>
        <v>0</v>
      </c>
      <c r="R402" s="290">
        <f t="shared" si="132"/>
        <v>0</v>
      </c>
      <c r="S402" s="290">
        <f t="shared" si="132"/>
        <v>0</v>
      </c>
      <c r="T402" s="290">
        <f t="shared" si="132"/>
        <v>0</v>
      </c>
      <c r="U402" s="290">
        <f t="shared" si="132"/>
        <v>0</v>
      </c>
      <c r="V402" s="290">
        <f t="shared" si="132"/>
        <v>0</v>
      </c>
      <c r="W402" s="290">
        <f t="shared" si="132"/>
        <v>0</v>
      </c>
      <c r="X402" s="290">
        <f t="shared" si="132"/>
        <v>0</v>
      </c>
      <c r="Y402" s="290">
        <f t="shared" si="132"/>
        <v>0</v>
      </c>
      <c r="Z402" s="290">
        <f t="shared" si="132"/>
        <v>0</v>
      </c>
      <c r="AA402" s="290">
        <f t="shared" si="132"/>
        <v>0</v>
      </c>
      <c r="AB402" s="290">
        <f t="shared" si="132"/>
        <v>0</v>
      </c>
      <c r="AC402" s="290">
        <f t="shared" si="132"/>
        <v>0</v>
      </c>
      <c r="AD402" s="290">
        <f t="shared" si="132"/>
        <v>0</v>
      </c>
      <c r="AE402" s="290">
        <f t="shared" si="132"/>
        <v>0</v>
      </c>
      <c r="AF402" s="290">
        <f t="shared" si="132"/>
        <v>0</v>
      </c>
      <c r="AG402" s="189">
        <f t="shared" si="131"/>
        <v>0</v>
      </c>
    </row>
    <row r="403" hidden="1" outlineLevel="1">
      <c r="A403" s="211"/>
      <c r="B403" s="293"/>
      <c r="C403" s="293"/>
      <c r="D403" s="293"/>
      <c r="E403" s="293"/>
      <c r="F403" s="293"/>
      <c r="G403" s="293"/>
      <c r="H403" s="293"/>
      <c r="I403" s="293"/>
      <c r="J403" s="293"/>
      <c r="K403" s="293"/>
      <c r="L403" s="293"/>
      <c r="M403" s="293"/>
      <c r="N403" s="293"/>
      <c r="O403" s="293"/>
      <c r="P403" s="293"/>
      <c r="Q403" s="293"/>
      <c r="R403" s="293"/>
      <c r="S403" s="293"/>
      <c r="T403" s="293"/>
      <c r="U403" s="293"/>
      <c r="V403" s="293"/>
      <c r="W403" s="293"/>
      <c r="X403" s="293"/>
      <c r="Y403" s="293"/>
      <c r="Z403" s="293"/>
      <c r="AA403" s="293"/>
      <c r="AB403" s="293"/>
      <c r="AC403" s="293"/>
      <c r="AD403" s="293"/>
      <c r="AE403" s="293"/>
      <c r="AF403" s="293"/>
      <c r="AG403" s="189"/>
    </row>
    <row r="404" collapsed="1">
      <c r="A404" s="218" t="s">
        <v>239</v>
      </c>
      <c r="B404" s="219">
        <f t="shared" ref="B404:AF404" si="133">sum(B408,B412,B417)</f>
        <v>0</v>
      </c>
      <c r="C404" s="219">
        <f t="shared" si="133"/>
        <v>0</v>
      </c>
      <c r="D404" s="219">
        <f t="shared" si="133"/>
        <v>0</v>
      </c>
      <c r="E404" s="219">
        <f t="shared" si="133"/>
        <v>0</v>
      </c>
      <c r="F404" s="219">
        <f t="shared" si="133"/>
        <v>0</v>
      </c>
      <c r="G404" s="219">
        <f t="shared" si="133"/>
        <v>0</v>
      </c>
      <c r="H404" s="219">
        <f t="shared" si="133"/>
        <v>0</v>
      </c>
      <c r="I404" s="219">
        <f t="shared" si="133"/>
        <v>0</v>
      </c>
      <c r="J404" s="219">
        <f t="shared" si="133"/>
        <v>0</v>
      </c>
      <c r="K404" s="219">
        <f t="shared" si="133"/>
        <v>0</v>
      </c>
      <c r="L404" s="219">
        <f t="shared" si="133"/>
        <v>0</v>
      </c>
      <c r="M404" s="219">
        <f t="shared" si="133"/>
        <v>0</v>
      </c>
      <c r="N404" s="219">
        <f t="shared" si="133"/>
        <v>0</v>
      </c>
      <c r="O404" s="219">
        <f t="shared" si="133"/>
        <v>0</v>
      </c>
      <c r="P404" s="219">
        <f t="shared" si="133"/>
        <v>0</v>
      </c>
      <c r="Q404" s="219">
        <f t="shared" si="133"/>
        <v>0</v>
      </c>
      <c r="R404" s="219">
        <f t="shared" si="133"/>
        <v>0</v>
      </c>
      <c r="S404" s="219">
        <f t="shared" si="133"/>
        <v>0</v>
      </c>
      <c r="T404" s="219">
        <f t="shared" si="133"/>
        <v>0</v>
      </c>
      <c r="U404" s="219">
        <f t="shared" si="133"/>
        <v>0</v>
      </c>
      <c r="V404" s="219">
        <f t="shared" si="133"/>
        <v>0</v>
      </c>
      <c r="W404" s="219">
        <f t="shared" si="133"/>
        <v>0</v>
      </c>
      <c r="X404" s="219">
        <f t="shared" si="133"/>
        <v>0</v>
      </c>
      <c r="Y404" s="219">
        <f t="shared" si="133"/>
        <v>0</v>
      </c>
      <c r="Z404" s="219">
        <f t="shared" si="133"/>
        <v>0</v>
      </c>
      <c r="AA404" s="219">
        <f t="shared" si="133"/>
        <v>0</v>
      </c>
      <c r="AB404" s="219">
        <f t="shared" si="133"/>
        <v>0</v>
      </c>
      <c r="AC404" s="219">
        <f t="shared" si="133"/>
        <v>0</v>
      </c>
      <c r="AD404" s="219">
        <f t="shared" si="133"/>
        <v>0</v>
      </c>
      <c r="AE404" s="219">
        <f t="shared" si="133"/>
        <v>0</v>
      </c>
      <c r="AF404" s="219">
        <f t="shared" si="133"/>
        <v>0</v>
      </c>
      <c r="AG404" s="189">
        <f t="shared" ref="AG404:AG408" si="134">SUM(B404:AF404)</f>
        <v>0</v>
      </c>
    </row>
    <row r="405" hidden="1" outlineLevel="1">
      <c r="A405" s="288" t="s">
        <v>240</v>
      </c>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c r="AD405" s="222"/>
      <c r="AE405" s="222"/>
      <c r="AF405" s="222"/>
      <c r="AG405" s="189">
        <f t="shared" si="134"/>
        <v>0</v>
      </c>
    </row>
    <row r="406" hidden="1" outlineLevel="1">
      <c r="A406" s="288" t="s">
        <v>1222</v>
      </c>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c r="AD406" s="222"/>
      <c r="AE406" s="222"/>
      <c r="AF406" s="222"/>
      <c r="AG406" s="189">
        <f t="shared" si="134"/>
        <v>0</v>
      </c>
    </row>
    <row r="407" hidden="1" outlineLevel="1">
      <c r="A407" s="288" t="s">
        <v>1223</v>
      </c>
      <c r="B407" s="295"/>
      <c r="C407" s="295"/>
      <c r="D407" s="295"/>
      <c r="E407" s="295"/>
      <c r="F407" s="295"/>
      <c r="G407" s="295"/>
      <c r="H407" s="295"/>
      <c r="I407" s="295"/>
      <c r="J407" s="295"/>
      <c r="K407" s="295"/>
      <c r="L407" s="295"/>
      <c r="M407" s="295"/>
      <c r="N407" s="295"/>
      <c r="O407" s="295"/>
      <c r="P407" s="295"/>
      <c r="Q407" s="295"/>
      <c r="R407" s="295"/>
      <c r="S407" s="295"/>
      <c r="T407" s="295"/>
      <c r="U407" s="295"/>
      <c r="V407" s="295"/>
      <c r="W407" s="295"/>
      <c r="X407" s="295"/>
      <c r="Y407" s="295"/>
      <c r="Z407" s="295"/>
      <c r="AA407" s="295"/>
      <c r="AB407" s="295"/>
      <c r="AC407" s="295"/>
      <c r="AD407" s="295"/>
      <c r="AE407" s="295"/>
      <c r="AF407" s="295"/>
      <c r="AG407" s="189">
        <f t="shared" si="134"/>
        <v>0</v>
      </c>
    </row>
    <row r="408" hidden="1" outlineLevel="1">
      <c r="A408" s="289" t="s">
        <v>243</v>
      </c>
      <c r="B408" s="290">
        <f t="shared" ref="B408:AF408" si="135">sum(B405:B407)</f>
        <v>0</v>
      </c>
      <c r="C408" s="290">
        <f t="shared" si="135"/>
        <v>0</v>
      </c>
      <c r="D408" s="290">
        <f t="shared" si="135"/>
        <v>0</v>
      </c>
      <c r="E408" s="290">
        <f t="shared" si="135"/>
        <v>0</v>
      </c>
      <c r="F408" s="290">
        <f t="shared" si="135"/>
        <v>0</v>
      </c>
      <c r="G408" s="290">
        <f t="shared" si="135"/>
        <v>0</v>
      </c>
      <c r="H408" s="290">
        <f t="shared" si="135"/>
        <v>0</v>
      </c>
      <c r="I408" s="290">
        <f t="shared" si="135"/>
        <v>0</v>
      </c>
      <c r="J408" s="290">
        <f t="shared" si="135"/>
        <v>0</v>
      </c>
      <c r="K408" s="290">
        <f t="shared" si="135"/>
        <v>0</v>
      </c>
      <c r="L408" s="290">
        <f t="shared" si="135"/>
        <v>0</v>
      </c>
      <c r="M408" s="290">
        <f t="shared" si="135"/>
        <v>0</v>
      </c>
      <c r="N408" s="290">
        <f t="shared" si="135"/>
        <v>0</v>
      </c>
      <c r="O408" s="290">
        <f t="shared" si="135"/>
        <v>0</v>
      </c>
      <c r="P408" s="290">
        <f t="shared" si="135"/>
        <v>0</v>
      </c>
      <c r="Q408" s="290">
        <f t="shared" si="135"/>
        <v>0</v>
      </c>
      <c r="R408" s="290">
        <f t="shared" si="135"/>
        <v>0</v>
      </c>
      <c r="S408" s="290">
        <f t="shared" si="135"/>
        <v>0</v>
      </c>
      <c r="T408" s="290">
        <f t="shared" si="135"/>
        <v>0</v>
      </c>
      <c r="U408" s="290">
        <f t="shared" si="135"/>
        <v>0</v>
      </c>
      <c r="V408" s="290">
        <f t="shared" si="135"/>
        <v>0</v>
      </c>
      <c r="W408" s="290">
        <f t="shared" si="135"/>
        <v>0</v>
      </c>
      <c r="X408" s="290">
        <f t="shared" si="135"/>
        <v>0</v>
      </c>
      <c r="Y408" s="290">
        <f t="shared" si="135"/>
        <v>0</v>
      </c>
      <c r="Z408" s="290">
        <f t="shared" si="135"/>
        <v>0</v>
      </c>
      <c r="AA408" s="290">
        <f t="shared" si="135"/>
        <v>0</v>
      </c>
      <c r="AB408" s="290">
        <f t="shared" si="135"/>
        <v>0</v>
      </c>
      <c r="AC408" s="290">
        <f t="shared" si="135"/>
        <v>0</v>
      </c>
      <c r="AD408" s="290">
        <f t="shared" si="135"/>
        <v>0</v>
      </c>
      <c r="AE408" s="290">
        <f t="shared" si="135"/>
        <v>0</v>
      </c>
      <c r="AF408" s="290">
        <f t="shared" si="135"/>
        <v>0</v>
      </c>
      <c r="AG408" s="189">
        <f t="shared" si="134"/>
        <v>0</v>
      </c>
    </row>
    <row r="409" hidden="1" outlineLevel="1">
      <c r="A409" s="211"/>
      <c r="B409" s="352"/>
      <c r="C409" s="352"/>
      <c r="D409" s="352"/>
      <c r="E409" s="352"/>
      <c r="F409" s="352"/>
      <c r="G409" s="352"/>
      <c r="H409" s="352"/>
      <c r="I409" s="352"/>
      <c r="J409" s="352"/>
      <c r="K409" s="352"/>
      <c r="L409" s="352"/>
      <c r="M409" s="352"/>
      <c r="N409" s="352"/>
      <c r="O409" s="352"/>
      <c r="P409" s="352"/>
      <c r="Q409" s="352"/>
      <c r="R409" s="352"/>
      <c r="S409" s="352"/>
      <c r="T409" s="352"/>
      <c r="U409" s="352"/>
      <c r="V409" s="352"/>
      <c r="W409" s="352"/>
      <c r="X409" s="352"/>
      <c r="Y409" s="352"/>
      <c r="Z409" s="352"/>
      <c r="AA409" s="352"/>
      <c r="AB409" s="352"/>
      <c r="AC409" s="352"/>
      <c r="AD409" s="352"/>
      <c r="AE409" s="352"/>
      <c r="AF409" s="352"/>
      <c r="AG409" s="189"/>
    </row>
    <row r="410" hidden="1" outlineLevel="1">
      <c r="A410" s="288" t="s">
        <v>244</v>
      </c>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c r="AD410" s="222"/>
      <c r="AE410" s="222"/>
      <c r="AF410" s="222"/>
      <c r="AG410" s="189">
        <f t="shared" ref="AG410:AG412" si="136">SUM(B410:AF410)</f>
        <v>0</v>
      </c>
    </row>
    <row r="411" hidden="1" outlineLevel="1">
      <c r="A411" s="288" t="s">
        <v>1224</v>
      </c>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c r="AA411" s="221"/>
      <c r="AB411" s="221"/>
      <c r="AC411" s="221"/>
      <c r="AD411" s="221"/>
      <c r="AE411" s="221"/>
      <c r="AF411" s="221"/>
      <c r="AG411" s="189">
        <f t="shared" si="136"/>
        <v>0</v>
      </c>
    </row>
    <row r="412" hidden="1" outlineLevel="1">
      <c r="A412" s="289" t="s">
        <v>246</v>
      </c>
      <c r="B412" s="290">
        <f t="shared" ref="B412:AF412" si="137">sum(B410:B411)</f>
        <v>0</v>
      </c>
      <c r="C412" s="290">
        <f t="shared" si="137"/>
        <v>0</v>
      </c>
      <c r="D412" s="290">
        <f t="shared" si="137"/>
        <v>0</v>
      </c>
      <c r="E412" s="290">
        <f t="shared" si="137"/>
        <v>0</v>
      </c>
      <c r="F412" s="290">
        <f t="shared" si="137"/>
        <v>0</v>
      </c>
      <c r="G412" s="290">
        <f t="shared" si="137"/>
        <v>0</v>
      </c>
      <c r="H412" s="290">
        <f t="shared" si="137"/>
        <v>0</v>
      </c>
      <c r="I412" s="290">
        <f t="shared" si="137"/>
        <v>0</v>
      </c>
      <c r="J412" s="290">
        <f t="shared" si="137"/>
        <v>0</v>
      </c>
      <c r="K412" s="290">
        <f t="shared" si="137"/>
        <v>0</v>
      </c>
      <c r="L412" s="290">
        <f t="shared" si="137"/>
        <v>0</v>
      </c>
      <c r="M412" s="290">
        <f t="shared" si="137"/>
        <v>0</v>
      </c>
      <c r="N412" s="290">
        <f t="shared" si="137"/>
        <v>0</v>
      </c>
      <c r="O412" s="290">
        <f t="shared" si="137"/>
        <v>0</v>
      </c>
      <c r="P412" s="290">
        <f t="shared" si="137"/>
        <v>0</v>
      </c>
      <c r="Q412" s="290">
        <f t="shared" si="137"/>
        <v>0</v>
      </c>
      <c r="R412" s="290">
        <f t="shared" si="137"/>
        <v>0</v>
      </c>
      <c r="S412" s="290">
        <f t="shared" si="137"/>
        <v>0</v>
      </c>
      <c r="T412" s="290">
        <f t="shared" si="137"/>
        <v>0</v>
      </c>
      <c r="U412" s="290">
        <f t="shared" si="137"/>
        <v>0</v>
      </c>
      <c r="V412" s="290">
        <f t="shared" si="137"/>
        <v>0</v>
      </c>
      <c r="W412" s="290">
        <f t="shared" si="137"/>
        <v>0</v>
      </c>
      <c r="X412" s="290">
        <f t="shared" si="137"/>
        <v>0</v>
      </c>
      <c r="Y412" s="290">
        <f t="shared" si="137"/>
        <v>0</v>
      </c>
      <c r="Z412" s="290">
        <f t="shared" si="137"/>
        <v>0</v>
      </c>
      <c r="AA412" s="290">
        <f t="shared" si="137"/>
        <v>0</v>
      </c>
      <c r="AB412" s="290">
        <f t="shared" si="137"/>
        <v>0</v>
      </c>
      <c r="AC412" s="290">
        <f t="shared" si="137"/>
        <v>0</v>
      </c>
      <c r="AD412" s="290">
        <f t="shared" si="137"/>
        <v>0</v>
      </c>
      <c r="AE412" s="290">
        <f t="shared" si="137"/>
        <v>0</v>
      </c>
      <c r="AF412" s="290">
        <f t="shared" si="137"/>
        <v>0</v>
      </c>
      <c r="AG412" s="189">
        <f t="shared" si="136"/>
        <v>0</v>
      </c>
    </row>
    <row r="413" hidden="1" outlineLevel="1">
      <c r="A413" s="211"/>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89"/>
    </row>
    <row r="414" hidden="1" outlineLevel="1">
      <c r="A414" s="288" t="s">
        <v>1225</v>
      </c>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c r="AD414" s="222"/>
      <c r="AE414" s="222"/>
      <c r="AF414" s="222"/>
      <c r="AG414" s="189">
        <f t="shared" ref="AG414:AG417" si="138">SUM(B414:AF414)</f>
        <v>0</v>
      </c>
    </row>
    <row r="415" hidden="1" outlineLevel="1">
      <c r="A415" s="288" t="s">
        <v>1226</v>
      </c>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c r="AD415" s="222"/>
      <c r="AE415" s="222"/>
      <c r="AF415" s="222"/>
      <c r="AG415" s="189">
        <f t="shared" si="138"/>
        <v>0</v>
      </c>
    </row>
    <row r="416" hidden="1" outlineLevel="1">
      <c r="A416" s="288" t="s">
        <v>1227</v>
      </c>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c r="AD416" s="222"/>
      <c r="AE416" s="222"/>
      <c r="AF416" s="222"/>
      <c r="AG416" s="189">
        <f t="shared" si="138"/>
        <v>0</v>
      </c>
    </row>
    <row r="417" hidden="1" outlineLevel="1">
      <c r="A417" s="296" t="s">
        <v>250</v>
      </c>
      <c r="B417" s="297">
        <f t="shared" ref="B417:AF417" si="139">sum(B414:B416)</f>
        <v>0</v>
      </c>
      <c r="C417" s="297">
        <f t="shared" si="139"/>
        <v>0</v>
      </c>
      <c r="D417" s="297">
        <f t="shared" si="139"/>
        <v>0</v>
      </c>
      <c r="E417" s="297">
        <f t="shared" si="139"/>
        <v>0</v>
      </c>
      <c r="F417" s="297">
        <f t="shared" si="139"/>
        <v>0</v>
      </c>
      <c r="G417" s="297">
        <f t="shared" si="139"/>
        <v>0</v>
      </c>
      <c r="H417" s="297">
        <f t="shared" si="139"/>
        <v>0</v>
      </c>
      <c r="I417" s="297">
        <f t="shared" si="139"/>
        <v>0</v>
      </c>
      <c r="J417" s="297">
        <f t="shared" si="139"/>
        <v>0</v>
      </c>
      <c r="K417" s="297">
        <f t="shared" si="139"/>
        <v>0</v>
      </c>
      <c r="L417" s="297">
        <f t="shared" si="139"/>
        <v>0</v>
      </c>
      <c r="M417" s="297">
        <f t="shared" si="139"/>
        <v>0</v>
      </c>
      <c r="N417" s="297">
        <f t="shared" si="139"/>
        <v>0</v>
      </c>
      <c r="O417" s="297">
        <f t="shared" si="139"/>
        <v>0</v>
      </c>
      <c r="P417" s="297">
        <f t="shared" si="139"/>
        <v>0</v>
      </c>
      <c r="Q417" s="297">
        <f t="shared" si="139"/>
        <v>0</v>
      </c>
      <c r="R417" s="297">
        <f t="shared" si="139"/>
        <v>0</v>
      </c>
      <c r="S417" s="297">
        <f t="shared" si="139"/>
        <v>0</v>
      </c>
      <c r="T417" s="297">
        <f t="shared" si="139"/>
        <v>0</v>
      </c>
      <c r="U417" s="297">
        <f t="shared" si="139"/>
        <v>0</v>
      </c>
      <c r="V417" s="297">
        <f t="shared" si="139"/>
        <v>0</v>
      </c>
      <c r="W417" s="297">
        <f t="shared" si="139"/>
        <v>0</v>
      </c>
      <c r="X417" s="297">
        <f t="shared" si="139"/>
        <v>0</v>
      </c>
      <c r="Y417" s="297">
        <f t="shared" si="139"/>
        <v>0</v>
      </c>
      <c r="Z417" s="297">
        <f t="shared" si="139"/>
        <v>0</v>
      </c>
      <c r="AA417" s="297">
        <f t="shared" si="139"/>
        <v>0</v>
      </c>
      <c r="AB417" s="297">
        <f t="shared" si="139"/>
        <v>0</v>
      </c>
      <c r="AC417" s="297">
        <f t="shared" si="139"/>
        <v>0</v>
      </c>
      <c r="AD417" s="297">
        <f t="shared" si="139"/>
        <v>0</v>
      </c>
      <c r="AE417" s="297">
        <f t="shared" si="139"/>
        <v>0</v>
      </c>
      <c r="AF417" s="297">
        <f t="shared" si="139"/>
        <v>0</v>
      </c>
      <c r="AG417" s="189">
        <f t="shared" si="138"/>
        <v>0</v>
      </c>
    </row>
    <row r="418">
      <c r="A418" s="211"/>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89"/>
    </row>
    <row r="419">
      <c r="A419" s="299" t="s">
        <v>278</v>
      </c>
      <c r="B419" s="245">
        <v>0.0</v>
      </c>
      <c r="C419" s="245">
        <v>0.0</v>
      </c>
      <c r="D419" s="245">
        <v>0.0</v>
      </c>
      <c r="E419" s="245">
        <v>0.0</v>
      </c>
      <c r="F419" s="245">
        <v>0.0</v>
      </c>
      <c r="G419" s="245">
        <v>0.0</v>
      </c>
      <c r="H419" s="245">
        <v>0.0</v>
      </c>
      <c r="I419" s="245">
        <v>0.0</v>
      </c>
      <c r="J419" s="245">
        <v>0.0</v>
      </c>
      <c r="K419" s="245">
        <v>0.0</v>
      </c>
      <c r="L419" s="245">
        <v>0.0</v>
      </c>
      <c r="M419" s="245">
        <v>0.0</v>
      </c>
      <c r="N419" s="245">
        <v>0.0</v>
      </c>
      <c r="O419" s="245">
        <v>0.0</v>
      </c>
      <c r="P419" s="245">
        <v>0.0</v>
      </c>
      <c r="Q419" s="245">
        <v>0.0</v>
      </c>
      <c r="R419" s="245">
        <v>0.0</v>
      </c>
      <c r="S419" s="245">
        <v>0.0</v>
      </c>
      <c r="T419" s="245">
        <v>0.0</v>
      </c>
      <c r="U419" s="245">
        <v>0.0</v>
      </c>
      <c r="V419" s="245">
        <v>0.0</v>
      </c>
      <c r="W419" s="245">
        <v>0.0</v>
      </c>
      <c r="X419" s="245">
        <v>0.0</v>
      </c>
      <c r="Y419" s="245">
        <v>0.0</v>
      </c>
      <c r="Z419" s="245">
        <v>0.0</v>
      </c>
      <c r="AA419" s="245">
        <v>0.0</v>
      </c>
      <c r="AB419" s="245">
        <v>0.0</v>
      </c>
      <c r="AC419" s="245">
        <v>0.0</v>
      </c>
      <c r="AD419" s="245">
        <v>0.0</v>
      </c>
      <c r="AE419" s="245">
        <v>0.0</v>
      </c>
      <c r="AF419" s="245">
        <v>0.0</v>
      </c>
      <c r="AG419" s="189">
        <f t="shared" ref="AG419:AG432" si="140">SUM(B419:AF419)</f>
        <v>0</v>
      </c>
    </row>
    <row r="420">
      <c r="A420" s="300" t="s">
        <v>279</v>
      </c>
      <c r="B420" s="235">
        <v>0.0</v>
      </c>
      <c r="C420" s="235">
        <v>0.0</v>
      </c>
      <c r="D420" s="235">
        <v>0.0</v>
      </c>
      <c r="E420" s="235">
        <v>0.0</v>
      </c>
      <c r="F420" s="235">
        <v>0.0</v>
      </c>
      <c r="G420" s="235">
        <v>0.0</v>
      </c>
      <c r="H420" s="235">
        <v>0.0</v>
      </c>
      <c r="I420" s="235">
        <v>0.0</v>
      </c>
      <c r="J420" s="235">
        <v>0.0</v>
      </c>
      <c r="K420" s="235">
        <v>0.0</v>
      </c>
      <c r="L420" s="235">
        <v>0.0</v>
      </c>
      <c r="M420" s="235">
        <v>0.0</v>
      </c>
      <c r="N420" s="235">
        <v>0.0</v>
      </c>
      <c r="O420" s="235">
        <v>0.0</v>
      </c>
      <c r="P420" s="235">
        <v>0.0</v>
      </c>
      <c r="Q420" s="235">
        <v>0.0</v>
      </c>
      <c r="R420" s="235">
        <v>0.0</v>
      </c>
      <c r="S420" s="235">
        <v>0.0</v>
      </c>
      <c r="T420" s="235">
        <v>0.0</v>
      </c>
      <c r="U420" s="235">
        <v>0.0</v>
      </c>
      <c r="V420" s="235">
        <v>0.0</v>
      </c>
      <c r="W420" s="235">
        <v>0.0</v>
      </c>
      <c r="X420" s="235">
        <v>0.0</v>
      </c>
      <c r="Y420" s="235">
        <v>0.0</v>
      </c>
      <c r="Z420" s="235">
        <v>0.0</v>
      </c>
      <c r="AA420" s="235">
        <v>0.0</v>
      </c>
      <c r="AB420" s="235">
        <v>0.0</v>
      </c>
      <c r="AC420" s="235">
        <v>0.0</v>
      </c>
      <c r="AD420" s="235">
        <v>0.0</v>
      </c>
      <c r="AE420" s="235">
        <v>0.0</v>
      </c>
      <c r="AF420" s="235">
        <v>0.0</v>
      </c>
      <c r="AG420" s="189">
        <f t="shared" si="140"/>
        <v>0</v>
      </c>
    </row>
    <row r="421">
      <c r="A421" s="300" t="s">
        <v>1228</v>
      </c>
      <c r="B421" s="235">
        <v>0.0</v>
      </c>
      <c r="C421" s="235">
        <v>0.0</v>
      </c>
      <c r="D421" s="235">
        <v>0.0</v>
      </c>
      <c r="E421" s="235">
        <v>0.0</v>
      </c>
      <c r="F421" s="235">
        <v>0.0</v>
      </c>
      <c r="G421" s="235">
        <v>0.0</v>
      </c>
      <c r="H421" s="235">
        <v>0.0</v>
      </c>
      <c r="I421" s="235">
        <v>0.0</v>
      </c>
      <c r="J421" s="235">
        <v>0.0</v>
      </c>
      <c r="K421" s="235">
        <v>0.0</v>
      </c>
      <c r="L421" s="235">
        <v>0.0</v>
      </c>
      <c r="M421" s="235">
        <v>0.0</v>
      </c>
      <c r="N421" s="235">
        <v>0.0</v>
      </c>
      <c r="O421" s="235">
        <v>0.0</v>
      </c>
      <c r="P421" s="235">
        <v>0.0</v>
      </c>
      <c r="Q421" s="235">
        <v>0.0</v>
      </c>
      <c r="R421" s="235">
        <v>0.0</v>
      </c>
      <c r="S421" s="235">
        <v>0.0</v>
      </c>
      <c r="T421" s="235">
        <v>0.0</v>
      </c>
      <c r="U421" s="235">
        <v>0.0</v>
      </c>
      <c r="V421" s="235">
        <v>0.0</v>
      </c>
      <c r="W421" s="235">
        <v>0.0</v>
      </c>
      <c r="X421" s="235">
        <v>0.0</v>
      </c>
      <c r="Y421" s="235">
        <v>0.0</v>
      </c>
      <c r="Z421" s="235">
        <v>0.0</v>
      </c>
      <c r="AA421" s="235">
        <v>0.0</v>
      </c>
      <c r="AB421" s="235">
        <v>0.0</v>
      </c>
      <c r="AC421" s="235">
        <v>0.0</v>
      </c>
      <c r="AD421" s="235">
        <v>0.0</v>
      </c>
      <c r="AE421" s="235">
        <v>0.0</v>
      </c>
      <c r="AF421" s="235">
        <v>0.0</v>
      </c>
      <c r="AG421" s="189">
        <f t="shared" si="140"/>
        <v>0</v>
      </c>
    </row>
    <row r="422">
      <c r="A422" s="300" t="s">
        <v>1229</v>
      </c>
      <c r="B422" s="235">
        <v>0.0</v>
      </c>
      <c r="C422" s="235">
        <v>0.0</v>
      </c>
      <c r="D422" s="235">
        <v>0.0</v>
      </c>
      <c r="E422" s="235">
        <v>0.0</v>
      </c>
      <c r="F422" s="235">
        <v>0.0</v>
      </c>
      <c r="G422" s="235">
        <v>0.0</v>
      </c>
      <c r="H422" s="235">
        <v>0.0</v>
      </c>
      <c r="I422" s="235">
        <v>0.0</v>
      </c>
      <c r="J422" s="235">
        <v>0.0</v>
      </c>
      <c r="K422" s="235">
        <v>0.0</v>
      </c>
      <c r="L422" s="235">
        <v>0.0</v>
      </c>
      <c r="M422" s="235">
        <v>0.0</v>
      </c>
      <c r="N422" s="235">
        <v>0.0</v>
      </c>
      <c r="O422" s="235">
        <v>0.0</v>
      </c>
      <c r="P422" s="235">
        <v>0.0</v>
      </c>
      <c r="Q422" s="235">
        <v>0.0</v>
      </c>
      <c r="R422" s="235">
        <v>0.0</v>
      </c>
      <c r="S422" s="235">
        <v>0.0</v>
      </c>
      <c r="T422" s="235">
        <v>0.0</v>
      </c>
      <c r="U422" s="235">
        <v>0.0</v>
      </c>
      <c r="V422" s="235">
        <v>0.0</v>
      </c>
      <c r="W422" s="235">
        <v>0.0</v>
      </c>
      <c r="X422" s="235">
        <v>0.0</v>
      </c>
      <c r="Y422" s="235">
        <v>0.0</v>
      </c>
      <c r="Z422" s="235">
        <v>0.0</v>
      </c>
      <c r="AA422" s="235">
        <v>0.0</v>
      </c>
      <c r="AB422" s="235">
        <v>0.0</v>
      </c>
      <c r="AC422" s="235">
        <v>0.0</v>
      </c>
      <c r="AD422" s="235">
        <v>0.0</v>
      </c>
      <c r="AE422" s="235">
        <v>0.0</v>
      </c>
      <c r="AF422" s="235">
        <v>0.0</v>
      </c>
      <c r="AG422" s="189">
        <f t="shared" si="140"/>
        <v>0</v>
      </c>
    </row>
    <row r="423">
      <c r="A423" s="300" t="s">
        <v>1230</v>
      </c>
      <c r="B423" s="235">
        <v>0.0</v>
      </c>
      <c r="C423" s="235">
        <v>0.0</v>
      </c>
      <c r="D423" s="235">
        <v>0.0</v>
      </c>
      <c r="E423" s="235">
        <v>0.0</v>
      </c>
      <c r="F423" s="235">
        <v>0.0</v>
      </c>
      <c r="G423" s="235">
        <v>0.0</v>
      </c>
      <c r="H423" s="235">
        <v>0.0</v>
      </c>
      <c r="I423" s="235">
        <v>0.0</v>
      </c>
      <c r="J423" s="235">
        <v>0.0</v>
      </c>
      <c r="K423" s="235">
        <v>0.0</v>
      </c>
      <c r="L423" s="235">
        <v>0.0</v>
      </c>
      <c r="M423" s="235">
        <v>0.0</v>
      </c>
      <c r="N423" s="235">
        <v>0.0</v>
      </c>
      <c r="O423" s="235">
        <v>0.0</v>
      </c>
      <c r="P423" s="235">
        <v>0.0</v>
      </c>
      <c r="Q423" s="235">
        <v>0.0</v>
      </c>
      <c r="R423" s="235">
        <v>0.0</v>
      </c>
      <c r="S423" s="235">
        <v>0.0</v>
      </c>
      <c r="T423" s="235">
        <v>0.0</v>
      </c>
      <c r="U423" s="235">
        <v>0.0</v>
      </c>
      <c r="V423" s="235">
        <v>0.0</v>
      </c>
      <c r="W423" s="235">
        <v>0.0</v>
      </c>
      <c r="X423" s="235">
        <v>0.0</v>
      </c>
      <c r="Y423" s="235">
        <v>0.0</v>
      </c>
      <c r="Z423" s="235">
        <v>0.0</v>
      </c>
      <c r="AA423" s="235">
        <v>0.0</v>
      </c>
      <c r="AB423" s="235">
        <v>0.0</v>
      </c>
      <c r="AC423" s="235">
        <v>0.0</v>
      </c>
      <c r="AD423" s="235">
        <v>0.0</v>
      </c>
      <c r="AE423" s="235">
        <v>0.0</v>
      </c>
      <c r="AF423" s="235">
        <v>0.0</v>
      </c>
      <c r="AG423" s="189">
        <f t="shared" si="140"/>
        <v>0</v>
      </c>
    </row>
    <row r="424">
      <c r="A424" s="300" t="s">
        <v>1231</v>
      </c>
      <c r="B424" s="235">
        <v>0.0</v>
      </c>
      <c r="C424" s="235">
        <v>0.0</v>
      </c>
      <c r="D424" s="235">
        <v>0.0</v>
      </c>
      <c r="E424" s="235">
        <v>0.0</v>
      </c>
      <c r="F424" s="235">
        <v>0.0</v>
      </c>
      <c r="G424" s="235">
        <v>0.0</v>
      </c>
      <c r="H424" s="235">
        <v>0.0</v>
      </c>
      <c r="I424" s="235">
        <v>0.0</v>
      </c>
      <c r="J424" s="235">
        <v>0.0</v>
      </c>
      <c r="K424" s="235">
        <v>0.0</v>
      </c>
      <c r="L424" s="235">
        <v>0.0</v>
      </c>
      <c r="M424" s="235">
        <v>0.0</v>
      </c>
      <c r="N424" s="235">
        <v>0.0</v>
      </c>
      <c r="O424" s="235">
        <v>0.0</v>
      </c>
      <c r="P424" s="235">
        <v>0.0</v>
      </c>
      <c r="Q424" s="235">
        <v>0.0</v>
      </c>
      <c r="R424" s="235">
        <v>0.0</v>
      </c>
      <c r="S424" s="235">
        <v>0.0</v>
      </c>
      <c r="T424" s="235">
        <v>0.0</v>
      </c>
      <c r="U424" s="235">
        <v>0.0</v>
      </c>
      <c r="V424" s="235">
        <v>0.0</v>
      </c>
      <c r="W424" s="235">
        <v>0.0</v>
      </c>
      <c r="X424" s="235">
        <v>0.0</v>
      </c>
      <c r="Y424" s="235">
        <v>0.0</v>
      </c>
      <c r="Z424" s="235">
        <v>0.0</v>
      </c>
      <c r="AA424" s="235">
        <v>0.0</v>
      </c>
      <c r="AB424" s="235">
        <v>0.0</v>
      </c>
      <c r="AC424" s="235">
        <v>0.0</v>
      </c>
      <c r="AD424" s="235">
        <v>0.0</v>
      </c>
      <c r="AE424" s="235">
        <v>0.0</v>
      </c>
      <c r="AF424" s="235">
        <v>0.0</v>
      </c>
      <c r="AG424" s="189">
        <f t="shared" si="140"/>
        <v>0</v>
      </c>
    </row>
    <row r="425">
      <c r="A425" s="300" t="s">
        <v>1232</v>
      </c>
      <c r="B425" s="235">
        <v>0.0</v>
      </c>
      <c r="C425" s="235">
        <v>0.0</v>
      </c>
      <c r="D425" s="235">
        <v>0.0</v>
      </c>
      <c r="E425" s="235">
        <v>0.0</v>
      </c>
      <c r="F425" s="235">
        <v>0.0</v>
      </c>
      <c r="G425" s="235">
        <v>0.0</v>
      </c>
      <c r="H425" s="235">
        <v>0.0</v>
      </c>
      <c r="I425" s="235">
        <v>0.0</v>
      </c>
      <c r="J425" s="235">
        <v>0.0</v>
      </c>
      <c r="K425" s="235">
        <v>0.0</v>
      </c>
      <c r="L425" s="235">
        <v>0.0</v>
      </c>
      <c r="M425" s="235">
        <v>0.0</v>
      </c>
      <c r="N425" s="235">
        <v>0.0</v>
      </c>
      <c r="O425" s="235">
        <v>0.0</v>
      </c>
      <c r="P425" s="235">
        <v>0.0</v>
      </c>
      <c r="Q425" s="235">
        <v>0.0</v>
      </c>
      <c r="R425" s="235">
        <v>0.0</v>
      </c>
      <c r="S425" s="235">
        <v>0.0</v>
      </c>
      <c r="T425" s="235">
        <v>0.0</v>
      </c>
      <c r="U425" s="235">
        <v>0.0</v>
      </c>
      <c r="V425" s="235">
        <v>0.0</v>
      </c>
      <c r="W425" s="235">
        <v>0.0</v>
      </c>
      <c r="X425" s="235">
        <v>0.0</v>
      </c>
      <c r="Y425" s="235">
        <v>0.0</v>
      </c>
      <c r="Z425" s="235">
        <v>0.0</v>
      </c>
      <c r="AA425" s="235">
        <v>0.0</v>
      </c>
      <c r="AB425" s="235">
        <v>0.0</v>
      </c>
      <c r="AC425" s="235">
        <v>0.0</v>
      </c>
      <c r="AD425" s="235">
        <v>0.0</v>
      </c>
      <c r="AE425" s="235">
        <v>0.0</v>
      </c>
      <c r="AF425" s="235">
        <v>0.0</v>
      </c>
      <c r="AG425" s="189">
        <f t="shared" si="140"/>
        <v>0</v>
      </c>
    </row>
    <row r="426" collapsed="1">
      <c r="A426" s="300" t="s">
        <v>1233</v>
      </c>
      <c r="B426" s="235">
        <v>0.0</v>
      </c>
      <c r="C426" s="235">
        <v>0.0</v>
      </c>
      <c r="D426" s="235">
        <v>0.0</v>
      </c>
      <c r="E426" s="235">
        <v>0.0</v>
      </c>
      <c r="F426" s="235">
        <v>0.0</v>
      </c>
      <c r="G426" s="235">
        <v>0.0</v>
      </c>
      <c r="H426" s="235">
        <v>0.0</v>
      </c>
      <c r="I426" s="235">
        <v>0.0</v>
      </c>
      <c r="J426" s="235">
        <v>0.0</v>
      </c>
      <c r="K426" s="235">
        <v>0.0</v>
      </c>
      <c r="L426" s="235">
        <v>0.0</v>
      </c>
      <c r="M426" s="235">
        <v>0.0</v>
      </c>
      <c r="N426" s="235">
        <v>0.0</v>
      </c>
      <c r="O426" s="235">
        <v>0.0</v>
      </c>
      <c r="P426" s="235">
        <v>0.0</v>
      </c>
      <c r="Q426" s="235">
        <v>0.0</v>
      </c>
      <c r="R426" s="235">
        <v>0.0</v>
      </c>
      <c r="S426" s="235">
        <v>0.0</v>
      </c>
      <c r="T426" s="235">
        <v>0.0</v>
      </c>
      <c r="U426" s="235">
        <v>0.0</v>
      </c>
      <c r="V426" s="235">
        <v>0.0</v>
      </c>
      <c r="W426" s="235">
        <v>0.0</v>
      </c>
      <c r="X426" s="235">
        <v>0.0</v>
      </c>
      <c r="Y426" s="235">
        <v>0.0</v>
      </c>
      <c r="Z426" s="235">
        <v>0.0</v>
      </c>
      <c r="AA426" s="235">
        <v>0.0</v>
      </c>
      <c r="AB426" s="235">
        <v>0.0</v>
      </c>
      <c r="AC426" s="235">
        <v>0.0</v>
      </c>
      <c r="AD426" s="235">
        <v>0.0</v>
      </c>
      <c r="AE426" s="235">
        <v>0.0</v>
      </c>
      <c r="AF426" s="235">
        <v>0.0</v>
      </c>
      <c r="AG426" s="189">
        <f t="shared" si="140"/>
        <v>0</v>
      </c>
    </row>
    <row r="427" hidden="1" outlineLevel="1">
      <c r="A427" s="300" t="s">
        <v>1234</v>
      </c>
      <c r="B427" s="295"/>
      <c r="C427" s="295"/>
      <c r="D427" s="295"/>
      <c r="E427" s="295"/>
      <c r="F427" s="295"/>
      <c r="G427" s="295"/>
      <c r="H427" s="295"/>
      <c r="I427" s="295"/>
      <c r="J427" s="295"/>
      <c r="K427" s="295"/>
      <c r="L427" s="295"/>
      <c r="M427" s="295"/>
      <c r="N427" s="295"/>
      <c r="O427" s="295"/>
      <c r="P427" s="295"/>
      <c r="Q427" s="295"/>
      <c r="R427" s="295"/>
      <c r="S427" s="295"/>
      <c r="T427" s="295"/>
      <c r="U427" s="295"/>
      <c r="V427" s="295"/>
      <c r="W427" s="295"/>
      <c r="X427" s="295"/>
      <c r="Y427" s="295"/>
      <c r="Z427" s="295"/>
      <c r="AA427" s="295"/>
      <c r="AB427" s="295"/>
      <c r="AC427" s="295"/>
      <c r="AD427" s="295"/>
      <c r="AE427" s="295"/>
      <c r="AF427" s="295"/>
      <c r="AG427" s="189">
        <f t="shared" si="140"/>
        <v>0</v>
      </c>
    </row>
    <row r="428" hidden="1" outlineLevel="1">
      <c r="A428" s="300" t="s">
        <v>1235</v>
      </c>
      <c r="B428" s="295"/>
      <c r="C428" s="295"/>
      <c r="D428" s="295"/>
      <c r="E428" s="295"/>
      <c r="F428" s="295"/>
      <c r="G428" s="295"/>
      <c r="H428" s="295"/>
      <c r="I428" s="295"/>
      <c r="J428" s="295"/>
      <c r="K428" s="295"/>
      <c r="L428" s="295"/>
      <c r="M428" s="295"/>
      <c r="N428" s="295"/>
      <c r="O428" s="295"/>
      <c r="P428" s="295"/>
      <c r="Q428" s="295"/>
      <c r="R428" s="295"/>
      <c r="S428" s="295"/>
      <c r="T428" s="295"/>
      <c r="U428" s="295"/>
      <c r="V428" s="295"/>
      <c r="W428" s="295"/>
      <c r="X428" s="295"/>
      <c r="Y428" s="295"/>
      <c r="Z428" s="295"/>
      <c r="AA428" s="295"/>
      <c r="AB428" s="295"/>
      <c r="AC428" s="295"/>
      <c r="AD428" s="295"/>
      <c r="AE428" s="295"/>
      <c r="AF428" s="295"/>
      <c r="AG428" s="189">
        <f t="shared" si="140"/>
        <v>0</v>
      </c>
    </row>
    <row r="429" hidden="1" outlineLevel="1">
      <c r="A429" s="288" t="s">
        <v>1236</v>
      </c>
      <c r="B429" s="295"/>
      <c r="C429" s="295"/>
      <c r="D429" s="295"/>
      <c r="E429" s="295"/>
      <c r="F429" s="295"/>
      <c r="G429" s="295"/>
      <c r="H429" s="295"/>
      <c r="I429" s="295"/>
      <c r="J429" s="295"/>
      <c r="K429" s="295"/>
      <c r="L429" s="295"/>
      <c r="M429" s="295"/>
      <c r="N429" s="295"/>
      <c r="O429" s="295"/>
      <c r="P429" s="295"/>
      <c r="Q429" s="295"/>
      <c r="R429" s="295"/>
      <c r="S429" s="295"/>
      <c r="T429" s="295"/>
      <c r="U429" s="295"/>
      <c r="V429" s="295"/>
      <c r="W429" s="295"/>
      <c r="X429" s="295"/>
      <c r="Y429" s="295"/>
      <c r="Z429" s="295"/>
      <c r="AA429" s="295"/>
      <c r="AB429" s="295"/>
      <c r="AC429" s="295"/>
      <c r="AD429" s="295"/>
      <c r="AE429" s="295"/>
      <c r="AF429" s="295"/>
      <c r="AG429" s="189">
        <f t="shared" si="140"/>
        <v>0</v>
      </c>
    </row>
    <row r="430" hidden="1" outlineLevel="1">
      <c r="A430" s="288" t="s">
        <v>1237</v>
      </c>
      <c r="B430" s="295"/>
      <c r="C430" s="295"/>
      <c r="D430" s="295"/>
      <c r="E430" s="295"/>
      <c r="F430" s="295"/>
      <c r="G430" s="295"/>
      <c r="H430" s="295"/>
      <c r="I430" s="295"/>
      <c r="J430" s="295"/>
      <c r="K430" s="295"/>
      <c r="L430" s="295"/>
      <c r="M430" s="295"/>
      <c r="N430" s="295"/>
      <c r="O430" s="295"/>
      <c r="P430" s="295"/>
      <c r="Q430" s="295"/>
      <c r="R430" s="295"/>
      <c r="S430" s="295"/>
      <c r="T430" s="295"/>
      <c r="U430" s="295"/>
      <c r="V430" s="295"/>
      <c r="W430" s="295"/>
      <c r="X430" s="295"/>
      <c r="Y430" s="295"/>
      <c r="Z430" s="295"/>
      <c r="AA430" s="295"/>
      <c r="AB430" s="295"/>
      <c r="AC430" s="295"/>
      <c r="AD430" s="295"/>
      <c r="AE430" s="295"/>
      <c r="AF430" s="295"/>
      <c r="AG430" s="189">
        <f t="shared" si="140"/>
        <v>0</v>
      </c>
    </row>
    <row r="431" hidden="1" outlineLevel="1">
      <c r="A431" s="288" t="s">
        <v>290</v>
      </c>
      <c r="B431" s="295"/>
      <c r="C431" s="295"/>
      <c r="D431" s="295"/>
      <c r="E431" s="295"/>
      <c r="F431" s="295"/>
      <c r="G431" s="295"/>
      <c r="H431" s="295"/>
      <c r="I431" s="295"/>
      <c r="J431" s="295"/>
      <c r="K431" s="295"/>
      <c r="L431" s="295"/>
      <c r="M431" s="295"/>
      <c r="N431" s="295"/>
      <c r="O431" s="295"/>
      <c r="P431" s="295"/>
      <c r="Q431" s="295"/>
      <c r="R431" s="295"/>
      <c r="S431" s="295"/>
      <c r="T431" s="295"/>
      <c r="U431" s="295"/>
      <c r="V431" s="295"/>
      <c r="W431" s="295"/>
      <c r="X431" s="295"/>
      <c r="Y431" s="295"/>
      <c r="Z431" s="295"/>
      <c r="AA431" s="295"/>
      <c r="AB431" s="295"/>
      <c r="AC431" s="295"/>
      <c r="AD431" s="295"/>
      <c r="AE431" s="295"/>
      <c r="AF431" s="295"/>
      <c r="AG431" s="189">
        <f t="shared" si="140"/>
        <v>0</v>
      </c>
    </row>
    <row r="432">
      <c r="A432" s="296" t="s">
        <v>291</v>
      </c>
      <c r="B432" s="297">
        <f t="shared" ref="B432:AF432" si="141">sum(B419:B431)</f>
        <v>0</v>
      </c>
      <c r="C432" s="297">
        <f t="shared" si="141"/>
        <v>0</v>
      </c>
      <c r="D432" s="297">
        <f t="shared" si="141"/>
        <v>0</v>
      </c>
      <c r="E432" s="297">
        <f t="shared" si="141"/>
        <v>0</v>
      </c>
      <c r="F432" s="297">
        <f t="shared" si="141"/>
        <v>0</v>
      </c>
      <c r="G432" s="297">
        <f t="shared" si="141"/>
        <v>0</v>
      </c>
      <c r="H432" s="297">
        <f t="shared" si="141"/>
        <v>0</v>
      </c>
      <c r="I432" s="297">
        <f t="shared" si="141"/>
        <v>0</v>
      </c>
      <c r="J432" s="297">
        <f t="shared" si="141"/>
        <v>0</v>
      </c>
      <c r="K432" s="297">
        <f t="shared" si="141"/>
        <v>0</v>
      </c>
      <c r="L432" s="297">
        <f t="shared" si="141"/>
        <v>0</v>
      </c>
      <c r="M432" s="297">
        <f t="shared" si="141"/>
        <v>0</v>
      </c>
      <c r="N432" s="297">
        <f t="shared" si="141"/>
        <v>0</v>
      </c>
      <c r="O432" s="297">
        <f t="shared" si="141"/>
        <v>0</v>
      </c>
      <c r="P432" s="297">
        <f t="shared" si="141"/>
        <v>0</v>
      </c>
      <c r="Q432" s="297">
        <f t="shared" si="141"/>
        <v>0</v>
      </c>
      <c r="R432" s="297">
        <f t="shared" si="141"/>
        <v>0</v>
      </c>
      <c r="S432" s="297">
        <f t="shared" si="141"/>
        <v>0</v>
      </c>
      <c r="T432" s="297">
        <f t="shared" si="141"/>
        <v>0</v>
      </c>
      <c r="U432" s="297">
        <f t="shared" si="141"/>
        <v>0</v>
      </c>
      <c r="V432" s="297">
        <f t="shared" si="141"/>
        <v>0</v>
      </c>
      <c r="W432" s="297">
        <f t="shared" si="141"/>
        <v>0</v>
      </c>
      <c r="X432" s="297">
        <f t="shared" si="141"/>
        <v>0</v>
      </c>
      <c r="Y432" s="297">
        <f t="shared" si="141"/>
        <v>0</v>
      </c>
      <c r="Z432" s="297">
        <f t="shared" si="141"/>
        <v>0</v>
      </c>
      <c r="AA432" s="297">
        <f t="shared" si="141"/>
        <v>0</v>
      </c>
      <c r="AB432" s="297">
        <f t="shared" si="141"/>
        <v>0</v>
      </c>
      <c r="AC432" s="297">
        <f t="shared" si="141"/>
        <v>0</v>
      </c>
      <c r="AD432" s="297">
        <f t="shared" si="141"/>
        <v>0</v>
      </c>
      <c r="AE432" s="297">
        <f t="shared" si="141"/>
        <v>0</v>
      </c>
      <c r="AF432" s="297">
        <f t="shared" si="141"/>
        <v>0</v>
      </c>
      <c r="AG432" s="189">
        <f t="shared" si="140"/>
        <v>0</v>
      </c>
    </row>
    <row r="433">
      <c r="A433" s="409"/>
      <c r="AG433" s="189"/>
    </row>
    <row r="434">
      <c r="AG434" s="189"/>
    </row>
    <row r="435">
      <c r="AG435" s="189"/>
    </row>
    <row r="436">
      <c r="A436" s="286" t="s">
        <v>863</v>
      </c>
      <c r="B436" s="200">
        <f t="shared" ref="B436:AF436" si="142">sum(B437,B452)</f>
        <v>0</v>
      </c>
      <c r="C436" s="200">
        <f t="shared" si="142"/>
        <v>0</v>
      </c>
      <c r="D436" s="200">
        <f t="shared" si="142"/>
        <v>0</v>
      </c>
      <c r="E436" s="200">
        <f t="shared" si="142"/>
        <v>0</v>
      </c>
      <c r="F436" s="200">
        <f t="shared" si="142"/>
        <v>0</v>
      </c>
      <c r="G436" s="200">
        <f t="shared" si="142"/>
        <v>0</v>
      </c>
      <c r="H436" s="200">
        <f t="shared" si="142"/>
        <v>0</v>
      </c>
      <c r="I436" s="200">
        <f t="shared" si="142"/>
        <v>0</v>
      </c>
      <c r="J436" s="200">
        <f t="shared" si="142"/>
        <v>0</v>
      </c>
      <c r="K436" s="200">
        <f t="shared" si="142"/>
        <v>0</v>
      </c>
      <c r="L436" s="200">
        <f t="shared" si="142"/>
        <v>0</v>
      </c>
      <c r="M436" s="200">
        <f t="shared" si="142"/>
        <v>0</v>
      </c>
      <c r="N436" s="200">
        <f t="shared" si="142"/>
        <v>0</v>
      </c>
      <c r="O436" s="200">
        <f t="shared" si="142"/>
        <v>0</v>
      </c>
      <c r="P436" s="200">
        <f t="shared" si="142"/>
        <v>0</v>
      </c>
      <c r="Q436" s="200">
        <f t="shared" si="142"/>
        <v>0</v>
      </c>
      <c r="R436" s="200">
        <f t="shared" si="142"/>
        <v>0</v>
      </c>
      <c r="S436" s="200">
        <f t="shared" si="142"/>
        <v>0</v>
      </c>
      <c r="T436" s="200">
        <f t="shared" si="142"/>
        <v>0</v>
      </c>
      <c r="U436" s="200">
        <f t="shared" si="142"/>
        <v>0</v>
      </c>
      <c r="V436" s="200">
        <f t="shared" si="142"/>
        <v>0</v>
      </c>
      <c r="W436" s="200">
        <f t="shared" si="142"/>
        <v>0</v>
      </c>
      <c r="X436" s="200">
        <f t="shared" si="142"/>
        <v>0</v>
      </c>
      <c r="Y436" s="200">
        <f t="shared" si="142"/>
        <v>0</v>
      </c>
      <c r="Z436" s="200">
        <f t="shared" si="142"/>
        <v>0</v>
      </c>
      <c r="AA436" s="200">
        <f t="shared" si="142"/>
        <v>0</v>
      </c>
      <c r="AB436" s="200">
        <f t="shared" si="142"/>
        <v>0</v>
      </c>
      <c r="AC436" s="200">
        <f t="shared" si="142"/>
        <v>0</v>
      </c>
      <c r="AD436" s="200">
        <f t="shared" si="142"/>
        <v>0</v>
      </c>
      <c r="AE436" s="200">
        <f t="shared" si="142"/>
        <v>0</v>
      </c>
      <c r="AF436" s="200">
        <f t="shared" si="142"/>
        <v>0</v>
      </c>
      <c r="AG436" s="189">
        <f t="shared" ref="AG436:AG437" si="144">SUM(B436:AF436)</f>
        <v>0</v>
      </c>
    </row>
    <row r="437">
      <c r="A437" s="202" t="s">
        <v>230</v>
      </c>
      <c r="B437" s="203">
        <f t="shared" ref="B437:AF437" si="143">sum(B445,B450)</f>
        <v>0</v>
      </c>
      <c r="C437" s="203">
        <f t="shared" si="143"/>
        <v>0</v>
      </c>
      <c r="D437" s="203">
        <f t="shared" si="143"/>
        <v>0</v>
      </c>
      <c r="E437" s="203">
        <f t="shared" si="143"/>
        <v>0</v>
      </c>
      <c r="F437" s="203">
        <f t="shared" si="143"/>
        <v>0</v>
      </c>
      <c r="G437" s="203">
        <f t="shared" si="143"/>
        <v>0</v>
      </c>
      <c r="H437" s="203">
        <f t="shared" si="143"/>
        <v>0</v>
      </c>
      <c r="I437" s="203">
        <f t="shared" si="143"/>
        <v>0</v>
      </c>
      <c r="J437" s="203">
        <f t="shared" si="143"/>
        <v>0</v>
      </c>
      <c r="K437" s="203">
        <f t="shared" si="143"/>
        <v>0</v>
      </c>
      <c r="L437" s="203">
        <f t="shared" si="143"/>
        <v>0</v>
      </c>
      <c r="M437" s="203">
        <f t="shared" si="143"/>
        <v>0</v>
      </c>
      <c r="N437" s="203">
        <f t="shared" si="143"/>
        <v>0</v>
      </c>
      <c r="O437" s="203">
        <f t="shared" si="143"/>
        <v>0</v>
      </c>
      <c r="P437" s="203">
        <f t="shared" si="143"/>
        <v>0</v>
      </c>
      <c r="Q437" s="203">
        <f t="shared" si="143"/>
        <v>0</v>
      </c>
      <c r="R437" s="203">
        <f t="shared" si="143"/>
        <v>0</v>
      </c>
      <c r="S437" s="203">
        <f t="shared" si="143"/>
        <v>0</v>
      </c>
      <c r="T437" s="203">
        <f t="shared" si="143"/>
        <v>0</v>
      </c>
      <c r="U437" s="203">
        <f t="shared" si="143"/>
        <v>0</v>
      </c>
      <c r="V437" s="203">
        <f t="shared" si="143"/>
        <v>0</v>
      </c>
      <c r="W437" s="203">
        <f t="shared" si="143"/>
        <v>0</v>
      </c>
      <c r="X437" s="203">
        <f t="shared" si="143"/>
        <v>0</v>
      </c>
      <c r="Y437" s="203">
        <f t="shared" si="143"/>
        <v>0</v>
      </c>
      <c r="Z437" s="203">
        <f t="shared" si="143"/>
        <v>0</v>
      </c>
      <c r="AA437" s="203">
        <f t="shared" si="143"/>
        <v>0</v>
      </c>
      <c r="AB437" s="203">
        <f t="shared" si="143"/>
        <v>0</v>
      </c>
      <c r="AC437" s="203">
        <f t="shared" si="143"/>
        <v>0</v>
      </c>
      <c r="AD437" s="203">
        <f t="shared" si="143"/>
        <v>0</v>
      </c>
      <c r="AE437" s="203">
        <f t="shared" si="143"/>
        <v>0</v>
      </c>
      <c r="AF437" s="203">
        <f t="shared" si="143"/>
        <v>0</v>
      </c>
      <c r="AG437" s="189">
        <f t="shared" si="144"/>
        <v>0</v>
      </c>
    </row>
    <row r="438">
      <c r="A438" s="306" t="s">
        <v>379</v>
      </c>
      <c r="B438" s="235">
        <v>0.0</v>
      </c>
      <c r="C438" s="235">
        <v>0.0</v>
      </c>
      <c r="D438" s="235">
        <v>0.0</v>
      </c>
      <c r="E438" s="235">
        <v>0.0</v>
      </c>
      <c r="F438" s="235">
        <v>0.0</v>
      </c>
      <c r="G438" s="235">
        <v>0.0</v>
      </c>
      <c r="H438" s="235">
        <v>0.0</v>
      </c>
      <c r="I438" s="235">
        <v>0.0</v>
      </c>
      <c r="J438" s="235">
        <v>0.0</v>
      </c>
      <c r="K438" s="235">
        <v>0.0</v>
      </c>
      <c r="L438" s="235">
        <v>0.0</v>
      </c>
      <c r="M438" s="235">
        <v>0.0</v>
      </c>
      <c r="N438" s="235">
        <v>0.0</v>
      </c>
      <c r="O438" s="235">
        <v>0.0</v>
      </c>
      <c r="P438" s="235">
        <v>0.0</v>
      </c>
      <c r="Q438" s="235">
        <v>0.0</v>
      </c>
      <c r="R438" s="235">
        <v>0.0</v>
      </c>
      <c r="S438" s="235">
        <v>0.0</v>
      </c>
      <c r="T438" s="235">
        <v>0.0</v>
      </c>
      <c r="U438" s="235">
        <v>0.0</v>
      </c>
      <c r="V438" s="235">
        <v>0.0</v>
      </c>
      <c r="W438" s="235">
        <v>0.0</v>
      </c>
      <c r="X438" s="235">
        <v>0.0</v>
      </c>
      <c r="Y438" s="235">
        <v>0.0</v>
      </c>
      <c r="Z438" s="235">
        <v>0.0</v>
      </c>
      <c r="AA438" s="235">
        <v>0.0</v>
      </c>
      <c r="AB438" s="235">
        <v>0.0</v>
      </c>
      <c r="AC438" s="235">
        <v>0.0</v>
      </c>
      <c r="AD438" s="235">
        <v>0.0</v>
      </c>
      <c r="AE438" s="235">
        <v>0.0</v>
      </c>
      <c r="AF438" s="235">
        <v>0.0</v>
      </c>
      <c r="AG438" s="189"/>
    </row>
    <row r="439">
      <c r="A439" s="306" t="s">
        <v>380</v>
      </c>
      <c r="B439" s="235">
        <v>0.0</v>
      </c>
      <c r="C439" s="235">
        <v>0.0</v>
      </c>
      <c r="D439" s="235">
        <v>0.0</v>
      </c>
      <c r="E439" s="235">
        <v>0.0</v>
      </c>
      <c r="F439" s="235">
        <v>0.0</v>
      </c>
      <c r="G439" s="235">
        <v>0.0</v>
      </c>
      <c r="H439" s="235">
        <v>0.0</v>
      </c>
      <c r="I439" s="235">
        <v>0.0</v>
      </c>
      <c r="J439" s="235">
        <v>0.0</v>
      </c>
      <c r="K439" s="235">
        <v>0.0</v>
      </c>
      <c r="L439" s="235">
        <v>0.0</v>
      </c>
      <c r="M439" s="235">
        <v>0.0</v>
      </c>
      <c r="N439" s="235">
        <v>0.0</v>
      </c>
      <c r="O439" s="235">
        <v>0.0</v>
      </c>
      <c r="P439" s="235">
        <v>0.0</v>
      </c>
      <c r="Q439" s="235">
        <v>0.0</v>
      </c>
      <c r="R439" s="235">
        <v>0.0</v>
      </c>
      <c r="S439" s="235">
        <v>0.0</v>
      </c>
      <c r="T439" s="235">
        <v>0.0</v>
      </c>
      <c r="U439" s="235">
        <v>0.0</v>
      </c>
      <c r="V439" s="235">
        <v>0.0</v>
      </c>
      <c r="W439" s="235">
        <v>0.0</v>
      </c>
      <c r="X439" s="235">
        <v>0.0</v>
      </c>
      <c r="Y439" s="235">
        <v>0.0</v>
      </c>
      <c r="Z439" s="235">
        <v>0.0</v>
      </c>
      <c r="AA439" s="235">
        <v>0.0</v>
      </c>
      <c r="AB439" s="235">
        <v>0.0</v>
      </c>
      <c r="AC439" s="235">
        <v>0.0</v>
      </c>
      <c r="AD439" s="235">
        <v>0.0</v>
      </c>
      <c r="AE439" s="235">
        <v>0.0</v>
      </c>
      <c r="AF439" s="235">
        <v>0.0</v>
      </c>
      <c r="AG439" s="189"/>
    </row>
    <row r="440">
      <c r="A440" s="306" t="s">
        <v>381</v>
      </c>
      <c r="B440" s="235">
        <v>0.0</v>
      </c>
      <c r="C440" s="235">
        <v>0.0</v>
      </c>
      <c r="D440" s="235">
        <v>0.0</v>
      </c>
      <c r="E440" s="235">
        <v>0.0</v>
      </c>
      <c r="F440" s="235">
        <v>0.0</v>
      </c>
      <c r="G440" s="235">
        <v>0.0</v>
      </c>
      <c r="H440" s="235">
        <v>0.0</v>
      </c>
      <c r="I440" s="235">
        <v>0.0</v>
      </c>
      <c r="J440" s="235">
        <v>0.0</v>
      </c>
      <c r="K440" s="235">
        <v>0.0</v>
      </c>
      <c r="L440" s="235">
        <v>0.0</v>
      </c>
      <c r="M440" s="235">
        <v>0.0</v>
      </c>
      <c r="N440" s="235">
        <v>0.0</v>
      </c>
      <c r="O440" s="235">
        <v>0.0</v>
      </c>
      <c r="P440" s="235">
        <v>0.0</v>
      </c>
      <c r="Q440" s="235">
        <v>0.0</v>
      </c>
      <c r="R440" s="235">
        <v>0.0</v>
      </c>
      <c r="S440" s="235">
        <v>0.0</v>
      </c>
      <c r="T440" s="235">
        <v>0.0</v>
      </c>
      <c r="U440" s="235">
        <v>0.0</v>
      </c>
      <c r="V440" s="235">
        <v>0.0</v>
      </c>
      <c r="W440" s="235">
        <v>0.0</v>
      </c>
      <c r="X440" s="235">
        <v>0.0</v>
      </c>
      <c r="Y440" s="235">
        <v>0.0</v>
      </c>
      <c r="Z440" s="235">
        <v>0.0</v>
      </c>
      <c r="AA440" s="235">
        <v>0.0</v>
      </c>
      <c r="AB440" s="235">
        <v>0.0</v>
      </c>
      <c r="AC440" s="235">
        <v>0.0</v>
      </c>
      <c r="AD440" s="235">
        <v>0.0</v>
      </c>
      <c r="AE440" s="235">
        <v>0.0</v>
      </c>
      <c r="AF440" s="235">
        <v>0.0</v>
      </c>
      <c r="AG440" s="189"/>
    </row>
    <row r="441">
      <c r="A441" s="306" t="s">
        <v>382</v>
      </c>
      <c r="B441" s="235">
        <v>0.0</v>
      </c>
      <c r="C441" s="235">
        <v>0.0</v>
      </c>
      <c r="D441" s="235">
        <v>0.0</v>
      </c>
      <c r="E441" s="235">
        <v>0.0</v>
      </c>
      <c r="F441" s="235">
        <v>0.0</v>
      </c>
      <c r="G441" s="235">
        <v>0.0</v>
      </c>
      <c r="H441" s="235">
        <v>0.0</v>
      </c>
      <c r="I441" s="235">
        <v>0.0</v>
      </c>
      <c r="J441" s="235">
        <v>0.0</v>
      </c>
      <c r="K441" s="235">
        <v>0.0</v>
      </c>
      <c r="L441" s="235">
        <v>0.0</v>
      </c>
      <c r="M441" s="235">
        <v>0.0</v>
      </c>
      <c r="N441" s="235">
        <v>0.0</v>
      </c>
      <c r="O441" s="235">
        <v>0.0</v>
      </c>
      <c r="P441" s="235">
        <v>0.0</v>
      </c>
      <c r="Q441" s="235">
        <v>0.0</v>
      </c>
      <c r="R441" s="235">
        <v>0.0</v>
      </c>
      <c r="S441" s="235">
        <v>0.0</v>
      </c>
      <c r="T441" s="235">
        <v>0.0</v>
      </c>
      <c r="U441" s="235">
        <v>0.0</v>
      </c>
      <c r="V441" s="235">
        <v>0.0</v>
      </c>
      <c r="W441" s="235">
        <v>0.0</v>
      </c>
      <c r="X441" s="235">
        <v>0.0</v>
      </c>
      <c r="Y441" s="235">
        <v>0.0</v>
      </c>
      <c r="Z441" s="235">
        <v>0.0</v>
      </c>
      <c r="AA441" s="235">
        <v>0.0</v>
      </c>
      <c r="AB441" s="235">
        <v>0.0</v>
      </c>
      <c r="AC441" s="235">
        <v>0.0</v>
      </c>
      <c r="AD441" s="235">
        <v>0.0</v>
      </c>
      <c r="AE441" s="235">
        <v>0.0</v>
      </c>
      <c r="AF441" s="235">
        <v>0.0</v>
      </c>
      <c r="AG441" s="189"/>
    </row>
    <row r="442">
      <c r="A442" s="288" t="s">
        <v>231</v>
      </c>
      <c r="B442" s="235">
        <v>0.0</v>
      </c>
      <c r="C442" s="235">
        <v>0.0</v>
      </c>
      <c r="D442" s="235">
        <v>0.0</v>
      </c>
      <c r="E442" s="235">
        <v>0.0</v>
      </c>
      <c r="F442" s="235">
        <v>0.0</v>
      </c>
      <c r="G442" s="235">
        <v>0.0</v>
      </c>
      <c r="H442" s="235">
        <v>0.0</v>
      </c>
      <c r="I442" s="235">
        <v>0.0</v>
      </c>
      <c r="J442" s="235">
        <v>0.0</v>
      </c>
      <c r="K442" s="235">
        <v>0.0</v>
      </c>
      <c r="L442" s="235">
        <v>0.0</v>
      </c>
      <c r="M442" s="235">
        <v>0.0</v>
      </c>
      <c r="N442" s="235">
        <v>0.0</v>
      </c>
      <c r="O442" s="235">
        <v>0.0</v>
      </c>
      <c r="P442" s="235">
        <v>0.0</v>
      </c>
      <c r="Q442" s="235">
        <v>0.0</v>
      </c>
      <c r="R442" s="235">
        <v>0.0</v>
      </c>
      <c r="S442" s="235">
        <v>0.0</v>
      </c>
      <c r="T442" s="235">
        <v>0.0</v>
      </c>
      <c r="U442" s="235">
        <v>0.0</v>
      </c>
      <c r="V442" s="235">
        <v>0.0</v>
      </c>
      <c r="W442" s="235">
        <v>0.0</v>
      </c>
      <c r="X442" s="235">
        <v>0.0</v>
      </c>
      <c r="Y442" s="235">
        <v>0.0</v>
      </c>
      <c r="Z442" s="235">
        <v>0.0</v>
      </c>
      <c r="AA442" s="235">
        <v>0.0</v>
      </c>
      <c r="AB442" s="235">
        <v>0.0</v>
      </c>
      <c r="AC442" s="235">
        <v>0.0</v>
      </c>
      <c r="AD442" s="235">
        <v>0.0</v>
      </c>
      <c r="AE442" s="235">
        <v>0.0</v>
      </c>
      <c r="AF442" s="235">
        <v>0.0</v>
      </c>
      <c r="AG442" s="189">
        <f t="shared" ref="AG442:AG445" si="145">SUM(B442:AF442)</f>
        <v>0</v>
      </c>
    </row>
    <row r="443" collapsed="1">
      <c r="A443" s="288" t="s">
        <v>1238</v>
      </c>
      <c r="B443" s="235">
        <v>0.0</v>
      </c>
      <c r="C443" s="235">
        <v>0.0</v>
      </c>
      <c r="D443" s="235">
        <v>0.0</v>
      </c>
      <c r="E443" s="235">
        <v>0.0</v>
      </c>
      <c r="F443" s="235">
        <v>0.0</v>
      </c>
      <c r="G443" s="235">
        <v>0.0</v>
      </c>
      <c r="H443" s="235">
        <v>0.0</v>
      </c>
      <c r="I443" s="235">
        <v>0.0</v>
      </c>
      <c r="J443" s="235">
        <v>0.0</v>
      </c>
      <c r="K443" s="235">
        <v>0.0</v>
      </c>
      <c r="L443" s="235">
        <v>0.0</v>
      </c>
      <c r="M443" s="235">
        <v>0.0</v>
      </c>
      <c r="N443" s="235">
        <v>0.0</v>
      </c>
      <c r="O443" s="235">
        <v>0.0</v>
      </c>
      <c r="P443" s="235">
        <v>0.0</v>
      </c>
      <c r="Q443" s="235">
        <v>0.0</v>
      </c>
      <c r="R443" s="235">
        <v>0.0</v>
      </c>
      <c r="S443" s="235">
        <v>0.0</v>
      </c>
      <c r="T443" s="235">
        <v>0.0</v>
      </c>
      <c r="U443" s="235">
        <v>0.0</v>
      </c>
      <c r="V443" s="235">
        <v>0.0</v>
      </c>
      <c r="W443" s="235">
        <v>0.0</v>
      </c>
      <c r="X443" s="235">
        <v>0.0</v>
      </c>
      <c r="Y443" s="235">
        <v>0.0</v>
      </c>
      <c r="Z443" s="235">
        <v>0.0</v>
      </c>
      <c r="AA443" s="235">
        <v>0.0</v>
      </c>
      <c r="AB443" s="235">
        <v>0.0</v>
      </c>
      <c r="AC443" s="235">
        <v>0.0</v>
      </c>
      <c r="AD443" s="235">
        <v>0.0</v>
      </c>
      <c r="AE443" s="235">
        <v>0.0</v>
      </c>
      <c r="AF443" s="235">
        <v>0.0</v>
      </c>
      <c r="AG443" s="189">
        <f t="shared" si="145"/>
        <v>0</v>
      </c>
    </row>
    <row r="444" hidden="1" outlineLevel="1">
      <c r="A444" s="288" t="s">
        <v>1239</v>
      </c>
      <c r="B444" s="295"/>
      <c r="C444" s="295"/>
      <c r="D444" s="295"/>
      <c r="E444" s="295"/>
      <c r="F444" s="295"/>
      <c r="G444" s="295"/>
      <c r="H444" s="295"/>
      <c r="I444" s="295"/>
      <c r="J444" s="295"/>
      <c r="K444" s="295"/>
      <c r="L444" s="295"/>
      <c r="M444" s="295"/>
      <c r="N444" s="295"/>
      <c r="O444" s="295"/>
      <c r="P444" s="295"/>
      <c r="Q444" s="295"/>
      <c r="R444" s="295"/>
      <c r="S444" s="295"/>
      <c r="T444" s="295"/>
      <c r="U444" s="295"/>
      <c r="V444" s="295"/>
      <c r="W444" s="295"/>
      <c r="X444" s="295"/>
      <c r="Y444" s="295"/>
      <c r="Z444" s="295"/>
      <c r="AA444" s="295"/>
      <c r="AB444" s="295"/>
      <c r="AC444" s="295"/>
      <c r="AD444" s="295"/>
      <c r="AE444" s="295"/>
      <c r="AF444" s="295"/>
      <c r="AG444" s="189">
        <f t="shared" si="145"/>
        <v>0</v>
      </c>
    </row>
    <row r="445">
      <c r="A445" s="289" t="s">
        <v>234</v>
      </c>
      <c r="B445" s="290">
        <f t="shared" ref="B445:AF445" si="146">sum(B438:B444)</f>
        <v>0</v>
      </c>
      <c r="C445" s="290">
        <f t="shared" si="146"/>
        <v>0</v>
      </c>
      <c r="D445" s="290">
        <f t="shared" si="146"/>
        <v>0</v>
      </c>
      <c r="E445" s="290">
        <f t="shared" si="146"/>
        <v>0</v>
      </c>
      <c r="F445" s="290">
        <f t="shared" si="146"/>
        <v>0</v>
      </c>
      <c r="G445" s="290">
        <f t="shared" si="146"/>
        <v>0</v>
      </c>
      <c r="H445" s="290">
        <f t="shared" si="146"/>
        <v>0</v>
      </c>
      <c r="I445" s="290">
        <f t="shared" si="146"/>
        <v>0</v>
      </c>
      <c r="J445" s="290">
        <f t="shared" si="146"/>
        <v>0</v>
      </c>
      <c r="K445" s="290">
        <f t="shared" si="146"/>
        <v>0</v>
      </c>
      <c r="L445" s="290">
        <f t="shared" si="146"/>
        <v>0</v>
      </c>
      <c r="M445" s="290">
        <f t="shared" si="146"/>
        <v>0</v>
      </c>
      <c r="N445" s="290">
        <f t="shared" si="146"/>
        <v>0</v>
      </c>
      <c r="O445" s="290">
        <f t="shared" si="146"/>
        <v>0</v>
      </c>
      <c r="P445" s="290">
        <f t="shared" si="146"/>
        <v>0</v>
      </c>
      <c r="Q445" s="290">
        <f t="shared" si="146"/>
        <v>0</v>
      </c>
      <c r="R445" s="290">
        <f t="shared" si="146"/>
        <v>0</v>
      </c>
      <c r="S445" s="290">
        <f t="shared" si="146"/>
        <v>0</v>
      </c>
      <c r="T445" s="290">
        <f t="shared" si="146"/>
        <v>0</v>
      </c>
      <c r="U445" s="290">
        <f t="shared" si="146"/>
        <v>0</v>
      </c>
      <c r="V445" s="290">
        <f t="shared" si="146"/>
        <v>0</v>
      </c>
      <c r="W445" s="290">
        <f t="shared" si="146"/>
        <v>0</v>
      </c>
      <c r="X445" s="290">
        <f t="shared" si="146"/>
        <v>0</v>
      </c>
      <c r="Y445" s="290">
        <f t="shared" si="146"/>
        <v>0</v>
      </c>
      <c r="Z445" s="290">
        <f t="shared" si="146"/>
        <v>0</v>
      </c>
      <c r="AA445" s="290">
        <f t="shared" si="146"/>
        <v>0</v>
      </c>
      <c r="AB445" s="290">
        <f t="shared" si="146"/>
        <v>0</v>
      </c>
      <c r="AC445" s="290">
        <f t="shared" si="146"/>
        <v>0</v>
      </c>
      <c r="AD445" s="290">
        <f t="shared" si="146"/>
        <v>0</v>
      </c>
      <c r="AE445" s="290">
        <f t="shared" si="146"/>
        <v>0</v>
      </c>
      <c r="AF445" s="290">
        <f t="shared" si="146"/>
        <v>0</v>
      </c>
      <c r="AG445" s="189">
        <f t="shared" si="145"/>
        <v>0</v>
      </c>
    </row>
    <row r="446" collapsed="1">
      <c r="A446" s="211"/>
      <c r="B446" s="307"/>
      <c r="C446" s="307"/>
      <c r="D446" s="307"/>
      <c r="E446" s="307"/>
      <c r="F446" s="307"/>
      <c r="G446" s="307"/>
      <c r="H446" s="307"/>
      <c r="I446" s="307"/>
      <c r="J446" s="307"/>
      <c r="K446" s="307"/>
      <c r="L446" s="307"/>
      <c r="M446" s="307"/>
      <c r="N446" s="307"/>
      <c r="O446" s="307"/>
      <c r="P446" s="307"/>
      <c r="Q446" s="307"/>
      <c r="R446" s="307"/>
      <c r="S446" s="307"/>
      <c r="T446" s="307"/>
      <c r="U446" s="307"/>
      <c r="V446" s="307"/>
      <c r="W446" s="307"/>
      <c r="X446" s="307"/>
      <c r="Y446" s="307"/>
      <c r="Z446" s="307"/>
      <c r="AA446" s="307"/>
      <c r="AB446" s="307"/>
      <c r="AC446" s="307"/>
      <c r="AD446" s="307"/>
      <c r="AE446" s="307"/>
      <c r="AF446" s="307"/>
      <c r="AG446" s="189"/>
    </row>
    <row r="447" hidden="1" outlineLevel="1">
      <c r="A447" s="288" t="s">
        <v>235</v>
      </c>
      <c r="B447" s="295"/>
      <c r="C447" s="295"/>
      <c r="D447" s="295"/>
      <c r="E447" s="295"/>
      <c r="F447" s="295"/>
      <c r="G447" s="295"/>
      <c r="H447" s="295"/>
      <c r="I447" s="295"/>
      <c r="J447" s="295"/>
      <c r="K447" s="295"/>
      <c r="L447" s="295"/>
      <c r="M447" s="295"/>
      <c r="N447" s="295"/>
      <c r="O447" s="295"/>
      <c r="P447" s="295"/>
      <c r="Q447" s="295"/>
      <c r="R447" s="295"/>
      <c r="S447" s="295"/>
      <c r="T447" s="295"/>
      <c r="U447" s="295"/>
      <c r="V447" s="295"/>
      <c r="W447" s="295"/>
      <c r="X447" s="295"/>
      <c r="Y447" s="295"/>
      <c r="Z447" s="295"/>
      <c r="AA447" s="295"/>
      <c r="AB447" s="295"/>
      <c r="AC447" s="295"/>
      <c r="AD447" s="295"/>
      <c r="AE447" s="295"/>
      <c r="AF447" s="295"/>
      <c r="AG447" s="189">
        <f t="shared" ref="AG447:AG450" si="147">SUM(B447:AF447)</f>
        <v>0</v>
      </c>
    </row>
    <row r="448" hidden="1" outlineLevel="1">
      <c r="A448" s="288" t="s">
        <v>1240</v>
      </c>
      <c r="B448" s="295"/>
      <c r="C448" s="295"/>
      <c r="D448" s="295"/>
      <c r="E448" s="295"/>
      <c r="F448" s="295"/>
      <c r="G448" s="295"/>
      <c r="H448" s="295"/>
      <c r="I448" s="295"/>
      <c r="J448" s="295"/>
      <c r="K448" s="295"/>
      <c r="L448" s="295"/>
      <c r="M448" s="295"/>
      <c r="N448" s="295"/>
      <c r="O448" s="295"/>
      <c r="P448" s="295"/>
      <c r="Q448" s="295"/>
      <c r="R448" s="295"/>
      <c r="S448" s="295"/>
      <c r="T448" s="295"/>
      <c r="U448" s="295"/>
      <c r="V448" s="295"/>
      <c r="W448" s="295"/>
      <c r="X448" s="295"/>
      <c r="Y448" s="295"/>
      <c r="Z448" s="295"/>
      <c r="AA448" s="295"/>
      <c r="AB448" s="295"/>
      <c r="AC448" s="295"/>
      <c r="AD448" s="295"/>
      <c r="AE448" s="295"/>
      <c r="AF448" s="295"/>
      <c r="AG448" s="189">
        <f t="shared" si="147"/>
        <v>0</v>
      </c>
    </row>
    <row r="449" hidden="1" outlineLevel="1">
      <c r="A449" s="288" t="s">
        <v>1241</v>
      </c>
      <c r="B449" s="295"/>
      <c r="C449" s="295"/>
      <c r="D449" s="295"/>
      <c r="E449" s="295"/>
      <c r="F449" s="295"/>
      <c r="G449" s="295"/>
      <c r="H449" s="295"/>
      <c r="I449" s="295"/>
      <c r="J449" s="295"/>
      <c r="K449" s="295"/>
      <c r="L449" s="295"/>
      <c r="M449" s="295"/>
      <c r="N449" s="295"/>
      <c r="O449" s="295"/>
      <c r="P449" s="295"/>
      <c r="Q449" s="295"/>
      <c r="R449" s="295"/>
      <c r="S449" s="295"/>
      <c r="T449" s="295"/>
      <c r="U449" s="295"/>
      <c r="V449" s="295"/>
      <c r="W449" s="295"/>
      <c r="X449" s="295"/>
      <c r="Y449" s="295"/>
      <c r="Z449" s="295"/>
      <c r="AA449" s="295"/>
      <c r="AB449" s="295"/>
      <c r="AC449" s="295"/>
      <c r="AD449" s="295"/>
      <c r="AE449" s="295"/>
      <c r="AF449" s="295"/>
      <c r="AG449" s="189">
        <f t="shared" si="147"/>
        <v>0</v>
      </c>
    </row>
    <row r="450" hidden="1" outlineLevel="1">
      <c r="A450" s="289" t="s">
        <v>238</v>
      </c>
      <c r="B450" s="290">
        <f t="shared" ref="B450:AF450" si="148">sum(B447:B449)</f>
        <v>0</v>
      </c>
      <c r="C450" s="290">
        <f t="shared" si="148"/>
        <v>0</v>
      </c>
      <c r="D450" s="290">
        <f t="shared" si="148"/>
        <v>0</v>
      </c>
      <c r="E450" s="290">
        <f t="shared" si="148"/>
        <v>0</v>
      </c>
      <c r="F450" s="290">
        <f t="shared" si="148"/>
        <v>0</v>
      </c>
      <c r="G450" s="290">
        <f t="shared" si="148"/>
        <v>0</v>
      </c>
      <c r="H450" s="290">
        <f t="shared" si="148"/>
        <v>0</v>
      </c>
      <c r="I450" s="290">
        <f t="shared" si="148"/>
        <v>0</v>
      </c>
      <c r="J450" s="290">
        <f t="shared" si="148"/>
        <v>0</v>
      </c>
      <c r="K450" s="290">
        <f t="shared" si="148"/>
        <v>0</v>
      </c>
      <c r="L450" s="290">
        <f t="shared" si="148"/>
        <v>0</v>
      </c>
      <c r="M450" s="290">
        <f t="shared" si="148"/>
        <v>0</v>
      </c>
      <c r="N450" s="290">
        <f t="shared" si="148"/>
        <v>0</v>
      </c>
      <c r="O450" s="290">
        <f t="shared" si="148"/>
        <v>0</v>
      </c>
      <c r="P450" s="290">
        <f t="shared" si="148"/>
        <v>0</v>
      </c>
      <c r="Q450" s="290">
        <f t="shared" si="148"/>
        <v>0</v>
      </c>
      <c r="R450" s="290">
        <f t="shared" si="148"/>
        <v>0</v>
      </c>
      <c r="S450" s="290">
        <f t="shared" si="148"/>
        <v>0</v>
      </c>
      <c r="T450" s="290">
        <f t="shared" si="148"/>
        <v>0</v>
      </c>
      <c r="U450" s="290">
        <f t="shared" si="148"/>
        <v>0</v>
      </c>
      <c r="V450" s="290">
        <f t="shared" si="148"/>
        <v>0</v>
      </c>
      <c r="W450" s="290">
        <f t="shared" si="148"/>
        <v>0</v>
      </c>
      <c r="X450" s="290">
        <f t="shared" si="148"/>
        <v>0</v>
      </c>
      <c r="Y450" s="290">
        <f t="shared" si="148"/>
        <v>0</v>
      </c>
      <c r="Z450" s="290">
        <f t="shared" si="148"/>
        <v>0</v>
      </c>
      <c r="AA450" s="290">
        <f t="shared" si="148"/>
        <v>0</v>
      </c>
      <c r="AB450" s="290">
        <f t="shared" si="148"/>
        <v>0</v>
      </c>
      <c r="AC450" s="290">
        <f t="shared" si="148"/>
        <v>0</v>
      </c>
      <c r="AD450" s="290">
        <f t="shared" si="148"/>
        <v>0</v>
      </c>
      <c r="AE450" s="290">
        <f t="shared" si="148"/>
        <v>0</v>
      </c>
      <c r="AF450" s="290">
        <f t="shared" si="148"/>
        <v>0</v>
      </c>
      <c r="AG450" s="189">
        <f t="shared" si="147"/>
        <v>0</v>
      </c>
    </row>
    <row r="451" hidden="1" outlineLevel="1">
      <c r="A451" s="211"/>
      <c r="B451" s="293"/>
      <c r="C451" s="293"/>
      <c r="D451" s="293"/>
      <c r="E451" s="293"/>
      <c r="F451" s="293"/>
      <c r="G451" s="293"/>
      <c r="H451" s="293"/>
      <c r="I451" s="293"/>
      <c r="J451" s="293"/>
      <c r="K451" s="293"/>
      <c r="L451" s="293"/>
      <c r="M451" s="293"/>
      <c r="N451" s="293"/>
      <c r="O451" s="293"/>
      <c r="P451" s="293"/>
      <c r="Q451" s="293"/>
      <c r="R451" s="293"/>
      <c r="S451" s="293"/>
      <c r="T451" s="293"/>
      <c r="U451" s="293"/>
      <c r="V451" s="293"/>
      <c r="W451" s="293"/>
      <c r="X451" s="293"/>
      <c r="Y451" s="293"/>
      <c r="Z451" s="293"/>
      <c r="AA451" s="293"/>
      <c r="AB451" s="293"/>
      <c r="AC451" s="293"/>
      <c r="AD451" s="293"/>
      <c r="AE451" s="293"/>
      <c r="AF451" s="293"/>
      <c r="AG451" s="189"/>
    </row>
    <row r="452" collapsed="1">
      <c r="A452" s="218" t="s">
        <v>239</v>
      </c>
      <c r="B452" s="219">
        <f t="shared" ref="B452:AF452" si="149">sum(B456,B460,B465)</f>
        <v>0</v>
      </c>
      <c r="C452" s="219">
        <f t="shared" si="149"/>
        <v>0</v>
      </c>
      <c r="D452" s="219">
        <f t="shared" si="149"/>
        <v>0</v>
      </c>
      <c r="E452" s="219">
        <f t="shared" si="149"/>
        <v>0</v>
      </c>
      <c r="F452" s="219">
        <f t="shared" si="149"/>
        <v>0</v>
      </c>
      <c r="G452" s="219">
        <f t="shared" si="149"/>
        <v>0</v>
      </c>
      <c r="H452" s="219">
        <f t="shared" si="149"/>
        <v>0</v>
      </c>
      <c r="I452" s="219">
        <f t="shared" si="149"/>
        <v>0</v>
      </c>
      <c r="J452" s="219">
        <f t="shared" si="149"/>
        <v>0</v>
      </c>
      <c r="K452" s="219">
        <f t="shared" si="149"/>
        <v>0</v>
      </c>
      <c r="L452" s="219">
        <f t="shared" si="149"/>
        <v>0</v>
      </c>
      <c r="M452" s="219">
        <f t="shared" si="149"/>
        <v>0</v>
      </c>
      <c r="N452" s="219">
        <f t="shared" si="149"/>
        <v>0</v>
      </c>
      <c r="O452" s="219">
        <f t="shared" si="149"/>
        <v>0</v>
      </c>
      <c r="P452" s="219">
        <f t="shared" si="149"/>
        <v>0</v>
      </c>
      <c r="Q452" s="219">
        <f t="shared" si="149"/>
        <v>0</v>
      </c>
      <c r="R452" s="219">
        <f t="shared" si="149"/>
        <v>0</v>
      </c>
      <c r="S452" s="219">
        <f t="shared" si="149"/>
        <v>0</v>
      </c>
      <c r="T452" s="219">
        <f t="shared" si="149"/>
        <v>0</v>
      </c>
      <c r="U452" s="219">
        <f t="shared" si="149"/>
        <v>0</v>
      </c>
      <c r="V452" s="219">
        <f t="shared" si="149"/>
        <v>0</v>
      </c>
      <c r="W452" s="219">
        <f t="shared" si="149"/>
        <v>0</v>
      </c>
      <c r="X452" s="219">
        <f t="shared" si="149"/>
        <v>0</v>
      </c>
      <c r="Y452" s="219">
        <f t="shared" si="149"/>
        <v>0</v>
      </c>
      <c r="Z452" s="219">
        <f t="shared" si="149"/>
        <v>0</v>
      </c>
      <c r="AA452" s="219">
        <f t="shared" si="149"/>
        <v>0</v>
      </c>
      <c r="AB452" s="219">
        <f t="shared" si="149"/>
        <v>0</v>
      </c>
      <c r="AC452" s="219">
        <f t="shared" si="149"/>
        <v>0</v>
      </c>
      <c r="AD452" s="219">
        <f t="shared" si="149"/>
        <v>0</v>
      </c>
      <c r="AE452" s="219">
        <f t="shared" si="149"/>
        <v>0</v>
      </c>
      <c r="AF452" s="219">
        <f t="shared" si="149"/>
        <v>0</v>
      </c>
      <c r="AG452" s="189">
        <f t="shared" ref="AG452:AG456" si="150">SUM(B452:AF452)</f>
        <v>0</v>
      </c>
    </row>
    <row r="453" hidden="1" outlineLevel="1">
      <c r="A453" s="288" t="s">
        <v>240</v>
      </c>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c r="AD453" s="222"/>
      <c r="AE453" s="222"/>
      <c r="AF453" s="222"/>
      <c r="AG453" s="189">
        <f t="shared" si="150"/>
        <v>0</v>
      </c>
    </row>
    <row r="454" hidden="1" outlineLevel="1">
      <c r="A454" s="288" t="s">
        <v>1242</v>
      </c>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c r="AD454" s="222"/>
      <c r="AE454" s="222"/>
      <c r="AF454" s="222"/>
      <c r="AG454" s="189">
        <f t="shared" si="150"/>
        <v>0</v>
      </c>
    </row>
    <row r="455" hidden="1" outlineLevel="1">
      <c r="A455" s="288" t="s">
        <v>1243</v>
      </c>
      <c r="B455" s="295"/>
      <c r="C455" s="295"/>
      <c r="D455" s="295"/>
      <c r="E455" s="295"/>
      <c r="F455" s="295"/>
      <c r="G455" s="295"/>
      <c r="H455" s="295"/>
      <c r="I455" s="295"/>
      <c r="J455" s="295"/>
      <c r="K455" s="295"/>
      <c r="L455" s="295"/>
      <c r="M455" s="295"/>
      <c r="N455" s="295"/>
      <c r="O455" s="295"/>
      <c r="P455" s="295"/>
      <c r="Q455" s="295"/>
      <c r="R455" s="295"/>
      <c r="S455" s="295"/>
      <c r="T455" s="295"/>
      <c r="U455" s="295"/>
      <c r="V455" s="295"/>
      <c r="W455" s="295"/>
      <c r="X455" s="295"/>
      <c r="Y455" s="295"/>
      <c r="Z455" s="295"/>
      <c r="AA455" s="295"/>
      <c r="AB455" s="295"/>
      <c r="AC455" s="295"/>
      <c r="AD455" s="295"/>
      <c r="AE455" s="295"/>
      <c r="AF455" s="295"/>
      <c r="AG455" s="189">
        <f t="shared" si="150"/>
        <v>0</v>
      </c>
    </row>
    <row r="456" hidden="1" outlineLevel="1">
      <c r="A456" s="289" t="s">
        <v>243</v>
      </c>
      <c r="B456" s="290">
        <f t="shared" ref="B456:AF456" si="151">sum(B453:B455)</f>
        <v>0</v>
      </c>
      <c r="C456" s="290">
        <f t="shared" si="151"/>
        <v>0</v>
      </c>
      <c r="D456" s="290">
        <f t="shared" si="151"/>
        <v>0</v>
      </c>
      <c r="E456" s="290">
        <f t="shared" si="151"/>
        <v>0</v>
      </c>
      <c r="F456" s="290">
        <f t="shared" si="151"/>
        <v>0</v>
      </c>
      <c r="G456" s="290">
        <f t="shared" si="151"/>
        <v>0</v>
      </c>
      <c r="H456" s="290">
        <f t="shared" si="151"/>
        <v>0</v>
      </c>
      <c r="I456" s="290">
        <f t="shared" si="151"/>
        <v>0</v>
      </c>
      <c r="J456" s="290">
        <f t="shared" si="151"/>
        <v>0</v>
      </c>
      <c r="K456" s="290">
        <f t="shared" si="151"/>
        <v>0</v>
      </c>
      <c r="L456" s="290">
        <f t="shared" si="151"/>
        <v>0</v>
      </c>
      <c r="M456" s="290">
        <f t="shared" si="151"/>
        <v>0</v>
      </c>
      <c r="N456" s="290">
        <f t="shared" si="151"/>
        <v>0</v>
      </c>
      <c r="O456" s="290">
        <f t="shared" si="151"/>
        <v>0</v>
      </c>
      <c r="P456" s="290">
        <f t="shared" si="151"/>
        <v>0</v>
      </c>
      <c r="Q456" s="290">
        <f t="shared" si="151"/>
        <v>0</v>
      </c>
      <c r="R456" s="290">
        <f t="shared" si="151"/>
        <v>0</v>
      </c>
      <c r="S456" s="290">
        <f t="shared" si="151"/>
        <v>0</v>
      </c>
      <c r="T456" s="290">
        <f t="shared" si="151"/>
        <v>0</v>
      </c>
      <c r="U456" s="290">
        <f t="shared" si="151"/>
        <v>0</v>
      </c>
      <c r="V456" s="290">
        <f t="shared" si="151"/>
        <v>0</v>
      </c>
      <c r="W456" s="290">
        <f t="shared" si="151"/>
        <v>0</v>
      </c>
      <c r="X456" s="290">
        <f t="shared" si="151"/>
        <v>0</v>
      </c>
      <c r="Y456" s="290">
        <f t="shared" si="151"/>
        <v>0</v>
      </c>
      <c r="Z456" s="290">
        <f t="shared" si="151"/>
        <v>0</v>
      </c>
      <c r="AA456" s="290">
        <f t="shared" si="151"/>
        <v>0</v>
      </c>
      <c r="AB456" s="290">
        <f t="shared" si="151"/>
        <v>0</v>
      </c>
      <c r="AC456" s="290">
        <f t="shared" si="151"/>
        <v>0</v>
      </c>
      <c r="AD456" s="290">
        <f t="shared" si="151"/>
        <v>0</v>
      </c>
      <c r="AE456" s="290">
        <f t="shared" si="151"/>
        <v>0</v>
      </c>
      <c r="AF456" s="290">
        <f t="shared" si="151"/>
        <v>0</v>
      </c>
      <c r="AG456" s="189">
        <f t="shared" si="150"/>
        <v>0</v>
      </c>
    </row>
    <row r="457" hidden="1" outlineLevel="1">
      <c r="A457" s="211"/>
      <c r="B457" s="352"/>
      <c r="C457" s="352"/>
      <c r="D457" s="352"/>
      <c r="E457" s="352"/>
      <c r="F457" s="352"/>
      <c r="G457" s="352"/>
      <c r="H457" s="352"/>
      <c r="I457" s="352"/>
      <c r="J457" s="352"/>
      <c r="K457" s="352"/>
      <c r="L457" s="352"/>
      <c r="M457" s="352"/>
      <c r="N457" s="352"/>
      <c r="O457" s="352"/>
      <c r="P457" s="352"/>
      <c r="Q457" s="352"/>
      <c r="R457" s="352"/>
      <c r="S457" s="352"/>
      <c r="T457" s="352"/>
      <c r="U457" s="352"/>
      <c r="V457" s="352"/>
      <c r="W457" s="352"/>
      <c r="X457" s="352"/>
      <c r="Y457" s="352"/>
      <c r="Z457" s="352"/>
      <c r="AA457" s="352"/>
      <c r="AB457" s="352"/>
      <c r="AC457" s="352"/>
      <c r="AD457" s="352"/>
      <c r="AE457" s="352"/>
      <c r="AF457" s="352"/>
      <c r="AG457" s="189"/>
    </row>
    <row r="458" hidden="1" outlineLevel="1">
      <c r="A458" s="288" t="s">
        <v>244</v>
      </c>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c r="AD458" s="222"/>
      <c r="AE458" s="222"/>
      <c r="AF458" s="222"/>
      <c r="AG458" s="189">
        <f t="shared" ref="AG458:AG460" si="152">SUM(B458:AF458)</f>
        <v>0</v>
      </c>
    </row>
    <row r="459" hidden="1" outlineLevel="1">
      <c r="A459" s="288" t="s">
        <v>1244</v>
      </c>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c r="AA459" s="221"/>
      <c r="AB459" s="221"/>
      <c r="AC459" s="221"/>
      <c r="AD459" s="221"/>
      <c r="AE459" s="221"/>
      <c r="AF459" s="221"/>
      <c r="AG459" s="189">
        <f t="shared" si="152"/>
        <v>0</v>
      </c>
    </row>
    <row r="460" hidden="1" outlineLevel="1">
      <c r="A460" s="289" t="s">
        <v>246</v>
      </c>
      <c r="B460" s="290">
        <f t="shared" ref="B460:AF460" si="153">sum(B458:B459)</f>
        <v>0</v>
      </c>
      <c r="C460" s="290">
        <f t="shared" si="153"/>
        <v>0</v>
      </c>
      <c r="D460" s="290">
        <f t="shared" si="153"/>
        <v>0</v>
      </c>
      <c r="E460" s="290">
        <f t="shared" si="153"/>
        <v>0</v>
      </c>
      <c r="F460" s="290">
        <f t="shared" si="153"/>
        <v>0</v>
      </c>
      <c r="G460" s="290">
        <f t="shared" si="153"/>
        <v>0</v>
      </c>
      <c r="H460" s="290">
        <f t="shared" si="153"/>
        <v>0</v>
      </c>
      <c r="I460" s="290">
        <f t="shared" si="153"/>
        <v>0</v>
      </c>
      <c r="J460" s="290">
        <f t="shared" si="153"/>
        <v>0</v>
      </c>
      <c r="K460" s="290">
        <f t="shared" si="153"/>
        <v>0</v>
      </c>
      <c r="L460" s="290">
        <f t="shared" si="153"/>
        <v>0</v>
      </c>
      <c r="M460" s="290">
        <f t="shared" si="153"/>
        <v>0</v>
      </c>
      <c r="N460" s="290">
        <f t="shared" si="153"/>
        <v>0</v>
      </c>
      <c r="O460" s="290">
        <f t="shared" si="153"/>
        <v>0</v>
      </c>
      <c r="P460" s="290">
        <f t="shared" si="153"/>
        <v>0</v>
      </c>
      <c r="Q460" s="290">
        <f t="shared" si="153"/>
        <v>0</v>
      </c>
      <c r="R460" s="290">
        <f t="shared" si="153"/>
        <v>0</v>
      </c>
      <c r="S460" s="290">
        <f t="shared" si="153"/>
        <v>0</v>
      </c>
      <c r="T460" s="290">
        <f t="shared" si="153"/>
        <v>0</v>
      </c>
      <c r="U460" s="290">
        <f t="shared" si="153"/>
        <v>0</v>
      </c>
      <c r="V460" s="290">
        <f t="shared" si="153"/>
        <v>0</v>
      </c>
      <c r="W460" s="290">
        <f t="shared" si="153"/>
        <v>0</v>
      </c>
      <c r="X460" s="290">
        <f t="shared" si="153"/>
        <v>0</v>
      </c>
      <c r="Y460" s="290">
        <f t="shared" si="153"/>
        <v>0</v>
      </c>
      <c r="Z460" s="290">
        <f t="shared" si="153"/>
        <v>0</v>
      </c>
      <c r="AA460" s="290">
        <f t="shared" si="153"/>
        <v>0</v>
      </c>
      <c r="AB460" s="290">
        <f t="shared" si="153"/>
        <v>0</v>
      </c>
      <c r="AC460" s="290">
        <f t="shared" si="153"/>
        <v>0</v>
      </c>
      <c r="AD460" s="290">
        <f t="shared" si="153"/>
        <v>0</v>
      </c>
      <c r="AE460" s="290">
        <f t="shared" si="153"/>
        <v>0</v>
      </c>
      <c r="AF460" s="290">
        <f t="shared" si="153"/>
        <v>0</v>
      </c>
      <c r="AG460" s="189">
        <f t="shared" si="152"/>
        <v>0</v>
      </c>
    </row>
    <row r="461" hidden="1" outlineLevel="1">
      <c r="A461" s="211"/>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89"/>
    </row>
    <row r="462" hidden="1" outlineLevel="1">
      <c r="A462" s="288" t="s">
        <v>1245</v>
      </c>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c r="AD462" s="222"/>
      <c r="AE462" s="222"/>
      <c r="AF462" s="222"/>
      <c r="AG462" s="189">
        <f t="shared" ref="AG462:AG465" si="154">SUM(B462:AF462)</f>
        <v>0</v>
      </c>
    </row>
    <row r="463" hidden="1" outlineLevel="1">
      <c r="A463" s="288" t="s">
        <v>1246</v>
      </c>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c r="AD463" s="222"/>
      <c r="AE463" s="222"/>
      <c r="AF463" s="222"/>
      <c r="AG463" s="189">
        <f t="shared" si="154"/>
        <v>0</v>
      </c>
    </row>
    <row r="464" hidden="1" outlineLevel="1">
      <c r="A464" s="288" t="s">
        <v>1247</v>
      </c>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c r="AD464" s="222"/>
      <c r="AE464" s="222"/>
      <c r="AF464" s="222"/>
      <c r="AG464" s="189">
        <f t="shared" si="154"/>
        <v>0</v>
      </c>
    </row>
    <row r="465" hidden="1" outlineLevel="1">
      <c r="A465" s="296" t="s">
        <v>250</v>
      </c>
      <c r="B465" s="297">
        <f t="shared" ref="B465:AF465" si="155">sum(B462:B464)</f>
        <v>0</v>
      </c>
      <c r="C465" s="297">
        <f t="shared" si="155"/>
        <v>0</v>
      </c>
      <c r="D465" s="297">
        <f t="shared" si="155"/>
        <v>0</v>
      </c>
      <c r="E465" s="297">
        <f t="shared" si="155"/>
        <v>0</v>
      </c>
      <c r="F465" s="297">
        <f t="shared" si="155"/>
        <v>0</v>
      </c>
      <c r="G465" s="297">
        <f t="shared" si="155"/>
        <v>0</v>
      </c>
      <c r="H465" s="297">
        <f t="shared" si="155"/>
        <v>0</v>
      </c>
      <c r="I465" s="297">
        <f t="shared" si="155"/>
        <v>0</v>
      </c>
      <c r="J465" s="297">
        <f t="shared" si="155"/>
        <v>0</v>
      </c>
      <c r="K465" s="297">
        <f t="shared" si="155"/>
        <v>0</v>
      </c>
      <c r="L465" s="297">
        <f t="shared" si="155"/>
        <v>0</v>
      </c>
      <c r="M465" s="297">
        <f t="shared" si="155"/>
        <v>0</v>
      </c>
      <c r="N465" s="297">
        <f t="shared" si="155"/>
        <v>0</v>
      </c>
      <c r="O465" s="297">
        <f t="shared" si="155"/>
        <v>0</v>
      </c>
      <c r="P465" s="297">
        <f t="shared" si="155"/>
        <v>0</v>
      </c>
      <c r="Q465" s="297">
        <f t="shared" si="155"/>
        <v>0</v>
      </c>
      <c r="R465" s="297">
        <f t="shared" si="155"/>
        <v>0</v>
      </c>
      <c r="S465" s="297">
        <f t="shared" si="155"/>
        <v>0</v>
      </c>
      <c r="T465" s="297">
        <f t="shared" si="155"/>
        <v>0</v>
      </c>
      <c r="U465" s="297">
        <f t="shared" si="155"/>
        <v>0</v>
      </c>
      <c r="V465" s="297">
        <f t="shared" si="155"/>
        <v>0</v>
      </c>
      <c r="W465" s="297">
        <f t="shared" si="155"/>
        <v>0</v>
      </c>
      <c r="X465" s="297">
        <f t="shared" si="155"/>
        <v>0</v>
      </c>
      <c r="Y465" s="297">
        <f t="shared" si="155"/>
        <v>0</v>
      </c>
      <c r="Z465" s="297">
        <f t="shared" si="155"/>
        <v>0</v>
      </c>
      <c r="AA465" s="297">
        <f t="shared" si="155"/>
        <v>0</v>
      </c>
      <c r="AB465" s="297">
        <f t="shared" si="155"/>
        <v>0</v>
      </c>
      <c r="AC465" s="297">
        <f t="shared" si="155"/>
        <v>0</v>
      </c>
      <c r="AD465" s="297">
        <f t="shared" si="155"/>
        <v>0</v>
      </c>
      <c r="AE465" s="297">
        <f t="shared" si="155"/>
        <v>0</v>
      </c>
      <c r="AF465" s="297">
        <f t="shared" si="155"/>
        <v>0</v>
      </c>
      <c r="AG465" s="189">
        <f t="shared" si="154"/>
        <v>0</v>
      </c>
    </row>
    <row r="466">
      <c r="A466" s="211"/>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89"/>
    </row>
    <row r="467">
      <c r="A467" s="299" t="s">
        <v>278</v>
      </c>
      <c r="B467" s="245">
        <v>0.0</v>
      </c>
      <c r="C467" s="245">
        <v>0.0</v>
      </c>
      <c r="D467" s="245">
        <v>0.0</v>
      </c>
      <c r="E467" s="245">
        <v>0.0</v>
      </c>
      <c r="F467" s="245">
        <v>0.0</v>
      </c>
      <c r="G467" s="245">
        <v>0.0</v>
      </c>
      <c r="H467" s="245">
        <v>0.0</v>
      </c>
      <c r="I467" s="245">
        <v>0.0</v>
      </c>
      <c r="J467" s="245">
        <v>0.0</v>
      </c>
      <c r="K467" s="245">
        <v>0.0</v>
      </c>
      <c r="L467" s="245">
        <v>0.0</v>
      </c>
      <c r="M467" s="245">
        <v>0.0</v>
      </c>
      <c r="N467" s="245">
        <v>0.0</v>
      </c>
      <c r="O467" s="245">
        <v>0.0</v>
      </c>
      <c r="P467" s="245">
        <v>0.0</v>
      </c>
      <c r="Q467" s="245">
        <v>0.0</v>
      </c>
      <c r="R467" s="245">
        <v>0.0</v>
      </c>
      <c r="S467" s="245">
        <v>0.0</v>
      </c>
      <c r="T467" s="245">
        <v>0.0</v>
      </c>
      <c r="U467" s="245">
        <v>0.0</v>
      </c>
      <c r="V467" s="245">
        <v>0.0</v>
      </c>
      <c r="W467" s="245">
        <v>0.0</v>
      </c>
      <c r="X467" s="245">
        <v>0.0</v>
      </c>
      <c r="Y467" s="245">
        <v>0.0</v>
      </c>
      <c r="Z467" s="245">
        <v>0.0</v>
      </c>
      <c r="AA467" s="245">
        <v>0.0</v>
      </c>
      <c r="AB467" s="245">
        <v>0.0</v>
      </c>
      <c r="AC467" s="245">
        <v>0.0</v>
      </c>
      <c r="AD467" s="245">
        <v>0.0</v>
      </c>
      <c r="AE467" s="245">
        <v>0.0</v>
      </c>
      <c r="AF467" s="245">
        <v>0.0</v>
      </c>
      <c r="AG467" s="189">
        <f t="shared" ref="AG467:AG480" si="156">SUM(B467:AF467)</f>
        <v>0</v>
      </c>
    </row>
    <row r="468">
      <c r="A468" s="300" t="s">
        <v>279</v>
      </c>
      <c r="B468" s="235">
        <v>0.0</v>
      </c>
      <c r="C468" s="235">
        <v>0.0</v>
      </c>
      <c r="D468" s="235">
        <v>0.0</v>
      </c>
      <c r="E468" s="235">
        <v>0.0</v>
      </c>
      <c r="F468" s="235">
        <v>0.0</v>
      </c>
      <c r="G468" s="235">
        <v>0.0</v>
      </c>
      <c r="H468" s="235">
        <v>0.0</v>
      </c>
      <c r="I468" s="235">
        <v>0.0</v>
      </c>
      <c r="J468" s="235">
        <v>0.0</v>
      </c>
      <c r="K468" s="235">
        <v>0.0</v>
      </c>
      <c r="L468" s="235">
        <v>0.0</v>
      </c>
      <c r="M468" s="235">
        <v>0.0</v>
      </c>
      <c r="N468" s="235">
        <v>0.0</v>
      </c>
      <c r="O468" s="235">
        <v>0.0</v>
      </c>
      <c r="P468" s="235">
        <v>0.0</v>
      </c>
      <c r="Q468" s="235">
        <v>0.0</v>
      </c>
      <c r="R468" s="235">
        <v>0.0</v>
      </c>
      <c r="S468" s="235">
        <v>0.0</v>
      </c>
      <c r="T468" s="235">
        <v>0.0</v>
      </c>
      <c r="U468" s="235">
        <v>0.0</v>
      </c>
      <c r="V468" s="235">
        <v>0.0</v>
      </c>
      <c r="W468" s="235">
        <v>0.0</v>
      </c>
      <c r="X468" s="235">
        <v>0.0</v>
      </c>
      <c r="Y468" s="235">
        <v>0.0</v>
      </c>
      <c r="Z468" s="235">
        <v>0.0</v>
      </c>
      <c r="AA468" s="235">
        <v>0.0</v>
      </c>
      <c r="AB468" s="235">
        <v>0.0</v>
      </c>
      <c r="AC468" s="235">
        <v>0.0</v>
      </c>
      <c r="AD468" s="235">
        <v>0.0</v>
      </c>
      <c r="AE468" s="235">
        <v>0.0</v>
      </c>
      <c r="AF468" s="235">
        <v>0.0</v>
      </c>
      <c r="AG468" s="189">
        <f t="shared" si="156"/>
        <v>0</v>
      </c>
    </row>
    <row r="469">
      <c r="A469" s="300" t="s">
        <v>1248</v>
      </c>
      <c r="B469" s="235">
        <v>0.0</v>
      </c>
      <c r="C469" s="235">
        <v>0.0</v>
      </c>
      <c r="D469" s="235">
        <v>0.0</v>
      </c>
      <c r="E469" s="235">
        <v>0.0</v>
      </c>
      <c r="F469" s="235">
        <v>0.0</v>
      </c>
      <c r="G469" s="235">
        <v>0.0</v>
      </c>
      <c r="H469" s="235">
        <v>0.0</v>
      </c>
      <c r="I469" s="235">
        <v>0.0</v>
      </c>
      <c r="J469" s="235">
        <v>0.0</v>
      </c>
      <c r="K469" s="235">
        <v>0.0</v>
      </c>
      <c r="L469" s="235">
        <v>0.0</v>
      </c>
      <c r="M469" s="235">
        <v>0.0</v>
      </c>
      <c r="N469" s="235">
        <v>0.0</v>
      </c>
      <c r="O469" s="235">
        <v>0.0</v>
      </c>
      <c r="P469" s="235">
        <v>0.0</v>
      </c>
      <c r="Q469" s="235">
        <v>0.0</v>
      </c>
      <c r="R469" s="235">
        <v>0.0</v>
      </c>
      <c r="S469" s="235">
        <v>0.0</v>
      </c>
      <c r="T469" s="235">
        <v>0.0</v>
      </c>
      <c r="U469" s="235">
        <v>0.0</v>
      </c>
      <c r="V469" s="235">
        <v>0.0</v>
      </c>
      <c r="W469" s="235">
        <v>0.0</v>
      </c>
      <c r="X469" s="235">
        <v>0.0</v>
      </c>
      <c r="Y469" s="235">
        <v>0.0</v>
      </c>
      <c r="Z469" s="235">
        <v>0.0</v>
      </c>
      <c r="AA469" s="235">
        <v>0.0</v>
      </c>
      <c r="AB469" s="235">
        <v>0.0</v>
      </c>
      <c r="AC469" s="235">
        <v>0.0</v>
      </c>
      <c r="AD469" s="235">
        <v>0.0</v>
      </c>
      <c r="AE469" s="235">
        <v>0.0</v>
      </c>
      <c r="AF469" s="235">
        <v>0.0</v>
      </c>
      <c r="AG469" s="189">
        <f t="shared" si="156"/>
        <v>0</v>
      </c>
    </row>
    <row r="470">
      <c r="A470" s="300" t="s">
        <v>1249</v>
      </c>
      <c r="B470" s="235">
        <v>0.0</v>
      </c>
      <c r="C470" s="235">
        <v>0.0</v>
      </c>
      <c r="D470" s="235">
        <v>0.0</v>
      </c>
      <c r="E470" s="235">
        <v>0.0</v>
      </c>
      <c r="F470" s="235">
        <v>0.0</v>
      </c>
      <c r="G470" s="235">
        <v>0.0</v>
      </c>
      <c r="H470" s="235">
        <v>0.0</v>
      </c>
      <c r="I470" s="235">
        <v>0.0</v>
      </c>
      <c r="J470" s="235">
        <v>0.0</v>
      </c>
      <c r="K470" s="235">
        <v>0.0</v>
      </c>
      <c r="L470" s="235">
        <v>0.0</v>
      </c>
      <c r="M470" s="235">
        <v>0.0</v>
      </c>
      <c r="N470" s="235">
        <v>0.0</v>
      </c>
      <c r="O470" s="235">
        <v>0.0</v>
      </c>
      <c r="P470" s="235">
        <v>0.0</v>
      </c>
      <c r="Q470" s="235">
        <v>0.0</v>
      </c>
      <c r="R470" s="235">
        <v>0.0</v>
      </c>
      <c r="S470" s="235">
        <v>0.0</v>
      </c>
      <c r="T470" s="235">
        <v>0.0</v>
      </c>
      <c r="U470" s="235">
        <v>0.0</v>
      </c>
      <c r="V470" s="235">
        <v>0.0</v>
      </c>
      <c r="W470" s="235">
        <v>0.0</v>
      </c>
      <c r="X470" s="235">
        <v>0.0</v>
      </c>
      <c r="Y470" s="235">
        <v>0.0</v>
      </c>
      <c r="Z470" s="235">
        <v>0.0</v>
      </c>
      <c r="AA470" s="235">
        <v>0.0</v>
      </c>
      <c r="AB470" s="235">
        <v>0.0</v>
      </c>
      <c r="AC470" s="235">
        <v>0.0</v>
      </c>
      <c r="AD470" s="235">
        <v>0.0</v>
      </c>
      <c r="AE470" s="235">
        <v>0.0</v>
      </c>
      <c r="AF470" s="235">
        <v>0.0</v>
      </c>
      <c r="AG470" s="189">
        <f t="shared" si="156"/>
        <v>0</v>
      </c>
    </row>
    <row r="471">
      <c r="A471" s="300" t="s">
        <v>1250</v>
      </c>
      <c r="B471" s="235">
        <v>0.0</v>
      </c>
      <c r="C471" s="235">
        <v>0.0</v>
      </c>
      <c r="D471" s="235">
        <v>0.0</v>
      </c>
      <c r="E471" s="235">
        <v>0.0</v>
      </c>
      <c r="F471" s="235">
        <v>0.0</v>
      </c>
      <c r="G471" s="235">
        <v>0.0</v>
      </c>
      <c r="H471" s="235">
        <v>0.0</v>
      </c>
      <c r="I471" s="235">
        <v>0.0</v>
      </c>
      <c r="J471" s="235">
        <v>0.0</v>
      </c>
      <c r="K471" s="235">
        <v>0.0</v>
      </c>
      <c r="L471" s="235">
        <v>0.0</v>
      </c>
      <c r="M471" s="235">
        <v>0.0</v>
      </c>
      <c r="N471" s="235">
        <v>0.0</v>
      </c>
      <c r="O471" s="235">
        <v>0.0</v>
      </c>
      <c r="P471" s="235">
        <v>0.0</v>
      </c>
      <c r="Q471" s="235">
        <v>0.0</v>
      </c>
      <c r="R471" s="235">
        <v>0.0</v>
      </c>
      <c r="S471" s="235">
        <v>0.0</v>
      </c>
      <c r="T471" s="235">
        <v>0.0</v>
      </c>
      <c r="U471" s="235">
        <v>0.0</v>
      </c>
      <c r="V471" s="235">
        <v>0.0</v>
      </c>
      <c r="W471" s="235">
        <v>0.0</v>
      </c>
      <c r="X471" s="235">
        <v>0.0</v>
      </c>
      <c r="Y471" s="235">
        <v>0.0</v>
      </c>
      <c r="Z471" s="235">
        <v>0.0</v>
      </c>
      <c r="AA471" s="235">
        <v>0.0</v>
      </c>
      <c r="AB471" s="235">
        <v>0.0</v>
      </c>
      <c r="AC471" s="235">
        <v>0.0</v>
      </c>
      <c r="AD471" s="235">
        <v>0.0</v>
      </c>
      <c r="AE471" s="235">
        <v>0.0</v>
      </c>
      <c r="AF471" s="235">
        <v>0.0</v>
      </c>
      <c r="AG471" s="189">
        <f t="shared" si="156"/>
        <v>0</v>
      </c>
    </row>
    <row r="472">
      <c r="A472" s="300" t="s">
        <v>1251</v>
      </c>
      <c r="B472" s="235">
        <v>0.0</v>
      </c>
      <c r="C472" s="235">
        <v>0.0</v>
      </c>
      <c r="D472" s="235">
        <v>0.0</v>
      </c>
      <c r="E472" s="235">
        <v>0.0</v>
      </c>
      <c r="F472" s="235">
        <v>0.0</v>
      </c>
      <c r="G472" s="235">
        <v>0.0</v>
      </c>
      <c r="H472" s="235">
        <v>0.0</v>
      </c>
      <c r="I472" s="235">
        <v>0.0</v>
      </c>
      <c r="J472" s="235">
        <v>0.0</v>
      </c>
      <c r="K472" s="235">
        <v>0.0</v>
      </c>
      <c r="L472" s="235">
        <v>0.0</v>
      </c>
      <c r="M472" s="235">
        <v>0.0</v>
      </c>
      <c r="N472" s="235">
        <v>0.0</v>
      </c>
      <c r="O472" s="235">
        <v>0.0</v>
      </c>
      <c r="P472" s="235">
        <v>0.0</v>
      </c>
      <c r="Q472" s="235">
        <v>0.0</v>
      </c>
      <c r="R472" s="235">
        <v>0.0</v>
      </c>
      <c r="S472" s="235">
        <v>0.0</v>
      </c>
      <c r="T472" s="235">
        <v>0.0</v>
      </c>
      <c r="U472" s="235">
        <v>0.0</v>
      </c>
      <c r="V472" s="235">
        <v>0.0</v>
      </c>
      <c r="W472" s="235">
        <v>0.0</v>
      </c>
      <c r="X472" s="235">
        <v>0.0</v>
      </c>
      <c r="Y472" s="235">
        <v>0.0</v>
      </c>
      <c r="Z472" s="235">
        <v>0.0</v>
      </c>
      <c r="AA472" s="235">
        <v>0.0</v>
      </c>
      <c r="AB472" s="235">
        <v>0.0</v>
      </c>
      <c r="AC472" s="235">
        <v>0.0</v>
      </c>
      <c r="AD472" s="235">
        <v>0.0</v>
      </c>
      <c r="AE472" s="235">
        <v>0.0</v>
      </c>
      <c r="AF472" s="235">
        <v>0.0</v>
      </c>
      <c r="AG472" s="189">
        <f t="shared" si="156"/>
        <v>0</v>
      </c>
    </row>
    <row r="473">
      <c r="A473" s="300" t="s">
        <v>1252</v>
      </c>
      <c r="B473" s="235">
        <v>0.0</v>
      </c>
      <c r="C473" s="235">
        <v>0.0</v>
      </c>
      <c r="D473" s="235">
        <v>0.0</v>
      </c>
      <c r="E473" s="235">
        <v>0.0</v>
      </c>
      <c r="F473" s="235">
        <v>0.0</v>
      </c>
      <c r="G473" s="235">
        <v>0.0</v>
      </c>
      <c r="H473" s="235">
        <v>0.0</v>
      </c>
      <c r="I473" s="235">
        <v>0.0</v>
      </c>
      <c r="J473" s="235">
        <v>0.0</v>
      </c>
      <c r="K473" s="235">
        <v>0.0</v>
      </c>
      <c r="L473" s="235">
        <v>0.0</v>
      </c>
      <c r="M473" s="235">
        <v>0.0</v>
      </c>
      <c r="N473" s="235">
        <v>0.0</v>
      </c>
      <c r="O473" s="235">
        <v>0.0</v>
      </c>
      <c r="P473" s="235">
        <v>0.0</v>
      </c>
      <c r="Q473" s="235">
        <v>0.0</v>
      </c>
      <c r="R473" s="235">
        <v>0.0</v>
      </c>
      <c r="S473" s="235">
        <v>0.0</v>
      </c>
      <c r="T473" s="235">
        <v>0.0</v>
      </c>
      <c r="U473" s="235">
        <v>0.0</v>
      </c>
      <c r="V473" s="235">
        <v>0.0</v>
      </c>
      <c r="W473" s="235">
        <v>0.0</v>
      </c>
      <c r="X473" s="235">
        <v>0.0</v>
      </c>
      <c r="Y473" s="235">
        <v>0.0</v>
      </c>
      <c r="Z473" s="235">
        <v>0.0</v>
      </c>
      <c r="AA473" s="235">
        <v>0.0</v>
      </c>
      <c r="AB473" s="235">
        <v>0.0</v>
      </c>
      <c r="AC473" s="235">
        <v>0.0</v>
      </c>
      <c r="AD473" s="235">
        <v>0.0</v>
      </c>
      <c r="AE473" s="235">
        <v>0.0</v>
      </c>
      <c r="AF473" s="235">
        <v>0.0</v>
      </c>
      <c r="AG473" s="189">
        <f t="shared" si="156"/>
        <v>0</v>
      </c>
    </row>
    <row r="474" collapsed="1">
      <c r="A474" s="300" t="s">
        <v>1253</v>
      </c>
      <c r="B474" s="235">
        <v>0.0</v>
      </c>
      <c r="C474" s="235">
        <v>0.0</v>
      </c>
      <c r="D474" s="235">
        <v>0.0</v>
      </c>
      <c r="E474" s="235">
        <v>0.0</v>
      </c>
      <c r="F474" s="235">
        <v>0.0</v>
      </c>
      <c r="G474" s="235">
        <v>0.0</v>
      </c>
      <c r="H474" s="235">
        <v>0.0</v>
      </c>
      <c r="I474" s="235">
        <v>0.0</v>
      </c>
      <c r="J474" s="235">
        <v>0.0</v>
      </c>
      <c r="K474" s="235">
        <v>0.0</v>
      </c>
      <c r="L474" s="235">
        <v>0.0</v>
      </c>
      <c r="M474" s="235">
        <v>0.0</v>
      </c>
      <c r="N474" s="235">
        <v>0.0</v>
      </c>
      <c r="O474" s="235">
        <v>0.0</v>
      </c>
      <c r="P474" s="235">
        <v>0.0</v>
      </c>
      <c r="Q474" s="235">
        <v>0.0</v>
      </c>
      <c r="R474" s="235">
        <v>0.0</v>
      </c>
      <c r="S474" s="235">
        <v>0.0</v>
      </c>
      <c r="T474" s="235">
        <v>0.0</v>
      </c>
      <c r="U474" s="235">
        <v>0.0</v>
      </c>
      <c r="V474" s="235">
        <v>0.0</v>
      </c>
      <c r="W474" s="235">
        <v>0.0</v>
      </c>
      <c r="X474" s="235">
        <v>0.0</v>
      </c>
      <c r="Y474" s="235">
        <v>0.0</v>
      </c>
      <c r="Z474" s="235">
        <v>0.0</v>
      </c>
      <c r="AA474" s="235">
        <v>0.0</v>
      </c>
      <c r="AB474" s="235">
        <v>0.0</v>
      </c>
      <c r="AC474" s="235">
        <v>0.0</v>
      </c>
      <c r="AD474" s="235">
        <v>0.0</v>
      </c>
      <c r="AE474" s="235">
        <v>0.0</v>
      </c>
      <c r="AF474" s="235">
        <v>0.0</v>
      </c>
      <c r="AG474" s="189">
        <f t="shared" si="156"/>
        <v>0</v>
      </c>
    </row>
    <row r="475" hidden="1" outlineLevel="1">
      <c r="A475" s="300" t="s">
        <v>1254</v>
      </c>
      <c r="B475" s="295"/>
      <c r="C475" s="295"/>
      <c r="D475" s="295"/>
      <c r="E475" s="295"/>
      <c r="F475" s="295"/>
      <c r="G475" s="295"/>
      <c r="H475" s="295"/>
      <c r="I475" s="295"/>
      <c r="J475" s="295"/>
      <c r="K475" s="295"/>
      <c r="L475" s="295"/>
      <c r="M475" s="295"/>
      <c r="N475" s="295"/>
      <c r="O475" s="295"/>
      <c r="P475" s="295"/>
      <c r="Q475" s="295"/>
      <c r="R475" s="295"/>
      <c r="S475" s="295"/>
      <c r="T475" s="295"/>
      <c r="U475" s="295"/>
      <c r="V475" s="295"/>
      <c r="W475" s="295"/>
      <c r="X475" s="295"/>
      <c r="Y475" s="295"/>
      <c r="Z475" s="295"/>
      <c r="AA475" s="295"/>
      <c r="AB475" s="295"/>
      <c r="AC475" s="295"/>
      <c r="AD475" s="295"/>
      <c r="AE475" s="295"/>
      <c r="AF475" s="295"/>
      <c r="AG475" s="189">
        <f t="shared" si="156"/>
        <v>0</v>
      </c>
    </row>
    <row r="476" hidden="1" outlineLevel="1">
      <c r="A476" s="300" t="s">
        <v>1255</v>
      </c>
      <c r="B476" s="295"/>
      <c r="C476" s="295"/>
      <c r="D476" s="295"/>
      <c r="E476" s="295"/>
      <c r="F476" s="295"/>
      <c r="G476" s="295"/>
      <c r="H476" s="295"/>
      <c r="I476" s="295"/>
      <c r="J476" s="295"/>
      <c r="K476" s="295"/>
      <c r="L476" s="295"/>
      <c r="M476" s="295"/>
      <c r="N476" s="295"/>
      <c r="O476" s="295"/>
      <c r="P476" s="295"/>
      <c r="Q476" s="295"/>
      <c r="R476" s="295"/>
      <c r="S476" s="295"/>
      <c r="T476" s="295"/>
      <c r="U476" s="295"/>
      <c r="V476" s="295"/>
      <c r="W476" s="295"/>
      <c r="X476" s="295"/>
      <c r="Y476" s="295"/>
      <c r="Z476" s="295"/>
      <c r="AA476" s="295"/>
      <c r="AB476" s="295"/>
      <c r="AC476" s="295"/>
      <c r="AD476" s="295"/>
      <c r="AE476" s="295"/>
      <c r="AF476" s="295"/>
      <c r="AG476" s="189">
        <f t="shared" si="156"/>
        <v>0</v>
      </c>
    </row>
    <row r="477" hidden="1" outlineLevel="1">
      <c r="A477" s="288" t="s">
        <v>1256</v>
      </c>
      <c r="B477" s="295"/>
      <c r="C477" s="295"/>
      <c r="D477" s="295"/>
      <c r="E477" s="295"/>
      <c r="F477" s="295"/>
      <c r="G477" s="295"/>
      <c r="H477" s="295"/>
      <c r="I477" s="295"/>
      <c r="J477" s="295"/>
      <c r="K477" s="295"/>
      <c r="L477" s="295"/>
      <c r="M477" s="295"/>
      <c r="N477" s="295"/>
      <c r="O477" s="295"/>
      <c r="P477" s="295"/>
      <c r="Q477" s="295"/>
      <c r="R477" s="295"/>
      <c r="S477" s="295"/>
      <c r="T477" s="295"/>
      <c r="U477" s="295"/>
      <c r="V477" s="295"/>
      <c r="W477" s="295"/>
      <c r="X477" s="295"/>
      <c r="Y477" s="295"/>
      <c r="Z477" s="295"/>
      <c r="AA477" s="295"/>
      <c r="AB477" s="295"/>
      <c r="AC477" s="295"/>
      <c r="AD477" s="295"/>
      <c r="AE477" s="295"/>
      <c r="AF477" s="295"/>
      <c r="AG477" s="189">
        <f t="shared" si="156"/>
        <v>0</v>
      </c>
    </row>
    <row r="478" hidden="1" outlineLevel="1">
      <c r="A478" s="288" t="s">
        <v>1257</v>
      </c>
      <c r="B478" s="295"/>
      <c r="C478" s="295"/>
      <c r="D478" s="295"/>
      <c r="E478" s="295"/>
      <c r="F478" s="295"/>
      <c r="G478" s="295"/>
      <c r="H478" s="295"/>
      <c r="I478" s="295"/>
      <c r="J478" s="295"/>
      <c r="K478" s="295"/>
      <c r="L478" s="295"/>
      <c r="M478" s="295"/>
      <c r="N478" s="295"/>
      <c r="O478" s="295"/>
      <c r="P478" s="295"/>
      <c r="Q478" s="295"/>
      <c r="R478" s="295"/>
      <c r="S478" s="295"/>
      <c r="T478" s="295"/>
      <c r="U478" s="295"/>
      <c r="V478" s="295"/>
      <c r="W478" s="295"/>
      <c r="X478" s="295"/>
      <c r="Y478" s="295"/>
      <c r="Z478" s="295"/>
      <c r="AA478" s="295"/>
      <c r="AB478" s="295"/>
      <c r="AC478" s="295"/>
      <c r="AD478" s="295"/>
      <c r="AE478" s="295"/>
      <c r="AF478" s="295"/>
      <c r="AG478" s="189">
        <f t="shared" si="156"/>
        <v>0</v>
      </c>
    </row>
    <row r="479" hidden="1" outlineLevel="1">
      <c r="A479" s="288" t="s">
        <v>290</v>
      </c>
      <c r="B479" s="295"/>
      <c r="C479" s="295"/>
      <c r="D479" s="295"/>
      <c r="E479" s="295"/>
      <c r="F479" s="295"/>
      <c r="G479" s="295"/>
      <c r="H479" s="295"/>
      <c r="I479" s="295"/>
      <c r="J479" s="295"/>
      <c r="K479" s="295"/>
      <c r="L479" s="295"/>
      <c r="M479" s="295"/>
      <c r="N479" s="295"/>
      <c r="O479" s="295"/>
      <c r="P479" s="295"/>
      <c r="Q479" s="295"/>
      <c r="R479" s="295"/>
      <c r="S479" s="295"/>
      <c r="T479" s="295"/>
      <c r="U479" s="295"/>
      <c r="V479" s="295"/>
      <c r="W479" s="295"/>
      <c r="X479" s="295"/>
      <c r="Y479" s="295"/>
      <c r="Z479" s="295"/>
      <c r="AA479" s="295"/>
      <c r="AB479" s="295"/>
      <c r="AC479" s="295"/>
      <c r="AD479" s="295"/>
      <c r="AE479" s="295"/>
      <c r="AF479" s="295"/>
      <c r="AG479" s="189">
        <f t="shared" si="156"/>
        <v>0</v>
      </c>
    </row>
    <row r="480">
      <c r="A480" s="296" t="s">
        <v>291</v>
      </c>
      <c r="B480" s="297">
        <f t="shared" ref="B480:AF480" si="157">sum(B467:B479)</f>
        <v>0</v>
      </c>
      <c r="C480" s="297">
        <f t="shared" si="157"/>
        <v>0</v>
      </c>
      <c r="D480" s="297">
        <f t="shared" si="157"/>
        <v>0</v>
      </c>
      <c r="E480" s="297">
        <f t="shared" si="157"/>
        <v>0</v>
      </c>
      <c r="F480" s="297">
        <f t="shared" si="157"/>
        <v>0</v>
      </c>
      <c r="G480" s="297">
        <f t="shared" si="157"/>
        <v>0</v>
      </c>
      <c r="H480" s="297">
        <f t="shared" si="157"/>
        <v>0</v>
      </c>
      <c r="I480" s="297">
        <f t="shared" si="157"/>
        <v>0</v>
      </c>
      <c r="J480" s="297">
        <f t="shared" si="157"/>
        <v>0</v>
      </c>
      <c r="K480" s="297">
        <f t="shared" si="157"/>
        <v>0</v>
      </c>
      <c r="L480" s="297">
        <f t="shared" si="157"/>
        <v>0</v>
      </c>
      <c r="M480" s="297">
        <f t="shared" si="157"/>
        <v>0</v>
      </c>
      <c r="N480" s="297">
        <f t="shared" si="157"/>
        <v>0</v>
      </c>
      <c r="O480" s="297">
        <f t="shared" si="157"/>
        <v>0</v>
      </c>
      <c r="P480" s="297">
        <f t="shared" si="157"/>
        <v>0</v>
      </c>
      <c r="Q480" s="297">
        <f t="shared" si="157"/>
        <v>0</v>
      </c>
      <c r="R480" s="297">
        <f t="shared" si="157"/>
        <v>0</v>
      </c>
      <c r="S480" s="297">
        <f t="shared" si="157"/>
        <v>0</v>
      </c>
      <c r="T480" s="297">
        <f t="shared" si="157"/>
        <v>0</v>
      </c>
      <c r="U480" s="297">
        <f t="shared" si="157"/>
        <v>0</v>
      </c>
      <c r="V480" s="297">
        <f t="shared" si="157"/>
        <v>0</v>
      </c>
      <c r="W480" s="297">
        <f t="shared" si="157"/>
        <v>0</v>
      </c>
      <c r="X480" s="297">
        <f t="shared" si="157"/>
        <v>0</v>
      </c>
      <c r="Y480" s="297">
        <f t="shared" si="157"/>
        <v>0</v>
      </c>
      <c r="Z480" s="297">
        <f t="shared" si="157"/>
        <v>0</v>
      </c>
      <c r="AA480" s="297">
        <f t="shared" si="157"/>
        <v>0</v>
      </c>
      <c r="AB480" s="297">
        <f t="shared" si="157"/>
        <v>0</v>
      </c>
      <c r="AC480" s="297">
        <f t="shared" si="157"/>
        <v>0</v>
      </c>
      <c r="AD480" s="297">
        <f t="shared" si="157"/>
        <v>0</v>
      </c>
      <c r="AE480" s="297">
        <f t="shared" si="157"/>
        <v>0</v>
      </c>
      <c r="AF480" s="297">
        <f t="shared" si="157"/>
        <v>0</v>
      </c>
      <c r="AG480" s="189">
        <f t="shared" si="156"/>
        <v>0</v>
      </c>
    </row>
    <row r="481">
      <c r="A481" s="409"/>
      <c r="AG481" s="189"/>
    </row>
    <row r="482">
      <c r="A482" s="409"/>
      <c r="AG482" s="189"/>
    </row>
    <row r="483">
      <c r="A483" s="409"/>
      <c r="AG483" s="189"/>
    </row>
    <row r="484">
      <c r="A484" s="355" t="s">
        <v>884</v>
      </c>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c r="AA484" s="193"/>
      <c r="AB484" s="193"/>
      <c r="AC484" s="193"/>
      <c r="AD484" s="193"/>
      <c r="AE484" s="193"/>
      <c r="AF484" s="193"/>
      <c r="AG484" s="189"/>
    </row>
    <row r="485">
      <c r="A485" s="411"/>
      <c r="B485" s="302">
        <v>0.0</v>
      </c>
      <c r="C485" s="302">
        <v>0.0</v>
      </c>
      <c r="D485" s="302">
        <v>0.0</v>
      </c>
      <c r="E485" s="302">
        <v>0.0</v>
      </c>
      <c r="F485" s="302">
        <v>0.0</v>
      </c>
      <c r="G485" s="302">
        <v>0.0</v>
      </c>
      <c r="H485" s="302">
        <v>0.0</v>
      </c>
      <c r="I485" s="302">
        <v>0.0</v>
      </c>
      <c r="J485" s="302">
        <v>0.0</v>
      </c>
      <c r="K485" s="302">
        <v>217.427541</v>
      </c>
      <c r="L485" s="302">
        <v>0.0</v>
      </c>
      <c r="M485" s="302">
        <v>0.0</v>
      </c>
      <c r="N485" s="302">
        <v>0.0</v>
      </c>
      <c r="O485" s="302">
        <v>0.0</v>
      </c>
      <c r="P485" s="302">
        <v>0.0</v>
      </c>
      <c r="Q485" s="302">
        <v>0.0</v>
      </c>
      <c r="R485" s="302">
        <v>0.0</v>
      </c>
      <c r="S485" s="302">
        <v>0.0</v>
      </c>
      <c r="T485" s="302">
        <v>0.0</v>
      </c>
      <c r="U485" s="302">
        <v>0.0</v>
      </c>
      <c r="V485" s="302">
        <v>0.0</v>
      </c>
      <c r="W485" s="302">
        <v>0.0</v>
      </c>
      <c r="X485" s="302">
        <v>0.0</v>
      </c>
      <c r="Y485" s="302">
        <v>0.0</v>
      </c>
      <c r="Z485" s="302">
        <v>0.0</v>
      </c>
      <c r="AA485" s="302">
        <v>0.0</v>
      </c>
      <c r="AB485" s="302">
        <v>0.0</v>
      </c>
      <c r="AC485" s="302">
        <v>0.0</v>
      </c>
      <c r="AD485" s="302">
        <v>0.0</v>
      </c>
      <c r="AE485" s="302">
        <v>0.0</v>
      </c>
      <c r="AF485" s="302">
        <v>0.0</v>
      </c>
      <c r="AG485" s="189">
        <f t="shared" ref="AG485:AG489" si="158">SUM(B485:AF485)</f>
        <v>217.427541</v>
      </c>
    </row>
    <row r="486">
      <c r="A486" s="476" t="s">
        <v>1258</v>
      </c>
      <c r="B486" s="412">
        <v>0.0</v>
      </c>
      <c r="C486" s="412">
        <v>0.0</v>
      </c>
      <c r="D486" s="412">
        <v>0.0</v>
      </c>
      <c r="E486" s="412">
        <v>0.0</v>
      </c>
      <c r="F486" s="412">
        <v>0.0</v>
      </c>
      <c r="G486" s="412">
        <v>0.0</v>
      </c>
      <c r="H486" s="412">
        <v>0.0</v>
      </c>
      <c r="I486" s="412">
        <v>0.0</v>
      </c>
      <c r="J486" s="412">
        <v>0.0</v>
      </c>
      <c r="K486" s="412">
        <v>0.0</v>
      </c>
      <c r="L486" s="412">
        <v>0.0</v>
      </c>
      <c r="M486" s="412">
        <v>0.0</v>
      </c>
      <c r="N486" s="412">
        <v>0.0</v>
      </c>
      <c r="O486" s="412">
        <v>0.0</v>
      </c>
      <c r="P486" s="412">
        <v>0.0</v>
      </c>
      <c r="Q486" s="412">
        <v>0.0</v>
      </c>
      <c r="R486" s="412">
        <v>0.0</v>
      </c>
      <c r="S486" s="412">
        <v>0.0</v>
      </c>
      <c r="T486" s="412">
        <v>0.0</v>
      </c>
      <c r="U486" s="412">
        <v>0.0</v>
      </c>
      <c r="V486" s="412">
        <v>0.0</v>
      </c>
      <c r="W486" s="412">
        <v>0.0</v>
      </c>
      <c r="X486" s="412">
        <v>0.0</v>
      </c>
      <c r="Y486" s="412">
        <v>0.0</v>
      </c>
      <c r="Z486" s="412">
        <v>0.0</v>
      </c>
      <c r="AA486" s="412">
        <v>0.0</v>
      </c>
      <c r="AB486" s="412">
        <v>0.0</v>
      </c>
      <c r="AC486" s="412">
        <v>0.0</v>
      </c>
      <c r="AD486" s="412">
        <v>0.0</v>
      </c>
      <c r="AE486" s="412">
        <v>0.0</v>
      </c>
      <c r="AF486" s="412">
        <v>0.0</v>
      </c>
      <c r="AG486" s="189">
        <f t="shared" si="158"/>
        <v>0</v>
      </c>
    </row>
    <row r="487">
      <c r="A487" s="476" t="s">
        <v>1259</v>
      </c>
      <c r="B487" s="302">
        <v>0.0</v>
      </c>
      <c r="C487" s="302">
        <v>0.0</v>
      </c>
      <c r="D487" s="302">
        <v>0.0</v>
      </c>
      <c r="E487" s="302">
        <v>0.0</v>
      </c>
      <c r="F487" s="302">
        <v>0.0</v>
      </c>
      <c r="G487" s="302">
        <v>0.0</v>
      </c>
      <c r="H487" s="302">
        <v>0.0</v>
      </c>
      <c r="I487" s="302">
        <v>0.0</v>
      </c>
      <c r="J487" s="302">
        <v>0.0</v>
      </c>
      <c r="K487" s="302">
        <v>0.0</v>
      </c>
      <c r="L487" s="302">
        <v>0.0</v>
      </c>
      <c r="M487" s="302">
        <v>0.0</v>
      </c>
      <c r="N487" s="302">
        <v>0.0</v>
      </c>
      <c r="O487" s="302">
        <v>0.0</v>
      </c>
      <c r="P487" s="302">
        <v>0.0</v>
      </c>
      <c r="Q487" s="302">
        <v>0.0</v>
      </c>
      <c r="R487" s="302">
        <v>0.0</v>
      </c>
      <c r="S487" s="302">
        <v>0.0</v>
      </c>
      <c r="T487" s="302">
        <v>0.0</v>
      </c>
      <c r="U487" s="302">
        <v>0.0</v>
      </c>
      <c r="V487" s="302">
        <v>0.0</v>
      </c>
      <c r="W487" s="302">
        <v>0.0</v>
      </c>
      <c r="X487" s="302">
        <v>0.0</v>
      </c>
      <c r="Y487" s="302">
        <v>0.0</v>
      </c>
      <c r="Z487" s="302">
        <v>0.0</v>
      </c>
      <c r="AA487" s="302">
        <v>0.0</v>
      </c>
      <c r="AB487" s="302">
        <v>0.0</v>
      </c>
      <c r="AC487" s="302">
        <v>0.0</v>
      </c>
      <c r="AD487" s="302">
        <v>0.0</v>
      </c>
      <c r="AE487" s="302">
        <v>0.0</v>
      </c>
      <c r="AF487" s="302">
        <v>0.0</v>
      </c>
      <c r="AG487" s="189">
        <f t="shared" si="158"/>
        <v>0</v>
      </c>
    </row>
    <row r="488">
      <c r="A488" s="476" t="s">
        <v>1260</v>
      </c>
      <c r="B488" s="302">
        <v>0.0</v>
      </c>
      <c r="C488" s="302">
        <v>0.0</v>
      </c>
      <c r="D488" s="302">
        <v>0.0</v>
      </c>
      <c r="E488" s="302">
        <v>0.0</v>
      </c>
      <c r="F488" s="302">
        <v>0.0</v>
      </c>
      <c r="G488" s="302">
        <v>0.0</v>
      </c>
      <c r="H488" s="302">
        <v>0.0</v>
      </c>
      <c r="I488" s="302">
        <v>0.0</v>
      </c>
      <c r="J488" s="302">
        <v>0.0</v>
      </c>
      <c r="K488" s="302">
        <v>0.0</v>
      </c>
      <c r="L488" s="302">
        <v>0.0</v>
      </c>
      <c r="M488" s="302">
        <v>0.0</v>
      </c>
      <c r="N488" s="302">
        <v>0.0</v>
      </c>
      <c r="O488" s="302">
        <v>0.0</v>
      </c>
      <c r="P488" s="302">
        <v>0.0</v>
      </c>
      <c r="Q488" s="302">
        <v>0.0</v>
      </c>
      <c r="R488" s="302">
        <v>0.0</v>
      </c>
      <c r="S488" s="302">
        <v>0.0</v>
      </c>
      <c r="T488" s="302">
        <v>0.0</v>
      </c>
      <c r="U488" s="302">
        <v>0.0</v>
      </c>
      <c r="V488" s="302">
        <v>0.0</v>
      </c>
      <c r="W488" s="302">
        <v>0.0</v>
      </c>
      <c r="X488" s="302">
        <v>0.0</v>
      </c>
      <c r="Y488" s="302">
        <v>0.0</v>
      </c>
      <c r="Z488" s="302">
        <v>0.0</v>
      </c>
      <c r="AA488" s="302">
        <v>0.0</v>
      </c>
      <c r="AB488" s="302">
        <v>0.0</v>
      </c>
      <c r="AC488" s="302">
        <v>0.0</v>
      </c>
      <c r="AD488" s="302">
        <v>0.0</v>
      </c>
      <c r="AE488" s="302">
        <v>0.0</v>
      </c>
      <c r="AF488" s="302">
        <v>0.0</v>
      </c>
      <c r="AG488" s="189">
        <f t="shared" si="158"/>
        <v>0</v>
      </c>
    </row>
    <row r="489">
      <c r="A489" s="413" t="s">
        <v>1150</v>
      </c>
      <c r="B489" s="414">
        <f t="shared" ref="B489:AF489" si="159">sum(B485:B488)</f>
        <v>0</v>
      </c>
      <c r="C489" s="414">
        <f t="shared" si="159"/>
        <v>0</v>
      </c>
      <c r="D489" s="414">
        <f t="shared" si="159"/>
        <v>0</v>
      </c>
      <c r="E489" s="414">
        <f t="shared" si="159"/>
        <v>0</v>
      </c>
      <c r="F489" s="414">
        <f t="shared" si="159"/>
        <v>0</v>
      </c>
      <c r="G489" s="414">
        <f t="shared" si="159"/>
        <v>0</v>
      </c>
      <c r="H489" s="414">
        <f t="shared" si="159"/>
        <v>0</v>
      </c>
      <c r="I489" s="414">
        <f t="shared" si="159"/>
        <v>0</v>
      </c>
      <c r="J489" s="414">
        <f t="shared" si="159"/>
        <v>0</v>
      </c>
      <c r="K489" s="414">
        <f t="shared" si="159"/>
        <v>217.427541</v>
      </c>
      <c r="L489" s="414">
        <f t="shared" si="159"/>
        <v>0</v>
      </c>
      <c r="M489" s="414">
        <f t="shared" si="159"/>
        <v>0</v>
      </c>
      <c r="N489" s="414">
        <f t="shared" si="159"/>
        <v>0</v>
      </c>
      <c r="O489" s="414">
        <f t="shared" si="159"/>
        <v>0</v>
      </c>
      <c r="P489" s="414">
        <f t="shared" si="159"/>
        <v>0</v>
      </c>
      <c r="Q489" s="414">
        <f t="shared" si="159"/>
        <v>0</v>
      </c>
      <c r="R489" s="414">
        <f t="shared" si="159"/>
        <v>0</v>
      </c>
      <c r="S489" s="414">
        <f t="shared" si="159"/>
        <v>0</v>
      </c>
      <c r="T489" s="414">
        <f t="shared" si="159"/>
        <v>0</v>
      </c>
      <c r="U489" s="414">
        <f t="shared" si="159"/>
        <v>0</v>
      </c>
      <c r="V489" s="414">
        <f t="shared" si="159"/>
        <v>0</v>
      </c>
      <c r="W489" s="414">
        <f t="shared" si="159"/>
        <v>0</v>
      </c>
      <c r="X489" s="414">
        <f t="shared" si="159"/>
        <v>0</v>
      </c>
      <c r="Y489" s="414">
        <f t="shared" si="159"/>
        <v>0</v>
      </c>
      <c r="Z489" s="414">
        <f t="shared" si="159"/>
        <v>0</v>
      </c>
      <c r="AA489" s="414">
        <f t="shared" si="159"/>
        <v>0</v>
      </c>
      <c r="AB489" s="414">
        <f t="shared" si="159"/>
        <v>0</v>
      </c>
      <c r="AC489" s="414">
        <f t="shared" si="159"/>
        <v>0</v>
      </c>
      <c r="AD489" s="414">
        <f t="shared" si="159"/>
        <v>0</v>
      </c>
      <c r="AE489" s="414">
        <f t="shared" si="159"/>
        <v>0</v>
      </c>
      <c r="AF489" s="414">
        <f t="shared" si="159"/>
        <v>0</v>
      </c>
      <c r="AG489" s="189">
        <f t="shared" si="158"/>
        <v>217.427541</v>
      </c>
    </row>
    <row r="490">
      <c r="A490" s="409"/>
      <c r="AG490" s="189"/>
    </row>
    <row r="491">
      <c r="A491" s="355" t="s">
        <v>890</v>
      </c>
      <c r="B491" s="415"/>
      <c r="C491" s="415"/>
      <c r="D491" s="415"/>
      <c r="E491" s="415"/>
      <c r="F491" s="415"/>
      <c r="G491" s="415"/>
      <c r="H491" s="415"/>
      <c r="I491" s="415"/>
      <c r="J491" s="415"/>
      <c r="K491" s="415"/>
      <c r="L491" s="415"/>
      <c r="M491" s="415"/>
      <c r="N491" s="415"/>
      <c r="O491" s="415"/>
      <c r="P491" s="415"/>
      <c r="Q491" s="415"/>
      <c r="R491" s="415"/>
      <c r="S491" s="415"/>
      <c r="T491" s="415"/>
      <c r="U491" s="415"/>
      <c r="V491" s="415"/>
      <c r="W491" s="415"/>
      <c r="X491" s="415"/>
      <c r="Y491" s="415"/>
      <c r="Z491" s="415"/>
      <c r="AA491" s="415"/>
      <c r="AB491" s="415"/>
      <c r="AC491" s="415"/>
      <c r="AD491" s="415"/>
      <c r="AE491" s="415"/>
      <c r="AF491" s="415"/>
      <c r="AG491" s="189"/>
    </row>
    <row r="492">
      <c r="A492" s="476" t="s">
        <v>1261</v>
      </c>
      <c r="B492" s="361">
        <v>0.0</v>
      </c>
      <c r="C492" s="361">
        <v>0.0</v>
      </c>
      <c r="D492" s="361">
        <v>0.0</v>
      </c>
      <c r="E492" s="361">
        <v>0.0</v>
      </c>
      <c r="F492" s="361">
        <v>0.0</v>
      </c>
      <c r="G492" s="361">
        <v>0.0</v>
      </c>
      <c r="H492" s="361">
        <v>0.0</v>
      </c>
      <c r="I492" s="361">
        <v>0.0</v>
      </c>
      <c r="J492" s="361">
        <v>0.0</v>
      </c>
      <c r="K492" s="361">
        <v>0.0</v>
      </c>
      <c r="L492" s="361">
        <v>0.0</v>
      </c>
      <c r="M492" s="361">
        <v>0.0</v>
      </c>
      <c r="N492" s="361">
        <v>0.0</v>
      </c>
      <c r="O492" s="361">
        <v>0.0</v>
      </c>
      <c r="P492" s="361">
        <v>0.0</v>
      </c>
      <c r="Q492" s="361">
        <v>0.0</v>
      </c>
      <c r="R492" s="361">
        <v>0.0</v>
      </c>
      <c r="S492" s="361">
        <v>0.0</v>
      </c>
      <c r="T492" s="361">
        <v>0.0</v>
      </c>
      <c r="U492" s="361">
        <v>0.0</v>
      </c>
      <c r="V492" s="361">
        <v>0.0</v>
      </c>
      <c r="W492" s="361">
        <v>0.0</v>
      </c>
      <c r="X492" s="361">
        <v>0.0</v>
      </c>
      <c r="Y492" s="361">
        <v>0.0</v>
      </c>
      <c r="Z492" s="361">
        <v>0.0</v>
      </c>
      <c r="AA492" s="361">
        <v>0.0</v>
      </c>
      <c r="AB492" s="361">
        <v>0.0</v>
      </c>
      <c r="AC492" s="361">
        <v>0.0</v>
      </c>
      <c r="AD492" s="361">
        <v>0.0</v>
      </c>
      <c r="AE492" s="361">
        <v>0.0</v>
      </c>
      <c r="AF492" s="361">
        <v>0.0</v>
      </c>
      <c r="AG492" s="189">
        <f t="shared" ref="AG492:AG494" si="161">SUM(B492:AF492)</f>
        <v>0</v>
      </c>
    </row>
    <row r="493">
      <c r="A493" s="477" t="s">
        <v>1262</v>
      </c>
      <c r="B493" s="416">
        <f t="shared" ref="B493:AF493" si="160">sum(B492)</f>
        <v>0</v>
      </c>
      <c r="C493" s="416">
        <f t="shared" si="160"/>
        <v>0</v>
      </c>
      <c r="D493" s="416">
        <f t="shared" si="160"/>
        <v>0</v>
      </c>
      <c r="E493" s="416">
        <f t="shared" si="160"/>
        <v>0</v>
      </c>
      <c r="F493" s="416">
        <f t="shared" si="160"/>
        <v>0</v>
      </c>
      <c r="G493" s="416">
        <f t="shared" si="160"/>
        <v>0</v>
      </c>
      <c r="H493" s="416">
        <f t="shared" si="160"/>
        <v>0</v>
      </c>
      <c r="I493" s="416">
        <f t="shared" si="160"/>
        <v>0</v>
      </c>
      <c r="J493" s="416">
        <f t="shared" si="160"/>
        <v>0</v>
      </c>
      <c r="K493" s="416">
        <f t="shared" si="160"/>
        <v>0</v>
      </c>
      <c r="L493" s="416">
        <f t="shared" si="160"/>
        <v>0</v>
      </c>
      <c r="M493" s="416">
        <f t="shared" si="160"/>
        <v>0</v>
      </c>
      <c r="N493" s="416">
        <f t="shared" si="160"/>
        <v>0</v>
      </c>
      <c r="O493" s="416">
        <f t="shared" si="160"/>
        <v>0</v>
      </c>
      <c r="P493" s="416">
        <f t="shared" si="160"/>
        <v>0</v>
      </c>
      <c r="Q493" s="416">
        <f t="shared" si="160"/>
        <v>0</v>
      </c>
      <c r="R493" s="416">
        <f t="shared" si="160"/>
        <v>0</v>
      </c>
      <c r="S493" s="416">
        <f t="shared" si="160"/>
        <v>0</v>
      </c>
      <c r="T493" s="416">
        <f t="shared" si="160"/>
        <v>0</v>
      </c>
      <c r="U493" s="416">
        <f t="shared" si="160"/>
        <v>0</v>
      </c>
      <c r="V493" s="416">
        <f t="shared" si="160"/>
        <v>0</v>
      </c>
      <c r="W493" s="416">
        <f t="shared" si="160"/>
        <v>0</v>
      </c>
      <c r="X493" s="416">
        <f t="shared" si="160"/>
        <v>0</v>
      </c>
      <c r="Y493" s="416">
        <f t="shared" si="160"/>
        <v>0</v>
      </c>
      <c r="Z493" s="416">
        <f t="shared" si="160"/>
        <v>0</v>
      </c>
      <c r="AA493" s="416">
        <f t="shared" si="160"/>
        <v>0</v>
      </c>
      <c r="AB493" s="416">
        <f t="shared" si="160"/>
        <v>0</v>
      </c>
      <c r="AC493" s="416">
        <f t="shared" si="160"/>
        <v>0</v>
      </c>
      <c r="AD493" s="416">
        <f t="shared" si="160"/>
        <v>0</v>
      </c>
      <c r="AE493" s="416">
        <f t="shared" si="160"/>
        <v>0</v>
      </c>
      <c r="AF493" s="416">
        <f t="shared" si="160"/>
        <v>0</v>
      </c>
      <c r="AG493" s="189">
        <f t="shared" si="161"/>
        <v>0</v>
      </c>
    </row>
    <row r="494">
      <c r="A494" s="409"/>
      <c r="AG494" s="189">
        <f t="shared" si="161"/>
        <v>0</v>
      </c>
    </row>
    <row r="495">
      <c r="AG495" s="189"/>
    </row>
    <row r="496">
      <c r="AG496" s="189"/>
    </row>
    <row r="497" collapsed="1">
      <c r="A497" s="286" t="s">
        <v>893</v>
      </c>
      <c r="B497" s="200">
        <f t="shared" ref="B497:AF497" si="162">sum(B498,B513)</f>
        <v>0</v>
      </c>
      <c r="C497" s="200">
        <f t="shared" si="162"/>
        <v>0</v>
      </c>
      <c r="D497" s="200">
        <f t="shared" si="162"/>
        <v>0</v>
      </c>
      <c r="E497" s="200">
        <f t="shared" si="162"/>
        <v>0</v>
      </c>
      <c r="F497" s="200">
        <f t="shared" si="162"/>
        <v>0</v>
      </c>
      <c r="G497" s="200">
        <f t="shared" si="162"/>
        <v>0</v>
      </c>
      <c r="H497" s="200">
        <f t="shared" si="162"/>
        <v>0</v>
      </c>
      <c r="I497" s="200">
        <f t="shared" si="162"/>
        <v>0</v>
      </c>
      <c r="J497" s="200">
        <f t="shared" si="162"/>
        <v>0</v>
      </c>
      <c r="K497" s="200">
        <f t="shared" si="162"/>
        <v>0</v>
      </c>
      <c r="L497" s="200">
        <f t="shared" si="162"/>
        <v>0</v>
      </c>
      <c r="M497" s="200">
        <f t="shared" si="162"/>
        <v>0</v>
      </c>
      <c r="N497" s="200">
        <f t="shared" si="162"/>
        <v>0</v>
      </c>
      <c r="O497" s="200">
        <f t="shared" si="162"/>
        <v>0</v>
      </c>
      <c r="P497" s="200">
        <f t="shared" si="162"/>
        <v>0</v>
      </c>
      <c r="Q497" s="200">
        <f t="shared" si="162"/>
        <v>0</v>
      </c>
      <c r="R497" s="200">
        <f t="shared" si="162"/>
        <v>0</v>
      </c>
      <c r="S497" s="200">
        <f t="shared" si="162"/>
        <v>0</v>
      </c>
      <c r="T497" s="200">
        <f t="shared" si="162"/>
        <v>0</v>
      </c>
      <c r="U497" s="200">
        <f t="shared" si="162"/>
        <v>0</v>
      </c>
      <c r="V497" s="200">
        <f t="shared" si="162"/>
        <v>0</v>
      </c>
      <c r="W497" s="200">
        <f t="shared" si="162"/>
        <v>0</v>
      </c>
      <c r="X497" s="200">
        <f t="shared" si="162"/>
        <v>0</v>
      </c>
      <c r="Y497" s="200">
        <f t="shared" si="162"/>
        <v>0</v>
      </c>
      <c r="Z497" s="200">
        <f t="shared" si="162"/>
        <v>0</v>
      </c>
      <c r="AA497" s="200">
        <f t="shared" si="162"/>
        <v>0</v>
      </c>
      <c r="AB497" s="200">
        <f t="shared" si="162"/>
        <v>0</v>
      </c>
      <c r="AC497" s="200">
        <f t="shared" si="162"/>
        <v>0</v>
      </c>
      <c r="AD497" s="200">
        <f t="shared" si="162"/>
        <v>0</v>
      </c>
      <c r="AE497" s="200">
        <f t="shared" si="162"/>
        <v>0</v>
      </c>
      <c r="AF497" s="200">
        <f t="shared" si="162"/>
        <v>0</v>
      </c>
      <c r="AG497" s="189">
        <f t="shared" ref="AG497:AG498" si="164">SUM(B497:AF497)</f>
        <v>0</v>
      </c>
    </row>
    <row r="498" hidden="1" outlineLevel="1">
      <c r="A498" s="202" t="s">
        <v>230</v>
      </c>
      <c r="B498" s="203">
        <f t="shared" ref="B498:AF498" si="163">sum(B506,B511)</f>
        <v>0</v>
      </c>
      <c r="C498" s="203">
        <f t="shared" si="163"/>
        <v>0</v>
      </c>
      <c r="D498" s="203">
        <f t="shared" si="163"/>
        <v>0</v>
      </c>
      <c r="E498" s="203">
        <f t="shared" si="163"/>
        <v>0</v>
      </c>
      <c r="F498" s="203">
        <f t="shared" si="163"/>
        <v>0</v>
      </c>
      <c r="G498" s="203">
        <f t="shared" si="163"/>
        <v>0</v>
      </c>
      <c r="H498" s="203">
        <f t="shared" si="163"/>
        <v>0</v>
      </c>
      <c r="I498" s="203">
        <f t="shared" si="163"/>
        <v>0</v>
      </c>
      <c r="J498" s="203">
        <f t="shared" si="163"/>
        <v>0</v>
      </c>
      <c r="K498" s="203">
        <f t="shared" si="163"/>
        <v>0</v>
      </c>
      <c r="L498" s="203">
        <f t="shared" si="163"/>
        <v>0</v>
      </c>
      <c r="M498" s="203">
        <f t="shared" si="163"/>
        <v>0</v>
      </c>
      <c r="N498" s="203">
        <f t="shared" si="163"/>
        <v>0</v>
      </c>
      <c r="O498" s="203">
        <f t="shared" si="163"/>
        <v>0</v>
      </c>
      <c r="P498" s="203">
        <f t="shared" si="163"/>
        <v>0</v>
      </c>
      <c r="Q498" s="203">
        <f t="shared" si="163"/>
        <v>0</v>
      </c>
      <c r="R498" s="203">
        <f t="shared" si="163"/>
        <v>0</v>
      </c>
      <c r="S498" s="203">
        <f t="shared" si="163"/>
        <v>0</v>
      </c>
      <c r="T498" s="203">
        <f t="shared" si="163"/>
        <v>0</v>
      </c>
      <c r="U498" s="203">
        <f t="shared" si="163"/>
        <v>0</v>
      </c>
      <c r="V498" s="203">
        <f t="shared" si="163"/>
        <v>0</v>
      </c>
      <c r="W498" s="203">
        <f t="shared" si="163"/>
        <v>0</v>
      </c>
      <c r="X498" s="203">
        <f t="shared" si="163"/>
        <v>0</v>
      </c>
      <c r="Y498" s="203">
        <f t="shared" si="163"/>
        <v>0</v>
      </c>
      <c r="Z498" s="203">
        <f t="shared" si="163"/>
        <v>0</v>
      </c>
      <c r="AA498" s="203">
        <f t="shared" si="163"/>
        <v>0</v>
      </c>
      <c r="AB498" s="203">
        <f t="shared" si="163"/>
        <v>0</v>
      </c>
      <c r="AC498" s="203">
        <f t="shared" si="163"/>
        <v>0</v>
      </c>
      <c r="AD498" s="203">
        <f t="shared" si="163"/>
        <v>0</v>
      </c>
      <c r="AE498" s="203">
        <f t="shared" si="163"/>
        <v>0</v>
      </c>
      <c r="AF498" s="203">
        <f t="shared" si="163"/>
        <v>0</v>
      </c>
      <c r="AG498" s="189">
        <f t="shared" si="164"/>
        <v>0</v>
      </c>
    </row>
    <row r="499" hidden="1" outlineLevel="1">
      <c r="A499" s="306" t="s">
        <v>379</v>
      </c>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c r="AA499" s="235"/>
      <c r="AB499" s="235"/>
      <c r="AC499" s="235"/>
      <c r="AD499" s="235"/>
      <c r="AE499" s="235"/>
      <c r="AF499" s="235"/>
      <c r="AG499" s="189"/>
    </row>
    <row r="500" hidden="1" outlineLevel="1">
      <c r="A500" s="306" t="s">
        <v>380</v>
      </c>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c r="AA500" s="235"/>
      <c r="AB500" s="235"/>
      <c r="AC500" s="235"/>
      <c r="AD500" s="235"/>
      <c r="AE500" s="235"/>
      <c r="AF500" s="235"/>
      <c r="AG500" s="189"/>
    </row>
    <row r="501" hidden="1" outlineLevel="1">
      <c r="A501" s="306" t="s">
        <v>381</v>
      </c>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c r="AA501" s="235"/>
      <c r="AB501" s="235"/>
      <c r="AC501" s="235"/>
      <c r="AD501" s="235"/>
      <c r="AE501" s="235"/>
      <c r="AF501" s="235"/>
      <c r="AG501" s="189"/>
    </row>
    <row r="502" hidden="1" outlineLevel="1">
      <c r="A502" s="306" t="s">
        <v>382</v>
      </c>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c r="AA502" s="235"/>
      <c r="AB502" s="235"/>
      <c r="AC502" s="235"/>
      <c r="AD502" s="235"/>
      <c r="AE502" s="235"/>
      <c r="AF502" s="235"/>
      <c r="AG502" s="189"/>
    </row>
    <row r="503" hidden="1" outlineLevel="1">
      <c r="A503" s="288" t="s">
        <v>231</v>
      </c>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c r="AA503" s="235"/>
      <c r="AB503" s="235"/>
      <c r="AC503" s="235"/>
      <c r="AD503" s="235"/>
      <c r="AE503" s="235"/>
      <c r="AF503" s="235"/>
      <c r="AG503" s="189">
        <f t="shared" ref="AG503:AG506" si="165">SUM(B503:AF503)</f>
        <v>0</v>
      </c>
    </row>
    <row r="504" hidden="1" outlineLevel="1">
      <c r="A504" s="288" t="s">
        <v>1263</v>
      </c>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c r="AA504" s="235"/>
      <c r="AB504" s="235"/>
      <c r="AC504" s="235"/>
      <c r="AD504" s="235"/>
      <c r="AE504" s="235"/>
      <c r="AF504" s="235"/>
      <c r="AG504" s="189">
        <f t="shared" si="165"/>
        <v>0</v>
      </c>
    </row>
    <row r="505" hidden="1" outlineLevel="1">
      <c r="A505" s="288" t="s">
        <v>1264</v>
      </c>
      <c r="B505" s="295"/>
      <c r="C505" s="295"/>
      <c r="D505" s="295"/>
      <c r="E505" s="295"/>
      <c r="F505" s="295"/>
      <c r="G505" s="295"/>
      <c r="H505" s="295"/>
      <c r="I505" s="295"/>
      <c r="J505" s="295"/>
      <c r="K505" s="295"/>
      <c r="L505" s="295"/>
      <c r="M505" s="295"/>
      <c r="N505" s="295"/>
      <c r="O505" s="295"/>
      <c r="P505" s="295"/>
      <c r="Q505" s="295"/>
      <c r="R505" s="295"/>
      <c r="S505" s="295"/>
      <c r="T505" s="295"/>
      <c r="U505" s="295"/>
      <c r="V505" s="295"/>
      <c r="W505" s="295"/>
      <c r="X505" s="295"/>
      <c r="Y505" s="295"/>
      <c r="Z505" s="295"/>
      <c r="AA505" s="295"/>
      <c r="AB505" s="295"/>
      <c r="AC505" s="295"/>
      <c r="AD505" s="295"/>
      <c r="AE505" s="295"/>
      <c r="AF505" s="295"/>
      <c r="AG505" s="189">
        <f t="shared" si="165"/>
        <v>0</v>
      </c>
    </row>
    <row r="506" hidden="1" outlineLevel="1">
      <c r="A506" s="289" t="s">
        <v>234</v>
      </c>
      <c r="B506" s="290">
        <f t="shared" ref="B506:AF506" si="166">sum(B499:B505)</f>
        <v>0</v>
      </c>
      <c r="C506" s="290">
        <f t="shared" si="166"/>
        <v>0</v>
      </c>
      <c r="D506" s="290">
        <f t="shared" si="166"/>
        <v>0</v>
      </c>
      <c r="E506" s="290">
        <f t="shared" si="166"/>
        <v>0</v>
      </c>
      <c r="F506" s="290">
        <f t="shared" si="166"/>
        <v>0</v>
      </c>
      <c r="G506" s="290">
        <f t="shared" si="166"/>
        <v>0</v>
      </c>
      <c r="H506" s="290">
        <f t="shared" si="166"/>
        <v>0</v>
      </c>
      <c r="I506" s="290">
        <f t="shared" si="166"/>
        <v>0</v>
      </c>
      <c r="J506" s="290">
        <f t="shared" si="166"/>
        <v>0</v>
      </c>
      <c r="K506" s="290">
        <f t="shared" si="166"/>
        <v>0</v>
      </c>
      <c r="L506" s="290">
        <f t="shared" si="166"/>
        <v>0</v>
      </c>
      <c r="M506" s="290">
        <f t="shared" si="166"/>
        <v>0</v>
      </c>
      <c r="N506" s="290">
        <f t="shared" si="166"/>
        <v>0</v>
      </c>
      <c r="O506" s="290">
        <f t="shared" si="166"/>
        <v>0</v>
      </c>
      <c r="P506" s="290">
        <f t="shared" si="166"/>
        <v>0</v>
      </c>
      <c r="Q506" s="290">
        <f t="shared" si="166"/>
        <v>0</v>
      </c>
      <c r="R506" s="290">
        <f t="shared" si="166"/>
        <v>0</v>
      </c>
      <c r="S506" s="290">
        <f t="shared" si="166"/>
        <v>0</v>
      </c>
      <c r="T506" s="290">
        <f t="shared" si="166"/>
        <v>0</v>
      </c>
      <c r="U506" s="290">
        <f t="shared" si="166"/>
        <v>0</v>
      </c>
      <c r="V506" s="290">
        <f t="shared" si="166"/>
        <v>0</v>
      </c>
      <c r="W506" s="290">
        <f t="shared" si="166"/>
        <v>0</v>
      </c>
      <c r="X506" s="290">
        <f t="shared" si="166"/>
        <v>0</v>
      </c>
      <c r="Y506" s="290">
        <f t="shared" si="166"/>
        <v>0</v>
      </c>
      <c r="Z506" s="290">
        <f t="shared" si="166"/>
        <v>0</v>
      </c>
      <c r="AA506" s="290">
        <f t="shared" si="166"/>
        <v>0</v>
      </c>
      <c r="AB506" s="290">
        <f t="shared" si="166"/>
        <v>0</v>
      </c>
      <c r="AC506" s="290">
        <f t="shared" si="166"/>
        <v>0</v>
      </c>
      <c r="AD506" s="290">
        <f t="shared" si="166"/>
        <v>0</v>
      </c>
      <c r="AE506" s="290">
        <f t="shared" si="166"/>
        <v>0</v>
      </c>
      <c r="AF506" s="290">
        <f t="shared" si="166"/>
        <v>0</v>
      </c>
      <c r="AG506" s="189">
        <f t="shared" si="165"/>
        <v>0</v>
      </c>
    </row>
    <row r="507" hidden="1" outlineLevel="1">
      <c r="A507" s="211"/>
      <c r="B507" s="307"/>
      <c r="C507" s="307"/>
      <c r="D507" s="307"/>
      <c r="E507" s="307"/>
      <c r="F507" s="307"/>
      <c r="G507" s="307"/>
      <c r="H507" s="307"/>
      <c r="I507" s="307"/>
      <c r="J507" s="307"/>
      <c r="K507" s="307"/>
      <c r="L507" s="307"/>
      <c r="M507" s="307"/>
      <c r="N507" s="307"/>
      <c r="O507" s="307"/>
      <c r="P507" s="307"/>
      <c r="Q507" s="307"/>
      <c r="R507" s="307"/>
      <c r="S507" s="307"/>
      <c r="T507" s="307"/>
      <c r="U507" s="307"/>
      <c r="V507" s="307"/>
      <c r="W507" s="307"/>
      <c r="X507" s="307"/>
      <c r="Y507" s="307"/>
      <c r="Z507" s="307"/>
      <c r="AA507" s="307"/>
      <c r="AB507" s="307"/>
      <c r="AC507" s="307"/>
      <c r="AD507" s="307"/>
      <c r="AE507" s="307"/>
      <c r="AF507" s="307"/>
      <c r="AG507" s="189"/>
    </row>
    <row r="508" hidden="1" outlineLevel="1">
      <c r="A508" s="288" t="s">
        <v>235</v>
      </c>
      <c r="B508" s="295"/>
      <c r="C508" s="295"/>
      <c r="D508" s="295"/>
      <c r="E508" s="295"/>
      <c r="F508" s="295"/>
      <c r="G508" s="295"/>
      <c r="H508" s="295"/>
      <c r="I508" s="295"/>
      <c r="J508" s="295"/>
      <c r="K508" s="295"/>
      <c r="L508" s="295"/>
      <c r="M508" s="295"/>
      <c r="N508" s="295"/>
      <c r="O508" s="295"/>
      <c r="P508" s="295"/>
      <c r="Q508" s="295"/>
      <c r="R508" s="295"/>
      <c r="S508" s="295"/>
      <c r="T508" s="295"/>
      <c r="U508" s="295"/>
      <c r="V508" s="295"/>
      <c r="W508" s="295"/>
      <c r="X508" s="295"/>
      <c r="Y508" s="295"/>
      <c r="Z508" s="295"/>
      <c r="AA508" s="295"/>
      <c r="AB508" s="295"/>
      <c r="AC508" s="295"/>
      <c r="AD508" s="295"/>
      <c r="AE508" s="295"/>
      <c r="AF508" s="295"/>
      <c r="AG508" s="189">
        <f t="shared" ref="AG508:AG511" si="167">SUM(B508:AF508)</f>
        <v>0</v>
      </c>
    </row>
    <row r="509" hidden="1" outlineLevel="1">
      <c r="A509" s="288" t="s">
        <v>1265</v>
      </c>
      <c r="B509" s="295"/>
      <c r="C509" s="295"/>
      <c r="D509" s="295"/>
      <c r="E509" s="295"/>
      <c r="F509" s="295"/>
      <c r="G509" s="295"/>
      <c r="H509" s="295"/>
      <c r="I509" s="295"/>
      <c r="J509" s="295"/>
      <c r="K509" s="295"/>
      <c r="L509" s="295"/>
      <c r="M509" s="295"/>
      <c r="N509" s="295"/>
      <c r="O509" s="295"/>
      <c r="P509" s="295"/>
      <c r="Q509" s="295"/>
      <c r="R509" s="295"/>
      <c r="S509" s="295"/>
      <c r="T509" s="295"/>
      <c r="U509" s="295"/>
      <c r="V509" s="295"/>
      <c r="W509" s="295"/>
      <c r="X509" s="295"/>
      <c r="Y509" s="295"/>
      <c r="Z509" s="295"/>
      <c r="AA509" s="295"/>
      <c r="AB509" s="295"/>
      <c r="AC509" s="295"/>
      <c r="AD509" s="295"/>
      <c r="AE509" s="295"/>
      <c r="AF509" s="295"/>
      <c r="AG509" s="189">
        <f t="shared" si="167"/>
        <v>0</v>
      </c>
    </row>
    <row r="510" hidden="1" outlineLevel="1">
      <c r="A510" s="288" t="s">
        <v>1266</v>
      </c>
      <c r="B510" s="295"/>
      <c r="C510" s="295"/>
      <c r="D510" s="295"/>
      <c r="E510" s="295"/>
      <c r="F510" s="295"/>
      <c r="G510" s="295"/>
      <c r="H510" s="295"/>
      <c r="I510" s="295"/>
      <c r="J510" s="295"/>
      <c r="K510" s="295"/>
      <c r="L510" s="295"/>
      <c r="M510" s="295"/>
      <c r="N510" s="295"/>
      <c r="O510" s="295"/>
      <c r="P510" s="295"/>
      <c r="Q510" s="295"/>
      <c r="R510" s="295"/>
      <c r="S510" s="295"/>
      <c r="T510" s="295"/>
      <c r="U510" s="295"/>
      <c r="V510" s="295"/>
      <c r="W510" s="295"/>
      <c r="X510" s="295"/>
      <c r="Y510" s="295"/>
      <c r="Z510" s="295"/>
      <c r="AA510" s="295"/>
      <c r="AB510" s="295"/>
      <c r="AC510" s="295"/>
      <c r="AD510" s="295"/>
      <c r="AE510" s="295"/>
      <c r="AF510" s="295"/>
      <c r="AG510" s="189">
        <f t="shared" si="167"/>
        <v>0</v>
      </c>
    </row>
    <row r="511" hidden="1" outlineLevel="1">
      <c r="A511" s="289" t="s">
        <v>238</v>
      </c>
      <c r="B511" s="290">
        <f t="shared" ref="B511:AF511" si="168">sum(B508:B510)</f>
        <v>0</v>
      </c>
      <c r="C511" s="290">
        <f t="shared" si="168"/>
        <v>0</v>
      </c>
      <c r="D511" s="290">
        <f t="shared" si="168"/>
        <v>0</v>
      </c>
      <c r="E511" s="290">
        <f t="shared" si="168"/>
        <v>0</v>
      </c>
      <c r="F511" s="290">
        <f t="shared" si="168"/>
        <v>0</v>
      </c>
      <c r="G511" s="290">
        <f t="shared" si="168"/>
        <v>0</v>
      </c>
      <c r="H511" s="290">
        <f t="shared" si="168"/>
        <v>0</v>
      </c>
      <c r="I511" s="290">
        <f t="shared" si="168"/>
        <v>0</v>
      </c>
      <c r="J511" s="290">
        <f t="shared" si="168"/>
        <v>0</v>
      </c>
      <c r="K511" s="290">
        <f t="shared" si="168"/>
        <v>0</v>
      </c>
      <c r="L511" s="290">
        <f t="shared" si="168"/>
        <v>0</v>
      </c>
      <c r="M511" s="290">
        <f t="shared" si="168"/>
        <v>0</v>
      </c>
      <c r="N511" s="290">
        <f t="shared" si="168"/>
        <v>0</v>
      </c>
      <c r="O511" s="290">
        <f t="shared" si="168"/>
        <v>0</v>
      </c>
      <c r="P511" s="290">
        <f t="shared" si="168"/>
        <v>0</v>
      </c>
      <c r="Q511" s="290">
        <f t="shared" si="168"/>
        <v>0</v>
      </c>
      <c r="R511" s="290">
        <f t="shared" si="168"/>
        <v>0</v>
      </c>
      <c r="S511" s="290">
        <f t="shared" si="168"/>
        <v>0</v>
      </c>
      <c r="T511" s="290">
        <f t="shared" si="168"/>
        <v>0</v>
      </c>
      <c r="U511" s="290">
        <f t="shared" si="168"/>
        <v>0</v>
      </c>
      <c r="V511" s="290">
        <f t="shared" si="168"/>
        <v>0</v>
      </c>
      <c r="W511" s="290">
        <f t="shared" si="168"/>
        <v>0</v>
      </c>
      <c r="X511" s="290">
        <f t="shared" si="168"/>
        <v>0</v>
      </c>
      <c r="Y511" s="290">
        <f t="shared" si="168"/>
        <v>0</v>
      </c>
      <c r="Z511" s="290">
        <f t="shared" si="168"/>
        <v>0</v>
      </c>
      <c r="AA511" s="290">
        <f t="shared" si="168"/>
        <v>0</v>
      </c>
      <c r="AB511" s="290">
        <f t="shared" si="168"/>
        <v>0</v>
      </c>
      <c r="AC511" s="290">
        <f t="shared" si="168"/>
        <v>0</v>
      </c>
      <c r="AD511" s="290">
        <f t="shared" si="168"/>
        <v>0</v>
      </c>
      <c r="AE511" s="290">
        <f t="shared" si="168"/>
        <v>0</v>
      </c>
      <c r="AF511" s="290">
        <f t="shared" si="168"/>
        <v>0</v>
      </c>
      <c r="AG511" s="189">
        <f t="shared" si="167"/>
        <v>0</v>
      </c>
    </row>
    <row r="512" hidden="1" outlineLevel="1">
      <c r="A512" s="211"/>
      <c r="B512" s="293"/>
      <c r="C512" s="293"/>
      <c r="D512" s="293"/>
      <c r="E512" s="293"/>
      <c r="F512" s="293"/>
      <c r="G512" s="293"/>
      <c r="H512" s="293"/>
      <c r="I512" s="293"/>
      <c r="J512" s="293"/>
      <c r="K512" s="293"/>
      <c r="L512" s="293"/>
      <c r="M512" s="293"/>
      <c r="N512" s="293"/>
      <c r="O512" s="293"/>
      <c r="P512" s="293"/>
      <c r="Q512" s="293"/>
      <c r="R512" s="293"/>
      <c r="S512" s="293"/>
      <c r="T512" s="293"/>
      <c r="U512" s="293"/>
      <c r="V512" s="293"/>
      <c r="W512" s="293"/>
      <c r="X512" s="293"/>
      <c r="Y512" s="293"/>
      <c r="Z512" s="293"/>
      <c r="AA512" s="293"/>
      <c r="AB512" s="293"/>
      <c r="AC512" s="293"/>
      <c r="AD512" s="293"/>
      <c r="AE512" s="293"/>
      <c r="AF512" s="293"/>
      <c r="AG512" s="189"/>
    </row>
    <row r="513" hidden="1" outlineLevel="1">
      <c r="A513" s="218" t="s">
        <v>239</v>
      </c>
      <c r="B513" s="219">
        <f t="shared" ref="B513:AF513" si="169">sum(B517,B521,B526)</f>
        <v>0</v>
      </c>
      <c r="C513" s="219">
        <f t="shared" si="169"/>
        <v>0</v>
      </c>
      <c r="D513" s="219">
        <f t="shared" si="169"/>
        <v>0</v>
      </c>
      <c r="E513" s="219">
        <f t="shared" si="169"/>
        <v>0</v>
      </c>
      <c r="F513" s="219">
        <f t="shared" si="169"/>
        <v>0</v>
      </c>
      <c r="G513" s="219">
        <f t="shared" si="169"/>
        <v>0</v>
      </c>
      <c r="H513" s="219">
        <f t="shared" si="169"/>
        <v>0</v>
      </c>
      <c r="I513" s="219">
        <f t="shared" si="169"/>
        <v>0</v>
      </c>
      <c r="J513" s="219">
        <f t="shared" si="169"/>
        <v>0</v>
      </c>
      <c r="K513" s="219">
        <f t="shared" si="169"/>
        <v>0</v>
      </c>
      <c r="L513" s="219">
        <f t="shared" si="169"/>
        <v>0</v>
      </c>
      <c r="M513" s="219">
        <f t="shared" si="169"/>
        <v>0</v>
      </c>
      <c r="N513" s="219">
        <f t="shared" si="169"/>
        <v>0</v>
      </c>
      <c r="O513" s="219">
        <f t="shared" si="169"/>
        <v>0</v>
      </c>
      <c r="P513" s="219">
        <f t="shared" si="169"/>
        <v>0</v>
      </c>
      <c r="Q513" s="219">
        <f t="shared" si="169"/>
        <v>0</v>
      </c>
      <c r="R513" s="219">
        <f t="shared" si="169"/>
        <v>0</v>
      </c>
      <c r="S513" s="219">
        <f t="shared" si="169"/>
        <v>0</v>
      </c>
      <c r="T513" s="219">
        <f t="shared" si="169"/>
        <v>0</v>
      </c>
      <c r="U513" s="219">
        <f t="shared" si="169"/>
        <v>0</v>
      </c>
      <c r="V513" s="219">
        <f t="shared" si="169"/>
        <v>0</v>
      </c>
      <c r="W513" s="219">
        <f t="shared" si="169"/>
        <v>0</v>
      </c>
      <c r="X513" s="219">
        <f t="shared" si="169"/>
        <v>0</v>
      </c>
      <c r="Y513" s="219">
        <f t="shared" si="169"/>
        <v>0</v>
      </c>
      <c r="Z513" s="219">
        <f t="shared" si="169"/>
        <v>0</v>
      </c>
      <c r="AA513" s="219">
        <f t="shared" si="169"/>
        <v>0</v>
      </c>
      <c r="AB513" s="219">
        <f t="shared" si="169"/>
        <v>0</v>
      </c>
      <c r="AC513" s="219">
        <f t="shared" si="169"/>
        <v>0</v>
      </c>
      <c r="AD513" s="219">
        <f t="shared" si="169"/>
        <v>0</v>
      </c>
      <c r="AE513" s="219">
        <f t="shared" si="169"/>
        <v>0</v>
      </c>
      <c r="AF513" s="219">
        <f t="shared" si="169"/>
        <v>0</v>
      </c>
      <c r="AG513" s="189">
        <f t="shared" ref="AG513:AG517" si="170">SUM(B513:AF513)</f>
        <v>0</v>
      </c>
    </row>
    <row r="514" hidden="1" outlineLevel="1">
      <c r="A514" s="288" t="s">
        <v>240</v>
      </c>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c r="AD514" s="222"/>
      <c r="AE514" s="222"/>
      <c r="AF514" s="222"/>
      <c r="AG514" s="189">
        <f t="shared" si="170"/>
        <v>0</v>
      </c>
    </row>
    <row r="515" hidden="1" outlineLevel="1">
      <c r="A515" s="288" t="s">
        <v>1267</v>
      </c>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c r="AD515" s="222"/>
      <c r="AE515" s="222"/>
      <c r="AF515" s="222"/>
      <c r="AG515" s="189">
        <f t="shared" si="170"/>
        <v>0</v>
      </c>
    </row>
    <row r="516" hidden="1" outlineLevel="1">
      <c r="A516" s="288" t="s">
        <v>1268</v>
      </c>
      <c r="B516" s="295"/>
      <c r="C516" s="295"/>
      <c r="D516" s="295"/>
      <c r="E516" s="295"/>
      <c r="F516" s="295"/>
      <c r="G516" s="295"/>
      <c r="H516" s="295"/>
      <c r="I516" s="295"/>
      <c r="J516" s="295"/>
      <c r="K516" s="295"/>
      <c r="L516" s="295"/>
      <c r="M516" s="295"/>
      <c r="N516" s="295"/>
      <c r="O516" s="295"/>
      <c r="P516" s="295"/>
      <c r="Q516" s="295"/>
      <c r="R516" s="295"/>
      <c r="S516" s="295"/>
      <c r="T516" s="295"/>
      <c r="U516" s="295"/>
      <c r="V516" s="295"/>
      <c r="W516" s="295"/>
      <c r="X516" s="295"/>
      <c r="Y516" s="295"/>
      <c r="Z516" s="295"/>
      <c r="AA516" s="295"/>
      <c r="AB516" s="295"/>
      <c r="AC516" s="295"/>
      <c r="AD516" s="295"/>
      <c r="AE516" s="295"/>
      <c r="AF516" s="295"/>
      <c r="AG516" s="189">
        <f t="shared" si="170"/>
        <v>0</v>
      </c>
    </row>
    <row r="517" hidden="1" outlineLevel="1">
      <c r="A517" s="289" t="s">
        <v>243</v>
      </c>
      <c r="B517" s="290">
        <f t="shared" ref="B517:AF517" si="171">sum(B514:B516)</f>
        <v>0</v>
      </c>
      <c r="C517" s="290">
        <f t="shared" si="171"/>
        <v>0</v>
      </c>
      <c r="D517" s="290">
        <f t="shared" si="171"/>
        <v>0</v>
      </c>
      <c r="E517" s="290">
        <f t="shared" si="171"/>
        <v>0</v>
      </c>
      <c r="F517" s="290">
        <f t="shared" si="171"/>
        <v>0</v>
      </c>
      <c r="G517" s="290">
        <f t="shared" si="171"/>
        <v>0</v>
      </c>
      <c r="H517" s="290">
        <f t="shared" si="171"/>
        <v>0</v>
      </c>
      <c r="I517" s="290">
        <f t="shared" si="171"/>
        <v>0</v>
      </c>
      <c r="J517" s="290">
        <f t="shared" si="171"/>
        <v>0</v>
      </c>
      <c r="K517" s="290">
        <f t="shared" si="171"/>
        <v>0</v>
      </c>
      <c r="L517" s="290">
        <f t="shared" si="171"/>
        <v>0</v>
      </c>
      <c r="M517" s="290">
        <f t="shared" si="171"/>
        <v>0</v>
      </c>
      <c r="N517" s="290">
        <f t="shared" si="171"/>
        <v>0</v>
      </c>
      <c r="O517" s="290">
        <f t="shared" si="171"/>
        <v>0</v>
      </c>
      <c r="P517" s="290">
        <f t="shared" si="171"/>
        <v>0</v>
      </c>
      <c r="Q517" s="290">
        <f t="shared" si="171"/>
        <v>0</v>
      </c>
      <c r="R517" s="290">
        <f t="shared" si="171"/>
        <v>0</v>
      </c>
      <c r="S517" s="290">
        <f t="shared" si="171"/>
        <v>0</v>
      </c>
      <c r="T517" s="290">
        <f t="shared" si="171"/>
        <v>0</v>
      </c>
      <c r="U517" s="290">
        <f t="shared" si="171"/>
        <v>0</v>
      </c>
      <c r="V517" s="290">
        <f t="shared" si="171"/>
        <v>0</v>
      </c>
      <c r="W517" s="290">
        <f t="shared" si="171"/>
        <v>0</v>
      </c>
      <c r="X517" s="290">
        <f t="shared" si="171"/>
        <v>0</v>
      </c>
      <c r="Y517" s="290">
        <f t="shared" si="171"/>
        <v>0</v>
      </c>
      <c r="Z517" s="290">
        <f t="shared" si="171"/>
        <v>0</v>
      </c>
      <c r="AA517" s="290">
        <f t="shared" si="171"/>
        <v>0</v>
      </c>
      <c r="AB517" s="290">
        <f t="shared" si="171"/>
        <v>0</v>
      </c>
      <c r="AC517" s="290">
        <f t="shared" si="171"/>
        <v>0</v>
      </c>
      <c r="AD517" s="290">
        <f t="shared" si="171"/>
        <v>0</v>
      </c>
      <c r="AE517" s="290">
        <f t="shared" si="171"/>
        <v>0</v>
      </c>
      <c r="AF517" s="290">
        <f t="shared" si="171"/>
        <v>0</v>
      </c>
      <c r="AG517" s="189">
        <f t="shared" si="170"/>
        <v>0</v>
      </c>
    </row>
    <row r="518" hidden="1" outlineLevel="1">
      <c r="A518" s="211"/>
      <c r="B518" s="352"/>
      <c r="C518" s="352"/>
      <c r="D518" s="352"/>
      <c r="E518" s="352"/>
      <c r="F518" s="352"/>
      <c r="G518" s="352"/>
      <c r="H518" s="352"/>
      <c r="I518" s="352"/>
      <c r="J518" s="352"/>
      <c r="K518" s="352"/>
      <c r="L518" s="352"/>
      <c r="M518" s="352"/>
      <c r="N518" s="352"/>
      <c r="O518" s="352"/>
      <c r="P518" s="352"/>
      <c r="Q518" s="352"/>
      <c r="R518" s="352"/>
      <c r="S518" s="352"/>
      <c r="T518" s="352"/>
      <c r="U518" s="352"/>
      <c r="V518" s="352"/>
      <c r="W518" s="352"/>
      <c r="X518" s="352"/>
      <c r="Y518" s="352"/>
      <c r="Z518" s="352"/>
      <c r="AA518" s="352"/>
      <c r="AB518" s="352"/>
      <c r="AC518" s="352"/>
      <c r="AD518" s="352"/>
      <c r="AE518" s="352"/>
      <c r="AF518" s="352"/>
      <c r="AG518" s="189"/>
    </row>
    <row r="519" hidden="1" outlineLevel="1">
      <c r="A519" s="288" t="s">
        <v>244</v>
      </c>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c r="AD519" s="222"/>
      <c r="AE519" s="222"/>
      <c r="AF519" s="222"/>
      <c r="AG519" s="189">
        <f t="shared" ref="AG519:AG521" si="172">SUM(B519:AF519)</f>
        <v>0</v>
      </c>
    </row>
    <row r="520" hidden="1" outlineLevel="1">
      <c r="A520" s="288" t="s">
        <v>1269</v>
      </c>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c r="AA520" s="221"/>
      <c r="AB520" s="221"/>
      <c r="AC520" s="221"/>
      <c r="AD520" s="221"/>
      <c r="AE520" s="221"/>
      <c r="AF520" s="221"/>
      <c r="AG520" s="189">
        <f t="shared" si="172"/>
        <v>0</v>
      </c>
    </row>
    <row r="521" hidden="1" outlineLevel="1">
      <c r="A521" s="289" t="s">
        <v>246</v>
      </c>
      <c r="B521" s="290">
        <f t="shared" ref="B521:AF521" si="173">sum(B519:B520)</f>
        <v>0</v>
      </c>
      <c r="C521" s="290">
        <f t="shared" si="173"/>
        <v>0</v>
      </c>
      <c r="D521" s="290">
        <f t="shared" si="173"/>
        <v>0</v>
      </c>
      <c r="E521" s="290">
        <f t="shared" si="173"/>
        <v>0</v>
      </c>
      <c r="F521" s="290">
        <f t="shared" si="173"/>
        <v>0</v>
      </c>
      <c r="G521" s="290">
        <f t="shared" si="173"/>
        <v>0</v>
      </c>
      <c r="H521" s="290">
        <f t="shared" si="173"/>
        <v>0</v>
      </c>
      <c r="I521" s="290">
        <f t="shared" si="173"/>
        <v>0</v>
      </c>
      <c r="J521" s="290">
        <f t="shared" si="173"/>
        <v>0</v>
      </c>
      <c r="K521" s="290">
        <f t="shared" si="173"/>
        <v>0</v>
      </c>
      <c r="L521" s="290">
        <f t="shared" si="173"/>
        <v>0</v>
      </c>
      <c r="M521" s="290">
        <f t="shared" si="173"/>
        <v>0</v>
      </c>
      <c r="N521" s="290">
        <f t="shared" si="173"/>
        <v>0</v>
      </c>
      <c r="O521" s="290">
        <f t="shared" si="173"/>
        <v>0</v>
      </c>
      <c r="P521" s="290">
        <f t="shared" si="173"/>
        <v>0</v>
      </c>
      <c r="Q521" s="290">
        <f t="shared" si="173"/>
        <v>0</v>
      </c>
      <c r="R521" s="290">
        <f t="shared" si="173"/>
        <v>0</v>
      </c>
      <c r="S521" s="290">
        <f t="shared" si="173"/>
        <v>0</v>
      </c>
      <c r="T521" s="290">
        <f t="shared" si="173"/>
        <v>0</v>
      </c>
      <c r="U521" s="290">
        <f t="shared" si="173"/>
        <v>0</v>
      </c>
      <c r="V521" s="290">
        <f t="shared" si="173"/>
        <v>0</v>
      </c>
      <c r="W521" s="290">
        <f t="shared" si="173"/>
        <v>0</v>
      </c>
      <c r="X521" s="290">
        <f t="shared" si="173"/>
        <v>0</v>
      </c>
      <c r="Y521" s="290">
        <f t="shared" si="173"/>
        <v>0</v>
      </c>
      <c r="Z521" s="290">
        <f t="shared" si="173"/>
        <v>0</v>
      </c>
      <c r="AA521" s="290">
        <f t="shared" si="173"/>
        <v>0</v>
      </c>
      <c r="AB521" s="290">
        <f t="shared" si="173"/>
        <v>0</v>
      </c>
      <c r="AC521" s="290">
        <f t="shared" si="173"/>
        <v>0</v>
      </c>
      <c r="AD521" s="290">
        <f t="shared" si="173"/>
        <v>0</v>
      </c>
      <c r="AE521" s="290">
        <f t="shared" si="173"/>
        <v>0</v>
      </c>
      <c r="AF521" s="290">
        <f t="shared" si="173"/>
        <v>0</v>
      </c>
      <c r="AG521" s="189">
        <f t="shared" si="172"/>
        <v>0</v>
      </c>
    </row>
    <row r="522" hidden="1" outlineLevel="1">
      <c r="A522" s="211"/>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c r="AF522" s="145"/>
      <c r="AG522" s="189"/>
    </row>
    <row r="523" hidden="1" outlineLevel="1">
      <c r="A523" s="288" t="s">
        <v>1270</v>
      </c>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c r="AD523" s="222"/>
      <c r="AE523" s="222"/>
      <c r="AF523" s="222"/>
      <c r="AG523" s="189">
        <f t="shared" ref="AG523:AG526" si="174">SUM(B523:AF523)</f>
        <v>0</v>
      </c>
    </row>
    <row r="524" hidden="1" outlineLevel="1">
      <c r="A524" s="288" t="s">
        <v>1271</v>
      </c>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c r="AD524" s="222"/>
      <c r="AE524" s="222"/>
      <c r="AF524" s="222"/>
      <c r="AG524" s="189">
        <f t="shared" si="174"/>
        <v>0</v>
      </c>
    </row>
    <row r="525" hidden="1" outlineLevel="1">
      <c r="A525" s="288" t="s">
        <v>1272</v>
      </c>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189">
        <f t="shared" si="174"/>
        <v>0</v>
      </c>
    </row>
    <row r="526" hidden="1" outlineLevel="1">
      <c r="A526" s="296" t="s">
        <v>250</v>
      </c>
      <c r="B526" s="297">
        <f t="shared" ref="B526:AF526" si="175">sum(B523:B525)</f>
        <v>0</v>
      </c>
      <c r="C526" s="297">
        <f t="shared" si="175"/>
        <v>0</v>
      </c>
      <c r="D526" s="297">
        <f t="shared" si="175"/>
        <v>0</v>
      </c>
      <c r="E526" s="297">
        <f t="shared" si="175"/>
        <v>0</v>
      </c>
      <c r="F526" s="297">
        <f t="shared" si="175"/>
        <v>0</v>
      </c>
      <c r="G526" s="297">
        <f t="shared" si="175"/>
        <v>0</v>
      </c>
      <c r="H526" s="297">
        <f t="shared" si="175"/>
        <v>0</v>
      </c>
      <c r="I526" s="297">
        <f t="shared" si="175"/>
        <v>0</v>
      </c>
      <c r="J526" s="297">
        <f t="shared" si="175"/>
        <v>0</v>
      </c>
      <c r="K526" s="297">
        <f t="shared" si="175"/>
        <v>0</v>
      </c>
      <c r="L526" s="297">
        <f t="shared" si="175"/>
        <v>0</v>
      </c>
      <c r="M526" s="297">
        <f t="shared" si="175"/>
        <v>0</v>
      </c>
      <c r="N526" s="297">
        <f t="shared" si="175"/>
        <v>0</v>
      </c>
      <c r="O526" s="297">
        <f t="shared" si="175"/>
        <v>0</v>
      </c>
      <c r="P526" s="297">
        <f t="shared" si="175"/>
        <v>0</v>
      </c>
      <c r="Q526" s="297">
        <f t="shared" si="175"/>
        <v>0</v>
      </c>
      <c r="R526" s="297">
        <f t="shared" si="175"/>
        <v>0</v>
      </c>
      <c r="S526" s="297">
        <f t="shared" si="175"/>
        <v>0</v>
      </c>
      <c r="T526" s="297">
        <f t="shared" si="175"/>
        <v>0</v>
      </c>
      <c r="U526" s="297">
        <f t="shared" si="175"/>
        <v>0</v>
      </c>
      <c r="V526" s="297">
        <f t="shared" si="175"/>
        <v>0</v>
      </c>
      <c r="W526" s="297">
        <f t="shared" si="175"/>
        <v>0</v>
      </c>
      <c r="X526" s="297">
        <f t="shared" si="175"/>
        <v>0</v>
      </c>
      <c r="Y526" s="297">
        <f t="shared" si="175"/>
        <v>0</v>
      </c>
      <c r="Z526" s="297">
        <f t="shared" si="175"/>
        <v>0</v>
      </c>
      <c r="AA526" s="297">
        <f t="shared" si="175"/>
        <v>0</v>
      </c>
      <c r="AB526" s="297">
        <f t="shared" si="175"/>
        <v>0</v>
      </c>
      <c r="AC526" s="297">
        <f t="shared" si="175"/>
        <v>0</v>
      </c>
      <c r="AD526" s="297">
        <f t="shared" si="175"/>
        <v>0</v>
      </c>
      <c r="AE526" s="297">
        <f t="shared" si="175"/>
        <v>0</v>
      </c>
      <c r="AF526" s="297">
        <f t="shared" si="175"/>
        <v>0</v>
      </c>
      <c r="AG526" s="189">
        <f t="shared" si="174"/>
        <v>0</v>
      </c>
    </row>
    <row r="527" hidden="1" outlineLevel="1">
      <c r="A527" s="211"/>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c r="AF527" s="145"/>
      <c r="AG527" s="189"/>
    </row>
    <row r="528" hidden="1" outlineLevel="1">
      <c r="A528" s="299" t="s">
        <v>278</v>
      </c>
      <c r="B528" s="245"/>
      <c r="C528" s="245"/>
      <c r="D528" s="245"/>
      <c r="E528" s="245"/>
      <c r="F528" s="245"/>
      <c r="G528" s="245"/>
      <c r="H528" s="245"/>
      <c r="I528" s="245"/>
      <c r="J528" s="245"/>
      <c r="K528" s="245"/>
      <c r="L528" s="245"/>
      <c r="M528" s="245"/>
      <c r="N528" s="245"/>
      <c r="O528" s="245"/>
      <c r="P528" s="245"/>
      <c r="Q528" s="245"/>
      <c r="R528" s="245"/>
      <c r="S528" s="245"/>
      <c r="T528" s="245"/>
      <c r="U528" s="245"/>
      <c r="V528" s="245"/>
      <c r="W528" s="245"/>
      <c r="X528" s="245"/>
      <c r="Y528" s="245"/>
      <c r="Z528" s="245"/>
      <c r="AA528" s="245"/>
      <c r="AB528" s="245"/>
      <c r="AC528" s="245"/>
      <c r="AD528" s="245"/>
      <c r="AE528" s="245"/>
      <c r="AF528" s="245"/>
      <c r="AG528" s="189">
        <f t="shared" ref="AG528:AG541" si="176">SUM(B528:AF528)</f>
        <v>0</v>
      </c>
    </row>
    <row r="529" hidden="1" outlineLevel="1">
      <c r="A529" s="300" t="s">
        <v>279</v>
      </c>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c r="AA529" s="235"/>
      <c r="AB529" s="235"/>
      <c r="AC529" s="235"/>
      <c r="AD529" s="235"/>
      <c r="AE529" s="235"/>
      <c r="AF529" s="235"/>
      <c r="AG529" s="189">
        <f t="shared" si="176"/>
        <v>0</v>
      </c>
    </row>
    <row r="530" hidden="1" outlineLevel="1">
      <c r="A530" s="300" t="s">
        <v>1273</v>
      </c>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c r="AA530" s="235"/>
      <c r="AB530" s="235"/>
      <c r="AC530" s="235"/>
      <c r="AD530" s="235"/>
      <c r="AE530" s="235"/>
      <c r="AF530" s="235"/>
      <c r="AG530" s="189">
        <f t="shared" si="176"/>
        <v>0</v>
      </c>
    </row>
    <row r="531" hidden="1" outlineLevel="1">
      <c r="A531" s="300" t="s">
        <v>1274</v>
      </c>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c r="AA531" s="235"/>
      <c r="AB531" s="235"/>
      <c r="AC531" s="235"/>
      <c r="AD531" s="235"/>
      <c r="AE531" s="235"/>
      <c r="AF531" s="235"/>
      <c r="AG531" s="189">
        <f t="shared" si="176"/>
        <v>0</v>
      </c>
    </row>
    <row r="532" hidden="1" outlineLevel="1">
      <c r="A532" s="300" t="s">
        <v>1275</v>
      </c>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c r="AA532" s="235"/>
      <c r="AB532" s="235"/>
      <c r="AC532" s="235"/>
      <c r="AD532" s="235"/>
      <c r="AE532" s="235"/>
      <c r="AF532" s="235"/>
      <c r="AG532" s="189">
        <f t="shared" si="176"/>
        <v>0</v>
      </c>
    </row>
    <row r="533" hidden="1" outlineLevel="1">
      <c r="A533" s="300" t="s">
        <v>1276</v>
      </c>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c r="AA533" s="235"/>
      <c r="AB533" s="235"/>
      <c r="AC533" s="235"/>
      <c r="AD533" s="235"/>
      <c r="AE533" s="235"/>
      <c r="AF533" s="235"/>
      <c r="AG533" s="189">
        <f t="shared" si="176"/>
        <v>0</v>
      </c>
    </row>
    <row r="534" hidden="1" outlineLevel="1">
      <c r="A534" s="300" t="s">
        <v>1277</v>
      </c>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c r="AA534" s="235"/>
      <c r="AB534" s="235"/>
      <c r="AC534" s="235"/>
      <c r="AD534" s="235"/>
      <c r="AE534" s="235"/>
      <c r="AF534" s="235"/>
      <c r="AG534" s="189">
        <f t="shared" si="176"/>
        <v>0</v>
      </c>
    </row>
    <row r="535" hidden="1" outlineLevel="1">
      <c r="A535" s="300" t="s">
        <v>1278</v>
      </c>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c r="AA535" s="235"/>
      <c r="AB535" s="235"/>
      <c r="AC535" s="235"/>
      <c r="AD535" s="235"/>
      <c r="AE535" s="235"/>
      <c r="AF535" s="235"/>
      <c r="AG535" s="189">
        <f t="shared" si="176"/>
        <v>0</v>
      </c>
    </row>
    <row r="536" hidden="1" outlineLevel="1">
      <c r="A536" s="300" t="s">
        <v>1279</v>
      </c>
      <c r="B536" s="295"/>
      <c r="C536" s="295"/>
      <c r="D536" s="295"/>
      <c r="E536" s="295"/>
      <c r="F536" s="295"/>
      <c r="G536" s="295"/>
      <c r="H536" s="295"/>
      <c r="I536" s="295"/>
      <c r="J536" s="295"/>
      <c r="K536" s="295"/>
      <c r="L536" s="295"/>
      <c r="M536" s="295"/>
      <c r="N536" s="295"/>
      <c r="O536" s="295"/>
      <c r="P536" s="295"/>
      <c r="Q536" s="295"/>
      <c r="R536" s="295"/>
      <c r="S536" s="295"/>
      <c r="T536" s="295"/>
      <c r="U536" s="295"/>
      <c r="V536" s="295"/>
      <c r="W536" s="295"/>
      <c r="X536" s="295"/>
      <c r="Y536" s="295"/>
      <c r="Z536" s="295"/>
      <c r="AA536" s="295"/>
      <c r="AB536" s="295"/>
      <c r="AC536" s="295"/>
      <c r="AD536" s="295"/>
      <c r="AE536" s="295"/>
      <c r="AF536" s="295"/>
      <c r="AG536" s="189">
        <f t="shared" si="176"/>
        <v>0</v>
      </c>
    </row>
    <row r="537" hidden="1" outlineLevel="1">
      <c r="A537" s="300" t="s">
        <v>1280</v>
      </c>
      <c r="B537" s="295"/>
      <c r="C537" s="295"/>
      <c r="D537" s="295"/>
      <c r="E537" s="295"/>
      <c r="F537" s="295"/>
      <c r="G537" s="295"/>
      <c r="H537" s="295"/>
      <c r="I537" s="295"/>
      <c r="J537" s="295"/>
      <c r="K537" s="295"/>
      <c r="L537" s="295"/>
      <c r="M537" s="295"/>
      <c r="N537" s="295"/>
      <c r="O537" s="295"/>
      <c r="P537" s="295"/>
      <c r="Q537" s="295"/>
      <c r="R537" s="295"/>
      <c r="S537" s="295"/>
      <c r="T537" s="295"/>
      <c r="U537" s="295"/>
      <c r="V537" s="295"/>
      <c r="W537" s="295"/>
      <c r="X537" s="295"/>
      <c r="Y537" s="295"/>
      <c r="Z537" s="295"/>
      <c r="AA537" s="295"/>
      <c r="AB537" s="295"/>
      <c r="AC537" s="295"/>
      <c r="AD537" s="295"/>
      <c r="AE537" s="295"/>
      <c r="AF537" s="295"/>
      <c r="AG537" s="189">
        <f t="shared" si="176"/>
        <v>0</v>
      </c>
    </row>
    <row r="538" hidden="1" outlineLevel="1">
      <c r="A538" s="288" t="s">
        <v>1281</v>
      </c>
      <c r="B538" s="295"/>
      <c r="C538" s="295"/>
      <c r="D538" s="295"/>
      <c r="E538" s="295"/>
      <c r="F538" s="295"/>
      <c r="G538" s="295"/>
      <c r="H538" s="295"/>
      <c r="I538" s="295"/>
      <c r="J538" s="295"/>
      <c r="K538" s="295"/>
      <c r="L538" s="295"/>
      <c r="M538" s="295"/>
      <c r="N538" s="295"/>
      <c r="O538" s="295"/>
      <c r="P538" s="295"/>
      <c r="Q538" s="295"/>
      <c r="R538" s="295"/>
      <c r="S538" s="295"/>
      <c r="T538" s="295"/>
      <c r="U538" s="295"/>
      <c r="V538" s="295"/>
      <c r="W538" s="295"/>
      <c r="X538" s="295"/>
      <c r="Y538" s="295"/>
      <c r="Z538" s="295"/>
      <c r="AA538" s="295"/>
      <c r="AB538" s="295"/>
      <c r="AC538" s="295"/>
      <c r="AD538" s="295"/>
      <c r="AE538" s="295"/>
      <c r="AF538" s="295"/>
      <c r="AG538" s="189">
        <f t="shared" si="176"/>
        <v>0</v>
      </c>
    </row>
    <row r="539" hidden="1" outlineLevel="1">
      <c r="A539" s="288" t="s">
        <v>1282</v>
      </c>
      <c r="B539" s="295"/>
      <c r="C539" s="295"/>
      <c r="D539" s="295"/>
      <c r="E539" s="295"/>
      <c r="F539" s="295"/>
      <c r="G539" s="295"/>
      <c r="H539" s="295"/>
      <c r="I539" s="295"/>
      <c r="J539" s="295"/>
      <c r="K539" s="295"/>
      <c r="L539" s="295"/>
      <c r="M539" s="295"/>
      <c r="N539" s="295"/>
      <c r="O539" s="295"/>
      <c r="P539" s="295"/>
      <c r="Q539" s="295"/>
      <c r="R539" s="295"/>
      <c r="S539" s="295"/>
      <c r="T539" s="295"/>
      <c r="U539" s="295"/>
      <c r="V539" s="295"/>
      <c r="W539" s="295"/>
      <c r="X539" s="295"/>
      <c r="Y539" s="295"/>
      <c r="Z539" s="295"/>
      <c r="AA539" s="295"/>
      <c r="AB539" s="295"/>
      <c r="AC539" s="295"/>
      <c r="AD539" s="295"/>
      <c r="AE539" s="295"/>
      <c r="AF539" s="295"/>
      <c r="AG539" s="189">
        <f t="shared" si="176"/>
        <v>0</v>
      </c>
    </row>
    <row r="540" hidden="1" outlineLevel="1">
      <c r="A540" s="288" t="s">
        <v>290</v>
      </c>
      <c r="B540" s="295"/>
      <c r="C540" s="295"/>
      <c r="D540" s="295"/>
      <c r="E540" s="295"/>
      <c r="F540" s="295"/>
      <c r="G540" s="295"/>
      <c r="H540" s="295"/>
      <c r="I540" s="295"/>
      <c r="J540" s="295"/>
      <c r="K540" s="295"/>
      <c r="L540" s="295"/>
      <c r="M540" s="295"/>
      <c r="N540" s="295"/>
      <c r="O540" s="295"/>
      <c r="P540" s="295"/>
      <c r="Q540" s="295"/>
      <c r="R540" s="295"/>
      <c r="S540" s="295"/>
      <c r="T540" s="295"/>
      <c r="U540" s="295"/>
      <c r="V540" s="295"/>
      <c r="W540" s="295"/>
      <c r="X540" s="295"/>
      <c r="Y540" s="295"/>
      <c r="Z540" s="295"/>
      <c r="AA540" s="295"/>
      <c r="AB540" s="295"/>
      <c r="AC540" s="295"/>
      <c r="AD540" s="295"/>
      <c r="AE540" s="295"/>
      <c r="AF540" s="295"/>
      <c r="AG540" s="189">
        <f t="shared" si="176"/>
        <v>0</v>
      </c>
    </row>
    <row r="541" hidden="1" outlineLevel="1">
      <c r="A541" s="296" t="s">
        <v>291</v>
      </c>
      <c r="B541" s="297">
        <f t="shared" ref="B541:AF541" si="177">sum(B528:B540)</f>
        <v>0</v>
      </c>
      <c r="C541" s="297">
        <f t="shared" si="177"/>
        <v>0</v>
      </c>
      <c r="D541" s="297">
        <f t="shared" si="177"/>
        <v>0</v>
      </c>
      <c r="E541" s="297">
        <f t="shared" si="177"/>
        <v>0</v>
      </c>
      <c r="F541" s="297">
        <f t="shared" si="177"/>
        <v>0</v>
      </c>
      <c r="G541" s="297">
        <f t="shared" si="177"/>
        <v>0</v>
      </c>
      <c r="H541" s="297">
        <f t="shared" si="177"/>
        <v>0</v>
      </c>
      <c r="I541" s="297">
        <f t="shared" si="177"/>
        <v>0</v>
      </c>
      <c r="J541" s="297">
        <f t="shared" si="177"/>
        <v>0</v>
      </c>
      <c r="K541" s="297">
        <f t="shared" si="177"/>
        <v>0</v>
      </c>
      <c r="L541" s="297">
        <f t="shared" si="177"/>
        <v>0</v>
      </c>
      <c r="M541" s="297">
        <f t="shared" si="177"/>
        <v>0</v>
      </c>
      <c r="N541" s="297">
        <f t="shared" si="177"/>
        <v>0</v>
      </c>
      <c r="O541" s="297">
        <f t="shared" si="177"/>
        <v>0</v>
      </c>
      <c r="P541" s="297">
        <f t="shared" si="177"/>
        <v>0</v>
      </c>
      <c r="Q541" s="297">
        <f t="shared" si="177"/>
        <v>0</v>
      </c>
      <c r="R541" s="297">
        <f t="shared" si="177"/>
        <v>0</v>
      </c>
      <c r="S541" s="297">
        <f t="shared" si="177"/>
        <v>0</v>
      </c>
      <c r="T541" s="297">
        <f t="shared" si="177"/>
        <v>0</v>
      </c>
      <c r="U541" s="297">
        <f t="shared" si="177"/>
        <v>0</v>
      </c>
      <c r="V541" s="297">
        <f t="shared" si="177"/>
        <v>0</v>
      </c>
      <c r="W541" s="297">
        <f t="shared" si="177"/>
        <v>0</v>
      </c>
      <c r="X541" s="297">
        <f t="shared" si="177"/>
        <v>0</v>
      </c>
      <c r="Y541" s="297">
        <f t="shared" si="177"/>
        <v>0</v>
      </c>
      <c r="Z541" s="297">
        <f t="shared" si="177"/>
        <v>0</v>
      </c>
      <c r="AA541" s="297">
        <f t="shared" si="177"/>
        <v>0</v>
      </c>
      <c r="AB541" s="297">
        <f t="shared" si="177"/>
        <v>0</v>
      </c>
      <c r="AC541" s="297">
        <f t="shared" si="177"/>
        <v>0</v>
      </c>
      <c r="AD541" s="297">
        <f t="shared" si="177"/>
        <v>0</v>
      </c>
      <c r="AE541" s="297">
        <f t="shared" si="177"/>
        <v>0</v>
      </c>
      <c r="AF541" s="297">
        <f t="shared" si="177"/>
        <v>0</v>
      </c>
      <c r="AG541" s="189">
        <f t="shared" si="176"/>
        <v>0</v>
      </c>
    </row>
    <row r="542" hidden="1" outlineLevel="1">
      <c r="A542" s="417"/>
      <c r="B542" s="307"/>
      <c r="C542" s="307"/>
      <c r="D542" s="307"/>
      <c r="E542" s="307"/>
      <c r="F542" s="307"/>
      <c r="G542" s="307"/>
      <c r="H542" s="307"/>
      <c r="I542" s="307"/>
      <c r="J542" s="307"/>
      <c r="K542" s="307"/>
      <c r="L542" s="307"/>
      <c r="M542" s="307"/>
      <c r="N542" s="307"/>
      <c r="O542" s="307"/>
      <c r="P542" s="307"/>
      <c r="Q542" s="307"/>
      <c r="R542" s="307"/>
      <c r="S542" s="307"/>
      <c r="T542" s="307"/>
      <c r="U542" s="307"/>
      <c r="V542" s="307"/>
      <c r="W542" s="307"/>
      <c r="X542" s="307"/>
      <c r="Y542" s="307"/>
      <c r="Z542" s="307"/>
      <c r="AA542" s="307"/>
      <c r="AB542" s="307"/>
      <c r="AC542" s="307"/>
      <c r="AD542" s="307"/>
      <c r="AE542" s="307"/>
      <c r="AF542" s="307"/>
      <c r="AG542" s="189"/>
    </row>
    <row r="543" hidden="1" outlineLevel="1">
      <c r="A543" s="418" t="s">
        <v>914</v>
      </c>
      <c r="B543" s="419"/>
      <c r="C543" s="419"/>
      <c r="D543" s="419"/>
      <c r="E543" s="419"/>
      <c r="F543" s="419"/>
      <c r="G543" s="419"/>
      <c r="H543" s="419"/>
      <c r="I543" s="419"/>
      <c r="J543" s="419"/>
      <c r="K543" s="419"/>
      <c r="L543" s="419"/>
      <c r="M543" s="419"/>
      <c r="N543" s="419"/>
      <c r="O543" s="419"/>
      <c r="P543" s="419"/>
      <c r="Q543" s="419"/>
      <c r="R543" s="419"/>
      <c r="S543" s="419"/>
      <c r="T543" s="419"/>
      <c r="U543" s="419"/>
      <c r="V543" s="419"/>
      <c r="W543" s="419"/>
      <c r="X543" s="419"/>
      <c r="Y543" s="419"/>
      <c r="Z543" s="419"/>
      <c r="AA543" s="419"/>
      <c r="AB543" s="419"/>
      <c r="AC543" s="419"/>
      <c r="AD543" s="419"/>
      <c r="AE543" s="419"/>
      <c r="AF543" s="419"/>
      <c r="AG543" s="189"/>
    </row>
    <row r="544" hidden="1" outlineLevel="1">
      <c r="A544" s="360" t="s">
        <v>915</v>
      </c>
      <c r="B544" s="307"/>
      <c r="C544" s="307"/>
      <c r="D544" s="307"/>
      <c r="E544" s="307"/>
      <c r="F544" s="307"/>
      <c r="G544" s="307"/>
      <c r="H544" s="307"/>
      <c r="I544" s="307"/>
      <c r="J544" s="307"/>
      <c r="K544" s="307"/>
      <c r="L544" s="307"/>
      <c r="M544" s="307"/>
      <c r="N544" s="307"/>
      <c r="O544" s="307"/>
      <c r="P544" s="307"/>
      <c r="Q544" s="307"/>
      <c r="R544" s="307"/>
      <c r="S544" s="307"/>
      <c r="T544" s="307"/>
      <c r="U544" s="307"/>
      <c r="V544" s="307"/>
      <c r="W544" s="307"/>
      <c r="X544" s="307"/>
      <c r="Y544" s="307"/>
      <c r="Z544" s="307"/>
      <c r="AA544" s="307"/>
      <c r="AB544" s="307"/>
      <c r="AC544" s="307"/>
      <c r="AD544" s="307"/>
      <c r="AE544" s="307"/>
      <c r="AF544" s="307"/>
      <c r="AG544" s="189">
        <f t="shared" ref="AG544:AG546" si="178">SUM(B544:AF544)</f>
        <v>0</v>
      </c>
    </row>
    <row r="545" hidden="1" outlineLevel="1">
      <c r="A545" s="360" t="s">
        <v>916</v>
      </c>
      <c r="B545" s="307"/>
      <c r="C545" s="307"/>
      <c r="D545" s="307"/>
      <c r="E545" s="307"/>
      <c r="F545" s="307"/>
      <c r="G545" s="307"/>
      <c r="H545" s="307"/>
      <c r="I545" s="307"/>
      <c r="J545" s="307"/>
      <c r="K545" s="307"/>
      <c r="L545" s="307"/>
      <c r="M545" s="307"/>
      <c r="N545" s="307"/>
      <c r="O545" s="307"/>
      <c r="P545" s="307"/>
      <c r="Q545" s="307"/>
      <c r="R545" s="307"/>
      <c r="S545" s="307"/>
      <c r="T545" s="307"/>
      <c r="U545" s="307"/>
      <c r="V545" s="307"/>
      <c r="W545" s="307"/>
      <c r="X545" s="307"/>
      <c r="Y545" s="307"/>
      <c r="Z545" s="307"/>
      <c r="AA545" s="307"/>
      <c r="AB545" s="307"/>
      <c r="AC545" s="307"/>
      <c r="AD545" s="307"/>
      <c r="AE545" s="307"/>
      <c r="AF545" s="307"/>
      <c r="AG545" s="189">
        <f t="shared" si="178"/>
        <v>0</v>
      </c>
    </row>
    <row r="546" hidden="1" outlineLevel="1">
      <c r="A546" s="360" t="s">
        <v>917</v>
      </c>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c r="AA546" s="235"/>
      <c r="AB546" s="235"/>
      <c r="AC546" s="235"/>
      <c r="AD546" s="235"/>
      <c r="AE546" s="235"/>
      <c r="AF546" s="235"/>
      <c r="AG546" s="189">
        <f t="shared" si="178"/>
        <v>0</v>
      </c>
    </row>
    <row r="547" hidden="1" outlineLevel="1">
      <c r="A547" s="420"/>
      <c r="B547" s="307"/>
      <c r="C547" s="307"/>
      <c r="D547" s="307"/>
      <c r="E547" s="307"/>
      <c r="F547" s="307"/>
      <c r="G547" s="307"/>
      <c r="H547" s="307"/>
      <c r="I547" s="307"/>
      <c r="J547" s="307"/>
      <c r="K547" s="307"/>
      <c r="L547" s="307"/>
      <c r="M547" s="307"/>
      <c r="N547" s="307"/>
      <c r="O547" s="307"/>
      <c r="P547" s="307"/>
      <c r="Q547" s="307"/>
      <c r="R547" s="307"/>
      <c r="S547" s="307"/>
      <c r="T547" s="307"/>
      <c r="U547" s="307"/>
      <c r="V547" s="307"/>
      <c r="W547" s="307"/>
      <c r="X547" s="307"/>
      <c r="Y547" s="307"/>
      <c r="Z547" s="307"/>
      <c r="AA547" s="307"/>
      <c r="AB547" s="307"/>
      <c r="AC547" s="307"/>
      <c r="AD547" s="307"/>
      <c r="AE547" s="307"/>
      <c r="AF547" s="307"/>
      <c r="AG547" s="189"/>
    </row>
    <row r="548" hidden="1" outlineLevel="1">
      <c r="A548" s="421" t="s">
        <v>918</v>
      </c>
      <c r="B548" s="419"/>
      <c r="C548" s="419"/>
      <c r="D548" s="419"/>
      <c r="E548" s="419"/>
      <c r="F548" s="419"/>
      <c r="G548" s="419"/>
      <c r="H548" s="419"/>
      <c r="I548" s="419"/>
      <c r="J548" s="419"/>
      <c r="K548" s="419"/>
      <c r="L548" s="419"/>
      <c r="M548" s="419"/>
      <c r="N548" s="419"/>
      <c r="O548" s="419"/>
      <c r="P548" s="419"/>
      <c r="Q548" s="419"/>
      <c r="R548" s="419"/>
      <c r="S548" s="419"/>
      <c r="T548" s="419"/>
      <c r="U548" s="419"/>
      <c r="V548" s="419"/>
      <c r="W548" s="419"/>
      <c r="X548" s="419"/>
      <c r="Y548" s="419"/>
      <c r="Z548" s="419"/>
      <c r="AA548" s="419"/>
      <c r="AB548" s="419"/>
      <c r="AC548" s="419"/>
      <c r="AD548" s="419"/>
      <c r="AE548" s="419"/>
      <c r="AF548" s="419"/>
      <c r="AG548" s="189">
        <f>SUM(B548:AF548)</f>
        <v>0</v>
      </c>
    </row>
    <row r="549" hidden="1" outlineLevel="1">
      <c r="A549" s="409"/>
      <c r="AG549" s="189"/>
    </row>
    <row r="550" hidden="1" outlineLevel="1">
      <c r="A550" s="423" t="s">
        <v>457</v>
      </c>
      <c r="AG550" s="189"/>
    </row>
    <row r="551" hidden="1" outlineLevel="1">
      <c r="A551" s="418" t="s">
        <v>919</v>
      </c>
      <c r="B551" s="419"/>
      <c r="C551" s="419"/>
      <c r="D551" s="419"/>
      <c r="E551" s="419"/>
      <c r="F551" s="419"/>
      <c r="G551" s="419"/>
      <c r="H551" s="419"/>
      <c r="I551" s="419"/>
      <c r="J551" s="419"/>
      <c r="K551" s="419"/>
      <c r="L551" s="419"/>
      <c r="M551" s="419"/>
      <c r="N551" s="419"/>
      <c r="O551" s="419"/>
      <c r="P551" s="419"/>
      <c r="Q551" s="419"/>
      <c r="R551" s="419"/>
      <c r="S551" s="419"/>
      <c r="T551" s="419"/>
      <c r="U551" s="419"/>
      <c r="V551" s="419"/>
      <c r="W551" s="419"/>
      <c r="X551" s="419"/>
      <c r="Y551" s="419"/>
      <c r="Z551" s="419"/>
      <c r="AA551" s="419"/>
      <c r="AB551" s="419"/>
      <c r="AC551" s="419"/>
      <c r="AD551" s="419"/>
      <c r="AE551" s="419"/>
      <c r="AF551" s="419"/>
      <c r="AG551" s="189">
        <f t="shared" ref="AG551:AG552" si="179">SUM(B551:AF551)</f>
        <v>0</v>
      </c>
    </row>
    <row r="552">
      <c r="A552" s="482"/>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c r="AA552" s="294"/>
      <c r="AB552" s="294"/>
      <c r="AC552" s="294"/>
      <c r="AD552" s="294"/>
      <c r="AE552" s="294"/>
      <c r="AF552" s="294"/>
      <c r="AG552" s="189">
        <f t="shared" si="179"/>
        <v>0</v>
      </c>
    </row>
    <row r="553">
      <c r="A553" s="482"/>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c r="AB553" s="294"/>
      <c r="AC553" s="294"/>
      <c r="AD553" s="294"/>
      <c r="AE553" s="294"/>
      <c r="AF553" s="294"/>
      <c r="AG553" s="189"/>
    </row>
    <row r="554">
      <c r="A554" s="482"/>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c r="AB554" s="294"/>
      <c r="AC554" s="294"/>
      <c r="AD554" s="294"/>
      <c r="AE554" s="294"/>
      <c r="AF554" s="294"/>
      <c r="AG554" s="189"/>
    </row>
    <row r="555" ht="30.0" customHeight="1">
      <c r="A555" s="466" t="s">
        <v>1283</v>
      </c>
      <c r="B555" s="467"/>
      <c r="C555" s="467"/>
      <c r="D555" s="467"/>
      <c r="E555" s="467"/>
      <c r="F555" s="467"/>
      <c r="G555" s="467"/>
      <c r="H555" s="467"/>
      <c r="I555" s="467"/>
      <c r="J555" s="467"/>
      <c r="K555" s="467"/>
      <c r="L555" s="467"/>
      <c r="M555" s="467"/>
      <c r="N555" s="467"/>
      <c r="O555" s="467"/>
      <c r="P555" s="467"/>
      <c r="Q555" s="467"/>
      <c r="R555" s="467"/>
      <c r="S555" s="467"/>
      <c r="T555" s="467"/>
      <c r="U555" s="467"/>
      <c r="V555" s="467"/>
      <c r="W555" s="467"/>
      <c r="X555" s="467"/>
      <c r="Y555" s="467"/>
      <c r="Z555" s="467"/>
      <c r="AA555" s="467"/>
      <c r="AB555" s="467"/>
      <c r="AC555" s="467"/>
      <c r="AD555" s="467"/>
      <c r="AE555" s="467"/>
      <c r="AF555" s="467"/>
      <c r="AG555" s="480"/>
    </row>
    <row r="556">
      <c r="A556" s="376" t="s">
        <v>253</v>
      </c>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c r="AF556" s="145"/>
      <c r="AG556" s="189"/>
    </row>
    <row r="557">
      <c r="A557" s="378" t="s">
        <v>220</v>
      </c>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c r="AF557" s="145"/>
      <c r="AG557" s="189">
        <f t="shared" ref="AG557:AG558" si="180">SUM(B557:AF557)</f>
        <v>0</v>
      </c>
    </row>
    <row r="558">
      <c r="A558" s="379" t="s">
        <v>949</v>
      </c>
      <c r="B558" s="380">
        <f>Summary!B108</f>
        <v>0</v>
      </c>
      <c r="C558" s="380">
        <f>Summary!C108</f>
        <v>0</v>
      </c>
      <c r="D558" s="380">
        <f>Summary!D108</f>
        <v>1</v>
      </c>
      <c r="E558" s="380">
        <f>Summary!E108</f>
        <v>0</v>
      </c>
      <c r="F558" s="380">
        <f>Summary!F108</f>
        <v>1</v>
      </c>
      <c r="G558" s="380">
        <f>Summary!G108</f>
        <v>0</v>
      </c>
      <c r="H558" s="380">
        <f>Summary!H108</f>
        <v>2</v>
      </c>
      <c r="I558" s="380">
        <f>Summary!I108</f>
        <v>1</v>
      </c>
      <c r="J558" s="380">
        <f>Summary!J108</f>
        <v>1</v>
      </c>
      <c r="K558" s="380">
        <f>Summary!K108</f>
        <v>1</v>
      </c>
      <c r="L558" s="380">
        <f>Summary!L108</f>
        <v>2</v>
      </c>
      <c r="M558" s="380">
        <f>Summary!M108</f>
        <v>0</v>
      </c>
      <c r="N558" s="380">
        <f>Summary!N108</f>
        <v>0</v>
      </c>
      <c r="O558" s="380">
        <f>Summary!O108</f>
        <v>1</v>
      </c>
      <c r="P558" s="380">
        <f>Summary!P108</f>
        <v>0</v>
      </c>
      <c r="Q558" s="380">
        <f>Summary!Q108</f>
        <v>0</v>
      </c>
      <c r="R558" s="380">
        <f>Summary!R108</f>
        <v>1</v>
      </c>
      <c r="S558" s="380">
        <f>Summary!S108</f>
        <v>2</v>
      </c>
      <c r="T558" s="380">
        <f>Summary!T108</f>
        <v>0</v>
      </c>
      <c r="U558" s="380">
        <f>Summary!U108</f>
        <v>4</v>
      </c>
      <c r="V558" s="380">
        <f>Summary!V108</f>
        <v>1</v>
      </c>
      <c r="W558" s="380">
        <f>Summary!W108</f>
        <v>0</v>
      </c>
      <c r="X558" s="380">
        <f>Summary!X108</f>
        <v>1</v>
      </c>
      <c r="Y558" s="380">
        <f>Summary!Y108</f>
        <v>4</v>
      </c>
      <c r="Z558" s="380">
        <f>Summary!Z108</f>
        <v>2</v>
      </c>
      <c r="AA558" s="380">
        <f>Summary!AA108</f>
        <v>2</v>
      </c>
      <c r="AB558" s="380">
        <f>Summary!AB108</f>
        <v>3</v>
      </c>
      <c r="AC558" s="380">
        <f>Summary!AC108</f>
        <v>1</v>
      </c>
      <c r="AD558" s="380">
        <f>Summary!AD108</f>
        <v>0</v>
      </c>
      <c r="AE558" s="380">
        <f>Summary!AE108</f>
        <v>1</v>
      </c>
      <c r="AF558" s="380">
        <f>Summary!AF108</f>
        <v>2</v>
      </c>
      <c r="AG558" s="189">
        <f t="shared" si="180"/>
        <v>34</v>
      </c>
    </row>
    <row r="559">
      <c r="A559" s="152"/>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c r="AF559" s="145"/>
      <c r="AG559" s="189"/>
    </row>
    <row r="560">
      <c r="A560" s="385" t="s">
        <v>208</v>
      </c>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c r="AF560" s="145"/>
      <c r="AG560" s="189">
        <f t="shared" ref="AG560:AG561" si="181">SUM(B560:AF560)</f>
        <v>0</v>
      </c>
    </row>
    <row r="561">
      <c r="A561" s="379" t="s">
        <v>949</v>
      </c>
      <c r="B561" s="386">
        <f>Summary!B42</f>
        <v>0</v>
      </c>
      <c r="C561" s="386">
        <f>Summary!C42</f>
        <v>0</v>
      </c>
      <c r="D561" s="386">
        <f>Summary!D42</f>
        <v>28.6</v>
      </c>
      <c r="E561" s="386">
        <f>Summary!E42</f>
        <v>0</v>
      </c>
      <c r="F561" s="386">
        <f>Summary!F42</f>
        <v>232.93</v>
      </c>
      <c r="G561" s="386">
        <f>Summary!G42</f>
        <v>0</v>
      </c>
      <c r="H561" s="386">
        <f>Summary!H42</f>
        <v>473.42</v>
      </c>
      <c r="I561" s="386">
        <f>Summary!I42</f>
        <v>240.08</v>
      </c>
      <c r="J561" s="386">
        <f>Summary!J42</f>
        <v>39.65</v>
      </c>
      <c r="K561" s="386">
        <f>Summary!K42</f>
        <v>37.2</v>
      </c>
      <c r="L561" s="386">
        <f>Summary!L42</f>
        <v>480.15</v>
      </c>
      <c r="M561" s="386">
        <f>Summary!M42</f>
        <v>0</v>
      </c>
      <c r="N561" s="386">
        <f>Summary!N42</f>
        <v>0</v>
      </c>
      <c r="O561" s="386">
        <f>Summary!O42</f>
        <v>195.16</v>
      </c>
      <c r="P561" s="386">
        <f>Summary!P42</f>
        <v>0</v>
      </c>
      <c r="Q561" s="386">
        <f>Summary!Q42</f>
        <v>0</v>
      </c>
      <c r="R561" s="386">
        <f>Summary!R42</f>
        <v>37.95</v>
      </c>
      <c r="S561" s="386">
        <f>Summary!S42</f>
        <v>533.25</v>
      </c>
      <c r="T561" s="386">
        <f>Summary!T42</f>
        <v>0</v>
      </c>
      <c r="U561" s="386">
        <f>Summary!U42</f>
        <v>829.06</v>
      </c>
      <c r="V561" s="386">
        <f>Summary!V42</f>
        <v>238.11</v>
      </c>
      <c r="W561" s="386">
        <f>Summary!W42</f>
        <v>0</v>
      </c>
      <c r="X561" s="386">
        <f>Summary!X42</f>
        <v>238.11</v>
      </c>
      <c r="Y561" s="386">
        <f>Summary!Y42</f>
        <v>743.3</v>
      </c>
      <c r="Z561" s="386">
        <f>Summary!Z42</f>
        <v>277.56</v>
      </c>
      <c r="AA561" s="386">
        <f>Summary!AA42</f>
        <v>277.53</v>
      </c>
      <c r="AB561" s="386">
        <f>Summary!AB42</f>
        <v>515.92</v>
      </c>
      <c r="AC561" s="386">
        <f>Summary!AC42</f>
        <v>39.18</v>
      </c>
      <c r="AD561" s="386">
        <f>Summary!AD42</f>
        <v>0</v>
      </c>
      <c r="AE561" s="386">
        <f>Summary!AE42</f>
        <v>45.54</v>
      </c>
      <c r="AF561" s="386">
        <f>Summary!AF42</f>
        <v>271.13</v>
      </c>
      <c r="AG561" s="189">
        <f t="shared" si="181"/>
        <v>5773.83</v>
      </c>
    </row>
    <row r="562">
      <c r="A562" s="152"/>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c r="AF562" s="145"/>
      <c r="AG562" s="189"/>
    </row>
    <row r="563">
      <c r="A563" s="387" t="s">
        <v>260</v>
      </c>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c r="AG563" s="189">
        <f t="shared" ref="AG563:AG566" si="182">SUM(B563:AF563)</f>
        <v>0</v>
      </c>
    </row>
    <row r="564">
      <c r="A564" s="474" t="s">
        <v>1284</v>
      </c>
      <c r="B564" s="262">
        <f>Summary!B147</f>
        <v>31.45</v>
      </c>
      <c r="C564" s="262">
        <f>Summary!C147</f>
        <v>42.96</v>
      </c>
      <c r="D564" s="262">
        <f>Summary!D147</f>
        <v>42.18</v>
      </c>
      <c r="E564" s="262">
        <f>Summary!E147</f>
        <v>26.3</v>
      </c>
      <c r="F564" s="262">
        <f>Summary!F147</f>
        <v>58.73</v>
      </c>
      <c r="G564" s="262">
        <f>Summary!G147</f>
        <v>31.34</v>
      </c>
      <c r="H564" s="262">
        <f>Summary!H147</f>
        <v>38.23</v>
      </c>
      <c r="I564" s="262">
        <f>Summary!I147</f>
        <v>26.98</v>
      </c>
      <c r="J564" s="262">
        <f>Summary!J147</f>
        <v>44.25</v>
      </c>
      <c r="K564" s="262">
        <f>Summary!K147</f>
        <v>39.09</v>
      </c>
      <c r="L564" s="262">
        <f>Summary!L147</f>
        <v>40.46</v>
      </c>
      <c r="M564" s="262">
        <f>Summary!M147</f>
        <v>30.44</v>
      </c>
      <c r="N564" s="262">
        <f>Summary!N147</f>
        <v>33.6</v>
      </c>
      <c r="O564" s="262">
        <f>Summary!O147</f>
        <v>35.25</v>
      </c>
      <c r="P564" s="262">
        <f>Summary!P147</f>
        <v>30.36</v>
      </c>
      <c r="Q564" s="262">
        <f>Summary!Q147</f>
        <v>0</v>
      </c>
      <c r="R564" s="262">
        <f>Summary!R147</f>
        <v>0</v>
      </c>
      <c r="S564" s="262">
        <f>Summary!S147</f>
        <v>44.05</v>
      </c>
      <c r="T564" s="262">
        <f>Summary!T147</f>
        <v>64.49</v>
      </c>
      <c r="U564" s="262">
        <f>Summary!U147</f>
        <v>49.56</v>
      </c>
      <c r="V564" s="262">
        <f>Summary!V147</f>
        <v>43.48</v>
      </c>
      <c r="W564" s="262">
        <f>Summary!W147</f>
        <v>27.96</v>
      </c>
      <c r="X564" s="262">
        <f>Summary!X147</f>
        <v>38</v>
      </c>
      <c r="Y564" s="262">
        <f>Summary!Y147</f>
        <v>38.65</v>
      </c>
      <c r="Z564" s="262">
        <f>Summary!Z147</f>
        <v>19.67</v>
      </c>
      <c r="AA564" s="262">
        <f>Summary!AA147</f>
        <v>41.95</v>
      </c>
      <c r="AB564" s="262">
        <f>Summary!AB147</f>
        <v>16.06</v>
      </c>
      <c r="AC564" s="262">
        <f>Summary!AC147</f>
        <v>0</v>
      </c>
      <c r="AD564" s="262">
        <f>Summary!AD147</f>
        <v>0</v>
      </c>
      <c r="AE564" s="262">
        <f>Summary!AE147</f>
        <v>0</v>
      </c>
      <c r="AF564" s="262">
        <f>Summary!AF147</f>
        <v>0</v>
      </c>
      <c r="AG564" s="189">
        <f t="shared" si="182"/>
        <v>935.49</v>
      </c>
    </row>
    <row r="565">
      <c r="A565" s="379" t="s">
        <v>1285</v>
      </c>
      <c r="B565" s="389"/>
      <c r="C565" s="389"/>
      <c r="D565" s="389"/>
      <c r="E565" s="389"/>
      <c r="F565" s="389"/>
      <c r="G565" s="389"/>
      <c r="H565" s="389"/>
      <c r="I565" s="389"/>
      <c r="J565" s="389"/>
      <c r="K565" s="389"/>
      <c r="L565" s="389"/>
      <c r="M565" s="389"/>
      <c r="N565" s="389"/>
      <c r="O565" s="389"/>
      <c r="P565" s="389"/>
      <c r="Q565" s="389"/>
      <c r="R565" s="389"/>
      <c r="S565" s="389"/>
      <c r="T565" s="389"/>
      <c r="U565" s="389"/>
      <c r="V565" s="389"/>
      <c r="W565" s="389"/>
      <c r="X565" s="389"/>
      <c r="Y565" s="389"/>
      <c r="Z565" s="389"/>
      <c r="AA565" s="389"/>
      <c r="AB565" s="389"/>
      <c r="AC565" s="389"/>
      <c r="AD565" s="389"/>
      <c r="AE565" s="389"/>
      <c r="AF565" s="389"/>
      <c r="AG565" s="189">
        <f t="shared" si="182"/>
        <v>0</v>
      </c>
    </row>
    <row r="566">
      <c r="A566" s="382" t="s">
        <v>259</v>
      </c>
      <c r="B566" s="173">
        <f t="shared" ref="B566:AF566" si="183">sum(B564:B565)</f>
        <v>31.45</v>
      </c>
      <c r="C566" s="173">
        <f t="shared" si="183"/>
        <v>42.96</v>
      </c>
      <c r="D566" s="173">
        <f t="shared" si="183"/>
        <v>42.18</v>
      </c>
      <c r="E566" s="173">
        <f t="shared" si="183"/>
        <v>26.3</v>
      </c>
      <c r="F566" s="173">
        <f t="shared" si="183"/>
        <v>58.73</v>
      </c>
      <c r="G566" s="173">
        <f t="shared" si="183"/>
        <v>31.34</v>
      </c>
      <c r="H566" s="173">
        <f t="shared" si="183"/>
        <v>38.23</v>
      </c>
      <c r="I566" s="173">
        <f t="shared" si="183"/>
        <v>26.98</v>
      </c>
      <c r="J566" s="173">
        <f t="shared" si="183"/>
        <v>44.25</v>
      </c>
      <c r="K566" s="173">
        <f t="shared" si="183"/>
        <v>39.09</v>
      </c>
      <c r="L566" s="173">
        <f t="shared" si="183"/>
        <v>40.46</v>
      </c>
      <c r="M566" s="173">
        <f t="shared" si="183"/>
        <v>30.44</v>
      </c>
      <c r="N566" s="173">
        <f t="shared" si="183"/>
        <v>33.6</v>
      </c>
      <c r="O566" s="173">
        <f t="shared" si="183"/>
        <v>35.25</v>
      </c>
      <c r="P566" s="173">
        <f t="shared" si="183"/>
        <v>30.36</v>
      </c>
      <c r="Q566" s="173">
        <f t="shared" si="183"/>
        <v>0</v>
      </c>
      <c r="R566" s="173">
        <f t="shared" si="183"/>
        <v>0</v>
      </c>
      <c r="S566" s="173">
        <f t="shared" si="183"/>
        <v>44.05</v>
      </c>
      <c r="T566" s="173">
        <f t="shared" si="183"/>
        <v>64.49</v>
      </c>
      <c r="U566" s="173">
        <f t="shared" si="183"/>
        <v>49.56</v>
      </c>
      <c r="V566" s="173">
        <f t="shared" si="183"/>
        <v>43.48</v>
      </c>
      <c r="W566" s="173">
        <f t="shared" si="183"/>
        <v>27.96</v>
      </c>
      <c r="X566" s="173">
        <f t="shared" si="183"/>
        <v>38</v>
      </c>
      <c r="Y566" s="173">
        <f t="shared" si="183"/>
        <v>38.65</v>
      </c>
      <c r="Z566" s="173">
        <f t="shared" si="183"/>
        <v>19.67</v>
      </c>
      <c r="AA566" s="173">
        <f t="shared" si="183"/>
        <v>41.95</v>
      </c>
      <c r="AB566" s="173">
        <f t="shared" si="183"/>
        <v>16.06</v>
      </c>
      <c r="AC566" s="173">
        <f t="shared" si="183"/>
        <v>0</v>
      </c>
      <c r="AD566" s="173">
        <f t="shared" si="183"/>
        <v>0</v>
      </c>
      <c r="AE566" s="173">
        <f t="shared" si="183"/>
        <v>0</v>
      </c>
      <c r="AF566" s="173">
        <f t="shared" si="183"/>
        <v>0</v>
      </c>
      <c r="AG566" s="189">
        <f t="shared" si="182"/>
        <v>935.49</v>
      </c>
    </row>
    <row r="567">
      <c r="A567" s="152"/>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c r="AF567" s="145"/>
      <c r="AG567" s="189"/>
    </row>
    <row r="568">
      <c r="A568" s="390"/>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c r="AF568" s="177"/>
      <c r="AG568" s="189"/>
    </row>
    <row r="569">
      <c r="A569" s="152"/>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c r="AF569" s="145"/>
      <c r="AG569" s="189"/>
    </row>
    <row r="570">
      <c r="A570" s="355" t="s">
        <v>1286</v>
      </c>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c r="AA570" s="193"/>
      <c r="AB570" s="193"/>
      <c r="AC570" s="193"/>
      <c r="AD570" s="193"/>
      <c r="AE570" s="193"/>
      <c r="AF570" s="193"/>
      <c r="AG570" s="189"/>
    </row>
    <row r="571">
      <c r="A571" s="196" t="s">
        <v>796</v>
      </c>
      <c r="B571" s="195">
        <v>0.0</v>
      </c>
      <c r="C571" s="195">
        <v>0.0</v>
      </c>
      <c r="D571" s="195">
        <v>0.0</v>
      </c>
      <c r="E571" s="195">
        <v>0.0</v>
      </c>
      <c r="F571" s="195">
        <v>232.93</v>
      </c>
      <c r="G571" s="195">
        <v>0.0</v>
      </c>
      <c r="H571" s="195">
        <v>466.69</v>
      </c>
      <c r="I571" s="195">
        <v>233.35</v>
      </c>
      <c r="J571" s="195">
        <v>0.0</v>
      </c>
      <c r="K571" s="195">
        <v>0.0</v>
      </c>
      <c r="L571" s="195">
        <v>466.69</v>
      </c>
      <c r="M571" s="195">
        <v>0.0</v>
      </c>
      <c r="N571" s="195">
        <v>0.0</v>
      </c>
      <c r="O571" s="195">
        <v>195.16</v>
      </c>
      <c r="P571" s="195">
        <v>0.0</v>
      </c>
      <c r="Q571" s="195">
        <v>0.0</v>
      </c>
      <c r="R571" s="195">
        <v>0.0</v>
      </c>
      <c r="S571" s="195">
        <v>519.79</v>
      </c>
      <c r="T571" s="195">
        <v>0.0</v>
      </c>
      <c r="U571" s="195">
        <v>707.76</v>
      </c>
      <c r="V571" s="195">
        <v>231.38</v>
      </c>
      <c r="W571" s="195">
        <v>0.0</v>
      </c>
      <c r="X571" s="195">
        <v>231.38</v>
      </c>
      <c r="Y571" s="195">
        <v>694.73</v>
      </c>
      <c r="Z571" s="195">
        <v>231.68</v>
      </c>
      <c r="AA571" s="195">
        <v>231.68</v>
      </c>
      <c r="AB571" s="195">
        <v>463.35</v>
      </c>
      <c r="AC571" s="195">
        <v>0.0</v>
      </c>
      <c r="AD571" s="195">
        <v>0.0</v>
      </c>
      <c r="AE571" s="195">
        <v>0.0</v>
      </c>
      <c r="AF571" s="195">
        <v>231.93</v>
      </c>
      <c r="AG571" s="189">
        <f t="shared" ref="AG571:AG576" si="184">SUM(B571:AF571)</f>
        <v>5138.5</v>
      </c>
    </row>
    <row r="572">
      <c r="A572" s="196" t="s">
        <v>797</v>
      </c>
      <c r="B572" s="195">
        <v>0.0</v>
      </c>
      <c r="C572" s="195">
        <v>0.0</v>
      </c>
      <c r="D572" s="195">
        <v>28.6</v>
      </c>
      <c r="E572" s="195">
        <v>0.0</v>
      </c>
      <c r="F572" s="195">
        <v>0.0</v>
      </c>
      <c r="G572" s="195">
        <v>0.0</v>
      </c>
      <c r="H572" s="195">
        <v>0.0</v>
      </c>
      <c r="I572" s="195">
        <v>0.0</v>
      </c>
      <c r="J572" s="195">
        <v>34.19</v>
      </c>
      <c r="K572" s="195">
        <v>30.99</v>
      </c>
      <c r="L572" s="195">
        <v>0.0</v>
      </c>
      <c r="M572" s="195">
        <v>0.0</v>
      </c>
      <c r="N572" s="195">
        <v>0.0</v>
      </c>
      <c r="O572" s="195">
        <v>0.0</v>
      </c>
      <c r="P572" s="195">
        <v>0.0</v>
      </c>
      <c r="Q572" s="195">
        <v>0.0</v>
      </c>
      <c r="R572" s="195">
        <v>33.14</v>
      </c>
      <c r="S572" s="195">
        <v>0.0</v>
      </c>
      <c r="T572" s="195">
        <v>0.0</v>
      </c>
      <c r="U572" s="195">
        <v>28.09</v>
      </c>
      <c r="V572" s="195">
        <v>0.0</v>
      </c>
      <c r="W572" s="195">
        <v>0.0</v>
      </c>
      <c r="X572" s="195">
        <v>0.0</v>
      </c>
      <c r="Y572" s="195">
        <v>33.76</v>
      </c>
      <c r="Z572" s="195">
        <v>33.76</v>
      </c>
      <c r="AA572" s="195">
        <v>33.73</v>
      </c>
      <c r="AB572" s="195">
        <v>33.72</v>
      </c>
      <c r="AC572" s="195">
        <v>33.79</v>
      </c>
      <c r="AD572" s="195">
        <v>0.0</v>
      </c>
      <c r="AE572" s="195">
        <v>30.72</v>
      </c>
      <c r="AF572" s="195">
        <v>33.8</v>
      </c>
      <c r="AG572" s="189">
        <f t="shared" si="184"/>
        <v>388.29</v>
      </c>
    </row>
    <row r="573">
      <c r="A573" s="196" t="s">
        <v>798</v>
      </c>
      <c r="B573" s="195">
        <v>0.0</v>
      </c>
      <c r="C573" s="195">
        <v>0.0</v>
      </c>
      <c r="D573" s="195">
        <v>0.0</v>
      </c>
      <c r="E573" s="195">
        <v>0.0</v>
      </c>
      <c r="F573" s="195">
        <v>0.0</v>
      </c>
      <c r="G573" s="195">
        <v>0.0</v>
      </c>
      <c r="H573" s="195">
        <v>6.73</v>
      </c>
      <c r="I573" s="195">
        <v>6.73</v>
      </c>
      <c r="J573" s="195">
        <v>5.46</v>
      </c>
      <c r="K573" s="195">
        <v>2.59</v>
      </c>
      <c r="L573" s="195">
        <v>13.46</v>
      </c>
      <c r="M573" s="195">
        <v>0.0</v>
      </c>
      <c r="N573" s="195">
        <v>0.0</v>
      </c>
      <c r="O573" s="195">
        <v>0.0</v>
      </c>
      <c r="P573" s="195">
        <v>0.0</v>
      </c>
      <c r="Q573" s="195">
        <v>0.0</v>
      </c>
      <c r="R573" s="195">
        <v>4.81</v>
      </c>
      <c r="S573" s="195">
        <v>13.46</v>
      </c>
      <c r="T573" s="195">
        <v>0.0</v>
      </c>
      <c r="U573" s="195">
        <v>92.48</v>
      </c>
      <c r="V573" s="195">
        <v>6.73</v>
      </c>
      <c r="W573" s="195">
        <v>0.0</v>
      </c>
      <c r="X573" s="195">
        <v>6.73</v>
      </c>
      <c r="Y573" s="195">
        <v>12.49</v>
      </c>
      <c r="Z573" s="195">
        <v>12.12</v>
      </c>
      <c r="AA573" s="195">
        <v>12.12</v>
      </c>
      <c r="AB573" s="195">
        <v>18.85</v>
      </c>
      <c r="AC573" s="195">
        <v>5.39</v>
      </c>
      <c r="AD573" s="195">
        <v>0.0</v>
      </c>
      <c r="AE573" s="195">
        <v>3.17</v>
      </c>
      <c r="AF573" s="195">
        <v>5.4</v>
      </c>
      <c r="AG573" s="189">
        <f t="shared" si="184"/>
        <v>228.72</v>
      </c>
    </row>
    <row r="574">
      <c r="A574" s="196" t="s">
        <v>799</v>
      </c>
      <c r="B574" s="195">
        <v>0.0</v>
      </c>
      <c r="C574" s="195">
        <v>0.0</v>
      </c>
      <c r="D574" s="195">
        <v>0.0</v>
      </c>
      <c r="E574" s="195">
        <v>0.0</v>
      </c>
      <c r="F574" s="195">
        <v>0.0</v>
      </c>
      <c r="G574" s="195">
        <v>0.0</v>
      </c>
      <c r="H574" s="195">
        <v>0.0</v>
      </c>
      <c r="I574" s="195">
        <v>0.0</v>
      </c>
      <c r="J574" s="195">
        <v>0.0</v>
      </c>
      <c r="K574" s="195">
        <v>3.62</v>
      </c>
      <c r="L574" s="195">
        <v>0.0</v>
      </c>
      <c r="M574" s="195">
        <v>0.0</v>
      </c>
      <c r="N574" s="195">
        <v>0.0</v>
      </c>
      <c r="O574" s="195">
        <v>0.0</v>
      </c>
      <c r="P574" s="195">
        <v>0.0</v>
      </c>
      <c r="Q574" s="195">
        <v>0.0</v>
      </c>
      <c r="R574" s="195">
        <v>0.0</v>
      </c>
      <c r="S574" s="195">
        <v>0.0</v>
      </c>
      <c r="T574" s="195">
        <v>0.0</v>
      </c>
      <c r="U574" s="195">
        <v>0.73</v>
      </c>
      <c r="V574" s="195">
        <v>0.0</v>
      </c>
      <c r="W574" s="195">
        <v>0.0</v>
      </c>
      <c r="X574" s="195">
        <v>0.0</v>
      </c>
      <c r="Y574" s="195">
        <v>2.32</v>
      </c>
      <c r="Z574" s="195">
        <v>0.0</v>
      </c>
      <c r="AA574" s="195">
        <v>0.0</v>
      </c>
      <c r="AB574" s="195">
        <v>0.0</v>
      </c>
      <c r="AC574" s="195">
        <v>0.0</v>
      </c>
      <c r="AD574" s="195">
        <v>0.0</v>
      </c>
      <c r="AE574" s="195">
        <v>11.65</v>
      </c>
      <c r="AF574" s="195">
        <v>0.0</v>
      </c>
      <c r="AG574" s="189">
        <f t="shared" si="184"/>
        <v>18.32</v>
      </c>
    </row>
    <row r="575">
      <c r="A575" s="196" t="s">
        <v>800</v>
      </c>
      <c r="B575" s="195">
        <v>0.0</v>
      </c>
      <c r="C575" s="195">
        <v>0.0</v>
      </c>
      <c r="D575" s="195">
        <v>0.0</v>
      </c>
      <c r="E575" s="195">
        <v>0.0</v>
      </c>
      <c r="F575" s="195">
        <v>0.0</v>
      </c>
      <c r="G575" s="195">
        <v>0.0</v>
      </c>
      <c r="H575" s="195">
        <v>0.0</v>
      </c>
      <c r="I575" s="195">
        <v>0.0</v>
      </c>
      <c r="J575" s="195">
        <v>0.0</v>
      </c>
      <c r="K575" s="195">
        <v>0.0</v>
      </c>
      <c r="L575" s="195">
        <v>0.0</v>
      </c>
      <c r="M575" s="195">
        <v>0.0</v>
      </c>
      <c r="N575" s="195">
        <v>0.0</v>
      </c>
      <c r="O575" s="195">
        <v>0.0</v>
      </c>
      <c r="P575" s="195">
        <v>0.0</v>
      </c>
      <c r="Q575" s="195">
        <v>0.0</v>
      </c>
      <c r="R575" s="195">
        <v>0.0</v>
      </c>
      <c r="S575" s="195">
        <v>0.0</v>
      </c>
      <c r="T575" s="195">
        <v>0.0</v>
      </c>
      <c r="U575" s="195">
        <v>0.0</v>
      </c>
      <c r="V575" s="195">
        <v>0.0</v>
      </c>
      <c r="W575" s="195">
        <v>0.0</v>
      </c>
      <c r="X575" s="195">
        <v>0.0</v>
      </c>
      <c r="Y575" s="195">
        <v>0.0</v>
      </c>
      <c r="Z575" s="195">
        <v>0.0</v>
      </c>
      <c r="AA575" s="195">
        <v>0.0</v>
      </c>
      <c r="AB575" s="195">
        <v>0.0</v>
      </c>
      <c r="AC575" s="195">
        <v>0.0</v>
      </c>
      <c r="AD575" s="195">
        <v>0.0</v>
      </c>
      <c r="AE575" s="195">
        <v>0.0</v>
      </c>
      <c r="AF575" s="195">
        <v>0.0</v>
      </c>
      <c r="AG575" s="189">
        <f t="shared" si="184"/>
        <v>0</v>
      </c>
    </row>
    <row r="576">
      <c r="A576" s="395" t="s">
        <v>1287</v>
      </c>
      <c r="B576" s="396">
        <f t="shared" ref="B576:L576" si="185">sum(B571:B575)</f>
        <v>0</v>
      </c>
      <c r="C576" s="396">
        <f t="shared" si="185"/>
        <v>0</v>
      </c>
      <c r="D576" s="396">
        <f t="shared" si="185"/>
        <v>28.6</v>
      </c>
      <c r="E576" s="396">
        <f t="shared" si="185"/>
        <v>0</v>
      </c>
      <c r="F576" s="396">
        <f t="shared" si="185"/>
        <v>232.93</v>
      </c>
      <c r="G576" s="396">
        <f t="shared" si="185"/>
        <v>0</v>
      </c>
      <c r="H576" s="396">
        <f t="shared" si="185"/>
        <v>473.42</v>
      </c>
      <c r="I576" s="396">
        <f t="shared" si="185"/>
        <v>240.08</v>
      </c>
      <c r="J576" s="396">
        <f t="shared" si="185"/>
        <v>39.65</v>
      </c>
      <c r="K576" s="396">
        <f t="shared" si="185"/>
        <v>37.2</v>
      </c>
      <c r="L576" s="396">
        <f t="shared" si="185"/>
        <v>480.15</v>
      </c>
      <c r="M576" s="396">
        <f>SUM(M571:M575)</f>
        <v>0</v>
      </c>
      <c r="N576" s="396">
        <f t="shared" ref="N576:AF576" si="186">sum(N571:N575)</f>
        <v>0</v>
      </c>
      <c r="O576" s="396">
        <f t="shared" si="186"/>
        <v>195.16</v>
      </c>
      <c r="P576" s="396">
        <f t="shared" si="186"/>
        <v>0</v>
      </c>
      <c r="Q576" s="396">
        <f t="shared" si="186"/>
        <v>0</v>
      </c>
      <c r="R576" s="396">
        <f t="shared" si="186"/>
        <v>37.95</v>
      </c>
      <c r="S576" s="396">
        <f t="shared" si="186"/>
        <v>533.25</v>
      </c>
      <c r="T576" s="396">
        <f t="shared" si="186"/>
        <v>0</v>
      </c>
      <c r="U576" s="396">
        <f t="shared" si="186"/>
        <v>829.06</v>
      </c>
      <c r="V576" s="396">
        <f t="shared" si="186"/>
        <v>238.11</v>
      </c>
      <c r="W576" s="396">
        <f t="shared" si="186"/>
        <v>0</v>
      </c>
      <c r="X576" s="396">
        <f t="shared" si="186"/>
        <v>238.11</v>
      </c>
      <c r="Y576" s="396">
        <f t="shared" si="186"/>
        <v>743.3</v>
      </c>
      <c r="Z576" s="396">
        <f t="shared" si="186"/>
        <v>277.56</v>
      </c>
      <c r="AA576" s="396">
        <f t="shared" si="186"/>
        <v>277.53</v>
      </c>
      <c r="AB576" s="396">
        <f t="shared" si="186"/>
        <v>515.92</v>
      </c>
      <c r="AC576" s="396">
        <f t="shared" si="186"/>
        <v>39.18</v>
      </c>
      <c r="AD576" s="396">
        <f t="shared" si="186"/>
        <v>0</v>
      </c>
      <c r="AE576" s="396">
        <f t="shared" si="186"/>
        <v>45.54</v>
      </c>
      <c r="AF576" s="396">
        <f t="shared" si="186"/>
        <v>271.13</v>
      </c>
      <c r="AG576" s="189">
        <f t="shared" si="184"/>
        <v>5773.83</v>
      </c>
    </row>
    <row r="577">
      <c r="A577" s="152"/>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c r="AF577" s="145"/>
      <c r="AG577" s="189"/>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c r="AF578" s="145"/>
      <c r="AG578" s="189"/>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c r="AF579" s="145"/>
      <c r="AG579" s="189"/>
    </row>
    <row r="580">
      <c r="A580" s="199" t="s">
        <v>229</v>
      </c>
      <c r="B580" s="200">
        <f t="shared" ref="B580:AF580" si="187">sum(B581,B592)</f>
        <v>0</v>
      </c>
      <c r="C580" s="200">
        <f t="shared" si="187"/>
        <v>0</v>
      </c>
      <c r="D580" s="200">
        <f t="shared" si="187"/>
        <v>0</v>
      </c>
      <c r="E580" s="200">
        <f t="shared" si="187"/>
        <v>0</v>
      </c>
      <c r="F580" s="200">
        <f t="shared" si="187"/>
        <v>1</v>
      </c>
      <c r="G580" s="200">
        <f t="shared" si="187"/>
        <v>0</v>
      </c>
      <c r="H580" s="200">
        <f t="shared" si="187"/>
        <v>2</v>
      </c>
      <c r="I580" s="200">
        <f t="shared" si="187"/>
        <v>1</v>
      </c>
      <c r="J580" s="200">
        <f t="shared" si="187"/>
        <v>0</v>
      </c>
      <c r="K580" s="200">
        <f t="shared" si="187"/>
        <v>0</v>
      </c>
      <c r="L580" s="200">
        <f t="shared" si="187"/>
        <v>2</v>
      </c>
      <c r="M580" s="200">
        <f t="shared" si="187"/>
        <v>0</v>
      </c>
      <c r="N580" s="200">
        <f t="shared" si="187"/>
        <v>0</v>
      </c>
      <c r="O580" s="200">
        <f t="shared" si="187"/>
        <v>1</v>
      </c>
      <c r="P580" s="200">
        <f t="shared" si="187"/>
        <v>0</v>
      </c>
      <c r="Q580" s="200">
        <f t="shared" si="187"/>
        <v>0</v>
      </c>
      <c r="R580" s="200">
        <f t="shared" si="187"/>
        <v>0</v>
      </c>
      <c r="S580" s="200">
        <f t="shared" si="187"/>
        <v>2</v>
      </c>
      <c r="T580" s="200">
        <f t="shared" si="187"/>
        <v>0</v>
      </c>
      <c r="U580" s="200">
        <f t="shared" si="187"/>
        <v>3</v>
      </c>
      <c r="V580" s="200">
        <f t="shared" si="187"/>
        <v>1</v>
      </c>
      <c r="W580" s="200">
        <f t="shared" si="187"/>
        <v>0</v>
      </c>
      <c r="X580" s="200">
        <f t="shared" si="187"/>
        <v>1</v>
      </c>
      <c r="Y580" s="200">
        <f t="shared" si="187"/>
        <v>3</v>
      </c>
      <c r="Z580" s="200">
        <f t="shared" si="187"/>
        <v>1</v>
      </c>
      <c r="AA580" s="200">
        <f t="shared" si="187"/>
        <v>1</v>
      </c>
      <c r="AB580" s="200">
        <f t="shared" si="187"/>
        <v>2</v>
      </c>
      <c r="AC580" s="200">
        <f t="shared" si="187"/>
        <v>0</v>
      </c>
      <c r="AD580" s="200">
        <f t="shared" si="187"/>
        <v>0</v>
      </c>
      <c r="AE580" s="200">
        <f t="shared" si="187"/>
        <v>0</v>
      </c>
      <c r="AF580" s="200">
        <f t="shared" si="187"/>
        <v>1</v>
      </c>
      <c r="AG580" s="189">
        <f t="shared" ref="AG580:AG585" si="189">SUM(B580:AF580)</f>
        <v>22</v>
      </c>
    </row>
    <row r="581">
      <c r="A581" s="202" t="s">
        <v>230</v>
      </c>
      <c r="B581" s="203">
        <f t="shared" ref="B581:AF581" si="188">sum(B585,B590)</f>
        <v>0</v>
      </c>
      <c r="C581" s="203">
        <f t="shared" si="188"/>
        <v>0</v>
      </c>
      <c r="D581" s="203">
        <f t="shared" si="188"/>
        <v>0</v>
      </c>
      <c r="E581" s="203">
        <f t="shared" si="188"/>
        <v>0</v>
      </c>
      <c r="F581" s="203">
        <f t="shared" si="188"/>
        <v>1</v>
      </c>
      <c r="G581" s="203">
        <f t="shared" si="188"/>
        <v>0</v>
      </c>
      <c r="H581" s="203">
        <f t="shared" si="188"/>
        <v>2</v>
      </c>
      <c r="I581" s="203">
        <f t="shared" si="188"/>
        <v>1</v>
      </c>
      <c r="J581" s="203">
        <f t="shared" si="188"/>
        <v>0</v>
      </c>
      <c r="K581" s="203">
        <f t="shared" si="188"/>
        <v>0</v>
      </c>
      <c r="L581" s="203">
        <f t="shared" si="188"/>
        <v>2</v>
      </c>
      <c r="M581" s="203">
        <f t="shared" si="188"/>
        <v>0</v>
      </c>
      <c r="N581" s="203">
        <f t="shared" si="188"/>
        <v>0</v>
      </c>
      <c r="O581" s="203">
        <f t="shared" si="188"/>
        <v>1</v>
      </c>
      <c r="P581" s="203">
        <f t="shared" si="188"/>
        <v>0</v>
      </c>
      <c r="Q581" s="203">
        <f t="shared" si="188"/>
        <v>0</v>
      </c>
      <c r="R581" s="203">
        <f t="shared" si="188"/>
        <v>0</v>
      </c>
      <c r="S581" s="203">
        <f t="shared" si="188"/>
        <v>2</v>
      </c>
      <c r="T581" s="203">
        <f t="shared" si="188"/>
        <v>0</v>
      </c>
      <c r="U581" s="203">
        <f t="shared" si="188"/>
        <v>3</v>
      </c>
      <c r="V581" s="203">
        <f t="shared" si="188"/>
        <v>1</v>
      </c>
      <c r="W581" s="203">
        <f t="shared" si="188"/>
        <v>0</v>
      </c>
      <c r="X581" s="203">
        <f t="shared" si="188"/>
        <v>1</v>
      </c>
      <c r="Y581" s="203">
        <f t="shared" si="188"/>
        <v>3</v>
      </c>
      <c r="Z581" s="203">
        <f t="shared" si="188"/>
        <v>1</v>
      </c>
      <c r="AA581" s="203">
        <f t="shared" si="188"/>
        <v>1</v>
      </c>
      <c r="AB581" s="203">
        <f t="shared" si="188"/>
        <v>2</v>
      </c>
      <c r="AC581" s="203">
        <f t="shared" si="188"/>
        <v>0</v>
      </c>
      <c r="AD581" s="203">
        <f t="shared" si="188"/>
        <v>0</v>
      </c>
      <c r="AE581" s="203">
        <f t="shared" si="188"/>
        <v>0</v>
      </c>
      <c r="AF581" s="203">
        <f t="shared" si="188"/>
        <v>1</v>
      </c>
      <c r="AG581" s="189">
        <f t="shared" si="189"/>
        <v>22</v>
      </c>
    </row>
    <row r="582">
      <c r="A582" s="206" t="s">
        <v>231</v>
      </c>
      <c r="B582" s="235">
        <v>0.0</v>
      </c>
      <c r="C582" s="235">
        <v>0.0</v>
      </c>
      <c r="D582" s="235">
        <v>0.0</v>
      </c>
      <c r="E582" s="235">
        <v>0.0</v>
      </c>
      <c r="F582" s="235">
        <v>0.0</v>
      </c>
      <c r="G582" s="235">
        <v>0.0</v>
      </c>
      <c r="H582" s="235">
        <v>0.0</v>
      </c>
      <c r="I582" s="235">
        <v>0.0</v>
      </c>
      <c r="J582" s="235">
        <v>0.0</v>
      </c>
      <c r="K582" s="235">
        <v>0.0</v>
      </c>
      <c r="L582" s="235">
        <v>0.0</v>
      </c>
      <c r="M582" s="235">
        <v>0.0</v>
      </c>
      <c r="N582" s="235">
        <v>0.0</v>
      </c>
      <c r="O582" s="235">
        <v>0.0</v>
      </c>
      <c r="P582" s="235">
        <v>0.0</v>
      </c>
      <c r="Q582" s="235">
        <v>0.0</v>
      </c>
      <c r="R582" s="235">
        <v>0.0</v>
      </c>
      <c r="S582" s="235">
        <v>0.0</v>
      </c>
      <c r="T582" s="235">
        <v>0.0</v>
      </c>
      <c r="U582" s="235">
        <v>0.0</v>
      </c>
      <c r="V582" s="235">
        <v>0.0</v>
      </c>
      <c r="W582" s="235">
        <v>0.0</v>
      </c>
      <c r="X582" s="235">
        <v>0.0</v>
      </c>
      <c r="Y582" s="235">
        <v>0.0</v>
      </c>
      <c r="Z582" s="235">
        <v>0.0</v>
      </c>
      <c r="AA582" s="235">
        <v>0.0</v>
      </c>
      <c r="AB582" s="235">
        <v>0.0</v>
      </c>
      <c r="AC582" s="235">
        <v>0.0</v>
      </c>
      <c r="AD582" s="235">
        <v>0.0</v>
      </c>
      <c r="AE582" s="235">
        <v>0.0</v>
      </c>
      <c r="AF582" s="235">
        <v>0.0</v>
      </c>
      <c r="AG582" s="189">
        <f t="shared" si="189"/>
        <v>0</v>
      </c>
    </row>
    <row r="583" collapsed="1">
      <c r="A583" s="206" t="s">
        <v>1288</v>
      </c>
      <c r="B583" s="235">
        <v>0.0</v>
      </c>
      <c r="C583" s="235">
        <v>0.0</v>
      </c>
      <c r="D583" s="235">
        <v>0.0</v>
      </c>
      <c r="E583" s="235">
        <v>0.0</v>
      </c>
      <c r="F583" s="235">
        <v>1.0</v>
      </c>
      <c r="G583" s="235">
        <v>0.0</v>
      </c>
      <c r="H583" s="235">
        <v>2.0</v>
      </c>
      <c r="I583" s="235">
        <v>1.0</v>
      </c>
      <c r="J583" s="235">
        <v>0.0</v>
      </c>
      <c r="K583" s="235">
        <v>0.0</v>
      </c>
      <c r="L583" s="235">
        <v>2.0</v>
      </c>
      <c r="M583" s="235">
        <v>0.0</v>
      </c>
      <c r="N583" s="235">
        <v>0.0</v>
      </c>
      <c r="O583" s="235">
        <v>1.0</v>
      </c>
      <c r="P583" s="235">
        <v>0.0</v>
      </c>
      <c r="Q583" s="235">
        <v>0.0</v>
      </c>
      <c r="R583" s="235">
        <v>0.0</v>
      </c>
      <c r="S583" s="235">
        <v>2.0</v>
      </c>
      <c r="T583" s="235">
        <v>0.0</v>
      </c>
      <c r="U583" s="235">
        <v>3.0</v>
      </c>
      <c r="V583" s="235">
        <v>1.0</v>
      </c>
      <c r="W583" s="235">
        <v>0.0</v>
      </c>
      <c r="X583" s="235">
        <v>1.0</v>
      </c>
      <c r="Y583" s="235">
        <v>3.0</v>
      </c>
      <c r="Z583" s="235">
        <v>1.0</v>
      </c>
      <c r="AA583" s="235">
        <v>1.0</v>
      </c>
      <c r="AB583" s="235">
        <v>2.0</v>
      </c>
      <c r="AC583" s="235">
        <v>0.0</v>
      </c>
      <c r="AD583" s="235">
        <v>0.0</v>
      </c>
      <c r="AE583" s="235">
        <v>0.0</v>
      </c>
      <c r="AF583" s="235">
        <v>1.0</v>
      </c>
      <c r="AG583" s="189">
        <f t="shared" si="189"/>
        <v>22</v>
      </c>
    </row>
    <row r="584" hidden="1" outlineLevel="1">
      <c r="A584" s="206" t="s">
        <v>1289</v>
      </c>
      <c r="B584" s="349"/>
      <c r="C584" s="349"/>
      <c r="D584" s="349"/>
      <c r="E584" s="349"/>
      <c r="F584" s="349"/>
      <c r="G584" s="349"/>
      <c r="H584" s="349"/>
      <c r="I584" s="349"/>
      <c r="J584" s="349"/>
      <c r="K584" s="349"/>
      <c r="L584" s="349"/>
      <c r="M584" s="349"/>
      <c r="N584" s="349"/>
      <c r="O584" s="349"/>
      <c r="P584" s="349"/>
      <c r="Q584" s="349"/>
      <c r="R584" s="349"/>
      <c r="S584" s="349"/>
      <c r="T584" s="349"/>
      <c r="U584" s="349"/>
      <c r="V584" s="349"/>
      <c r="W584" s="349"/>
      <c r="X584" s="349"/>
      <c r="Y584" s="349"/>
      <c r="Z584" s="349"/>
      <c r="AA584" s="349"/>
      <c r="AB584" s="349"/>
      <c r="AC584" s="349"/>
      <c r="AD584" s="349"/>
      <c r="AE584" s="349"/>
      <c r="AF584" s="349"/>
      <c r="AG584" s="189">
        <f t="shared" si="189"/>
        <v>0</v>
      </c>
    </row>
    <row r="585">
      <c r="A585" s="209" t="s">
        <v>234</v>
      </c>
      <c r="B585" s="210">
        <f t="shared" ref="B585:AF585" si="190">sum(B582:B584)</f>
        <v>0</v>
      </c>
      <c r="C585" s="210">
        <f t="shared" si="190"/>
        <v>0</v>
      </c>
      <c r="D585" s="210">
        <f t="shared" si="190"/>
        <v>0</v>
      </c>
      <c r="E585" s="210">
        <f t="shared" si="190"/>
        <v>0</v>
      </c>
      <c r="F585" s="210">
        <f t="shared" si="190"/>
        <v>1</v>
      </c>
      <c r="G585" s="210">
        <f t="shared" si="190"/>
        <v>0</v>
      </c>
      <c r="H585" s="210">
        <f t="shared" si="190"/>
        <v>2</v>
      </c>
      <c r="I585" s="210">
        <f t="shared" si="190"/>
        <v>1</v>
      </c>
      <c r="J585" s="210">
        <f t="shared" si="190"/>
        <v>0</v>
      </c>
      <c r="K585" s="210">
        <f t="shared" si="190"/>
        <v>0</v>
      </c>
      <c r="L585" s="210">
        <f t="shared" si="190"/>
        <v>2</v>
      </c>
      <c r="M585" s="210">
        <f t="shared" si="190"/>
        <v>0</v>
      </c>
      <c r="N585" s="210">
        <f t="shared" si="190"/>
        <v>0</v>
      </c>
      <c r="O585" s="210">
        <f t="shared" si="190"/>
        <v>1</v>
      </c>
      <c r="P585" s="210">
        <f t="shared" si="190"/>
        <v>0</v>
      </c>
      <c r="Q585" s="210">
        <f t="shared" si="190"/>
        <v>0</v>
      </c>
      <c r="R585" s="210">
        <f t="shared" si="190"/>
        <v>0</v>
      </c>
      <c r="S585" s="210">
        <f t="shared" si="190"/>
        <v>2</v>
      </c>
      <c r="T585" s="210">
        <f t="shared" si="190"/>
        <v>0</v>
      </c>
      <c r="U585" s="210">
        <f t="shared" si="190"/>
        <v>3</v>
      </c>
      <c r="V585" s="210">
        <f t="shared" si="190"/>
        <v>1</v>
      </c>
      <c r="W585" s="210">
        <f t="shared" si="190"/>
        <v>0</v>
      </c>
      <c r="X585" s="210">
        <f t="shared" si="190"/>
        <v>1</v>
      </c>
      <c r="Y585" s="210">
        <f t="shared" si="190"/>
        <v>3</v>
      </c>
      <c r="Z585" s="210">
        <f t="shared" si="190"/>
        <v>1</v>
      </c>
      <c r="AA585" s="210">
        <f t="shared" si="190"/>
        <v>1</v>
      </c>
      <c r="AB585" s="210">
        <f t="shared" si="190"/>
        <v>2</v>
      </c>
      <c r="AC585" s="210">
        <f t="shared" si="190"/>
        <v>0</v>
      </c>
      <c r="AD585" s="210">
        <f t="shared" si="190"/>
        <v>0</v>
      </c>
      <c r="AE585" s="210">
        <f t="shared" si="190"/>
        <v>0</v>
      </c>
      <c r="AF585" s="210">
        <f t="shared" si="190"/>
        <v>1</v>
      </c>
      <c r="AG585" s="189">
        <f t="shared" si="189"/>
        <v>22</v>
      </c>
    </row>
    <row r="586" collapsed="1">
      <c r="A586" s="211"/>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c r="AF586" s="145"/>
      <c r="AG586" s="189"/>
    </row>
    <row r="587" hidden="1" outlineLevel="1">
      <c r="A587" s="206" t="s">
        <v>235</v>
      </c>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c r="AA587" s="221"/>
      <c r="AB587" s="221"/>
      <c r="AC587" s="221"/>
      <c r="AD587" s="221"/>
      <c r="AE587" s="221"/>
      <c r="AF587" s="221"/>
      <c r="AG587" s="189">
        <f t="shared" ref="AG587:AG590" si="191">SUM(B587:AF587)</f>
        <v>0</v>
      </c>
    </row>
    <row r="588" hidden="1" outlineLevel="1">
      <c r="A588" s="206" t="s">
        <v>1290</v>
      </c>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c r="AA588" s="221"/>
      <c r="AB588" s="221"/>
      <c r="AC588" s="221"/>
      <c r="AD588" s="221"/>
      <c r="AE588" s="221"/>
      <c r="AF588" s="221"/>
      <c r="AG588" s="189">
        <f t="shared" si="191"/>
        <v>0</v>
      </c>
    </row>
    <row r="589" hidden="1" outlineLevel="1">
      <c r="A589" s="206" t="s">
        <v>1291</v>
      </c>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c r="AD589" s="222"/>
      <c r="AE589" s="222"/>
      <c r="AF589" s="222"/>
      <c r="AG589" s="189">
        <f t="shared" si="191"/>
        <v>0</v>
      </c>
    </row>
    <row r="590" hidden="1" outlineLevel="1">
      <c r="A590" s="212" t="s">
        <v>238</v>
      </c>
      <c r="B590" s="213">
        <f t="shared" ref="B590:AF590" si="192">sum(B587:B589)</f>
        <v>0</v>
      </c>
      <c r="C590" s="213">
        <f t="shared" si="192"/>
        <v>0</v>
      </c>
      <c r="D590" s="213">
        <f t="shared" si="192"/>
        <v>0</v>
      </c>
      <c r="E590" s="213">
        <f t="shared" si="192"/>
        <v>0</v>
      </c>
      <c r="F590" s="213">
        <f t="shared" si="192"/>
        <v>0</v>
      </c>
      <c r="G590" s="213">
        <f t="shared" si="192"/>
        <v>0</v>
      </c>
      <c r="H590" s="213">
        <f t="shared" si="192"/>
        <v>0</v>
      </c>
      <c r="I590" s="213">
        <f t="shared" si="192"/>
        <v>0</v>
      </c>
      <c r="J590" s="213">
        <f t="shared" si="192"/>
        <v>0</v>
      </c>
      <c r="K590" s="213">
        <f t="shared" si="192"/>
        <v>0</v>
      </c>
      <c r="L590" s="213">
        <f t="shared" si="192"/>
        <v>0</v>
      </c>
      <c r="M590" s="213">
        <f t="shared" si="192"/>
        <v>0</v>
      </c>
      <c r="N590" s="213">
        <f t="shared" si="192"/>
        <v>0</v>
      </c>
      <c r="O590" s="213">
        <f t="shared" si="192"/>
        <v>0</v>
      </c>
      <c r="P590" s="213">
        <f t="shared" si="192"/>
        <v>0</v>
      </c>
      <c r="Q590" s="213">
        <f t="shared" si="192"/>
        <v>0</v>
      </c>
      <c r="R590" s="213">
        <f t="shared" si="192"/>
        <v>0</v>
      </c>
      <c r="S590" s="213">
        <f t="shared" si="192"/>
        <v>0</v>
      </c>
      <c r="T590" s="213">
        <f t="shared" si="192"/>
        <v>0</v>
      </c>
      <c r="U590" s="213">
        <f t="shared" si="192"/>
        <v>0</v>
      </c>
      <c r="V590" s="213">
        <f t="shared" si="192"/>
        <v>0</v>
      </c>
      <c r="W590" s="213">
        <f t="shared" si="192"/>
        <v>0</v>
      </c>
      <c r="X590" s="213">
        <f t="shared" si="192"/>
        <v>0</v>
      </c>
      <c r="Y590" s="213">
        <f t="shared" si="192"/>
        <v>0</v>
      </c>
      <c r="Z590" s="213">
        <f t="shared" si="192"/>
        <v>0</v>
      </c>
      <c r="AA590" s="213">
        <f t="shared" si="192"/>
        <v>0</v>
      </c>
      <c r="AB590" s="213">
        <f t="shared" si="192"/>
        <v>0</v>
      </c>
      <c r="AC590" s="213">
        <f t="shared" si="192"/>
        <v>0</v>
      </c>
      <c r="AD590" s="213">
        <f t="shared" si="192"/>
        <v>0</v>
      </c>
      <c r="AE590" s="213">
        <f t="shared" si="192"/>
        <v>0</v>
      </c>
      <c r="AF590" s="213">
        <f t="shared" si="192"/>
        <v>0</v>
      </c>
      <c r="AG590" s="189">
        <f t="shared" si="191"/>
        <v>0</v>
      </c>
    </row>
    <row r="591" hidden="1" outlineLevel="1">
      <c r="A591" s="211"/>
      <c r="B591" s="352"/>
      <c r="C591" s="352"/>
      <c r="D591" s="352"/>
      <c r="E591" s="352"/>
      <c r="F591" s="352"/>
      <c r="G591" s="352"/>
      <c r="H591" s="352"/>
      <c r="I591" s="352"/>
      <c r="J591" s="352"/>
      <c r="K591" s="352"/>
      <c r="L591" s="352"/>
      <c r="M591" s="352"/>
      <c r="N591" s="352"/>
      <c r="O591" s="352"/>
      <c r="P591" s="352"/>
      <c r="Q591" s="352"/>
      <c r="R591" s="352"/>
      <c r="S591" s="352"/>
      <c r="T591" s="352"/>
      <c r="U591" s="352"/>
      <c r="V591" s="352"/>
      <c r="W591" s="352"/>
      <c r="X591" s="352"/>
      <c r="Y591" s="352"/>
      <c r="Z591" s="352"/>
      <c r="AA591" s="352"/>
      <c r="AB591" s="352"/>
      <c r="AC591" s="352"/>
      <c r="AD591" s="352"/>
      <c r="AE591" s="352"/>
      <c r="AF591" s="352"/>
      <c r="AG591" s="189"/>
    </row>
    <row r="592" collapsed="1">
      <c r="A592" s="218" t="s">
        <v>239</v>
      </c>
      <c r="B592" s="219">
        <f t="shared" ref="B592:AF592" si="193">sum(B596,B600,B605)</f>
        <v>0</v>
      </c>
      <c r="C592" s="219">
        <f t="shared" si="193"/>
        <v>0</v>
      </c>
      <c r="D592" s="219">
        <f t="shared" si="193"/>
        <v>0</v>
      </c>
      <c r="E592" s="219">
        <f t="shared" si="193"/>
        <v>0</v>
      </c>
      <c r="F592" s="219">
        <f t="shared" si="193"/>
        <v>0</v>
      </c>
      <c r="G592" s="219">
        <f t="shared" si="193"/>
        <v>0</v>
      </c>
      <c r="H592" s="219">
        <f t="shared" si="193"/>
        <v>0</v>
      </c>
      <c r="I592" s="219">
        <f t="shared" si="193"/>
        <v>0</v>
      </c>
      <c r="J592" s="219">
        <f t="shared" si="193"/>
        <v>0</v>
      </c>
      <c r="K592" s="219">
        <f t="shared" si="193"/>
        <v>0</v>
      </c>
      <c r="L592" s="219">
        <f t="shared" si="193"/>
        <v>0</v>
      </c>
      <c r="M592" s="219">
        <f t="shared" si="193"/>
        <v>0</v>
      </c>
      <c r="N592" s="219">
        <f t="shared" si="193"/>
        <v>0</v>
      </c>
      <c r="O592" s="219">
        <f t="shared" si="193"/>
        <v>0</v>
      </c>
      <c r="P592" s="219">
        <f t="shared" si="193"/>
        <v>0</v>
      </c>
      <c r="Q592" s="219">
        <f t="shared" si="193"/>
        <v>0</v>
      </c>
      <c r="R592" s="219">
        <f t="shared" si="193"/>
        <v>0</v>
      </c>
      <c r="S592" s="219">
        <f t="shared" si="193"/>
        <v>0</v>
      </c>
      <c r="T592" s="219">
        <f t="shared" si="193"/>
        <v>0</v>
      </c>
      <c r="U592" s="219">
        <f t="shared" si="193"/>
        <v>0</v>
      </c>
      <c r="V592" s="219">
        <f t="shared" si="193"/>
        <v>0</v>
      </c>
      <c r="W592" s="219">
        <f t="shared" si="193"/>
        <v>0</v>
      </c>
      <c r="X592" s="219">
        <f t="shared" si="193"/>
        <v>0</v>
      </c>
      <c r="Y592" s="219">
        <f t="shared" si="193"/>
        <v>0</v>
      </c>
      <c r="Z592" s="219">
        <f t="shared" si="193"/>
        <v>0</v>
      </c>
      <c r="AA592" s="219">
        <f t="shared" si="193"/>
        <v>0</v>
      </c>
      <c r="AB592" s="219">
        <f t="shared" si="193"/>
        <v>0</v>
      </c>
      <c r="AC592" s="219">
        <f t="shared" si="193"/>
        <v>0</v>
      </c>
      <c r="AD592" s="219">
        <f t="shared" si="193"/>
        <v>0</v>
      </c>
      <c r="AE592" s="219">
        <f t="shared" si="193"/>
        <v>0</v>
      </c>
      <c r="AF592" s="219">
        <f t="shared" si="193"/>
        <v>0</v>
      </c>
      <c r="AG592" s="189">
        <f t="shared" ref="AG592:AG596" si="194">SUM(B592:AF592)</f>
        <v>0</v>
      </c>
    </row>
    <row r="593" hidden="1" outlineLevel="1">
      <c r="A593" s="206" t="s">
        <v>240</v>
      </c>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c r="AD593" s="222"/>
      <c r="AE593" s="222"/>
      <c r="AF593" s="222"/>
      <c r="AG593" s="189">
        <f t="shared" si="194"/>
        <v>0</v>
      </c>
    </row>
    <row r="594" hidden="1" outlineLevel="1">
      <c r="A594" s="206" t="s">
        <v>1292</v>
      </c>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c r="AA594" s="221"/>
      <c r="AB594" s="221"/>
      <c r="AC594" s="221"/>
      <c r="AD594" s="221"/>
      <c r="AE594" s="221"/>
      <c r="AF594" s="221"/>
      <c r="AG594" s="189">
        <f t="shared" si="194"/>
        <v>0</v>
      </c>
    </row>
    <row r="595" hidden="1" outlineLevel="1">
      <c r="A595" s="206" t="s">
        <v>1293</v>
      </c>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c r="AA595" s="221"/>
      <c r="AB595" s="221"/>
      <c r="AC595" s="221"/>
      <c r="AD595" s="221"/>
      <c r="AE595" s="221"/>
      <c r="AF595" s="221"/>
      <c r="AG595" s="189">
        <f t="shared" si="194"/>
        <v>0</v>
      </c>
    </row>
    <row r="596" hidden="1" outlineLevel="1">
      <c r="A596" s="209" t="s">
        <v>243</v>
      </c>
      <c r="B596" s="210">
        <f t="shared" ref="B596:AF596" si="195">sum(B593:B595)</f>
        <v>0</v>
      </c>
      <c r="C596" s="210">
        <f t="shared" si="195"/>
        <v>0</v>
      </c>
      <c r="D596" s="210">
        <f t="shared" si="195"/>
        <v>0</v>
      </c>
      <c r="E596" s="210">
        <f t="shared" si="195"/>
        <v>0</v>
      </c>
      <c r="F596" s="210">
        <f t="shared" si="195"/>
        <v>0</v>
      </c>
      <c r="G596" s="210">
        <f t="shared" si="195"/>
        <v>0</v>
      </c>
      <c r="H596" s="210">
        <f t="shared" si="195"/>
        <v>0</v>
      </c>
      <c r="I596" s="210">
        <f t="shared" si="195"/>
        <v>0</v>
      </c>
      <c r="J596" s="210">
        <f t="shared" si="195"/>
        <v>0</v>
      </c>
      <c r="K596" s="210">
        <f t="shared" si="195"/>
        <v>0</v>
      </c>
      <c r="L596" s="210">
        <f t="shared" si="195"/>
        <v>0</v>
      </c>
      <c r="M596" s="210">
        <f t="shared" si="195"/>
        <v>0</v>
      </c>
      <c r="N596" s="210">
        <f t="shared" si="195"/>
        <v>0</v>
      </c>
      <c r="O596" s="210">
        <f t="shared" si="195"/>
        <v>0</v>
      </c>
      <c r="P596" s="210">
        <f t="shared" si="195"/>
        <v>0</v>
      </c>
      <c r="Q596" s="210">
        <f t="shared" si="195"/>
        <v>0</v>
      </c>
      <c r="R596" s="210">
        <f t="shared" si="195"/>
        <v>0</v>
      </c>
      <c r="S596" s="210">
        <f t="shared" si="195"/>
        <v>0</v>
      </c>
      <c r="T596" s="210">
        <f t="shared" si="195"/>
        <v>0</v>
      </c>
      <c r="U596" s="210">
        <f t="shared" si="195"/>
        <v>0</v>
      </c>
      <c r="V596" s="210">
        <f t="shared" si="195"/>
        <v>0</v>
      </c>
      <c r="W596" s="210">
        <f t="shared" si="195"/>
        <v>0</v>
      </c>
      <c r="X596" s="210">
        <f t="shared" si="195"/>
        <v>0</v>
      </c>
      <c r="Y596" s="210">
        <f t="shared" si="195"/>
        <v>0</v>
      </c>
      <c r="Z596" s="210">
        <f t="shared" si="195"/>
        <v>0</v>
      </c>
      <c r="AA596" s="210">
        <f t="shared" si="195"/>
        <v>0</v>
      </c>
      <c r="AB596" s="210">
        <f t="shared" si="195"/>
        <v>0</v>
      </c>
      <c r="AC596" s="210">
        <f t="shared" si="195"/>
        <v>0</v>
      </c>
      <c r="AD596" s="210">
        <f t="shared" si="195"/>
        <v>0</v>
      </c>
      <c r="AE596" s="210">
        <f t="shared" si="195"/>
        <v>0</v>
      </c>
      <c r="AF596" s="210">
        <f t="shared" si="195"/>
        <v>0</v>
      </c>
      <c r="AG596" s="189">
        <f t="shared" si="194"/>
        <v>0</v>
      </c>
    </row>
    <row r="597" hidden="1" outlineLevel="1">
      <c r="A597" s="211"/>
      <c r="B597" s="352"/>
      <c r="C597" s="352"/>
      <c r="D597" s="352"/>
      <c r="E597" s="352"/>
      <c r="F597" s="352"/>
      <c r="G597" s="352"/>
      <c r="H597" s="352"/>
      <c r="I597" s="352"/>
      <c r="J597" s="352"/>
      <c r="K597" s="352"/>
      <c r="L597" s="352"/>
      <c r="M597" s="352"/>
      <c r="N597" s="352"/>
      <c r="O597" s="352"/>
      <c r="P597" s="352"/>
      <c r="Q597" s="352"/>
      <c r="R597" s="352"/>
      <c r="S597" s="352"/>
      <c r="T597" s="352"/>
      <c r="U597" s="352"/>
      <c r="V597" s="352"/>
      <c r="W597" s="352"/>
      <c r="X597" s="352"/>
      <c r="Y597" s="352"/>
      <c r="Z597" s="352"/>
      <c r="AA597" s="352"/>
      <c r="AB597" s="352"/>
      <c r="AC597" s="352"/>
      <c r="AD597" s="352"/>
      <c r="AE597" s="352"/>
      <c r="AF597" s="352"/>
      <c r="AG597" s="189"/>
    </row>
    <row r="598" hidden="1" outlineLevel="1">
      <c r="A598" s="206" t="s">
        <v>244</v>
      </c>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c r="AD598" s="222"/>
      <c r="AE598" s="222"/>
      <c r="AF598" s="222"/>
      <c r="AG598" s="189">
        <f t="shared" ref="AG598:AG600" si="196">SUM(B598:AF598)</f>
        <v>0</v>
      </c>
    </row>
    <row r="599" hidden="1" outlineLevel="1">
      <c r="A599" s="206" t="s">
        <v>1294</v>
      </c>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c r="AD599" s="222"/>
      <c r="AE599" s="222"/>
      <c r="AF599" s="222"/>
      <c r="AG599" s="189">
        <f t="shared" si="196"/>
        <v>0</v>
      </c>
    </row>
    <row r="600" hidden="1" outlineLevel="1">
      <c r="A600" s="209" t="s">
        <v>246</v>
      </c>
      <c r="B600" s="210">
        <f t="shared" ref="B600:AF600" si="197">sum(B598:B599)</f>
        <v>0</v>
      </c>
      <c r="C600" s="210">
        <f t="shared" si="197"/>
        <v>0</v>
      </c>
      <c r="D600" s="210">
        <f t="shared" si="197"/>
        <v>0</v>
      </c>
      <c r="E600" s="210">
        <f t="shared" si="197"/>
        <v>0</v>
      </c>
      <c r="F600" s="210">
        <f t="shared" si="197"/>
        <v>0</v>
      </c>
      <c r="G600" s="210">
        <f t="shared" si="197"/>
        <v>0</v>
      </c>
      <c r="H600" s="210">
        <f t="shared" si="197"/>
        <v>0</v>
      </c>
      <c r="I600" s="210">
        <f t="shared" si="197"/>
        <v>0</v>
      </c>
      <c r="J600" s="210">
        <f t="shared" si="197"/>
        <v>0</v>
      </c>
      <c r="K600" s="210">
        <f t="shared" si="197"/>
        <v>0</v>
      </c>
      <c r="L600" s="210">
        <f t="shared" si="197"/>
        <v>0</v>
      </c>
      <c r="M600" s="210">
        <f t="shared" si="197"/>
        <v>0</v>
      </c>
      <c r="N600" s="210">
        <f t="shared" si="197"/>
        <v>0</v>
      </c>
      <c r="O600" s="210">
        <f t="shared" si="197"/>
        <v>0</v>
      </c>
      <c r="P600" s="210">
        <f t="shared" si="197"/>
        <v>0</v>
      </c>
      <c r="Q600" s="210">
        <f t="shared" si="197"/>
        <v>0</v>
      </c>
      <c r="R600" s="210">
        <f t="shared" si="197"/>
        <v>0</v>
      </c>
      <c r="S600" s="210">
        <f t="shared" si="197"/>
        <v>0</v>
      </c>
      <c r="T600" s="210">
        <f t="shared" si="197"/>
        <v>0</v>
      </c>
      <c r="U600" s="210">
        <f t="shared" si="197"/>
        <v>0</v>
      </c>
      <c r="V600" s="210">
        <f t="shared" si="197"/>
        <v>0</v>
      </c>
      <c r="W600" s="210">
        <f t="shared" si="197"/>
        <v>0</v>
      </c>
      <c r="X600" s="210">
        <f t="shared" si="197"/>
        <v>0</v>
      </c>
      <c r="Y600" s="210">
        <f t="shared" si="197"/>
        <v>0</v>
      </c>
      <c r="Z600" s="210">
        <f t="shared" si="197"/>
        <v>0</v>
      </c>
      <c r="AA600" s="210">
        <f t="shared" si="197"/>
        <v>0</v>
      </c>
      <c r="AB600" s="210">
        <f t="shared" si="197"/>
        <v>0</v>
      </c>
      <c r="AC600" s="210">
        <f t="shared" si="197"/>
        <v>0</v>
      </c>
      <c r="AD600" s="210">
        <f t="shared" si="197"/>
        <v>0</v>
      </c>
      <c r="AE600" s="210">
        <f t="shared" si="197"/>
        <v>0</v>
      </c>
      <c r="AF600" s="210">
        <f t="shared" si="197"/>
        <v>0</v>
      </c>
      <c r="AG600" s="189">
        <f t="shared" si="196"/>
        <v>0</v>
      </c>
    </row>
    <row r="601" hidden="1" outlineLevel="1">
      <c r="A601" s="211"/>
      <c r="B601" s="352"/>
      <c r="C601" s="352"/>
      <c r="D601" s="352"/>
      <c r="E601" s="352"/>
      <c r="F601" s="352"/>
      <c r="G601" s="352"/>
      <c r="H601" s="352"/>
      <c r="I601" s="352"/>
      <c r="J601" s="352"/>
      <c r="K601" s="352"/>
      <c r="L601" s="352"/>
      <c r="M601" s="352"/>
      <c r="N601" s="352"/>
      <c r="O601" s="352"/>
      <c r="P601" s="352"/>
      <c r="Q601" s="352"/>
      <c r="R601" s="352"/>
      <c r="S601" s="352"/>
      <c r="T601" s="352"/>
      <c r="U601" s="352"/>
      <c r="V601" s="352"/>
      <c r="W601" s="352"/>
      <c r="X601" s="352"/>
      <c r="Y601" s="352"/>
      <c r="Z601" s="352"/>
      <c r="AA601" s="352"/>
      <c r="AB601" s="352"/>
      <c r="AC601" s="352"/>
      <c r="AD601" s="352"/>
      <c r="AE601" s="352"/>
      <c r="AF601" s="352"/>
      <c r="AG601" s="189"/>
    </row>
    <row r="602" hidden="1" outlineLevel="1">
      <c r="A602" s="206" t="s">
        <v>1295</v>
      </c>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c r="AD602" s="222"/>
      <c r="AE602" s="222"/>
      <c r="AF602" s="222"/>
      <c r="AG602" s="189">
        <f t="shared" ref="AG602:AG605" si="198">SUM(B602:AF602)</f>
        <v>0</v>
      </c>
    </row>
    <row r="603" hidden="1" outlineLevel="1">
      <c r="A603" s="206" t="s">
        <v>1296</v>
      </c>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c r="AA603" s="221"/>
      <c r="AB603" s="221"/>
      <c r="AC603" s="221"/>
      <c r="AD603" s="221"/>
      <c r="AE603" s="221"/>
      <c r="AF603" s="221"/>
      <c r="AG603" s="189">
        <f t="shared" si="198"/>
        <v>0</v>
      </c>
    </row>
    <row r="604" hidden="1" outlineLevel="1">
      <c r="A604" s="206" t="s">
        <v>1297</v>
      </c>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c r="AA604" s="221"/>
      <c r="AB604" s="221"/>
      <c r="AC604" s="221"/>
      <c r="AD604" s="221"/>
      <c r="AE604" s="221"/>
      <c r="AF604" s="221"/>
      <c r="AG604" s="189">
        <f t="shared" si="198"/>
        <v>0</v>
      </c>
    </row>
    <row r="605" hidden="1" outlineLevel="1">
      <c r="A605" s="212" t="s">
        <v>250</v>
      </c>
      <c r="B605" s="213">
        <f t="shared" ref="B605:AF605" si="199">sum(B602:B604)</f>
        <v>0</v>
      </c>
      <c r="C605" s="213">
        <f t="shared" si="199"/>
        <v>0</v>
      </c>
      <c r="D605" s="213">
        <f t="shared" si="199"/>
        <v>0</v>
      </c>
      <c r="E605" s="213">
        <f t="shared" si="199"/>
        <v>0</v>
      </c>
      <c r="F605" s="213">
        <f t="shared" si="199"/>
        <v>0</v>
      </c>
      <c r="G605" s="213">
        <f t="shared" si="199"/>
        <v>0</v>
      </c>
      <c r="H605" s="213">
        <f t="shared" si="199"/>
        <v>0</v>
      </c>
      <c r="I605" s="213">
        <f t="shared" si="199"/>
        <v>0</v>
      </c>
      <c r="J605" s="213">
        <f t="shared" si="199"/>
        <v>0</v>
      </c>
      <c r="K605" s="213">
        <f t="shared" si="199"/>
        <v>0</v>
      </c>
      <c r="L605" s="213">
        <f t="shared" si="199"/>
        <v>0</v>
      </c>
      <c r="M605" s="213">
        <f t="shared" si="199"/>
        <v>0</v>
      </c>
      <c r="N605" s="213">
        <f t="shared" si="199"/>
        <v>0</v>
      </c>
      <c r="O605" s="213">
        <f t="shared" si="199"/>
        <v>0</v>
      </c>
      <c r="P605" s="213">
        <f t="shared" si="199"/>
        <v>0</v>
      </c>
      <c r="Q605" s="213">
        <f t="shared" si="199"/>
        <v>0</v>
      </c>
      <c r="R605" s="213">
        <f t="shared" si="199"/>
        <v>0</v>
      </c>
      <c r="S605" s="213">
        <f t="shared" si="199"/>
        <v>0</v>
      </c>
      <c r="T605" s="213">
        <f t="shared" si="199"/>
        <v>0</v>
      </c>
      <c r="U605" s="213">
        <f t="shared" si="199"/>
        <v>0</v>
      </c>
      <c r="V605" s="213">
        <f t="shared" si="199"/>
        <v>0</v>
      </c>
      <c r="W605" s="213">
        <f t="shared" si="199"/>
        <v>0</v>
      </c>
      <c r="X605" s="213">
        <f t="shared" si="199"/>
        <v>0</v>
      </c>
      <c r="Y605" s="213">
        <f t="shared" si="199"/>
        <v>0</v>
      </c>
      <c r="Z605" s="213">
        <f t="shared" si="199"/>
        <v>0</v>
      </c>
      <c r="AA605" s="213">
        <f t="shared" si="199"/>
        <v>0</v>
      </c>
      <c r="AB605" s="213">
        <f t="shared" si="199"/>
        <v>0</v>
      </c>
      <c r="AC605" s="213">
        <f t="shared" si="199"/>
        <v>0</v>
      </c>
      <c r="AD605" s="213">
        <f t="shared" si="199"/>
        <v>0</v>
      </c>
      <c r="AE605" s="213">
        <f t="shared" si="199"/>
        <v>0</v>
      </c>
      <c r="AF605" s="213">
        <f t="shared" si="199"/>
        <v>0</v>
      </c>
      <c r="AG605" s="189">
        <f t="shared" si="198"/>
        <v>0</v>
      </c>
    </row>
    <row r="606">
      <c r="A606" s="211"/>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c r="AF606" s="145"/>
      <c r="AG606" s="189"/>
    </row>
    <row r="607">
      <c r="A607" s="223" t="s">
        <v>278</v>
      </c>
      <c r="B607" s="224">
        <v>0.0</v>
      </c>
      <c r="C607" s="224">
        <v>0.0</v>
      </c>
      <c r="D607" s="224">
        <v>0.0</v>
      </c>
      <c r="E607" s="224">
        <v>0.0</v>
      </c>
      <c r="F607" s="224">
        <v>0.0</v>
      </c>
      <c r="G607" s="224">
        <v>0.0</v>
      </c>
      <c r="H607" s="224">
        <v>0.0</v>
      </c>
      <c r="I607" s="224">
        <v>0.0</v>
      </c>
      <c r="J607" s="224">
        <v>0.0</v>
      </c>
      <c r="K607" s="224">
        <v>0.0</v>
      </c>
      <c r="L607" s="224">
        <v>0.0</v>
      </c>
      <c r="M607" s="224">
        <v>0.0</v>
      </c>
      <c r="N607" s="224">
        <v>0.0</v>
      </c>
      <c r="O607" s="224">
        <v>0.0</v>
      </c>
      <c r="P607" s="224">
        <v>0.0</v>
      </c>
      <c r="Q607" s="224">
        <v>0.0</v>
      </c>
      <c r="R607" s="224">
        <v>0.0</v>
      </c>
      <c r="S607" s="224">
        <v>0.0</v>
      </c>
      <c r="T607" s="224">
        <v>0.0</v>
      </c>
      <c r="U607" s="224">
        <v>0.0</v>
      </c>
      <c r="V607" s="224">
        <v>0.0</v>
      </c>
      <c r="W607" s="224">
        <v>0.0</v>
      </c>
      <c r="X607" s="224">
        <v>0.0</v>
      </c>
      <c r="Y607" s="224">
        <v>0.0</v>
      </c>
      <c r="Z607" s="224">
        <v>0.0</v>
      </c>
      <c r="AA607" s="224">
        <v>0.0</v>
      </c>
      <c r="AB607" s="224">
        <v>0.0</v>
      </c>
      <c r="AC607" s="224">
        <v>0.0</v>
      </c>
      <c r="AD607" s="224">
        <v>0.0</v>
      </c>
      <c r="AE607" s="224">
        <v>0.0</v>
      </c>
      <c r="AF607" s="224">
        <v>0.0</v>
      </c>
      <c r="AG607" s="189">
        <f t="shared" ref="AG607:AG620" si="200">SUM(B607:AF607)</f>
        <v>0</v>
      </c>
    </row>
    <row r="608">
      <c r="A608" s="227" t="s">
        <v>279</v>
      </c>
      <c r="B608" s="207">
        <v>0.0</v>
      </c>
      <c r="C608" s="207">
        <v>0.0</v>
      </c>
      <c r="D608" s="207">
        <v>0.0</v>
      </c>
      <c r="E608" s="207">
        <v>0.0</v>
      </c>
      <c r="F608" s="207">
        <v>0.0</v>
      </c>
      <c r="G608" s="207">
        <v>0.0</v>
      </c>
      <c r="H608" s="207">
        <v>0.0</v>
      </c>
      <c r="I608" s="207">
        <v>0.0</v>
      </c>
      <c r="J608" s="207">
        <v>0.0</v>
      </c>
      <c r="K608" s="207">
        <v>0.0</v>
      </c>
      <c r="L608" s="207">
        <v>0.0</v>
      </c>
      <c r="M608" s="207">
        <v>0.0</v>
      </c>
      <c r="N608" s="207">
        <v>0.0</v>
      </c>
      <c r="O608" s="207">
        <v>0.0</v>
      </c>
      <c r="P608" s="207">
        <v>0.0</v>
      </c>
      <c r="Q608" s="207">
        <v>0.0</v>
      </c>
      <c r="R608" s="207">
        <v>0.0</v>
      </c>
      <c r="S608" s="207">
        <v>0.0</v>
      </c>
      <c r="T608" s="207">
        <v>0.0</v>
      </c>
      <c r="U608" s="207">
        <v>0.0</v>
      </c>
      <c r="V608" s="207">
        <v>0.0</v>
      </c>
      <c r="W608" s="207">
        <v>0.0</v>
      </c>
      <c r="X608" s="207">
        <v>0.0</v>
      </c>
      <c r="Y608" s="207">
        <v>0.0</v>
      </c>
      <c r="Z608" s="207">
        <v>0.0</v>
      </c>
      <c r="AA608" s="207">
        <v>0.0</v>
      </c>
      <c r="AB608" s="207">
        <v>0.0</v>
      </c>
      <c r="AC608" s="207">
        <v>0.0</v>
      </c>
      <c r="AD608" s="207">
        <v>0.0</v>
      </c>
      <c r="AE608" s="207">
        <v>0.0</v>
      </c>
      <c r="AF608" s="207">
        <v>0.0</v>
      </c>
      <c r="AG608" s="189">
        <f t="shared" si="200"/>
        <v>0</v>
      </c>
    </row>
    <row r="609">
      <c r="A609" s="227" t="s">
        <v>1298</v>
      </c>
      <c r="B609" s="207">
        <v>0.0</v>
      </c>
      <c r="C609" s="207">
        <v>0.0</v>
      </c>
      <c r="D609" s="207">
        <v>1.0</v>
      </c>
      <c r="E609" s="207">
        <v>0.0</v>
      </c>
      <c r="F609" s="207">
        <v>0.0</v>
      </c>
      <c r="G609" s="207">
        <v>0.0</v>
      </c>
      <c r="H609" s="207">
        <v>0.0</v>
      </c>
      <c r="I609" s="207">
        <v>0.0</v>
      </c>
      <c r="J609" s="207">
        <v>1.0</v>
      </c>
      <c r="K609" s="207">
        <v>1.0</v>
      </c>
      <c r="L609" s="207">
        <v>0.0</v>
      </c>
      <c r="M609" s="207">
        <v>0.0</v>
      </c>
      <c r="N609" s="207">
        <v>0.0</v>
      </c>
      <c r="O609" s="207">
        <v>0.0</v>
      </c>
      <c r="P609" s="207">
        <v>0.0</v>
      </c>
      <c r="Q609" s="207">
        <v>0.0</v>
      </c>
      <c r="R609" s="207">
        <v>1.0</v>
      </c>
      <c r="S609" s="207">
        <v>0.0</v>
      </c>
      <c r="T609" s="207">
        <v>0.0</v>
      </c>
      <c r="U609" s="207">
        <v>1.0</v>
      </c>
      <c r="V609" s="207">
        <v>0.0</v>
      </c>
      <c r="W609" s="207">
        <v>0.0</v>
      </c>
      <c r="X609" s="207">
        <v>0.0</v>
      </c>
      <c r="Y609" s="207">
        <v>1.0</v>
      </c>
      <c r="Z609" s="207">
        <v>1.0</v>
      </c>
      <c r="AA609" s="207">
        <v>1.0</v>
      </c>
      <c r="AB609" s="207">
        <v>1.0</v>
      </c>
      <c r="AC609" s="207">
        <v>1.0</v>
      </c>
      <c r="AD609" s="207">
        <v>0.0</v>
      </c>
      <c r="AE609" s="207">
        <v>1.0</v>
      </c>
      <c r="AF609" s="207">
        <v>1.0</v>
      </c>
      <c r="AG609" s="189">
        <f t="shared" si="200"/>
        <v>12</v>
      </c>
    </row>
    <row r="610">
      <c r="A610" s="227" t="s">
        <v>1299</v>
      </c>
      <c r="B610" s="207">
        <v>0.0</v>
      </c>
      <c r="C610" s="207">
        <v>0.0</v>
      </c>
      <c r="D610" s="207">
        <v>0.0</v>
      </c>
      <c r="E610" s="207">
        <v>0.0</v>
      </c>
      <c r="F610" s="207">
        <v>0.0</v>
      </c>
      <c r="G610" s="207">
        <v>0.0</v>
      </c>
      <c r="H610" s="207">
        <v>0.0</v>
      </c>
      <c r="I610" s="207">
        <v>0.0</v>
      </c>
      <c r="J610" s="207">
        <v>0.0</v>
      </c>
      <c r="K610" s="207">
        <v>0.0</v>
      </c>
      <c r="L610" s="207">
        <v>0.0</v>
      </c>
      <c r="M610" s="207">
        <v>0.0</v>
      </c>
      <c r="N610" s="207">
        <v>0.0</v>
      </c>
      <c r="O610" s="207">
        <v>0.0</v>
      </c>
      <c r="P610" s="207">
        <v>0.0</v>
      </c>
      <c r="Q610" s="207">
        <v>0.0</v>
      </c>
      <c r="R610" s="207">
        <v>0.0</v>
      </c>
      <c r="S610" s="207">
        <v>0.0</v>
      </c>
      <c r="T610" s="207">
        <v>0.0</v>
      </c>
      <c r="U610" s="207">
        <v>0.0</v>
      </c>
      <c r="V610" s="207">
        <v>0.0</v>
      </c>
      <c r="W610" s="207">
        <v>0.0</v>
      </c>
      <c r="X610" s="207">
        <v>0.0</v>
      </c>
      <c r="Y610" s="207">
        <v>0.0</v>
      </c>
      <c r="Z610" s="207">
        <v>0.0</v>
      </c>
      <c r="AA610" s="207">
        <v>0.0</v>
      </c>
      <c r="AB610" s="207">
        <v>0.0</v>
      </c>
      <c r="AC610" s="207">
        <v>0.0</v>
      </c>
      <c r="AD610" s="207">
        <v>0.0</v>
      </c>
      <c r="AE610" s="207">
        <v>0.0</v>
      </c>
      <c r="AF610" s="207">
        <v>0.0</v>
      </c>
      <c r="AG610" s="189">
        <f t="shared" si="200"/>
        <v>0</v>
      </c>
    </row>
    <row r="611">
      <c r="A611" s="227" t="s">
        <v>1300</v>
      </c>
      <c r="B611" s="207">
        <v>0.0</v>
      </c>
      <c r="C611" s="207">
        <v>0.0</v>
      </c>
      <c r="D611" s="207">
        <v>0.0</v>
      </c>
      <c r="E611" s="207">
        <v>0.0</v>
      </c>
      <c r="F611" s="207">
        <v>0.0</v>
      </c>
      <c r="G611" s="207">
        <v>0.0</v>
      </c>
      <c r="H611" s="207">
        <v>0.0</v>
      </c>
      <c r="I611" s="207">
        <v>0.0</v>
      </c>
      <c r="J611" s="207">
        <v>0.0</v>
      </c>
      <c r="K611" s="207">
        <v>0.0</v>
      </c>
      <c r="L611" s="207">
        <v>0.0</v>
      </c>
      <c r="M611" s="207">
        <v>0.0</v>
      </c>
      <c r="N611" s="207">
        <v>0.0</v>
      </c>
      <c r="O611" s="207">
        <v>0.0</v>
      </c>
      <c r="P611" s="207">
        <v>0.0</v>
      </c>
      <c r="Q611" s="207">
        <v>0.0</v>
      </c>
      <c r="R611" s="207">
        <v>0.0</v>
      </c>
      <c r="S611" s="207">
        <v>0.0</v>
      </c>
      <c r="T611" s="207">
        <v>0.0</v>
      </c>
      <c r="U611" s="207">
        <v>0.0</v>
      </c>
      <c r="V611" s="207">
        <v>0.0</v>
      </c>
      <c r="W611" s="207">
        <v>0.0</v>
      </c>
      <c r="X611" s="207">
        <v>0.0</v>
      </c>
      <c r="Y611" s="207">
        <v>0.0</v>
      </c>
      <c r="Z611" s="207">
        <v>0.0</v>
      </c>
      <c r="AA611" s="207">
        <v>0.0</v>
      </c>
      <c r="AB611" s="207">
        <v>0.0</v>
      </c>
      <c r="AC611" s="207">
        <v>0.0</v>
      </c>
      <c r="AD611" s="207">
        <v>0.0</v>
      </c>
      <c r="AE611" s="207">
        <v>0.0</v>
      </c>
      <c r="AF611" s="207">
        <v>0.0</v>
      </c>
      <c r="AG611" s="189">
        <f t="shared" si="200"/>
        <v>0</v>
      </c>
    </row>
    <row r="612">
      <c r="A612" s="227" t="s">
        <v>1301</v>
      </c>
      <c r="B612" s="207">
        <v>0.0</v>
      </c>
      <c r="C612" s="207">
        <v>0.0</v>
      </c>
      <c r="D612" s="207">
        <v>0.0</v>
      </c>
      <c r="E612" s="207">
        <v>0.0</v>
      </c>
      <c r="F612" s="207">
        <v>0.0</v>
      </c>
      <c r="G612" s="207">
        <v>0.0</v>
      </c>
      <c r="H612" s="207">
        <v>0.0</v>
      </c>
      <c r="I612" s="207">
        <v>0.0</v>
      </c>
      <c r="J612" s="207">
        <v>0.0</v>
      </c>
      <c r="K612" s="207">
        <v>0.0</v>
      </c>
      <c r="L612" s="207">
        <v>0.0</v>
      </c>
      <c r="M612" s="207">
        <v>0.0</v>
      </c>
      <c r="N612" s="207">
        <v>0.0</v>
      </c>
      <c r="O612" s="207">
        <v>0.0</v>
      </c>
      <c r="P612" s="207">
        <v>0.0</v>
      </c>
      <c r="Q612" s="207">
        <v>0.0</v>
      </c>
      <c r="R612" s="207">
        <v>0.0</v>
      </c>
      <c r="S612" s="207">
        <v>0.0</v>
      </c>
      <c r="T612" s="207">
        <v>0.0</v>
      </c>
      <c r="U612" s="207">
        <v>0.0</v>
      </c>
      <c r="V612" s="207">
        <v>0.0</v>
      </c>
      <c r="W612" s="207">
        <v>0.0</v>
      </c>
      <c r="X612" s="207">
        <v>0.0</v>
      </c>
      <c r="Y612" s="207">
        <v>0.0</v>
      </c>
      <c r="Z612" s="207">
        <v>0.0</v>
      </c>
      <c r="AA612" s="207">
        <v>0.0</v>
      </c>
      <c r="AB612" s="207">
        <v>0.0</v>
      </c>
      <c r="AC612" s="207">
        <v>0.0</v>
      </c>
      <c r="AD612" s="207">
        <v>0.0</v>
      </c>
      <c r="AE612" s="207">
        <v>0.0</v>
      </c>
      <c r="AF612" s="207">
        <v>0.0</v>
      </c>
      <c r="AG612" s="189">
        <f t="shared" si="200"/>
        <v>0</v>
      </c>
    </row>
    <row r="613">
      <c r="A613" s="227" t="s">
        <v>1302</v>
      </c>
      <c r="B613" s="207">
        <v>0.0</v>
      </c>
      <c r="C613" s="207">
        <v>0.0</v>
      </c>
      <c r="D613" s="207">
        <v>0.0</v>
      </c>
      <c r="E613" s="207">
        <v>0.0</v>
      </c>
      <c r="F613" s="207">
        <v>0.0</v>
      </c>
      <c r="G613" s="207">
        <v>0.0</v>
      </c>
      <c r="H613" s="207">
        <v>0.0</v>
      </c>
      <c r="I613" s="207">
        <v>0.0</v>
      </c>
      <c r="J613" s="207">
        <v>0.0</v>
      </c>
      <c r="K613" s="207">
        <v>0.0</v>
      </c>
      <c r="L613" s="207">
        <v>0.0</v>
      </c>
      <c r="M613" s="207">
        <v>0.0</v>
      </c>
      <c r="N613" s="207">
        <v>0.0</v>
      </c>
      <c r="O613" s="207">
        <v>0.0</v>
      </c>
      <c r="P613" s="207">
        <v>0.0</v>
      </c>
      <c r="Q613" s="207">
        <v>0.0</v>
      </c>
      <c r="R613" s="207">
        <v>0.0</v>
      </c>
      <c r="S613" s="207">
        <v>0.0</v>
      </c>
      <c r="T613" s="207">
        <v>0.0</v>
      </c>
      <c r="U613" s="207">
        <v>0.0</v>
      </c>
      <c r="V613" s="207">
        <v>0.0</v>
      </c>
      <c r="W613" s="207">
        <v>0.0</v>
      </c>
      <c r="X613" s="207">
        <v>0.0</v>
      </c>
      <c r="Y613" s="207">
        <v>0.0</v>
      </c>
      <c r="Z613" s="207">
        <v>0.0</v>
      </c>
      <c r="AA613" s="207">
        <v>0.0</v>
      </c>
      <c r="AB613" s="207">
        <v>0.0</v>
      </c>
      <c r="AC613" s="207">
        <v>0.0</v>
      </c>
      <c r="AD613" s="207">
        <v>0.0</v>
      </c>
      <c r="AE613" s="207">
        <v>0.0</v>
      </c>
      <c r="AF613" s="207">
        <v>0.0</v>
      </c>
      <c r="AG613" s="189">
        <f t="shared" si="200"/>
        <v>0</v>
      </c>
    </row>
    <row r="614" collapsed="1">
      <c r="A614" s="227" t="s">
        <v>1303</v>
      </c>
      <c r="B614" s="207">
        <v>0.0</v>
      </c>
      <c r="C614" s="207">
        <v>0.0</v>
      </c>
      <c r="D614" s="207">
        <v>0.0</v>
      </c>
      <c r="E614" s="207">
        <v>0.0</v>
      </c>
      <c r="F614" s="207">
        <v>0.0</v>
      </c>
      <c r="G614" s="207">
        <v>0.0</v>
      </c>
      <c r="H614" s="207">
        <v>0.0</v>
      </c>
      <c r="I614" s="207">
        <v>0.0</v>
      </c>
      <c r="J614" s="207">
        <v>0.0</v>
      </c>
      <c r="K614" s="207">
        <v>0.0</v>
      </c>
      <c r="L614" s="207">
        <v>0.0</v>
      </c>
      <c r="M614" s="207">
        <v>0.0</v>
      </c>
      <c r="N614" s="207">
        <v>0.0</v>
      </c>
      <c r="O614" s="207">
        <v>0.0</v>
      </c>
      <c r="P614" s="207">
        <v>0.0</v>
      </c>
      <c r="Q614" s="207">
        <v>0.0</v>
      </c>
      <c r="R614" s="207">
        <v>0.0</v>
      </c>
      <c r="S614" s="207">
        <v>0.0</v>
      </c>
      <c r="T614" s="207">
        <v>0.0</v>
      </c>
      <c r="U614" s="207">
        <v>0.0</v>
      </c>
      <c r="V614" s="207">
        <v>0.0</v>
      </c>
      <c r="W614" s="207">
        <v>0.0</v>
      </c>
      <c r="X614" s="207">
        <v>0.0</v>
      </c>
      <c r="Y614" s="207">
        <v>0.0</v>
      </c>
      <c r="Z614" s="207">
        <v>0.0</v>
      </c>
      <c r="AA614" s="207">
        <v>0.0</v>
      </c>
      <c r="AB614" s="207">
        <v>0.0</v>
      </c>
      <c r="AC614" s="207">
        <v>0.0</v>
      </c>
      <c r="AD614" s="207">
        <v>0.0</v>
      </c>
      <c r="AE614" s="207">
        <v>0.0</v>
      </c>
      <c r="AF614" s="207">
        <v>0.0</v>
      </c>
      <c r="AG614" s="189">
        <f t="shared" si="200"/>
        <v>0</v>
      </c>
    </row>
    <row r="615" hidden="1" outlineLevel="1">
      <c r="A615" s="227" t="s">
        <v>1304</v>
      </c>
      <c r="B615" s="349"/>
      <c r="C615" s="349"/>
      <c r="D615" s="349"/>
      <c r="E615" s="349"/>
      <c r="F615" s="349"/>
      <c r="G615" s="349"/>
      <c r="H615" s="349"/>
      <c r="I615" s="349"/>
      <c r="J615" s="349"/>
      <c r="K615" s="349"/>
      <c r="L615" s="349"/>
      <c r="M615" s="349"/>
      <c r="N615" s="349"/>
      <c r="O615" s="349"/>
      <c r="P615" s="349"/>
      <c r="Q615" s="349"/>
      <c r="R615" s="349"/>
      <c r="S615" s="349"/>
      <c r="T615" s="349"/>
      <c r="U615" s="349"/>
      <c r="V615" s="349"/>
      <c r="W615" s="349"/>
      <c r="X615" s="349"/>
      <c r="Y615" s="349"/>
      <c r="Z615" s="349"/>
      <c r="AA615" s="349"/>
      <c r="AB615" s="349"/>
      <c r="AC615" s="349"/>
      <c r="AD615" s="349"/>
      <c r="AE615" s="349"/>
      <c r="AF615" s="349"/>
      <c r="AG615" s="189">
        <f t="shared" si="200"/>
        <v>0</v>
      </c>
    </row>
    <row r="616" hidden="1" outlineLevel="1">
      <c r="A616" s="227" t="s">
        <v>1305</v>
      </c>
      <c r="B616" s="349"/>
      <c r="C616" s="349"/>
      <c r="D616" s="349"/>
      <c r="E616" s="349"/>
      <c r="F616" s="349"/>
      <c r="G616" s="349"/>
      <c r="H616" s="349"/>
      <c r="I616" s="349"/>
      <c r="J616" s="349"/>
      <c r="K616" s="349"/>
      <c r="L616" s="349"/>
      <c r="M616" s="349"/>
      <c r="N616" s="349"/>
      <c r="O616" s="349"/>
      <c r="P616" s="349"/>
      <c r="Q616" s="349"/>
      <c r="R616" s="349"/>
      <c r="S616" s="349"/>
      <c r="T616" s="349"/>
      <c r="U616" s="349"/>
      <c r="V616" s="349"/>
      <c r="W616" s="349"/>
      <c r="X616" s="349"/>
      <c r="Y616" s="349"/>
      <c r="Z616" s="349"/>
      <c r="AA616" s="349"/>
      <c r="AB616" s="349"/>
      <c r="AC616" s="349"/>
      <c r="AD616" s="349"/>
      <c r="AE616" s="349"/>
      <c r="AF616" s="349"/>
      <c r="AG616" s="189">
        <f t="shared" si="200"/>
        <v>0</v>
      </c>
    </row>
    <row r="617" hidden="1" outlineLevel="1">
      <c r="A617" s="206" t="s">
        <v>1306</v>
      </c>
      <c r="B617" s="349"/>
      <c r="C617" s="349"/>
      <c r="D617" s="349"/>
      <c r="E617" s="349"/>
      <c r="F617" s="349"/>
      <c r="G617" s="349"/>
      <c r="H617" s="349"/>
      <c r="I617" s="349"/>
      <c r="J617" s="349"/>
      <c r="K617" s="349"/>
      <c r="L617" s="349"/>
      <c r="M617" s="349"/>
      <c r="N617" s="349"/>
      <c r="O617" s="349"/>
      <c r="P617" s="349"/>
      <c r="Q617" s="349"/>
      <c r="R617" s="349"/>
      <c r="S617" s="349"/>
      <c r="T617" s="349"/>
      <c r="U617" s="349"/>
      <c r="V617" s="349"/>
      <c r="W617" s="349"/>
      <c r="X617" s="349"/>
      <c r="Y617" s="349"/>
      <c r="Z617" s="349"/>
      <c r="AA617" s="349"/>
      <c r="AB617" s="349"/>
      <c r="AC617" s="349"/>
      <c r="AD617" s="349"/>
      <c r="AE617" s="349"/>
      <c r="AF617" s="349"/>
      <c r="AG617" s="189">
        <f t="shared" si="200"/>
        <v>0</v>
      </c>
    </row>
    <row r="618" hidden="1" outlineLevel="1">
      <c r="A618" s="206" t="s">
        <v>1307</v>
      </c>
      <c r="B618" s="295"/>
      <c r="C618" s="295"/>
      <c r="D618" s="295"/>
      <c r="E618" s="295"/>
      <c r="F618" s="295"/>
      <c r="G618" s="295"/>
      <c r="H618" s="295"/>
      <c r="I618" s="295"/>
      <c r="J618" s="295"/>
      <c r="K618" s="295"/>
      <c r="L618" s="295"/>
      <c r="M618" s="295"/>
      <c r="N618" s="295"/>
      <c r="O618" s="295"/>
      <c r="P618" s="295"/>
      <c r="Q618" s="295"/>
      <c r="R618" s="295"/>
      <c r="S618" s="295"/>
      <c r="T618" s="295"/>
      <c r="U618" s="295"/>
      <c r="V618" s="295"/>
      <c r="W618" s="295"/>
      <c r="X618" s="295"/>
      <c r="Y618" s="295"/>
      <c r="Z618" s="295"/>
      <c r="AA618" s="295"/>
      <c r="AB618" s="295"/>
      <c r="AC618" s="295"/>
      <c r="AD618" s="295"/>
      <c r="AE618" s="295"/>
      <c r="AF618" s="295"/>
      <c r="AG618" s="189">
        <f t="shared" si="200"/>
        <v>0</v>
      </c>
    </row>
    <row r="619" hidden="1" outlineLevel="1">
      <c r="A619" s="206" t="s">
        <v>290</v>
      </c>
      <c r="B619" s="295"/>
      <c r="C619" s="295"/>
      <c r="D619" s="295"/>
      <c r="E619" s="295"/>
      <c r="F619" s="295"/>
      <c r="G619" s="295"/>
      <c r="H619" s="295"/>
      <c r="I619" s="295"/>
      <c r="J619" s="295"/>
      <c r="K619" s="295"/>
      <c r="L619" s="295"/>
      <c r="M619" s="295"/>
      <c r="N619" s="295"/>
      <c r="O619" s="295"/>
      <c r="P619" s="295"/>
      <c r="Q619" s="295"/>
      <c r="R619" s="295"/>
      <c r="S619" s="295"/>
      <c r="T619" s="295"/>
      <c r="U619" s="295"/>
      <c r="V619" s="295"/>
      <c r="W619" s="295"/>
      <c r="X619" s="295"/>
      <c r="Y619" s="295"/>
      <c r="Z619" s="295"/>
      <c r="AA619" s="295"/>
      <c r="AB619" s="295"/>
      <c r="AC619" s="295"/>
      <c r="AD619" s="295"/>
      <c r="AE619" s="295"/>
      <c r="AF619" s="295"/>
      <c r="AG619" s="189">
        <f t="shared" si="200"/>
        <v>0</v>
      </c>
    </row>
    <row r="620" ht="19.5" customHeight="1">
      <c r="A620" s="228" t="s">
        <v>291</v>
      </c>
      <c r="B620" s="247">
        <f t="shared" ref="B620:AF620" si="201">sum(B607:B619)</f>
        <v>0</v>
      </c>
      <c r="C620" s="247">
        <f t="shared" si="201"/>
        <v>0</v>
      </c>
      <c r="D620" s="247">
        <f t="shared" si="201"/>
        <v>1</v>
      </c>
      <c r="E620" s="247">
        <f t="shared" si="201"/>
        <v>0</v>
      </c>
      <c r="F620" s="247">
        <f t="shared" si="201"/>
        <v>0</v>
      </c>
      <c r="G620" s="247">
        <f t="shared" si="201"/>
        <v>0</v>
      </c>
      <c r="H620" s="247">
        <f t="shared" si="201"/>
        <v>0</v>
      </c>
      <c r="I620" s="247">
        <f t="shared" si="201"/>
        <v>0</v>
      </c>
      <c r="J620" s="247">
        <f t="shared" si="201"/>
        <v>1</v>
      </c>
      <c r="K620" s="247">
        <f t="shared" si="201"/>
        <v>1</v>
      </c>
      <c r="L620" s="247">
        <f t="shared" si="201"/>
        <v>0</v>
      </c>
      <c r="M620" s="247">
        <f t="shared" si="201"/>
        <v>0</v>
      </c>
      <c r="N620" s="247">
        <f t="shared" si="201"/>
        <v>0</v>
      </c>
      <c r="O620" s="247">
        <f t="shared" si="201"/>
        <v>0</v>
      </c>
      <c r="P620" s="247">
        <f t="shared" si="201"/>
        <v>0</v>
      </c>
      <c r="Q620" s="247">
        <f t="shared" si="201"/>
        <v>0</v>
      </c>
      <c r="R620" s="247">
        <f t="shared" si="201"/>
        <v>1</v>
      </c>
      <c r="S620" s="247">
        <f t="shared" si="201"/>
        <v>0</v>
      </c>
      <c r="T620" s="247">
        <f t="shared" si="201"/>
        <v>0</v>
      </c>
      <c r="U620" s="247">
        <f t="shared" si="201"/>
        <v>1</v>
      </c>
      <c r="V620" s="247">
        <f t="shared" si="201"/>
        <v>0</v>
      </c>
      <c r="W620" s="247">
        <f t="shared" si="201"/>
        <v>0</v>
      </c>
      <c r="X620" s="247">
        <f t="shared" si="201"/>
        <v>0</v>
      </c>
      <c r="Y620" s="247">
        <f t="shared" si="201"/>
        <v>1</v>
      </c>
      <c r="Z620" s="247">
        <f t="shared" si="201"/>
        <v>1</v>
      </c>
      <c r="AA620" s="247">
        <f t="shared" si="201"/>
        <v>1</v>
      </c>
      <c r="AB620" s="247">
        <f t="shared" si="201"/>
        <v>1</v>
      </c>
      <c r="AC620" s="247">
        <f t="shared" si="201"/>
        <v>1</v>
      </c>
      <c r="AD620" s="247">
        <f t="shared" si="201"/>
        <v>0</v>
      </c>
      <c r="AE620" s="247">
        <f t="shared" si="201"/>
        <v>1</v>
      </c>
      <c r="AF620" s="247">
        <f t="shared" si="201"/>
        <v>1</v>
      </c>
      <c r="AG620" s="189">
        <f t="shared" si="200"/>
        <v>12</v>
      </c>
    </row>
    <row r="621">
      <c r="A621" s="382"/>
      <c r="B621" s="398"/>
      <c r="C621" s="398"/>
      <c r="D621" s="398"/>
      <c r="E621" s="398"/>
      <c r="F621" s="398"/>
      <c r="G621" s="398"/>
      <c r="H621" s="398"/>
      <c r="I621" s="398"/>
      <c r="J621" s="398"/>
      <c r="K621" s="398"/>
      <c r="L621" s="398"/>
      <c r="M621" s="398"/>
      <c r="N621" s="398"/>
      <c r="O621" s="398"/>
      <c r="P621" s="398"/>
      <c r="Q621" s="398"/>
      <c r="R621" s="398"/>
      <c r="S621" s="398"/>
      <c r="T621" s="398"/>
      <c r="U621" s="398"/>
      <c r="V621" s="398"/>
      <c r="W621" s="398"/>
      <c r="X621" s="398"/>
      <c r="Y621" s="398"/>
      <c r="Z621" s="398"/>
      <c r="AA621" s="398"/>
      <c r="AB621" s="398"/>
      <c r="AC621" s="398"/>
      <c r="AD621" s="398"/>
      <c r="AE621" s="398"/>
      <c r="AF621" s="398"/>
      <c r="AG621" s="189"/>
    </row>
    <row r="622">
      <c r="A622" s="400"/>
      <c r="B622" s="398"/>
      <c r="C622" s="398"/>
      <c r="D622" s="398"/>
      <c r="E622" s="398"/>
      <c r="F622" s="398"/>
      <c r="G622" s="398"/>
      <c r="H622" s="398"/>
      <c r="I622" s="398"/>
      <c r="J622" s="398"/>
      <c r="K622" s="398"/>
      <c r="L622" s="398"/>
      <c r="M622" s="398"/>
      <c r="N622" s="398"/>
      <c r="O622" s="398"/>
      <c r="P622" s="398"/>
      <c r="Q622" s="398"/>
      <c r="R622" s="398"/>
      <c r="S622" s="398"/>
      <c r="T622" s="398"/>
      <c r="U622" s="398"/>
      <c r="V622" s="398"/>
      <c r="W622" s="398"/>
      <c r="X622" s="398"/>
      <c r="Y622" s="398"/>
      <c r="Z622" s="398"/>
      <c r="AA622" s="398"/>
      <c r="AB622" s="398"/>
      <c r="AC622" s="398"/>
      <c r="AD622" s="398"/>
      <c r="AE622" s="398"/>
      <c r="AF622" s="398"/>
      <c r="AG622" s="189"/>
    </row>
    <row r="623">
      <c r="A623" s="400"/>
      <c r="B623" s="398"/>
      <c r="C623" s="398"/>
      <c r="D623" s="398"/>
      <c r="E623" s="398"/>
      <c r="F623" s="398"/>
      <c r="G623" s="398"/>
      <c r="H623" s="398"/>
      <c r="I623" s="398"/>
      <c r="J623" s="398"/>
      <c r="K623" s="398"/>
      <c r="L623" s="398"/>
      <c r="M623" s="398"/>
      <c r="N623" s="398"/>
      <c r="O623" s="398"/>
      <c r="P623" s="398"/>
      <c r="Q623" s="398"/>
      <c r="R623" s="398"/>
      <c r="S623" s="398"/>
      <c r="T623" s="398"/>
      <c r="U623" s="398"/>
      <c r="V623" s="398"/>
      <c r="W623" s="398"/>
      <c r="X623" s="398"/>
      <c r="Y623" s="398"/>
      <c r="Z623" s="398"/>
      <c r="AA623" s="398"/>
      <c r="AB623" s="398"/>
      <c r="AC623" s="398"/>
      <c r="AD623" s="398"/>
      <c r="AE623" s="398"/>
      <c r="AF623" s="398"/>
      <c r="AG623" s="189"/>
    </row>
    <row r="624">
      <c r="A624" s="248" t="s">
        <v>208</v>
      </c>
      <c r="B624" s="249">
        <f t="shared" ref="B624:AF624" si="202">sum(B625,B636)</f>
        <v>0</v>
      </c>
      <c r="C624" s="249">
        <f t="shared" si="202"/>
        <v>0</v>
      </c>
      <c r="D624" s="249">
        <f t="shared" si="202"/>
        <v>0</v>
      </c>
      <c r="E624" s="249">
        <f t="shared" si="202"/>
        <v>0</v>
      </c>
      <c r="F624" s="249">
        <f t="shared" si="202"/>
        <v>232.9295</v>
      </c>
      <c r="G624" s="249">
        <f t="shared" si="202"/>
        <v>0</v>
      </c>
      <c r="H624" s="249">
        <f t="shared" si="202"/>
        <v>466.6948</v>
      </c>
      <c r="I624" s="249">
        <f t="shared" si="202"/>
        <v>233.3474</v>
      </c>
      <c r="J624" s="249">
        <f t="shared" si="202"/>
        <v>0</v>
      </c>
      <c r="K624" s="249">
        <f t="shared" si="202"/>
        <v>0</v>
      </c>
      <c r="L624" s="249">
        <f t="shared" si="202"/>
        <v>466.6948</v>
      </c>
      <c r="M624" s="249">
        <f t="shared" si="202"/>
        <v>0</v>
      </c>
      <c r="N624" s="249">
        <f t="shared" si="202"/>
        <v>0</v>
      </c>
      <c r="O624" s="249">
        <f t="shared" si="202"/>
        <v>195.15741</v>
      </c>
      <c r="P624" s="249">
        <f t="shared" si="202"/>
        <v>0</v>
      </c>
      <c r="Q624" s="249">
        <f t="shared" si="202"/>
        <v>0</v>
      </c>
      <c r="R624" s="249">
        <f t="shared" si="202"/>
        <v>0</v>
      </c>
      <c r="S624" s="249">
        <f t="shared" si="202"/>
        <v>519.792</v>
      </c>
      <c r="T624" s="249">
        <f t="shared" si="202"/>
        <v>0</v>
      </c>
      <c r="U624" s="249">
        <f t="shared" si="202"/>
        <v>707.758744</v>
      </c>
      <c r="V624" s="249">
        <f t="shared" si="202"/>
        <v>231.3773</v>
      </c>
      <c r="W624" s="249">
        <f t="shared" si="202"/>
        <v>0</v>
      </c>
      <c r="X624" s="249">
        <f t="shared" si="202"/>
        <v>231.3773</v>
      </c>
      <c r="Y624" s="249">
        <f t="shared" si="202"/>
        <v>694.7289</v>
      </c>
      <c r="Z624" s="249">
        <f t="shared" si="202"/>
        <v>231.6758</v>
      </c>
      <c r="AA624" s="249">
        <f t="shared" si="202"/>
        <v>231.6758</v>
      </c>
      <c r="AB624" s="249">
        <f t="shared" si="202"/>
        <v>463.3516</v>
      </c>
      <c r="AC624" s="249">
        <f t="shared" si="202"/>
        <v>0</v>
      </c>
      <c r="AD624" s="249">
        <f t="shared" si="202"/>
        <v>0</v>
      </c>
      <c r="AE624" s="249">
        <f t="shared" si="202"/>
        <v>0</v>
      </c>
      <c r="AF624" s="249">
        <f t="shared" si="202"/>
        <v>231.9345</v>
      </c>
      <c r="AG624" s="250">
        <f t="shared" ref="AG624:AG629" si="204">SUM(B624:AF624)</f>
        <v>5138.495854</v>
      </c>
    </row>
    <row r="625">
      <c r="A625" s="252" t="s">
        <v>230</v>
      </c>
      <c r="B625" s="253">
        <f t="shared" ref="B625:AF625" si="203">sum(B629,B634)</f>
        <v>0</v>
      </c>
      <c r="C625" s="253">
        <f t="shared" si="203"/>
        <v>0</v>
      </c>
      <c r="D625" s="253">
        <f t="shared" si="203"/>
        <v>0</v>
      </c>
      <c r="E625" s="253">
        <f t="shared" si="203"/>
        <v>0</v>
      </c>
      <c r="F625" s="253">
        <f t="shared" si="203"/>
        <v>232.9295</v>
      </c>
      <c r="G625" s="253">
        <f t="shared" si="203"/>
        <v>0</v>
      </c>
      <c r="H625" s="253">
        <f t="shared" si="203"/>
        <v>466.6948</v>
      </c>
      <c r="I625" s="253">
        <f t="shared" si="203"/>
        <v>233.3474</v>
      </c>
      <c r="J625" s="253">
        <f t="shared" si="203"/>
        <v>0</v>
      </c>
      <c r="K625" s="253">
        <f t="shared" si="203"/>
        <v>0</v>
      </c>
      <c r="L625" s="253">
        <f t="shared" si="203"/>
        <v>466.6948</v>
      </c>
      <c r="M625" s="253">
        <f t="shared" si="203"/>
        <v>0</v>
      </c>
      <c r="N625" s="253">
        <f t="shared" si="203"/>
        <v>0</v>
      </c>
      <c r="O625" s="253">
        <f t="shared" si="203"/>
        <v>195.15741</v>
      </c>
      <c r="P625" s="253">
        <f t="shared" si="203"/>
        <v>0</v>
      </c>
      <c r="Q625" s="253">
        <f t="shared" si="203"/>
        <v>0</v>
      </c>
      <c r="R625" s="253">
        <f t="shared" si="203"/>
        <v>0</v>
      </c>
      <c r="S625" s="253">
        <f t="shared" si="203"/>
        <v>519.792</v>
      </c>
      <c r="T625" s="253">
        <f t="shared" si="203"/>
        <v>0</v>
      </c>
      <c r="U625" s="253">
        <f t="shared" si="203"/>
        <v>707.758744</v>
      </c>
      <c r="V625" s="253">
        <f t="shared" si="203"/>
        <v>231.3773</v>
      </c>
      <c r="W625" s="253">
        <f t="shared" si="203"/>
        <v>0</v>
      </c>
      <c r="X625" s="253">
        <f t="shared" si="203"/>
        <v>231.3773</v>
      </c>
      <c r="Y625" s="253">
        <f t="shared" si="203"/>
        <v>694.7289</v>
      </c>
      <c r="Z625" s="253">
        <f t="shared" si="203"/>
        <v>231.6758</v>
      </c>
      <c r="AA625" s="253">
        <f t="shared" si="203"/>
        <v>231.6758</v>
      </c>
      <c r="AB625" s="253">
        <f t="shared" si="203"/>
        <v>463.3516</v>
      </c>
      <c r="AC625" s="253">
        <f t="shared" si="203"/>
        <v>0</v>
      </c>
      <c r="AD625" s="253">
        <f t="shared" si="203"/>
        <v>0</v>
      </c>
      <c r="AE625" s="253">
        <f t="shared" si="203"/>
        <v>0</v>
      </c>
      <c r="AF625" s="253">
        <f t="shared" si="203"/>
        <v>231.9345</v>
      </c>
      <c r="AG625" s="250">
        <f t="shared" si="204"/>
        <v>5138.495854</v>
      </c>
    </row>
    <row r="626">
      <c r="A626" s="401" t="s">
        <v>231</v>
      </c>
      <c r="B626" s="256">
        <v>0.0</v>
      </c>
      <c r="C626" s="256">
        <v>0.0</v>
      </c>
      <c r="D626" s="256">
        <v>0.0</v>
      </c>
      <c r="E626" s="256">
        <v>0.0</v>
      </c>
      <c r="F626" s="256">
        <v>0.0</v>
      </c>
      <c r="G626" s="256">
        <v>0.0</v>
      </c>
      <c r="H626" s="256">
        <v>0.0</v>
      </c>
      <c r="I626" s="256">
        <v>0.0</v>
      </c>
      <c r="J626" s="256">
        <v>0.0</v>
      </c>
      <c r="K626" s="256">
        <v>0.0</v>
      </c>
      <c r="L626" s="256">
        <v>0.0</v>
      </c>
      <c r="M626" s="256">
        <v>0.0</v>
      </c>
      <c r="N626" s="256">
        <v>0.0</v>
      </c>
      <c r="O626" s="256">
        <v>0.0</v>
      </c>
      <c r="P626" s="256">
        <v>0.0</v>
      </c>
      <c r="Q626" s="256">
        <v>0.0</v>
      </c>
      <c r="R626" s="256">
        <v>0.0</v>
      </c>
      <c r="S626" s="256">
        <v>0.0</v>
      </c>
      <c r="T626" s="256">
        <v>0.0</v>
      </c>
      <c r="U626" s="256">
        <v>0.0</v>
      </c>
      <c r="V626" s="256">
        <v>0.0</v>
      </c>
      <c r="W626" s="256">
        <v>0.0</v>
      </c>
      <c r="X626" s="256">
        <v>0.0</v>
      </c>
      <c r="Y626" s="256">
        <v>0.0</v>
      </c>
      <c r="Z626" s="256">
        <v>0.0</v>
      </c>
      <c r="AA626" s="256">
        <v>0.0</v>
      </c>
      <c r="AB626" s="256">
        <v>0.0</v>
      </c>
      <c r="AC626" s="256">
        <v>0.0</v>
      </c>
      <c r="AD626" s="256">
        <v>0.0</v>
      </c>
      <c r="AE626" s="256">
        <v>0.0</v>
      </c>
      <c r="AF626" s="256">
        <v>0.0</v>
      </c>
      <c r="AG626" s="250">
        <f t="shared" si="204"/>
        <v>0</v>
      </c>
    </row>
    <row r="627" collapsed="1">
      <c r="A627" s="401" t="s">
        <v>1308</v>
      </c>
      <c r="B627" s="256">
        <v>0.0</v>
      </c>
      <c r="C627" s="256">
        <v>0.0</v>
      </c>
      <c r="D627" s="256">
        <v>0.0</v>
      </c>
      <c r="E627" s="256">
        <v>0.0</v>
      </c>
      <c r="F627" s="256">
        <v>232.9295</v>
      </c>
      <c r="G627" s="256">
        <v>0.0</v>
      </c>
      <c r="H627" s="256">
        <v>466.6948</v>
      </c>
      <c r="I627" s="256">
        <v>233.3474</v>
      </c>
      <c r="J627" s="256">
        <v>0.0</v>
      </c>
      <c r="K627" s="256">
        <v>0.0</v>
      </c>
      <c r="L627" s="256">
        <v>466.6948</v>
      </c>
      <c r="M627" s="256">
        <v>0.0</v>
      </c>
      <c r="N627" s="256">
        <v>0.0</v>
      </c>
      <c r="O627" s="256">
        <v>195.15741</v>
      </c>
      <c r="P627" s="256">
        <v>0.0</v>
      </c>
      <c r="Q627" s="256">
        <v>0.0</v>
      </c>
      <c r="R627" s="256">
        <v>0.0</v>
      </c>
      <c r="S627" s="256">
        <v>519.792</v>
      </c>
      <c r="T627" s="256">
        <v>0.0</v>
      </c>
      <c r="U627" s="256">
        <v>707.758744</v>
      </c>
      <c r="V627" s="256">
        <v>231.3773</v>
      </c>
      <c r="W627" s="256">
        <v>0.0</v>
      </c>
      <c r="X627" s="256">
        <v>231.3773</v>
      </c>
      <c r="Y627" s="256">
        <v>694.7289</v>
      </c>
      <c r="Z627" s="256">
        <v>231.6758</v>
      </c>
      <c r="AA627" s="256">
        <v>231.6758</v>
      </c>
      <c r="AB627" s="256">
        <v>463.3516</v>
      </c>
      <c r="AC627" s="256">
        <v>0.0</v>
      </c>
      <c r="AD627" s="256">
        <v>0.0</v>
      </c>
      <c r="AE627" s="256">
        <v>0.0</v>
      </c>
      <c r="AF627" s="256">
        <v>231.9345</v>
      </c>
      <c r="AG627" s="250">
        <f t="shared" si="204"/>
        <v>5138.495854</v>
      </c>
    </row>
    <row r="628" hidden="1" outlineLevel="1">
      <c r="A628" s="401" t="s">
        <v>1309</v>
      </c>
      <c r="B628" s="353"/>
      <c r="C628" s="353"/>
      <c r="D628" s="353"/>
      <c r="E628" s="353"/>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250">
        <f t="shared" si="204"/>
        <v>0</v>
      </c>
    </row>
    <row r="629">
      <c r="A629" s="402" t="s">
        <v>234</v>
      </c>
      <c r="B629" s="403">
        <f t="shared" ref="B629:AF629" si="205">sum(B626:B628)</f>
        <v>0</v>
      </c>
      <c r="C629" s="403">
        <f t="shared" si="205"/>
        <v>0</v>
      </c>
      <c r="D629" s="403">
        <f t="shared" si="205"/>
        <v>0</v>
      </c>
      <c r="E629" s="403">
        <f t="shared" si="205"/>
        <v>0</v>
      </c>
      <c r="F629" s="403">
        <f t="shared" si="205"/>
        <v>232.9295</v>
      </c>
      <c r="G629" s="403">
        <f t="shared" si="205"/>
        <v>0</v>
      </c>
      <c r="H629" s="403">
        <f t="shared" si="205"/>
        <v>466.6948</v>
      </c>
      <c r="I629" s="403">
        <f t="shared" si="205"/>
        <v>233.3474</v>
      </c>
      <c r="J629" s="403">
        <f t="shared" si="205"/>
        <v>0</v>
      </c>
      <c r="K629" s="403">
        <f t="shared" si="205"/>
        <v>0</v>
      </c>
      <c r="L629" s="403">
        <f t="shared" si="205"/>
        <v>466.6948</v>
      </c>
      <c r="M629" s="403">
        <f t="shared" si="205"/>
        <v>0</v>
      </c>
      <c r="N629" s="403">
        <f t="shared" si="205"/>
        <v>0</v>
      </c>
      <c r="O629" s="403">
        <f t="shared" si="205"/>
        <v>195.15741</v>
      </c>
      <c r="P629" s="403">
        <f t="shared" si="205"/>
        <v>0</v>
      </c>
      <c r="Q629" s="403">
        <f t="shared" si="205"/>
        <v>0</v>
      </c>
      <c r="R629" s="403">
        <f t="shared" si="205"/>
        <v>0</v>
      </c>
      <c r="S629" s="403">
        <f t="shared" si="205"/>
        <v>519.792</v>
      </c>
      <c r="T629" s="403">
        <f t="shared" si="205"/>
        <v>0</v>
      </c>
      <c r="U629" s="403">
        <f t="shared" si="205"/>
        <v>707.758744</v>
      </c>
      <c r="V629" s="403">
        <f t="shared" si="205"/>
        <v>231.3773</v>
      </c>
      <c r="W629" s="403">
        <f t="shared" si="205"/>
        <v>0</v>
      </c>
      <c r="X629" s="403">
        <f t="shared" si="205"/>
        <v>231.3773</v>
      </c>
      <c r="Y629" s="403">
        <f t="shared" si="205"/>
        <v>694.7289</v>
      </c>
      <c r="Z629" s="403">
        <f t="shared" si="205"/>
        <v>231.6758</v>
      </c>
      <c r="AA629" s="403">
        <f t="shared" si="205"/>
        <v>231.6758</v>
      </c>
      <c r="AB629" s="403">
        <f t="shared" si="205"/>
        <v>463.3516</v>
      </c>
      <c r="AC629" s="403">
        <f t="shared" si="205"/>
        <v>0</v>
      </c>
      <c r="AD629" s="403">
        <f t="shared" si="205"/>
        <v>0</v>
      </c>
      <c r="AE629" s="403">
        <f t="shared" si="205"/>
        <v>0</v>
      </c>
      <c r="AF629" s="403">
        <f t="shared" si="205"/>
        <v>231.9345</v>
      </c>
      <c r="AG629" s="250">
        <f t="shared" si="204"/>
        <v>5138.495854</v>
      </c>
    </row>
    <row r="630" collapsed="1">
      <c r="A630" s="261"/>
      <c r="B630" s="262"/>
      <c r="C630" s="262"/>
      <c r="D630" s="262"/>
      <c r="E630" s="262"/>
      <c r="F630" s="262"/>
      <c r="G630" s="262"/>
      <c r="H630" s="262"/>
      <c r="I630" s="262"/>
      <c r="J630" s="262"/>
      <c r="K630" s="262"/>
      <c r="L630" s="262"/>
      <c r="M630" s="262"/>
      <c r="N630" s="262"/>
      <c r="O630" s="262"/>
      <c r="P630" s="262"/>
      <c r="Q630" s="262"/>
      <c r="R630" s="262"/>
      <c r="S630" s="262"/>
      <c r="T630" s="262"/>
      <c r="U630" s="262"/>
      <c r="V630" s="262"/>
      <c r="W630" s="262"/>
      <c r="X630" s="262"/>
      <c r="Y630" s="262"/>
      <c r="Z630" s="262"/>
      <c r="AA630" s="262"/>
      <c r="AB630" s="262"/>
      <c r="AC630" s="262"/>
      <c r="AD630" s="262"/>
      <c r="AE630" s="262"/>
      <c r="AF630" s="262"/>
      <c r="AG630" s="250"/>
    </row>
    <row r="631" hidden="1" outlineLevel="1">
      <c r="A631" s="401" t="s">
        <v>235</v>
      </c>
      <c r="B631" s="270"/>
      <c r="C631" s="270"/>
      <c r="D631" s="270"/>
      <c r="E631" s="270"/>
      <c r="F631" s="270"/>
      <c r="G631" s="270"/>
      <c r="H631" s="270"/>
      <c r="I631" s="270"/>
      <c r="J631" s="270"/>
      <c r="K631" s="270"/>
      <c r="L631" s="270"/>
      <c r="M631" s="270"/>
      <c r="N631" s="270"/>
      <c r="O631" s="270"/>
      <c r="P631" s="270"/>
      <c r="Q631" s="270"/>
      <c r="R631" s="270"/>
      <c r="S631" s="270"/>
      <c r="T631" s="270"/>
      <c r="U631" s="270"/>
      <c r="V631" s="270"/>
      <c r="W631" s="270"/>
      <c r="X631" s="270"/>
      <c r="Y631" s="270"/>
      <c r="Z631" s="270"/>
      <c r="AA631" s="270"/>
      <c r="AB631" s="270"/>
      <c r="AC631" s="270"/>
      <c r="AD631" s="270"/>
      <c r="AE631" s="270"/>
      <c r="AF631" s="270"/>
      <c r="AG631" s="250">
        <f t="shared" ref="AG631:AG634" si="206">SUM(B631:AF631)</f>
        <v>0</v>
      </c>
    </row>
    <row r="632" hidden="1" outlineLevel="1">
      <c r="A632" s="401" t="s">
        <v>1310</v>
      </c>
      <c r="B632" s="270"/>
      <c r="C632" s="270"/>
      <c r="D632" s="270"/>
      <c r="E632" s="270"/>
      <c r="F632" s="270"/>
      <c r="G632" s="270"/>
      <c r="H632" s="270"/>
      <c r="I632" s="270"/>
      <c r="J632" s="270"/>
      <c r="K632" s="270"/>
      <c r="L632" s="270"/>
      <c r="M632" s="270"/>
      <c r="N632" s="270"/>
      <c r="O632" s="270"/>
      <c r="P632" s="270"/>
      <c r="Q632" s="270"/>
      <c r="R632" s="270"/>
      <c r="S632" s="270"/>
      <c r="T632" s="270"/>
      <c r="U632" s="270"/>
      <c r="V632" s="270"/>
      <c r="W632" s="270"/>
      <c r="X632" s="270"/>
      <c r="Y632" s="270"/>
      <c r="Z632" s="270"/>
      <c r="AA632" s="270"/>
      <c r="AB632" s="270"/>
      <c r="AC632" s="270"/>
      <c r="AD632" s="270"/>
      <c r="AE632" s="270"/>
      <c r="AF632" s="270"/>
      <c r="AG632" s="250">
        <f t="shared" si="206"/>
        <v>0</v>
      </c>
    </row>
    <row r="633" hidden="1" outlineLevel="1">
      <c r="A633" s="401" t="s">
        <v>1311</v>
      </c>
      <c r="B633" s="270"/>
      <c r="C633" s="270"/>
      <c r="D633" s="270"/>
      <c r="E633" s="270"/>
      <c r="F633" s="270"/>
      <c r="G633" s="270"/>
      <c r="H633" s="270"/>
      <c r="I633" s="270"/>
      <c r="J633" s="270"/>
      <c r="K633" s="270"/>
      <c r="L633" s="270"/>
      <c r="M633" s="270"/>
      <c r="N633" s="270"/>
      <c r="O633" s="270"/>
      <c r="P633" s="270"/>
      <c r="Q633" s="270"/>
      <c r="R633" s="270"/>
      <c r="S633" s="270"/>
      <c r="T633" s="270"/>
      <c r="U633" s="270"/>
      <c r="V633" s="270"/>
      <c r="W633" s="270"/>
      <c r="X633" s="270"/>
      <c r="Y633" s="270"/>
      <c r="Z633" s="270"/>
      <c r="AA633" s="270"/>
      <c r="AB633" s="270"/>
      <c r="AC633" s="270"/>
      <c r="AD633" s="270"/>
      <c r="AE633" s="270"/>
      <c r="AF633" s="270"/>
      <c r="AG633" s="250">
        <f t="shared" si="206"/>
        <v>0</v>
      </c>
    </row>
    <row r="634" hidden="1" outlineLevel="1">
      <c r="A634" s="404" t="s">
        <v>238</v>
      </c>
      <c r="B634" s="405">
        <f t="shared" ref="B634:AF634" si="207">sum(B631:B633)</f>
        <v>0</v>
      </c>
      <c r="C634" s="405">
        <f t="shared" si="207"/>
        <v>0</v>
      </c>
      <c r="D634" s="405">
        <f t="shared" si="207"/>
        <v>0</v>
      </c>
      <c r="E634" s="405">
        <f t="shared" si="207"/>
        <v>0</v>
      </c>
      <c r="F634" s="405">
        <f t="shared" si="207"/>
        <v>0</v>
      </c>
      <c r="G634" s="405">
        <f t="shared" si="207"/>
        <v>0</v>
      </c>
      <c r="H634" s="405">
        <f t="shared" si="207"/>
        <v>0</v>
      </c>
      <c r="I634" s="405">
        <f t="shared" si="207"/>
        <v>0</v>
      </c>
      <c r="J634" s="405">
        <f t="shared" si="207"/>
        <v>0</v>
      </c>
      <c r="K634" s="405">
        <f t="shared" si="207"/>
        <v>0</v>
      </c>
      <c r="L634" s="405">
        <f t="shared" si="207"/>
        <v>0</v>
      </c>
      <c r="M634" s="405">
        <f t="shared" si="207"/>
        <v>0</v>
      </c>
      <c r="N634" s="405">
        <f t="shared" si="207"/>
        <v>0</v>
      </c>
      <c r="O634" s="405">
        <f t="shared" si="207"/>
        <v>0</v>
      </c>
      <c r="P634" s="405">
        <f t="shared" si="207"/>
        <v>0</v>
      </c>
      <c r="Q634" s="405">
        <f t="shared" si="207"/>
        <v>0</v>
      </c>
      <c r="R634" s="405">
        <f t="shared" si="207"/>
        <v>0</v>
      </c>
      <c r="S634" s="405">
        <f t="shared" si="207"/>
        <v>0</v>
      </c>
      <c r="T634" s="405">
        <f t="shared" si="207"/>
        <v>0</v>
      </c>
      <c r="U634" s="405">
        <f t="shared" si="207"/>
        <v>0</v>
      </c>
      <c r="V634" s="405">
        <f t="shared" si="207"/>
        <v>0</v>
      </c>
      <c r="W634" s="405">
        <f t="shared" si="207"/>
        <v>0</v>
      </c>
      <c r="X634" s="405">
        <f t="shared" si="207"/>
        <v>0</v>
      </c>
      <c r="Y634" s="405">
        <f t="shared" si="207"/>
        <v>0</v>
      </c>
      <c r="Z634" s="405">
        <f t="shared" si="207"/>
        <v>0</v>
      </c>
      <c r="AA634" s="405">
        <f t="shared" si="207"/>
        <v>0</v>
      </c>
      <c r="AB634" s="405">
        <f t="shared" si="207"/>
        <v>0</v>
      </c>
      <c r="AC634" s="405">
        <f t="shared" si="207"/>
        <v>0</v>
      </c>
      <c r="AD634" s="405">
        <f t="shared" si="207"/>
        <v>0</v>
      </c>
      <c r="AE634" s="405">
        <f t="shared" si="207"/>
        <v>0</v>
      </c>
      <c r="AF634" s="405">
        <f t="shared" si="207"/>
        <v>0</v>
      </c>
      <c r="AG634" s="250">
        <f t="shared" si="206"/>
        <v>0</v>
      </c>
    </row>
    <row r="635" hidden="1" outlineLevel="1">
      <c r="A635" s="261"/>
      <c r="B635" s="262"/>
      <c r="C635" s="262"/>
      <c r="D635" s="262"/>
      <c r="E635" s="262"/>
      <c r="F635" s="262"/>
      <c r="G635" s="262"/>
      <c r="H635" s="262"/>
      <c r="I635" s="262"/>
      <c r="J635" s="262"/>
      <c r="K635" s="262"/>
      <c r="L635" s="262"/>
      <c r="M635" s="262"/>
      <c r="N635" s="262"/>
      <c r="O635" s="262"/>
      <c r="P635" s="262"/>
      <c r="Q635" s="262"/>
      <c r="R635" s="262"/>
      <c r="S635" s="262"/>
      <c r="T635" s="262"/>
      <c r="U635" s="262"/>
      <c r="V635" s="262"/>
      <c r="W635" s="262"/>
      <c r="X635" s="262"/>
      <c r="Y635" s="262"/>
      <c r="Z635" s="262"/>
      <c r="AA635" s="262"/>
      <c r="AB635" s="262"/>
      <c r="AC635" s="262"/>
      <c r="AD635" s="262"/>
      <c r="AE635" s="262"/>
      <c r="AF635" s="262"/>
      <c r="AG635" s="250"/>
    </row>
    <row r="636" collapsed="1">
      <c r="A636" s="271" t="s">
        <v>239</v>
      </c>
      <c r="B636" s="272">
        <f t="shared" ref="B636:AF636" si="208">sum(B640,B644,B649)</f>
        <v>0</v>
      </c>
      <c r="C636" s="272">
        <f t="shared" si="208"/>
        <v>0</v>
      </c>
      <c r="D636" s="272">
        <f t="shared" si="208"/>
        <v>0</v>
      </c>
      <c r="E636" s="272">
        <f t="shared" si="208"/>
        <v>0</v>
      </c>
      <c r="F636" s="272">
        <f t="shared" si="208"/>
        <v>0</v>
      </c>
      <c r="G636" s="272">
        <f t="shared" si="208"/>
        <v>0</v>
      </c>
      <c r="H636" s="272">
        <f t="shared" si="208"/>
        <v>0</v>
      </c>
      <c r="I636" s="272">
        <f t="shared" si="208"/>
        <v>0</v>
      </c>
      <c r="J636" s="272">
        <f t="shared" si="208"/>
        <v>0</v>
      </c>
      <c r="K636" s="272">
        <f t="shared" si="208"/>
        <v>0</v>
      </c>
      <c r="L636" s="272">
        <f t="shared" si="208"/>
        <v>0</v>
      </c>
      <c r="M636" s="272">
        <f t="shared" si="208"/>
        <v>0</v>
      </c>
      <c r="N636" s="272">
        <f t="shared" si="208"/>
        <v>0</v>
      </c>
      <c r="O636" s="272">
        <f t="shared" si="208"/>
        <v>0</v>
      </c>
      <c r="P636" s="272">
        <f t="shared" si="208"/>
        <v>0</v>
      </c>
      <c r="Q636" s="272">
        <f t="shared" si="208"/>
        <v>0</v>
      </c>
      <c r="R636" s="272">
        <f t="shared" si="208"/>
        <v>0</v>
      </c>
      <c r="S636" s="272">
        <f t="shared" si="208"/>
        <v>0</v>
      </c>
      <c r="T636" s="272">
        <f t="shared" si="208"/>
        <v>0</v>
      </c>
      <c r="U636" s="272">
        <f t="shared" si="208"/>
        <v>0</v>
      </c>
      <c r="V636" s="272">
        <f t="shared" si="208"/>
        <v>0</v>
      </c>
      <c r="W636" s="272">
        <f t="shared" si="208"/>
        <v>0</v>
      </c>
      <c r="X636" s="272">
        <f t="shared" si="208"/>
        <v>0</v>
      </c>
      <c r="Y636" s="272">
        <f t="shared" si="208"/>
        <v>0</v>
      </c>
      <c r="Z636" s="272">
        <f t="shared" si="208"/>
        <v>0</v>
      </c>
      <c r="AA636" s="272">
        <f t="shared" si="208"/>
        <v>0</v>
      </c>
      <c r="AB636" s="272">
        <f t="shared" si="208"/>
        <v>0</v>
      </c>
      <c r="AC636" s="272">
        <f t="shared" si="208"/>
        <v>0</v>
      </c>
      <c r="AD636" s="272">
        <f t="shared" si="208"/>
        <v>0</v>
      </c>
      <c r="AE636" s="272">
        <f t="shared" si="208"/>
        <v>0</v>
      </c>
      <c r="AF636" s="272">
        <f t="shared" si="208"/>
        <v>0</v>
      </c>
      <c r="AG636" s="250">
        <f t="shared" ref="AG636:AG640" si="209">SUM(B636:AF636)</f>
        <v>0</v>
      </c>
    </row>
    <row r="637" hidden="1" outlineLevel="1">
      <c r="A637" s="401" t="s">
        <v>240</v>
      </c>
      <c r="B637" s="270"/>
      <c r="C637" s="270"/>
      <c r="D637" s="270"/>
      <c r="E637" s="270"/>
      <c r="F637" s="270"/>
      <c r="G637" s="270"/>
      <c r="H637" s="270"/>
      <c r="I637" s="270"/>
      <c r="J637" s="270"/>
      <c r="K637" s="270"/>
      <c r="L637" s="270"/>
      <c r="M637" s="270"/>
      <c r="N637" s="270"/>
      <c r="O637" s="270"/>
      <c r="P637" s="270"/>
      <c r="Q637" s="270"/>
      <c r="R637" s="270"/>
      <c r="S637" s="270"/>
      <c r="T637" s="270"/>
      <c r="U637" s="270"/>
      <c r="V637" s="270"/>
      <c r="W637" s="270"/>
      <c r="X637" s="270"/>
      <c r="Y637" s="270"/>
      <c r="Z637" s="270"/>
      <c r="AA637" s="270"/>
      <c r="AB637" s="270"/>
      <c r="AC637" s="270"/>
      <c r="AD637" s="270"/>
      <c r="AE637" s="270"/>
      <c r="AF637" s="270"/>
      <c r="AG637" s="250">
        <f t="shared" si="209"/>
        <v>0</v>
      </c>
    </row>
    <row r="638" hidden="1" outlineLevel="1">
      <c r="A638" s="401" t="s">
        <v>1312</v>
      </c>
      <c r="B638" s="270"/>
      <c r="C638" s="270"/>
      <c r="D638" s="270"/>
      <c r="E638" s="270"/>
      <c r="F638" s="270"/>
      <c r="G638" s="270"/>
      <c r="H638" s="270"/>
      <c r="I638" s="270"/>
      <c r="J638" s="270"/>
      <c r="K638" s="270"/>
      <c r="L638" s="270"/>
      <c r="M638" s="270"/>
      <c r="N638" s="270"/>
      <c r="O638" s="270"/>
      <c r="P638" s="270"/>
      <c r="Q638" s="270"/>
      <c r="R638" s="270"/>
      <c r="S638" s="270"/>
      <c r="T638" s="270"/>
      <c r="U638" s="270"/>
      <c r="V638" s="270"/>
      <c r="W638" s="270"/>
      <c r="X638" s="270"/>
      <c r="Y638" s="270"/>
      <c r="Z638" s="270"/>
      <c r="AA638" s="270"/>
      <c r="AB638" s="270"/>
      <c r="AC638" s="270"/>
      <c r="AD638" s="270"/>
      <c r="AE638" s="270"/>
      <c r="AF638" s="270"/>
      <c r="AG638" s="250">
        <f t="shared" si="209"/>
        <v>0</v>
      </c>
    </row>
    <row r="639" hidden="1" outlineLevel="1">
      <c r="A639" s="401" t="s">
        <v>1313</v>
      </c>
      <c r="B639" s="270"/>
      <c r="C639" s="270"/>
      <c r="D639" s="270"/>
      <c r="E639" s="270"/>
      <c r="F639" s="270"/>
      <c r="G639" s="270"/>
      <c r="H639" s="270"/>
      <c r="I639" s="270"/>
      <c r="J639" s="270"/>
      <c r="K639" s="270"/>
      <c r="L639" s="270"/>
      <c r="M639" s="270"/>
      <c r="N639" s="270"/>
      <c r="O639" s="270"/>
      <c r="P639" s="270"/>
      <c r="Q639" s="270"/>
      <c r="R639" s="270"/>
      <c r="S639" s="270"/>
      <c r="T639" s="270"/>
      <c r="U639" s="270"/>
      <c r="V639" s="270"/>
      <c r="W639" s="270"/>
      <c r="X639" s="270"/>
      <c r="Y639" s="270"/>
      <c r="Z639" s="270"/>
      <c r="AA639" s="270"/>
      <c r="AB639" s="270"/>
      <c r="AC639" s="270"/>
      <c r="AD639" s="270"/>
      <c r="AE639" s="270"/>
      <c r="AF639" s="270"/>
      <c r="AG639" s="250">
        <f t="shared" si="209"/>
        <v>0</v>
      </c>
    </row>
    <row r="640" hidden="1" outlineLevel="1">
      <c r="A640" s="402" t="s">
        <v>243</v>
      </c>
      <c r="B640" s="403">
        <f t="shared" ref="B640:AF640" si="210">sum(B637:B639)</f>
        <v>0</v>
      </c>
      <c r="C640" s="403">
        <f t="shared" si="210"/>
        <v>0</v>
      </c>
      <c r="D640" s="403">
        <f t="shared" si="210"/>
        <v>0</v>
      </c>
      <c r="E640" s="403">
        <f t="shared" si="210"/>
        <v>0</v>
      </c>
      <c r="F640" s="403">
        <f t="shared" si="210"/>
        <v>0</v>
      </c>
      <c r="G640" s="403">
        <f t="shared" si="210"/>
        <v>0</v>
      </c>
      <c r="H640" s="403">
        <f t="shared" si="210"/>
        <v>0</v>
      </c>
      <c r="I640" s="403">
        <f t="shared" si="210"/>
        <v>0</v>
      </c>
      <c r="J640" s="403">
        <f t="shared" si="210"/>
        <v>0</v>
      </c>
      <c r="K640" s="403">
        <f t="shared" si="210"/>
        <v>0</v>
      </c>
      <c r="L640" s="403">
        <f t="shared" si="210"/>
        <v>0</v>
      </c>
      <c r="M640" s="403">
        <f t="shared" si="210"/>
        <v>0</v>
      </c>
      <c r="N640" s="403">
        <f t="shared" si="210"/>
        <v>0</v>
      </c>
      <c r="O640" s="403">
        <f t="shared" si="210"/>
        <v>0</v>
      </c>
      <c r="P640" s="403">
        <f t="shared" si="210"/>
        <v>0</v>
      </c>
      <c r="Q640" s="403">
        <f t="shared" si="210"/>
        <v>0</v>
      </c>
      <c r="R640" s="403">
        <f t="shared" si="210"/>
        <v>0</v>
      </c>
      <c r="S640" s="403">
        <f t="shared" si="210"/>
        <v>0</v>
      </c>
      <c r="T640" s="403">
        <f t="shared" si="210"/>
        <v>0</v>
      </c>
      <c r="U640" s="403">
        <f t="shared" si="210"/>
        <v>0</v>
      </c>
      <c r="V640" s="403">
        <f t="shared" si="210"/>
        <v>0</v>
      </c>
      <c r="W640" s="403">
        <f t="shared" si="210"/>
        <v>0</v>
      </c>
      <c r="X640" s="403">
        <f t="shared" si="210"/>
        <v>0</v>
      </c>
      <c r="Y640" s="403">
        <f t="shared" si="210"/>
        <v>0</v>
      </c>
      <c r="Z640" s="403">
        <f t="shared" si="210"/>
        <v>0</v>
      </c>
      <c r="AA640" s="403">
        <f t="shared" si="210"/>
        <v>0</v>
      </c>
      <c r="AB640" s="403">
        <f t="shared" si="210"/>
        <v>0</v>
      </c>
      <c r="AC640" s="403">
        <f t="shared" si="210"/>
        <v>0</v>
      </c>
      <c r="AD640" s="403">
        <f t="shared" si="210"/>
        <v>0</v>
      </c>
      <c r="AE640" s="403">
        <f t="shared" si="210"/>
        <v>0</v>
      </c>
      <c r="AF640" s="403">
        <f t="shared" si="210"/>
        <v>0</v>
      </c>
      <c r="AG640" s="250">
        <f t="shared" si="209"/>
        <v>0</v>
      </c>
    </row>
    <row r="641" hidden="1" outlineLevel="1">
      <c r="A641" s="261"/>
      <c r="B641" s="262"/>
      <c r="C641" s="262"/>
      <c r="D641" s="262"/>
      <c r="E641" s="262"/>
      <c r="F641" s="262"/>
      <c r="G641" s="262"/>
      <c r="H641" s="262"/>
      <c r="I641" s="262"/>
      <c r="J641" s="262"/>
      <c r="K641" s="262"/>
      <c r="L641" s="262"/>
      <c r="M641" s="262"/>
      <c r="N641" s="262"/>
      <c r="O641" s="262"/>
      <c r="P641" s="262"/>
      <c r="Q641" s="262"/>
      <c r="R641" s="262"/>
      <c r="S641" s="262"/>
      <c r="T641" s="262"/>
      <c r="U641" s="262"/>
      <c r="V641" s="262"/>
      <c r="W641" s="262"/>
      <c r="X641" s="262"/>
      <c r="Y641" s="262"/>
      <c r="Z641" s="262"/>
      <c r="AA641" s="262"/>
      <c r="AB641" s="262"/>
      <c r="AC641" s="262"/>
      <c r="AD641" s="262"/>
      <c r="AE641" s="262"/>
      <c r="AF641" s="262"/>
      <c r="AG641" s="250"/>
    </row>
    <row r="642" hidden="1" outlineLevel="1">
      <c r="A642" s="401" t="s">
        <v>244</v>
      </c>
      <c r="B642" s="270"/>
      <c r="C642" s="270"/>
      <c r="D642" s="270"/>
      <c r="E642" s="270"/>
      <c r="F642" s="270"/>
      <c r="G642" s="270"/>
      <c r="H642" s="270"/>
      <c r="I642" s="270"/>
      <c r="J642" s="270"/>
      <c r="K642" s="270"/>
      <c r="L642" s="270"/>
      <c r="M642" s="270"/>
      <c r="N642" s="270"/>
      <c r="O642" s="270"/>
      <c r="P642" s="270"/>
      <c r="Q642" s="270"/>
      <c r="R642" s="270"/>
      <c r="S642" s="270"/>
      <c r="T642" s="270"/>
      <c r="U642" s="270"/>
      <c r="V642" s="270"/>
      <c r="W642" s="270"/>
      <c r="X642" s="270"/>
      <c r="Y642" s="270"/>
      <c r="Z642" s="270"/>
      <c r="AA642" s="270"/>
      <c r="AB642" s="270"/>
      <c r="AC642" s="270"/>
      <c r="AD642" s="270"/>
      <c r="AE642" s="270"/>
      <c r="AF642" s="270"/>
      <c r="AG642" s="250">
        <f t="shared" ref="AG642:AG644" si="211">SUM(B642:AF642)</f>
        <v>0</v>
      </c>
    </row>
    <row r="643" hidden="1" outlineLevel="1">
      <c r="A643" s="401" t="s">
        <v>1314</v>
      </c>
      <c r="B643" s="270"/>
      <c r="C643" s="270"/>
      <c r="D643" s="270"/>
      <c r="E643" s="270"/>
      <c r="F643" s="270"/>
      <c r="G643" s="270"/>
      <c r="H643" s="270"/>
      <c r="I643" s="270"/>
      <c r="J643" s="270"/>
      <c r="K643" s="270"/>
      <c r="L643" s="270"/>
      <c r="M643" s="270"/>
      <c r="N643" s="270"/>
      <c r="O643" s="270"/>
      <c r="P643" s="270"/>
      <c r="Q643" s="270"/>
      <c r="R643" s="270"/>
      <c r="S643" s="270"/>
      <c r="T643" s="270"/>
      <c r="U643" s="270"/>
      <c r="V643" s="270"/>
      <c r="W643" s="270"/>
      <c r="X643" s="270"/>
      <c r="Y643" s="270"/>
      <c r="Z643" s="270"/>
      <c r="AA643" s="270"/>
      <c r="AB643" s="270"/>
      <c r="AC643" s="270"/>
      <c r="AD643" s="270"/>
      <c r="AE643" s="270"/>
      <c r="AF643" s="270"/>
      <c r="AG643" s="250">
        <f t="shared" si="211"/>
        <v>0</v>
      </c>
    </row>
    <row r="644" hidden="1" outlineLevel="1">
      <c r="A644" s="402" t="s">
        <v>246</v>
      </c>
      <c r="B644" s="403">
        <f t="shared" ref="B644:AF644" si="212">sum(B642:B643)</f>
        <v>0</v>
      </c>
      <c r="C644" s="403">
        <f t="shared" si="212"/>
        <v>0</v>
      </c>
      <c r="D644" s="403">
        <f t="shared" si="212"/>
        <v>0</v>
      </c>
      <c r="E644" s="403">
        <f t="shared" si="212"/>
        <v>0</v>
      </c>
      <c r="F644" s="403">
        <f t="shared" si="212"/>
        <v>0</v>
      </c>
      <c r="G644" s="403">
        <f t="shared" si="212"/>
        <v>0</v>
      </c>
      <c r="H644" s="403">
        <f t="shared" si="212"/>
        <v>0</v>
      </c>
      <c r="I644" s="403">
        <f t="shared" si="212"/>
        <v>0</v>
      </c>
      <c r="J644" s="403">
        <f t="shared" si="212"/>
        <v>0</v>
      </c>
      <c r="K644" s="403">
        <f t="shared" si="212"/>
        <v>0</v>
      </c>
      <c r="L644" s="403">
        <f t="shared" si="212"/>
        <v>0</v>
      </c>
      <c r="M644" s="403">
        <f t="shared" si="212"/>
        <v>0</v>
      </c>
      <c r="N644" s="403">
        <f t="shared" si="212"/>
        <v>0</v>
      </c>
      <c r="O644" s="403">
        <f t="shared" si="212"/>
        <v>0</v>
      </c>
      <c r="P644" s="403">
        <f t="shared" si="212"/>
        <v>0</v>
      </c>
      <c r="Q644" s="403">
        <f t="shared" si="212"/>
        <v>0</v>
      </c>
      <c r="R644" s="403">
        <f t="shared" si="212"/>
        <v>0</v>
      </c>
      <c r="S644" s="403">
        <f t="shared" si="212"/>
        <v>0</v>
      </c>
      <c r="T644" s="403">
        <f t="shared" si="212"/>
        <v>0</v>
      </c>
      <c r="U644" s="403">
        <f t="shared" si="212"/>
        <v>0</v>
      </c>
      <c r="V644" s="403">
        <f t="shared" si="212"/>
        <v>0</v>
      </c>
      <c r="W644" s="403">
        <f t="shared" si="212"/>
        <v>0</v>
      </c>
      <c r="X644" s="403">
        <f t="shared" si="212"/>
        <v>0</v>
      </c>
      <c r="Y644" s="403">
        <f t="shared" si="212"/>
        <v>0</v>
      </c>
      <c r="Z644" s="403">
        <f t="shared" si="212"/>
        <v>0</v>
      </c>
      <c r="AA644" s="403">
        <f t="shared" si="212"/>
        <v>0</v>
      </c>
      <c r="AB644" s="403">
        <f t="shared" si="212"/>
        <v>0</v>
      </c>
      <c r="AC644" s="403">
        <f t="shared" si="212"/>
        <v>0</v>
      </c>
      <c r="AD644" s="403">
        <f t="shared" si="212"/>
        <v>0</v>
      </c>
      <c r="AE644" s="403">
        <f t="shared" si="212"/>
        <v>0</v>
      </c>
      <c r="AF644" s="403">
        <f t="shared" si="212"/>
        <v>0</v>
      </c>
      <c r="AG644" s="250">
        <f t="shared" si="211"/>
        <v>0</v>
      </c>
    </row>
    <row r="645" hidden="1" outlineLevel="1">
      <c r="A645" s="261"/>
      <c r="B645" s="262"/>
      <c r="C645" s="262"/>
      <c r="D645" s="262"/>
      <c r="E645" s="262"/>
      <c r="F645" s="262"/>
      <c r="G645" s="262"/>
      <c r="H645" s="262"/>
      <c r="I645" s="262"/>
      <c r="J645" s="262"/>
      <c r="K645" s="262"/>
      <c r="L645" s="262"/>
      <c r="M645" s="262"/>
      <c r="N645" s="262"/>
      <c r="O645" s="262"/>
      <c r="P645" s="262"/>
      <c r="Q645" s="262"/>
      <c r="R645" s="262"/>
      <c r="S645" s="262"/>
      <c r="T645" s="262"/>
      <c r="U645" s="262"/>
      <c r="V645" s="262"/>
      <c r="W645" s="262"/>
      <c r="X645" s="262"/>
      <c r="Y645" s="262"/>
      <c r="Z645" s="262"/>
      <c r="AA645" s="262"/>
      <c r="AB645" s="262"/>
      <c r="AC645" s="262"/>
      <c r="AD645" s="262"/>
      <c r="AE645" s="262"/>
      <c r="AF645" s="262"/>
      <c r="AG645" s="250"/>
    </row>
    <row r="646" hidden="1" outlineLevel="1">
      <c r="A646" s="401" t="s">
        <v>1315</v>
      </c>
      <c r="B646" s="270"/>
      <c r="C646" s="270"/>
      <c r="D646" s="270"/>
      <c r="E646" s="270"/>
      <c r="F646" s="270"/>
      <c r="G646" s="270"/>
      <c r="H646" s="270"/>
      <c r="I646" s="270"/>
      <c r="J646" s="270"/>
      <c r="K646" s="270"/>
      <c r="L646" s="270"/>
      <c r="M646" s="270"/>
      <c r="N646" s="270"/>
      <c r="O646" s="270"/>
      <c r="P646" s="270"/>
      <c r="Q646" s="270"/>
      <c r="R646" s="270"/>
      <c r="S646" s="270"/>
      <c r="T646" s="270"/>
      <c r="U646" s="270"/>
      <c r="V646" s="270"/>
      <c r="W646" s="270"/>
      <c r="X646" s="270"/>
      <c r="Y646" s="270"/>
      <c r="Z646" s="270"/>
      <c r="AA646" s="270"/>
      <c r="AB646" s="270"/>
      <c r="AC646" s="270"/>
      <c r="AD646" s="270"/>
      <c r="AE646" s="270"/>
      <c r="AF646" s="270"/>
      <c r="AG646" s="250">
        <f t="shared" ref="AG646:AG649" si="213">SUM(B646:AF646)</f>
        <v>0</v>
      </c>
    </row>
    <row r="647" hidden="1" outlineLevel="1">
      <c r="A647" s="401" t="s">
        <v>1316</v>
      </c>
      <c r="B647" s="270"/>
      <c r="C647" s="270"/>
      <c r="D647" s="270"/>
      <c r="E647" s="270"/>
      <c r="F647" s="270"/>
      <c r="G647" s="270"/>
      <c r="H647" s="270"/>
      <c r="I647" s="270"/>
      <c r="J647" s="270"/>
      <c r="K647" s="270"/>
      <c r="L647" s="270"/>
      <c r="M647" s="270"/>
      <c r="N647" s="270"/>
      <c r="O647" s="270"/>
      <c r="P647" s="270"/>
      <c r="Q647" s="270"/>
      <c r="R647" s="270"/>
      <c r="S647" s="270"/>
      <c r="T647" s="270"/>
      <c r="U647" s="270"/>
      <c r="V647" s="270"/>
      <c r="W647" s="270"/>
      <c r="X647" s="270"/>
      <c r="Y647" s="270"/>
      <c r="Z647" s="270"/>
      <c r="AA647" s="270"/>
      <c r="AB647" s="270"/>
      <c r="AC647" s="270"/>
      <c r="AD647" s="270"/>
      <c r="AE647" s="270"/>
      <c r="AF647" s="270"/>
      <c r="AG647" s="250">
        <f t="shared" si="213"/>
        <v>0</v>
      </c>
    </row>
    <row r="648" hidden="1" outlineLevel="1">
      <c r="A648" s="401" t="s">
        <v>1317</v>
      </c>
      <c r="B648" s="270"/>
      <c r="C648" s="270"/>
      <c r="D648" s="270"/>
      <c r="E648" s="270"/>
      <c r="F648" s="270"/>
      <c r="G648" s="270"/>
      <c r="H648" s="270"/>
      <c r="I648" s="270"/>
      <c r="J648" s="270"/>
      <c r="K648" s="270"/>
      <c r="L648" s="270"/>
      <c r="M648" s="270"/>
      <c r="N648" s="270"/>
      <c r="O648" s="270"/>
      <c r="P648" s="270"/>
      <c r="Q648" s="270"/>
      <c r="R648" s="270"/>
      <c r="S648" s="270"/>
      <c r="T648" s="270"/>
      <c r="U648" s="270"/>
      <c r="V648" s="270"/>
      <c r="W648" s="270"/>
      <c r="X648" s="270"/>
      <c r="Y648" s="270"/>
      <c r="Z648" s="270"/>
      <c r="AA648" s="270"/>
      <c r="AB648" s="270"/>
      <c r="AC648" s="270"/>
      <c r="AD648" s="270"/>
      <c r="AE648" s="270"/>
      <c r="AF648" s="270"/>
      <c r="AG648" s="250">
        <f t="shared" si="213"/>
        <v>0</v>
      </c>
    </row>
    <row r="649" hidden="1" outlineLevel="1">
      <c r="A649" s="404" t="s">
        <v>250</v>
      </c>
      <c r="B649" s="405">
        <f t="shared" ref="B649:AF649" si="214">sum(B646:B648)</f>
        <v>0</v>
      </c>
      <c r="C649" s="405">
        <f t="shared" si="214"/>
        <v>0</v>
      </c>
      <c r="D649" s="405">
        <f t="shared" si="214"/>
        <v>0</v>
      </c>
      <c r="E649" s="405">
        <f t="shared" si="214"/>
        <v>0</v>
      </c>
      <c r="F649" s="405">
        <f t="shared" si="214"/>
        <v>0</v>
      </c>
      <c r="G649" s="405">
        <f t="shared" si="214"/>
        <v>0</v>
      </c>
      <c r="H649" s="405">
        <f t="shared" si="214"/>
        <v>0</v>
      </c>
      <c r="I649" s="405">
        <f t="shared" si="214"/>
        <v>0</v>
      </c>
      <c r="J649" s="405">
        <f t="shared" si="214"/>
        <v>0</v>
      </c>
      <c r="K649" s="405">
        <f t="shared" si="214"/>
        <v>0</v>
      </c>
      <c r="L649" s="405">
        <f t="shared" si="214"/>
        <v>0</v>
      </c>
      <c r="M649" s="405">
        <f t="shared" si="214"/>
        <v>0</v>
      </c>
      <c r="N649" s="405">
        <f t="shared" si="214"/>
        <v>0</v>
      </c>
      <c r="O649" s="405">
        <f t="shared" si="214"/>
        <v>0</v>
      </c>
      <c r="P649" s="405">
        <f t="shared" si="214"/>
        <v>0</v>
      </c>
      <c r="Q649" s="405">
        <f t="shared" si="214"/>
        <v>0</v>
      </c>
      <c r="R649" s="405">
        <f t="shared" si="214"/>
        <v>0</v>
      </c>
      <c r="S649" s="405">
        <f t="shared" si="214"/>
        <v>0</v>
      </c>
      <c r="T649" s="405">
        <f t="shared" si="214"/>
        <v>0</v>
      </c>
      <c r="U649" s="405">
        <f t="shared" si="214"/>
        <v>0</v>
      </c>
      <c r="V649" s="405">
        <f t="shared" si="214"/>
        <v>0</v>
      </c>
      <c r="W649" s="405">
        <f t="shared" si="214"/>
        <v>0</v>
      </c>
      <c r="X649" s="405">
        <f t="shared" si="214"/>
        <v>0</v>
      </c>
      <c r="Y649" s="405">
        <f t="shared" si="214"/>
        <v>0</v>
      </c>
      <c r="Z649" s="405">
        <f t="shared" si="214"/>
        <v>0</v>
      </c>
      <c r="AA649" s="405">
        <f t="shared" si="214"/>
        <v>0</v>
      </c>
      <c r="AB649" s="405">
        <f t="shared" si="214"/>
        <v>0</v>
      </c>
      <c r="AC649" s="405">
        <f t="shared" si="214"/>
        <v>0</v>
      </c>
      <c r="AD649" s="405">
        <f t="shared" si="214"/>
        <v>0</v>
      </c>
      <c r="AE649" s="405">
        <f t="shared" si="214"/>
        <v>0</v>
      </c>
      <c r="AF649" s="405">
        <f t="shared" si="214"/>
        <v>0</v>
      </c>
      <c r="AG649" s="250">
        <f t="shared" si="213"/>
        <v>0</v>
      </c>
    </row>
    <row r="650">
      <c r="A650" s="261"/>
      <c r="B650" s="262"/>
      <c r="C650" s="262"/>
      <c r="D650" s="262"/>
      <c r="E650" s="262"/>
      <c r="F650" s="262"/>
      <c r="G650" s="262"/>
      <c r="H650" s="262"/>
      <c r="I650" s="262"/>
      <c r="J650" s="262"/>
      <c r="K650" s="262"/>
      <c r="L650" s="262"/>
      <c r="M650" s="262"/>
      <c r="N650" s="262"/>
      <c r="O650" s="262"/>
      <c r="P650" s="262"/>
      <c r="Q650" s="262"/>
      <c r="R650" s="262"/>
      <c r="S650" s="262"/>
      <c r="T650" s="262"/>
      <c r="U650" s="262"/>
      <c r="V650" s="262"/>
      <c r="W650" s="262"/>
      <c r="X650" s="262"/>
      <c r="Y650" s="262"/>
      <c r="Z650" s="262"/>
      <c r="AA650" s="262"/>
      <c r="AB650" s="262"/>
      <c r="AC650" s="262"/>
      <c r="AD650" s="262"/>
      <c r="AE650" s="262"/>
      <c r="AF650" s="262"/>
      <c r="AG650" s="250"/>
    </row>
    <row r="651">
      <c r="A651" s="407" t="s">
        <v>278</v>
      </c>
      <c r="B651" s="275">
        <v>0.0</v>
      </c>
      <c r="C651" s="275">
        <v>0.0</v>
      </c>
      <c r="D651" s="275">
        <v>0.0</v>
      </c>
      <c r="E651" s="275">
        <v>0.0</v>
      </c>
      <c r="F651" s="275">
        <v>0.0</v>
      </c>
      <c r="G651" s="275">
        <v>0.0</v>
      </c>
      <c r="H651" s="275">
        <v>0.0</v>
      </c>
      <c r="I651" s="275">
        <v>0.0</v>
      </c>
      <c r="J651" s="275">
        <v>0.0</v>
      </c>
      <c r="K651" s="275">
        <v>0.0</v>
      </c>
      <c r="L651" s="275">
        <v>0.0</v>
      </c>
      <c r="M651" s="275">
        <v>0.0</v>
      </c>
      <c r="N651" s="275">
        <v>0.0</v>
      </c>
      <c r="O651" s="275">
        <v>0.0</v>
      </c>
      <c r="P651" s="275">
        <v>0.0</v>
      </c>
      <c r="Q651" s="275">
        <v>0.0</v>
      </c>
      <c r="R651" s="275">
        <v>0.0</v>
      </c>
      <c r="S651" s="275">
        <v>0.0</v>
      </c>
      <c r="T651" s="275">
        <v>0.0</v>
      </c>
      <c r="U651" s="275">
        <v>0.0</v>
      </c>
      <c r="V651" s="275">
        <v>0.0</v>
      </c>
      <c r="W651" s="275">
        <v>0.0</v>
      </c>
      <c r="X651" s="275">
        <v>0.0</v>
      </c>
      <c r="Y651" s="275">
        <v>0.0</v>
      </c>
      <c r="Z651" s="275">
        <v>0.0</v>
      </c>
      <c r="AA651" s="275">
        <v>0.0</v>
      </c>
      <c r="AB651" s="275">
        <v>0.0</v>
      </c>
      <c r="AC651" s="275">
        <v>0.0</v>
      </c>
      <c r="AD651" s="275">
        <v>0.0</v>
      </c>
      <c r="AE651" s="275">
        <v>0.0</v>
      </c>
      <c r="AF651" s="275">
        <v>0.0</v>
      </c>
      <c r="AG651" s="250">
        <f t="shared" ref="AG651:AG664" si="215">SUM(B651:AF651)</f>
        <v>0</v>
      </c>
    </row>
    <row r="652">
      <c r="A652" s="408" t="s">
        <v>279</v>
      </c>
      <c r="B652" s="256">
        <v>0.0</v>
      </c>
      <c r="C652" s="256">
        <v>0.0</v>
      </c>
      <c r="D652" s="256">
        <v>0.0</v>
      </c>
      <c r="E652" s="256">
        <v>0.0</v>
      </c>
      <c r="F652" s="256">
        <v>0.0</v>
      </c>
      <c r="G652" s="256">
        <v>0.0</v>
      </c>
      <c r="H652" s="256">
        <v>0.0</v>
      </c>
      <c r="I652" s="256">
        <v>0.0</v>
      </c>
      <c r="J652" s="256">
        <v>0.0</v>
      </c>
      <c r="K652" s="256">
        <v>0.0</v>
      </c>
      <c r="L652" s="256">
        <v>0.0</v>
      </c>
      <c r="M652" s="256">
        <v>0.0</v>
      </c>
      <c r="N652" s="256">
        <v>0.0</v>
      </c>
      <c r="O652" s="256">
        <v>0.0</v>
      </c>
      <c r="P652" s="256">
        <v>0.0</v>
      </c>
      <c r="Q652" s="256">
        <v>0.0</v>
      </c>
      <c r="R652" s="256">
        <v>0.0</v>
      </c>
      <c r="S652" s="256">
        <v>0.0</v>
      </c>
      <c r="T652" s="256">
        <v>0.0</v>
      </c>
      <c r="U652" s="256">
        <v>0.0</v>
      </c>
      <c r="V652" s="256">
        <v>0.0</v>
      </c>
      <c r="W652" s="256">
        <v>0.0</v>
      </c>
      <c r="X652" s="256">
        <v>0.0</v>
      </c>
      <c r="Y652" s="256">
        <v>0.0</v>
      </c>
      <c r="Z652" s="256">
        <v>0.0</v>
      </c>
      <c r="AA652" s="256">
        <v>0.0</v>
      </c>
      <c r="AB652" s="256">
        <v>0.0</v>
      </c>
      <c r="AC652" s="256">
        <v>0.0</v>
      </c>
      <c r="AD652" s="256">
        <v>0.0</v>
      </c>
      <c r="AE652" s="256">
        <v>0.0</v>
      </c>
      <c r="AF652" s="256">
        <v>0.0</v>
      </c>
      <c r="AG652" s="250">
        <f t="shared" si="215"/>
        <v>0</v>
      </c>
    </row>
    <row r="653">
      <c r="A653" s="408" t="s">
        <v>1318</v>
      </c>
      <c r="B653" s="256">
        <v>0.0</v>
      </c>
      <c r="C653" s="256">
        <v>0.0</v>
      </c>
      <c r="D653" s="256">
        <v>28.595758</v>
      </c>
      <c r="E653" s="256">
        <v>0.0</v>
      </c>
      <c r="F653" s="256">
        <v>0.0</v>
      </c>
      <c r="G653" s="256">
        <v>0.0</v>
      </c>
      <c r="H653" s="256">
        <v>0.0</v>
      </c>
      <c r="I653" s="256">
        <v>0.0</v>
      </c>
      <c r="J653" s="256">
        <v>34.1881</v>
      </c>
      <c r="K653" s="256">
        <v>30.986376</v>
      </c>
      <c r="L653" s="256">
        <v>0.0</v>
      </c>
      <c r="M653" s="256">
        <v>0.0</v>
      </c>
      <c r="N653" s="256">
        <v>0.0</v>
      </c>
      <c r="O653" s="256">
        <v>0.0</v>
      </c>
      <c r="P653" s="256">
        <v>0.0</v>
      </c>
      <c r="Q653" s="256">
        <v>0.0</v>
      </c>
      <c r="R653" s="256">
        <v>33.137173</v>
      </c>
      <c r="S653" s="256">
        <v>0.0</v>
      </c>
      <c r="T653" s="256">
        <v>0.0</v>
      </c>
      <c r="U653" s="256">
        <v>28.092791</v>
      </c>
      <c r="V653" s="256">
        <v>0.0</v>
      </c>
      <c r="W653" s="256">
        <v>0.0</v>
      </c>
      <c r="X653" s="256">
        <v>0.0</v>
      </c>
      <c r="Y653" s="256">
        <v>33.7618</v>
      </c>
      <c r="Z653" s="256">
        <v>33.7589</v>
      </c>
      <c r="AA653" s="256">
        <v>33.7328</v>
      </c>
      <c r="AB653" s="256">
        <v>33.7154</v>
      </c>
      <c r="AC653" s="256">
        <v>33.785</v>
      </c>
      <c r="AD653" s="256">
        <v>0.0</v>
      </c>
      <c r="AE653" s="256">
        <v>30.722976</v>
      </c>
      <c r="AF653" s="256">
        <v>33.7995</v>
      </c>
      <c r="AG653" s="250">
        <f t="shared" si="215"/>
        <v>388.276574</v>
      </c>
    </row>
    <row r="654">
      <c r="A654" s="408" t="s">
        <v>1319</v>
      </c>
      <c r="B654" s="256">
        <v>0.0</v>
      </c>
      <c r="C654" s="256">
        <v>0.0</v>
      </c>
      <c r="D654" s="256">
        <v>0.0</v>
      </c>
      <c r="E654" s="256">
        <v>0.0</v>
      </c>
      <c r="F654" s="256">
        <v>0.0</v>
      </c>
      <c r="G654" s="256">
        <v>0.0</v>
      </c>
      <c r="H654" s="256">
        <v>0.0</v>
      </c>
      <c r="I654" s="256">
        <v>0.0</v>
      </c>
      <c r="J654" s="256">
        <v>0.0</v>
      </c>
      <c r="K654" s="256">
        <v>0.0</v>
      </c>
      <c r="L654" s="256">
        <v>0.0</v>
      </c>
      <c r="M654" s="256">
        <v>0.0</v>
      </c>
      <c r="N654" s="256">
        <v>0.0</v>
      </c>
      <c r="O654" s="256">
        <v>0.0</v>
      </c>
      <c r="P654" s="256">
        <v>0.0</v>
      </c>
      <c r="Q654" s="256">
        <v>0.0</v>
      </c>
      <c r="R654" s="256">
        <v>0.0</v>
      </c>
      <c r="S654" s="256">
        <v>0.0</v>
      </c>
      <c r="T654" s="256">
        <v>0.0</v>
      </c>
      <c r="U654" s="256">
        <v>0.0</v>
      </c>
      <c r="V654" s="256">
        <v>0.0</v>
      </c>
      <c r="W654" s="256">
        <v>0.0</v>
      </c>
      <c r="X654" s="256">
        <v>0.0</v>
      </c>
      <c r="Y654" s="256">
        <v>0.0</v>
      </c>
      <c r="Z654" s="256">
        <v>0.0</v>
      </c>
      <c r="AA654" s="256">
        <v>0.0</v>
      </c>
      <c r="AB654" s="256">
        <v>0.0</v>
      </c>
      <c r="AC654" s="256">
        <v>0.0</v>
      </c>
      <c r="AD654" s="256">
        <v>0.0</v>
      </c>
      <c r="AE654" s="256">
        <v>0.0</v>
      </c>
      <c r="AF654" s="256">
        <v>0.0</v>
      </c>
      <c r="AG654" s="250">
        <f t="shared" si="215"/>
        <v>0</v>
      </c>
    </row>
    <row r="655">
      <c r="A655" s="408" t="s">
        <v>1320</v>
      </c>
      <c r="B655" s="256">
        <v>0.0</v>
      </c>
      <c r="C655" s="256">
        <v>0.0</v>
      </c>
      <c r="D655" s="256">
        <v>0.0</v>
      </c>
      <c r="E655" s="256">
        <v>0.0</v>
      </c>
      <c r="F655" s="256">
        <v>0.0</v>
      </c>
      <c r="G655" s="256">
        <v>0.0</v>
      </c>
      <c r="H655" s="256">
        <v>0.0</v>
      </c>
      <c r="I655" s="256">
        <v>0.0</v>
      </c>
      <c r="J655" s="256">
        <v>0.0</v>
      </c>
      <c r="K655" s="256">
        <v>0.0</v>
      </c>
      <c r="L655" s="256">
        <v>0.0</v>
      </c>
      <c r="M655" s="256">
        <v>0.0</v>
      </c>
      <c r="N655" s="256">
        <v>0.0</v>
      </c>
      <c r="O655" s="256">
        <v>0.0</v>
      </c>
      <c r="P655" s="256">
        <v>0.0</v>
      </c>
      <c r="Q655" s="256">
        <v>0.0</v>
      </c>
      <c r="R655" s="256">
        <v>0.0</v>
      </c>
      <c r="S655" s="256">
        <v>0.0</v>
      </c>
      <c r="T655" s="256">
        <v>0.0</v>
      </c>
      <c r="U655" s="256">
        <v>0.0</v>
      </c>
      <c r="V655" s="256">
        <v>0.0</v>
      </c>
      <c r="W655" s="256">
        <v>0.0</v>
      </c>
      <c r="X655" s="256">
        <v>0.0</v>
      </c>
      <c r="Y655" s="256">
        <v>0.0</v>
      </c>
      <c r="Z655" s="256">
        <v>0.0</v>
      </c>
      <c r="AA655" s="256">
        <v>0.0</v>
      </c>
      <c r="AB655" s="256">
        <v>0.0</v>
      </c>
      <c r="AC655" s="256">
        <v>0.0</v>
      </c>
      <c r="AD655" s="256">
        <v>0.0</v>
      </c>
      <c r="AE655" s="256">
        <v>0.0</v>
      </c>
      <c r="AF655" s="256">
        <v>0.0</v>
      </c>
      <c r="AG655" s="250">
        <f t="shared" si="215"/>
        <v>0</v>
      </c>
    </row>
    <row r="656">
      <c r="A656" s="408" t="s">
        <v>1321</v>
      </c>
      <c r="B656" s="256">
        <v>0.0</v>
      </c>
      <c r="C656" s="256">
        <v>0.0</v>
      </c>
      <c r="D656" s="256">
        <v>0.0</v>
      </c>
      <c r="E656" s="256">
        <v>0.0</v>
      </c>
      <c r="F656" s="256">
        <v>0.0</v>
      </c>
      <c r="G656" s="256">
        <v>0.0</v>
      </c>
      <c r="H656" s="256">
        <v>0.0</v>
      </c>
      <c r="I656" s="256">
        <v>0.0</v>
      </c>
      <c r="J656" s="256">
        <v>0.0</v>
      </c>
      <c r="K656" s="256">
        <v>0.0</v>
      </c>
      <c r="L656" s="256">
        <v>0.0</v>
      </c>
      <c r="M656" s="256">
        <v>0.0</v>
      </c>
      <c r="N656" s="256">
        <v>0.0</v>
      </c>
      <c r="O656" s="256">
        <v>0.0</v>
      </c>
      <c r="P656" s="256">
        <v>0.0</v>
      </c>
      <c r="Q656" s="256">
        <v>0.0</v>
      </c>
      <c r="R656" s="256">
        <v>0.0</v>
      </c>
      <c r="S656" s="256">
        <v>0.0</v>
      </c>
      <c r="T656" s="256">
        <v>0.0</v>
      </c>
      <c r="U656" s="256">
        <v>0.0</v>
      </c>
      <c r="V656" s="256">
        <v>0.0</v>
      </c>
      <c r="W656" s="256">
        <v>0.0</v>
      </c>
      <c r="X656" s="256">
        <v>0.0</v>
      </c>
      <c r="Y656" s="256">
        <v>0.0</v>
      </c>
      <c r="Z656" s="256">
        <v>0.0</v>
      </c>
      <c r="AA656" s="256">
        <v>0.0</v>
      </c>
      <c r="AB656" s="256">
        <v>0.0</v>
      </c>
      <c r="AC656" s="256">
        <v>0.0</v>
      </c>
      <c r="AD656" s="256">
        <v>0.0</v>
      </c>
      <c r="AE656" s="256">
        <v>0.0</v>
      </c>
      <c r="AF656" s="256">
        <v>0.0</v>
      </c>
      <c r="AG656" s="250">
        <f t="shared" si="215"/>
        <v>0</v>
      </c>
    </row>
    <row r="657">
      <c r="A657" s="408" t="s">
        <v>1322</v>
      </c>
      <c r="B657" s="256">
        <v>0.0</v>
      </c>
      <c r="C657" s="256">
        <v>0.0</v>
      </c>
      <c r="D657" s="256">
        <v>0.0</v>
      </c>
      <c r="E657" s="256">
        <v>0.0</v>
      </c>
      <c r="F657" s="256">
        <v>0.0</v>
      </c>
      <c r="G657" s="256">
        <v>0.0</v>
      </c>
      <c r="H657" s="256">
        <v>0.0</v>
      </c>
      <c r="I657" s="256">
        <v>0.0</v>
      </c>
      <c r="J657" s="256">
        <v>0.0</v>
      </c>
      <c r="K657" s="256">
        <v>0.0</v>
      </c>
      <c r="L657" s="256">
        <v>0.0</v>
      </c>
      <c r="M657" s="256">
        <v>0.0</v>
      </c>
      <c r="N657" s="256">
        <v>0.0</v>
      </c>
      <c r="O657" s="256">
        <v>0.0</v>
      </c>
      <c r="P657" s="256">
        <v>0.0</v>
      </c>
      <c r="Q657" s="256">
        <v>0.0</v>
      </c>
      <c r="R657" s="256">
        <v>0.0</v>
      </c>
      <c r="S657" s="256">
        <v>0.0</v>
      </c>
      <c r="T657" s="256">
        <v>0.0</v>
      </c>
      <c r="U657" s="256">
        <v>0.0</v>
      </c>
      <c r="V657" s="256">
        <v>0.0</v>
      </c>
      <c r="W657" s="256">
        <v>0.0</v>
      </c>
      <c r="X657" s="256">
        <v>0.0</v>
      </c>
      <c r="Y657" s="256">
        <v>0.0</v>
      </c>
      <c r="Z657" s="256">
        <v>0.0</v>
      </c>
      <c r="AA657" s="256">
        <v>0.0</v>
      </c>
      <c r="AB657" s="256">
        <v>0.0</v>
      </c>
      <c r="AC657" s="256">
        <v>0.0</v>
      </c>
      <c r="AD657" s="256">
        <v>0.0</v>
      </c>
      <c r="AE657" s="256">
        <v>0.0</v>
      </c>
      <c r="AF657" s="256">
        <v>0.0</v>
      </c>
      <c r="AG657" s="250">
        <f t="shared" si="215"/>
        <v>0</v>
      </c>
    </row>
    <row r="658" collapsed="1">
      <c r="A658" s="408" t="s">
        <v>1323</v>
      </c>
      <c r="B658" s="256">
        <v>0.0</v>
      </c>
      <c r="C658" s="256">
        <v>0.0</v>
      </c>
      <c r="D658" s="256">
        <v>0.0</v>
      </c>
      <c r="E658" s="256">
        <v>0.0</v>
      </c>
      <c r="F658" s="256">
        <v>0.0</v>
      </c>
      <c r="G658" s="256">
        <v>0.0</v>
      </c>
      <c r="H658" s="256">
        <v>0.0</v>
      </c>
      <c r="I658" s="256">
        <v>0.0</v>
      </c>
      <c r="J658" s="256">
        <v>0.0</v>
      </c>
      <c r="K658" s="256">
        <v>0.0</v>
      </c>
      <c r="L658" s="256">
        <v>0.0</v>
      </c>
      <c r="M658" s="256">
        <v>0.0</v>
      </c>
      <c r="N658" s="256">
        <v>0.0</v>
      </c>
      <c r="O658" s="256">
        <v>0.0</v>
      </c>
      <c r="P658" s="256">
        <v>0.0</v>
      </c>
      <c r="Q658" s="256">
        <v>0.0</v>
      </c>
      <c r="R658" s="256">
        <v>0.0</v>
      </c>
      <c r="S658" s="256">
        <v>0.0</v>
      </c>
      <c r="T658" s="256">
        <v>0.0</v>
      </c>
      <c r="U658" s="256">
        <v>0.0</v>
      </c>
      <c r="V658" s="256">
        <v>0.0</v>
      </c>
      <c r="W658" s="256">
        <v>0.0</v>
      </c>
      <c r="X658" s="256">
        <v>0.0</v>
      </c>
      <c r="Y658" s="256">
        <v>0.0</v>
      </c>
      <c r="Z658" s="256">
        <v>0.0</v>
      </c>
      <c r="AA658" s="256">
        <v>0.0</v>
      </c>
      <c r="AB658" s="256">
        <v>0.0</v>
      </c>
      <c r="AC658" s="256">
        <v>0.0</v>
      </c>
      <c r="AD658" s="256">
        <v>0.0</v>
      </c>
      <c r="AE658" s="256">
        <v>0.0</v>
      </c>
      <c r="AF658" s="256">
        <v>0.0</v>
      </c>
      <c r="AG658" s="250">
        <f t="shared" si="215"/>
        <v>0</v>
      </c>
    </row>
    <row r="659" hidden="1" outlineLevel="1">
      <c r="A659" s="408" t="s">
        <v>1324</v>
      </c>
      <c r="B659" s="353"/>
      <c r="C659" s="353"/>
      <c r="D659" s="353"/>
      <c r="E659" s="353"/>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250">
        <f t="shared" si="215"/>
        <v>0</v>
      </c>
    </row>
    <row r="660" hidden="1" outlineLevel="1">
      <c r="A660" s="408" t="s">
        <v>1325</v>
      </c>
      <c r="B660" s="353"/>
      <c r="C660" s="353"/>
      <c r="D660" s="353"/>
      <c r="E660" s="353"/>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250">
        <f t="shared" si="215"/>
        <v>0</v>
      </c>
    </row>
    <row r="661" hidden="1" outlineLevel="1">
      <c r="A661" s="401" t="s">
        <v>1326</v>
      </c>
      <c r="B661" s="353"/>
      <c r="C661" s="353"/>
      <c r="D661" s="353"/>
      <c r="E661" s="353"/>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250">
        <f t="shared" si="215"/>
        <v>0</v>
      </c>
    </row>
    <row r="662" hidden="1" outlineLevel="1">
      <c r="A662" s="401" t="s">
        <v>1327</v>
      </c>
      <c r="B662" s="353"/>
      <c r="C662" s="353"/>
      <c r="D662" s="353"/>
      <c r="E662" s="353"/>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250">
        <f t="shared" si="215"/>
        <v>0</v>
      </c>
    </row>
    <row r="663" hidden="1" outlineLevel="1">
      <c r="A663" s="401" t="s">
        <v>290</v>
      </c>
      <c r="B663" s="353"/>
      <c r="C663" s="353"/>
      <c r="D663" s="353"/>
      <c r="E663" s="353"/>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250">
        <f t="shared" si="215"/>
        <v>0</v>
      </c>
    </row>
    <row r="664">
      <c r="A664" s="278" t="s">
        <v>291</v>
      </c>
      <c r="B664" s="279">
        <f t="shared" ref="B664:AF664" si="216">sum(B651:B663)</f>
        <v>0</v>
      </c>
      <c r="C664" s="279">
        <f t="shared" si="216"/>
        <v>0</v>
      </c>
      <c r="D664" s="279">
        <f t="shared" si="216"/>
        <v>28.595758</v>
      </c>
      <c r="E664" s="279">
        <f t="shared" si="216"/>
        <v>0</v>
      </c>
      <c r="F664" s="279">
        <f t="shared" si="216"/>
        <v>0</v>
      </c>
      <c r="G664" s="279">
        <f t="shared" si="216"/>
        <v>0</v>
      </c>
      <c r="H664" s="279">
        <f t="shared" si="216"/>
        <v>0</v>
      </c>
      <c r="I664" s="279">
        <f t="shared" si="216"/>
        <v>0</v>
      </c>
      <c r="J664" s="279">
        <f t="shared" si="216"/>
        <v>34.1881</v>
      </c>
      <c r="K664" s="279">
        <f t="shared" si="216"/>
        <v>30.986376</v>
      </c>
      <c r="L664" s="279">
        <f t="shared" si="216"/>
        <v>0</v>
      </c>
      <c r="M664" s="279">
        <f t="shared" si="216"/>
        <v>0</v>
      </c>
      <c r="N664" s="279">
        <f t="shared" si="216"/>
        <v>0</v>
      </c>
      <c r="O664" s="279">
        <f t="shared" si="216"/>
        <v>0</v>
      </c>
      <c r="P664" s="279">
        <f t="shared" si="216"/>
        <v>0</v>
      </c>
      <c r="Q664" s="279">
        <f t="shared" si="216"/>
        <v>0</v>
      </c>
      <c r="R664" s="279">
        <f t="shared" si="216"/>
        <v>33.137173</v>
      </c>
      <c r="S664" s="279">
        <f t="shared" si="216"/>
        <v>0</v>
      </c>
      <c r="T664" s="279">
        <f t="shared" si="216"/>
        <v>0</v>
      </c>
      <c r="U664" s="279">
        <f t="shared" si="216"/>
        <v>28.092791</v>
      </c>
      <c r="V664" s="279">
        <f t="shared" si="216"/>
        <v>0</v>
      </c>
      <c r="W664" s="279">
        <f t="shared" si="216"/>
        <v>0</v>
      </c>
      <c r="X664" s="279">
        <f t="shared" si="216"/>
        <v>0</v>
      </c>
      <c r="Y664" s="279">
        <f t="shared" si="216"/>
        <v>33.7618</v>
      </c>
      <c r="Z664" s="279">
        <f t="shared" si="216"/>
        <v>33.7589</v>
      </c>
      <c r="AA664" s="279">
        <f t="shared" si="216"/>
        <v>33.7328</v>
      </c>
      <c r="AB664" s="279">
        <f t="shared" si="216"/>
        <v>33.7154</v>
      </c>
      <c r="AC664" s="279">
        <f t="shared" si="216"/>
        <v>33.785</v>
      </c>
      <c r="AD664" s="279">
        <f t="shared" si="216"/>
        <v>0</v>
      </c>
      <c r="AE664" s="279">
        <f t="shared" si="216"/>
        <v>30.722976</v>
      </c>
      <c r="AF664" s="279">
        <f t="shared" si="216"/>
        <v>33.7995</v>
      </c>
      <c r="AG664" s="250">
        <f t="shared" si="215"/>
        <v>388.276574</v>
      </c>
    </row>
    <row r="665">
      <c r="A665" s="47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250"/>
    </row>
    <row r="666">
      <c r="AG666" s="189"/>
    </row>
    <row r="667">
      <c r="AG667" s="189"/>
    </row>
    <row r="668">
      <c r="A668" s="286" t="s">
        <v>842</v>
      </c>
      <c r="B668" s="200">
        <f t="shared" ref="B668:AF668" si="217">sum(B669,B680)</f>
        <v>0</v>
      </c>
      <c r="C668" s="200">
        <f t="shared" si="217"/>
        <v>0</v>
      </c>
      <c r="D668" s="200">
        <f t="shared" si="217"/>
        <v>0</v>
      </c>
      <c r="E668" s="200">
        <f t="shared" si="217"/>
        <v>0</v>
      </c>
      <c r="F668" s="200">
        <f t="shared" si="217"/>
        <v>0</v>
      </c>
      <c r="G668" s="200">
        <f t="shared" si="217"/>
        <v>0</v>
      </c>
      <c r="H668" s="200">
        <f t="shared" si="217"/>
        <v>1</v>
      </c>
      <c r="I668" s="200">
        <f t="shared" si="217"/>
        <v>1</v>
      </c>
      <c r="J668" s="200">
        <f t="shared" si="217"/>
        <v>0</v>
      </c>
      <c r="K668" s="200">
        <f t="shared" si="217"/>
        <v>0</v>
      </c>
      <c r="L668" s="200">
        <f t="shared" si="217"/>
        <v>2</v>
      </c>
      <c r="M668" s="200">
        <f t="shared" si="217"/>
        <v>0</v>
      </c>
      <c r="N668" s="200">
        <f t="shared" si="217"/>
        <v>0</v>
      </c>
      <c r="O668" s="200">
        <f t="shared" si="217"/>
        <v>0</v>
      </c>
      <c r="P668" s="200">
        <f t="shared" si="217"/>
        <v>0</v>
      </c>
      <c r="Q668" s="200">
        <f t="shared" si="217"/>
        <v>0</v>
      </c>
      <c r="R668" s="200">
        <f t="shared" si="217"/>
        <v>0</v>
      </c>
      <c r="S668" s="200">
        <f t="shared" si="217"/>
        <v>2</v>
      </c>
      <c r="T668" s="200">
        <f t="shared" si="217"/>
        <v>0</v>
      </c>
      <c r="U668" s="200">
        <f t="shared" si="217"/>
        <v>0</v>
      </c>
      <c r="V668" s="200">
        <f t="shared" si="217"/>
        <v>1</v>
      </c>
      <c r="W668" s="200">
        <f t="shared" si="217"/>
        <v>0</v>
      </c>
      <c r="X668" s="200">
        <f t="shared" si="217"/>
        <v>1</v>
      </c>
      <c r="Y668" s="200">
        <f t="shared" si="217"/>
        <v>1</v>
      </c>
      <c r="Z668" s="200">
        <f t="shared" si="217"/>
        <v>1</v>
      </c>
      <c r="AA668" s="200">
        <f t="shared" si="217"/>
        <v>1</v>
      </c>
      <c r="AB668" s="200">
        <f t="shared" si="217"/>
        <v>2</v>
      </c>
      <c r="AC668" s="200">
        <f t="shared" si="217"/>
        <v>0</v>
      </c>
      <c r="AD668" s="200">
        <f t="shared" si="217"/>
        <v>0</v>
      </c>
      <c r="AE668" s="200">
        <f t="shared" si="217"/>
        <v>0</v>
      </c>
      <c r="AF668" s="200">
        <f t="shared" si="217"/>
        <v>0</v>
      </c>
      <c r="AG668" s="189">
        <f t="shared" ref="AG668:AG673" si="219">SUM(B668:AF668)</f>
        <v>13</v>
      </c>
    </row>
    <row r="669">
      <c r="A669" s="202" t="s">
        <v>230</v>
      </c>
      <c r="B669" s="203">
        <f t="shared" ref="B669:AF669" si="218">sum(B673,B678)</f>
        <v>0</v>
      </c>
      <c r="C669" s="203">
        <f t="shared" si="218"/>
        <v>0</v>
      </c>
      <c r="D669" s="203">
        <f t="shared" si="218"/>
        <v>0</v>
      </c>
      <c r="E669" s="203">
        <f t="shared" si="218"/>
        <v>0</v>
      </c>
      <c r="F669" s="203">
        <f t="shared" si="218"/>
        <v>0</v>
      </c>
      <c r="G669" s="203">
        <f t="shared" si="218"/>
        <v>0</v>
      </c>
      <c r="H669" s="203">
        <f t="shared" si="218"/>
        <v>1</v>
      </c>
      <c r="I669" s="203">
        <f t="shared" si="218"/>
        <v>1</v>
      </c>
      <c r="J669" s="203">
        <f t="shared" si="218"/>
        <v>0</v>
      </c>
      <c r="K669" s="203">
        <f t="shared" si="218"/>
        <v>0</v>
      </c>
      <c r="L669" s="203">
        <f t="shared" si="218"/>
        <v>2</v>
      </c>
      <c r="M669" s="203">
        <f t="shared" si="218"/>
        <v>0</v>
      </c>
      <c r="N669" s="203">
        <f t="shared" si="218"/>
        <v>0</v>
      </c>
      <c r="O669" s="203">
        <f t="shared" si="218"/>
        <v>0</v>
      </c>
      <c r="P669" s="203">
        <f t="shared" si="218"/>
        <v>0</v>
      </c>
      <c r="Q669" s="203">
        <f t="shared" si="218"/>
        <v>0</v>
      </c>
      <c r="R669" s="203">
        <f t="shared" si="218"/>
        <v>0</v>
      </c>
      <c r="S669" s="203">
        <f t="shared" si="218"/>
        <v>2</v>
      </c>
      <c r="T669" s="203">
        <f t="shared" si="218"/>
        <v>0</v>
      </c>
      <c r="U669" s="203">
        <f t="shared" si="218"/>
        <v>0</v>
      </c>
      <c r="V669" s="203">
        <f t="shared" si="218"/>
        <v>1</v>
      </c>
      <c r="W669" s="203">
        <f t="shared" si="218"/>
        <v>0</v>
      </c>
      <c r="X669" s="203">
        <f t="shared" si="218"/>
        <v>1</v>
      </c>
      <c r="Y669" s="203">
        <f t="shared" si="218"/>
        <v>1</v>
      </c>
      <c r="Z669" s="203">
        <f t="shared" si="218"/>
        <v>1</v>
      </c>
      <c r="AA669" s="203">
        <f t="shared" si="218"/>
        <v>1</v>
      </c>
      <c r="AB669" s="203">
        <f t="shared" si="218"/>
        <v>2</v>
      </c>
      <c r="AC669" s="203">
        <f t="shared" si="218"/>
        <v>0</v>
      </c>
      <c r="AD669" s="203">
        <f t="shared" si="218"/>
        <v>0</v>
      </c>
      <c r="AE669" s="203">
        <f t="shared" si="218"/>
        <v>0</v>
      </c>
      <c r="AF669" s="203">
        <f t="shared" si="218"/>
        <v>0</v>
      </c>
      <c r="AG669" s="189">
        <f t="shared" si="219"/>
        <v>13</v>
      </c>
    </row>
    <row r="670">
      <c r="A670" s="288" t="s">
        <v>231</v>
      </c>
      <c r="B670" s="235">
        <v>0.0</v>
      </c>
      <c r="C670" s="235">
        <v>0.0</v>
      </c>
      <c r="D670" s="235">
        <v>0.0</v>
      </c>
      <c r="E670" s="235">
        <v>0.0</v>
      </c>
      <c r="F670" s="235">
        <v>0.0</v>
      </c>
      <c r="G670" s="235">
        <v>0.0</v>
      </c>
      <c r="H670" s="235">
        <v>0.0</v>
      </c>
      <c r="I670" s="235">
        <v>0.0</v>
      </c>
      <c r="J670" s="235">
        <v>0.0</v>
      </c>
      <c r="K670" s="235">
        <v>0.0</v>
      </c>
      <c r="L670" s="235">
        <v>0.0</v>
      </c>
      <c r="M670" s="235">
        <v>0.0</v>
      </c>
      <c r="N670" s="235">
        <v>0.0</v>
      </c>
      <c r="O670" s="235">
        <v>0.0</v>
      </c>
      <c r="P670" s="235">
        <v>0.0</v>
      </c>
      <c r="Q670" s="235">
        <v>0.0</v>
      </c>
      <c r="R670" s="235">
        <v>0.0</v>
      </c>
      <c r="S670" s="235">
        <v>0.0</v>
      </c>
      <c r="T670" s="235">
        <v>0.0</v>
      </c>
      <c r="U670" s="235">
        <v>0.0</v>
      </c>
      <c r="V670" s="235">
        <v>0.0</v>
      </c>
      <c r="W670" s="235">
        <v>0.0</v>
      </c>
      <c r="X670" s="235">
        <v>0.0</v>
      </c>
      <c r="Y670" s="235">
        <v>0.0</v>
      </c>
      <c r="Z670" s="235">
        <v>0.0</v>
      </c>
      <c r="AA670" s="235">
        <v>0.0</v>
      </c>
      <c r="AB670" s="235">
        <v>0.0</v>
      </c>
      <c r="AC670" s="235">
        <v>0.0</v>
      </c>
      <c r="AD670" s="235">
        <v>0.0</v>
      </c>
      <c r="AE670" s="235">
        <v>0.0</v>
      </c>
      <c r="AF670" s="235">
        <v>0.0</v>
      </c>
      <c r="AG670" s="189">
        <f t="shared" si="219"/>
        <v>0</v>
      </c>
    </row>
    <row r="671" collapsed="1">
      <c r="A671" s="288" t="s">
        <v>1328</v>
      </c>
      <c r="B671" s="235">
        <v>0.0</v>
      </c>
      <c r="C671" s="235">
        <v>0.0</v>
      </c>
      <c r="D671" s="235">
        <v>0.0</v>
      </c>
      <c r="E671" s="235">
        <v>0.0</v>
      </c>
      <c r="F671" s="235">
        <v>0.0</v>
      </c>
      <c r="G671" s="235">
        <v>0.0</v>
      </c>
      <c r="H671" s="235">
        <v>1.0</v>
      </c>
      <c r="I671" s="235">
        <v>1.0</v>
      </c>
      <c r="J671" s="235">
        <v>0.0</v>
      </c>
      <c r="K671" s="235">
        <v>0.0</v>
      </c>
      <c r="L671" s="235">
        <v>2.0</v>
      </c>
      <c r="M671" s="235">
        <v>0.0</v>
      </c>
      <c r="N671" s="235">
        <v>0.0</v>
      </c>
      <c r="O671" s="235">
        <v>0.0</v>
      </c>
      <c r="P671" s="235">
        <v>0.0</v>
      </c>
      <c r="Q671" s="235">
        <v>0.0</v>
      </c>
      <c r="R671" s="235">
        <v>0.0</v>
      </c>
      <c r="S671" s="235">
        <v>2.0</v>
      </c>
      <c r="T671" s="235">
        <v>0.0</v>
      </c>
      <c r="U671" s="235">
        <v>0.0</v>
      </c>
      <c r="V671" s="235">
        <v>1.0</v>
      </c>
      <c r="W671" s="235">
        <v>0.0</v>
      </c>
      <c r="X671" s="235">
        <v>1.0</v>
      </c>
      <c r="Y671" s="235">
        <v>1.0</v>
      </c>
      <c r="Z671" s="235">
        <v>1.0</v>
      </c>
      <c r="AA671" s="235">
        <v>1.0</v>
      </c>
      <c r="AB671" s="235">
        <v>2.0</v>
      </c>
      <c r="AC671" s="235">
        <v>0.0</v>
      </c>
      <c r="AD671" s="235">
        <v>0.0</v>
      </c>
      <c r="AE671" s="235">
        <v>0.0</v>
      </c>
      <c r="AF671" s="235">
        <v>0.0</v>
      </c>
      <c r="AG671" s="189">
        <f t="shared" si="219"/>
        <v>13</v>
      </c>
    </row>
    <row r="672" hidden="1" outlineLevel="1">
      <c r="A672" s="288" t="s">
        <v>1329</v>
      </c>
      <c r="B672" s="295"/>
      <c r="C672" s="295"/>
      <c r="D672" s="295"/>
      <c r="E672" s="295"/>
      <c r="F672" s="295"/>
      <c r="G672" s="295"/>
      <c r="H672" s="295"/>
      <c r="I672" s="295"/>
      <c r="J672" s="295"/>
      <c r="K672" s="295"/>
      <c r="L672" s="295"/>
      <c r="M672" s="295"/>
      <c r="N672" s="295"/>
      <c r="O672" s="295"/>
      <c r="P672" s="295"/>
      <c r="Q672" s="295"/>
      <c r="R672" s="295"/>
      <c r="S672" s="295"/>
      <c r="T672" s="295"/>
      <c r="U672" s="295"/>
      <c r="V672" s="295"/>
      <c r="W672" s="295"/>
      <c r="X672" s="295"/>
      <c r="Y672" s="295"/>
      <c r="Z672" s="295"/>
      <c r="AA672" s="295"/>
      <c r="AB672" s="295"/>
      <c r="AC672" s="295"/>
      <c r="AD672" s="295"/>
      <c r="AE672" s="295"/>
      <c r="AF672" s="295"/>
      <c r="AG672" s="189">
        <f t="shared" si="219"/>
        <v>0</v>
      </c>
    </row>
    <row r="673">
      <c r="A673" s="289" t="s">
        <v>234</v>
      </c>
      <c r="B673" s="290">
        <f t="shared" ref="B673:AF673" si="220">sum(B670:B672)</f>
        <v>0</v>
      </c>
      <c r="C673" s="290">
        <f t="shared" si="220"/>
        <v>0</v>
      </c>
      <c r="D673" s="290">
        <f t="shared" si="220"/>
        <v>0</v>
      </c>
      <c r="E673" s="290">
        <f t="shared" si="220"/>
        <v>0</v>
      </c>
      <c r="F673" s="290">
        <f t="shared" si="220"/>
        <v>0</v>
      </c>
      <c r="G673" s="290">
        <f t="shared" si="220"/>
        <v>0</v>
      </c>
      <c r="H673" s="290">
        <f t="shared" si="220"/>
        <v>1</v>
      </c>
      <c r="I673" s="290">
        <f t="shared" si="220"/>
        <v>1</v>
      </c>
      <c r="J673" s="290">
        <f t="shared" si="220"/>
        <v>0</v>
      </c>
      <c r="K673" s="290">
        <f t="shared" si="220"/>
        <v>0</v>
      </c>
      <c r="L673" s="290">
        <f t="shared" si="220"/>
        <v>2</v>
      </c>
      <c r="M673" s="290">
        <f t="shared" si="220"/>
        <v>0</v>
      </c>
      <c r="N673" s="290">
        <f t="shared" si="220"/>
        <v>0</v>
      </c>
      <c r="O673" s="290">
        <f t="shared" si="220"/>
        <v>0</v>
      </c>
      <c r="P673" s="290">
        <f t="shared" si="220"/>
        <v>0</v>
      </c>
      <c r="Q673" s="290">
        <f t="shared" si="220"/>
        <v>0</v>
      </c>
      <c r="R673" s="290">
        <f t="shared" si="220"/>
        <v>0</v>
      </c>
      <c r="S673" s="290">
        <f t="shared" si="220"/>
        <v>2</v>
      </c>
      <c r="T673" s="290">
        <f t="shared" si="220"/>
        <v>0</v>
      </c>
      <c r="U673" s="290">
        <f t="shared" si="220"/>
        <v>0</v>
      </c>
      <c r="V673" s="290">
        <f t="shared" si="220"/>
        <v>1</v>
      </c>
      <c r="W673" s="290">
        <f t="shared" si="220"/>
        <v>0</v>
      </c>
      <c r="X673" s="290">
        <f t="shared" si="220"/>
        <v>1</v>
      </c>
      <c r="Y673" s="290">
        <f t="shared" si="220"/>
        <v>1</v>
      </c>
      <c r="Z673" s="290">
        <f t="shared" si="220"/>
        <v>1</v>
      </c>
      <c r="AA673" s="290">
        <f t="shared" si="220"/>
        <v>1</v>
      </c>
      <c r="AB673" s="290">
        <f t="shared" si="220"/>
        <v>2</v>
      </c>
      <c r="AC673" s="290">
        <f t="shared" si="220"/>
        <v>0</v>
      </c>
      <c r="AD673" s="290">
        <f t="shared" si="220"/>
        <v>0</v>
      </c>
      <c r="AE673" s="290">
        <f t="shared" si="220"/>
        <v>0</v>
      </c>
      <c r="AF673" s="290">
        <f t="shared" si="220"/>
        <v>0</v>
      </c>
      <c r="AG673" s="189">
        <f t="shared" si="219"/>
        <v>13</v>
      </c>
    </row>
    <row r="674" collapsed="1">
      <c r="A674" s="211"/>
      <c r="B674" s="307"/>
      <c r="C674" s="307"/>
      <c r="D674" s="307"/>
      <c r="E674" s="307"/>
      <c r="F674" s="307"/>
      <c r="G674" s="307"/>
      <c r="H674" s="307"/>
      <c r="I674" s="307"/>
      <c r="J674" s="307"/>
      <c r="K674" s="307"/>
      <c r="L674" s="307"/>
      <c r="M674" s="307"/>
      <c r="N674" s="307"/>
      <c r="O674" s="307"/>
      <c r="P674" s="307"/>
      <c r="Q674" s="307"/>
      <c r="R674" s="307"/>
      <c r="S674" s="307"/>
      <c r="T674" s="307"/>
      <c r="U674" s="307"/>
      <c r="V674" s="307"/>
      <c r="W674" s="307"/>
      <c r="X674" s="307"/>
      <c r="Y674" s="307"/>
      <c r="Z674" s="307"/>
      <c r="AA674" s="307"/>
      <c r="AB674" s="307"/>
      <c r="AC674" s="307"/>
      <c r="AD674" s="307"/>
      <c r="AE674" s="307"/>
      <c r="AF674" s="307"/>
      <c r="AG674" s="189"/>
    </row>
    <row r="675" hidden="1" outlineLevel="1">
      <c r="A675" s="288" t="s">
        <v>235</v>
      </c>
      <c r="B675" s="295"/>
      <c r="C675" s="295"/>
      <c r="D675" s="295"/>
      <c r="E675" s="295"/>
      <c r="F675" s="295"/>
      <c r="G675" s="295"/>
      <c r="H675" s="295"/>
      <c r="I675" s="295"/>
      <c r="J675" s="295"/>
      <c r="K675" s="295"/>
      <c r="L675" s="295"/>
      <c r="M675" s="295"/>
      <c r="N675" s="295"/>
      <c r="O675" s="295"/>
      <c r="P675" s="295"/>
      <c r="Q675" s="295"/>
      <c r="R675" s="295"/>
      <c r="S675" s="295"/>
      <c r="T675" s="295"/>
      <c r="U675" s="295"/>
      <c r="V675" s="295"/>
      <c r="W675" s="295"/>
      <c r="X675" s="295"/>
      <c r="Y675" s="295"/>
      <c r="Z675" s="295"/>
      <c r="AA675" s="295"/>
      <c r="AB675" s="295"/>
      <c r="AC675" s="295"/>
      <c r="AD675" s="295"/>
      <c r="AE675" s="295"/>
      <c r="AF675" s="295"/>
      <c r="AG675" s="189">
        <f t="shared" ref="AG675:AG678" si="221">SUM(B675:AF675)</f>
        <v>0</v>
      </c>
    </row>
    <row r="676" hidden="1" outlineLevel="1">
      <c r="A676" s="288" t="s">
        <v>1330</v>
      </c>
      <c r="B676" s="295"/>
      <c r="C676" s="295"/>
      <c r="D676" s="295"/>
      <c r="E676" s="295"/>
      <c r="F676" s="295"/>
      <c r="G676" s="295"/>
      <c r="H676" s="295"/>
      <c r="I676" s="295"/>
      <c r="J676" s="295"/>
      <c r="K676" s="295"/>
      <c r="L676" s="295"/>
      <c r="M676" s="295"/>
      <c r="N676" s="295"/>
      <c r="O676" s="295"/>
      <c r="P676" s="295"/>
      <c r="Q676" s="295"/>
      <c r="R676" s="295"/>
      <c r="S676" s="295"/>
      <c r="T676" s="295"/>
      <c r="U676" s="295"/>
      <c r="V676" s="295"/>
      <c r="W676" s="295"/>
      <c r="X676" s="295"/>
      <c r="Y676" s="295"/>
      <c r="Z676" s="295"/>
      <c r="AA676" s="295"/>
      <c r="AB676" s="295"/>
      <c r="AC676" s="295"/>
      <c r="AD676" s="295"/>
      <c r="AE676" s="295"/>
      <c r="AF676" s="295"/>
      <c r="AG676" s="189">
        <f t="shared" si="221"/>
        <v>0</v>
      </c>
    </row>
    <row r="677" hidden="1" outlineLevel="1">
      <c r="A677" s="288" t="s">
        <v>1331</v>
      </c>
      <c r="B677" s="295"/>
      <c r="C677" s="295"/>
      <c r="D677" s="295"/>
      <c r="E677" s="295"/>
      <c r="F677" s="295"/>
      <c r="G677" s="295"/>
      <c r="H677" s="295"/>
      <c r="I677" s="295"/>
      <c r="J677" s="295"/>
      <c r="K677" s="295"/>
      <c r="L677" s="295"/>
      <c r="M677" s="295"/>
      <c r="N677" s="295"/>
      <c r="O677" s="295"/>
      <c r="P677" s="295"/>
      <c r="Q677" s="295"/>
      <c r="R677" s="295"/>
      <c r="S677" s="295"/>
      <c r="T677" s="295"/>
      <c r="U677" s="295"/>
      <c r="V677" s="295"/>
      <c r="W677" s="295"/>
      <c r="X677" s="295"/>
      <c r="Y677" s="295"/>
      <c r="Z677" s="295"/>
      <c r="AA677" s="295"/>
      <c r="AB677" s="295"/>
      <c r="AC677" s="295"/>
      <c r="AD677" s="295"/>
      <c r="AE677" s="295"/>
      <c r="AF677" s="295"/>
      <c r="AG677" s="189">
        <f t="shared" si="221"/>
        <v>0</v>
      </c>
    </row>
    <row r="678" hidden="1" outlineLevel="1">
      <c r="A678" s="289" t="s">
        <v>238</v>
      </c>
      <c r="B678" s="290">
        <f t="shared" ref="B678:AF678" si="222">sum(B675:B677)</f>
        <v>0</v>
      </c>
      <c r="C678" s="290">
        <f t="shared" si="222"/>
        <v>0</v>
      </c>
      <c r="D678" s="290">
        <f t="shared" si="222"/>
        <v>0</v>
      </c>
      <c r="E678" s="290">
        <f t="shared" si="222"/>
        <v>0</v>
      </c>
      <c r="F678" s="290">
        <f t="shared" si="222"/>
        <v>0</v>
      </c>
      <c r="G678" s="290">
        <f t="shared" si="222"/>
        <v>0</v>
      </c>
      <c r="H678" s="290">
        <f t="shared" si="222"/>
        <v>0</v>
      </c>
      <c r="I678" s="290">
        <f t="shared" si="222"/>
        <v>0</v>
      </c>
      <c r="J678" s="290">
        <f t="shared" si="222"/>
        <v>0</v>
      </c>
      <c r="K678" s="290">
        <f t="shared" si="222"/>
        <v>0</v>
      </c>
      <c r="L678" s="290">
        <f t="shared" si="222"/>
        <v>0</v>
      </c>
      <c r="M678" s="290">
        <f t="shared" si="222"/>
        <v>0</v>
      </c>
      <c r="N678" s="290">
        <f t="shared" si="222"/>
        <v>0</v>
      </c>
      <c r="O678" s="290">
        <f t="shared" si="222"/>
        <v>0</v>
      </c>
      <c r="P678" s="290">
        <f t="shared" si="222"/>
        <v>0</v>
      </c>
      <c r="Q678" s="290">
        <f t="shared" si="222"/>
        <v>0</v>
      </c>
      <c r="R678" s="290">
        <f t="shared" si="222"/>
        <v>0</v>
      </c>
      <c r="S678" s="290">
        <f t="shared" si="222"/>
        <v>0</v>
      </c>
      <c r="T678" s="290">
        <f t="shared" si="222"/>
        <v>0</v>
      </c>
      <c r="U678" s="290">
        <f t="shared" si="222"/>
        <v>0</v>
      </c>
      <c r="V678" s="290">
        <f t="shared" si="222"/>
        <v>0</v>
      </c>
      <c r="W678" s="290">
        <f t="shared" si="222"/>
        <v>0</v>
      </c>
      <c r="X678" s="290">
        <f t="shared" si="222"/>
        <v>0</v>
      </c>
      <c r="Y678" s="290">
        <f t="shared" si="222"/>
        <v>0</v>
      </c>
      <c r="Z678" s="290">
        <f t="shared" si="222"/>
        <v>0</v>
      </c>
      <c r="AA678" s="290">
        <f t="shared" si="222"/>
        <v>0</v>
      </c>
      <c r="AB678" s="290">
        <f t="shared" si="222"/>
        <v>0</v>
      </c>
      <c r="AC678" s="290">
        <f t="shared" si="222"/>
        <v>0</v>
      </c>
      <c r="AD678" s="290">
        <f t="shared" si="222"/>
        <v>0</v>
      </c>
      <c r="AE678" s="290">
        <f t="shared" si="222"/>
        <v>0</v>
      </c>
      <c r="AF678" s="290">
        <f t="shared" si="222"/>
        <v>0</v>
      </c>
      <c r="AG678" s="189">
        <f t="shared" si="221"/>
        <v>0</v>
      </c>
    </row>
    <row r="679" hidden="1" outlineLevel="1">
      <c r="A679" s="211"/>
      <c r="B679" s="293"/>
      <c r="C679" s="293"/>
      <c r="D679" s="293"/>
      <c r="E679" s="293"/>
      <c r="F679" s="293"/>
      <c r="G679" s="293"/>
      <c r="H679" s="293"/>
      <c r="I679" s="293"/>
      <c r="J679" s="293"/>
      <c r="K679" s="293"/>
      <c r="L679" s="293"/>
      <c r="M679" s="293"/>
      <c r="N679" s="293"/>
      <c r="O679" s="293"/>
      <c r="P679" s="293"/>
      <c r="Q679" s="293"/>
      <c r="R679" s="293"/>
      <c r="S679" s="293"/>
      <c r="T679" s="293"/>
      <c r="U679" s="293"/>
      <c r="V679" s="293"/>
      <c r="W679" s="293"/>
      <c r="X679" s="293"/>
      <c r="Y679" s="293"/>
      <c r="Z679" s="293"/>
      <c r="AA679" s="293"/>
      <c r="AB679" s="293"/>
      <c r="AC679" s="293"/>
      <c r="AD679" s="293"/>
      <c r="AE679" s="293"/>
      <c r="AF679" s="293"/>
      <c r="AG679" s="189"/>
    </row>
    <row r="680" collapsed="1">
      <c r="A680" s="218" t="s">
        <v>239</v>
      </c>
      <c r="B680" s="219">
        <f t="shared" ref="B680:AF680" si="223">sum(B684,B688,B693)</f>
        <v>0</v>
      </c>
      <c r="C680" s="219">
        <f t="shared" si="223"/>
        <v>0</v>
      </c>
      <c r="D680" s="219">
        <f t="shared" si="223"/>
        <v>0</v>
      </c>
      <c r="E680" s="219">
        <f t="shared" si="223"/>
        <v>0</v>
      </c>
      <c r="F680" s="219">
        <f t="shared" si="223"/>
        <v>0</v>
      </c>
      <c r="G680" s="219">
        <f t="shared" si="223"/>
        <v>0</v>
      </c>
      <c r="H680" s="219">
        <f t="shared" si="223"/>
        <v>0</v>
      </c>
      <c r="I680" s="219">
        <f t="shared" si="223"/>
        <v>0</v>
      </c>
      <c r="J680" s="219">
        <f t="shared" si="223"/>
        <v>0</v>
      </c>
      <c r="K680" s="219">
        <f t="shared" si="223"/>
        <v>0</v>
      </c>
      <c r="L680" s="219">
        <f t="shared" si="223"/>
        <v>0</v>
      </c>
      <c r="M680" s="219">
        <f t="shared" si="223"/>
        <v>0</v>
      </c>
      <c r="N680" s="219">
        <f t="shared" si="223"/>
        <v>0</v>
      </c>
      <c r="O680" s="219">
        <f t="shared" si="223"/>
        <v>0</v>
      </c>
      <c r="P680" s="219">
        <f t="shared" si="223"/>
        <v>0</v>
      </c>
      <c r="Q680" s="219">
        <f t="shared" si="223"/>
        <v>0</v>
      </c>
      <c r="R680" s="219">
        <f t="shared" si="223"/>
        <v>0</v>
      </c>
      <c r="S680" s="219">
        <f t="shared" si="223"/>
        <v>0</v>
      </c>
      <c r="T680" s="219">
        <f t="shared" si="223"/>
        <v>0</v>
      </c>
      <c r="U680" s="219">
        <f t="shared" si="223"/>
        <v>0</v>
      </c>
      <c r="V680" s="219">
        <f t="shared" si="223"/>
        <v>0</v>
      </c>
      <c r="W680" s="219">
        <f t="shared" si="223"/>
        <v>0</v>
      </c>
      <c r="X680" s="219">
        <f t="shared" si="223"/>
        <v>0</v>
      </c>
      <c r="Y680" s="219">
        <f t="shared" si="223"/>
        <v>0</v>
      </c>
      <c r="Z680" s="219">
        <f t="shared" si="223"/>
        <v>0</v>
      </c>
      <c r="AA680" s="219">
        <f t="shared" si="223"/>
        <v>0</v>
      </c>
      <c r="AB680" s="219">
        <f t="shared" si="223"/>
        <v>0</v>
      </c>
      <c r="AC680" s="219">
        <f t="shared" si="223"/>
        <v>0</v>
      </c>
      <c r="AD680" s="219">
        <f t="shared" si="223"/>
        <v>0</v>
      </c>
      <c r="AE680" s="219">
        <f t="shared" si="223"/>
        <v>0</v>
      </c>
      <c r="AF680" s="219">
        <f t="shared" si="223"/>
        <v>0</v>
      </c>
      <c r="AG680" s="189">
        <f t="shared" ref="AG680:AG684" si="224">SUM(B680:AF680)</f>
        <v>0</v>
      </c>
    </row>
    <row r="681" hidden="1" outlineLevel="1">
      <c r="A681" s="288" t="s">
        <v>240</v>
      </c>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c r="AD681" s="222"/>
      <c r="AE681" s="222"/>
      <c r="AF681" s="222"/>
      <c r="AG681" s="189">
        <f t="shared" si="224"/>
        <v>0</v>
      </c>
    </row>
    <row r="682" hidden="1" outlineLevel="1">
      <c r="A682" s="288" t="s">
        <v>1332</v>
      </c>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c r="AD682" s="222"/>
      <c r="AE682" s="222"/>
      <c r="AF682" s="222"/>
      <c r="AG682" s="189">
        <f t="shared" si="224"/>
        <v>0</v>
      </c>
    </row>
    <row r="683" hidden="1" outlineLevel="1">
      <c r="A683" s="288" t="s">
        <v>1333</v>
      </c>
      <c r="B683" s="295"/>
      <c r="C683" s="295"/>
      <c r="D683" s="295"/>
      <c r="E683" s="295"/>
      <c r="F683" s="295"/>
      <c r="G683" s="295"/>
      <c r="H683" s="295"/>
      <c r="I683" s="295"/>
      <c r="J683" s="295"/>
      <c r="K683" s="295"/>
      <c r="L683" s="295"/>
      <c r="M683" s="295"/>
      <c r="N683" s="295"/>
      <c r="O683" s="295"/>
      <c r="P683" s="295"/>
      <c r="Q683" s="295"/>
      <c r="R683" s="295"/>
      <c r="S683" s="295"/>
      <c r="T683" s="295"/>
      <c r="U683" s="295"/>
      <c r="V683" s="295"/>
      <c r="W683" s="295"/>
      <c r="X683" s="295"/>
      <c r="Y683" s="295"/>
      <c r="Z683" s="295"/>
      <c r="AA683" s="295"/>
      <c r="AB683" s="295"/>
      <c r="AC683" s="295"/>
      <c r="AD683" s="295"/>
      <c r="AE683" s="295"/>
      <c r="AF683" s="295"/>
      <c r="AG683" s="189">
        <f t="shared" si="224"/>
        <v>0</v>
      </c>
    </row>
    <row r="684" hidden="1" outlineLevel="1">
      <c r="A684" s="289" t="s">
        <v>243</v>
      </c>
      <c r="B684" s="290">
        <f t="shared" ref="B684:AF684" si="225">sum(B681:B683)</f>
        <v>0</v>
      </c>
      <c r="C684" s="290">
        <f t="shared" si="225"/>
        <v>0</v>
      </c>
      <c r="D684" s="290">
        <f t="shared" si="225"/>
        <v>0</v>
      </c>
      <c r="E684" s="290">
        <f t="shared" si="225"/>
        <v>0</v>
      </c>
      <c r="F684" s="290">
        <f t="shared" si="225"/>
        <v>0</v>
      </c>
      <c r="G684" s="290">
        <f t="shared" si="225"/>
        <v>0</v>
      </c>
      <c r="H684" s="290">
        <f t="shared" si="225"/>
        <v>0</v>
      </c>
      <c r="I684" s="290">
        <f t="shared" si="225"/>
        <v>0</v>
      </c>
      <c r="J684" s="290">
        <f t="shared" si="225"/>
        <v>0</v>
      </c>
      <c r="K684" s="290">
        <f t="shared" si="225"/>
        <v>0</v>
      </c>
      <c r="L684" s="290">
        <f t="shared" si="225"/>
        <v>0</v>
      </c>
      <c r="M684" s="290">
        <f t="shared" si="225"/>
        <v>0</v>
      </c>
      <c r="N684" s="290">
        <f t="shared" si="225"/>
        <v>0</v>
      </c>
      <c r="O684" s="290">
        <f t="shared" si="225"/>
        <v>0</v>
      </c>
      <c r="P684" s="290">
        <f t="shared" si="225"/>
        <v>0</v>
      </c>
      <c r="Q684" s="290">
        <f t="shared" si="225"/>
        <v>0</v>
      </c>
      <c r="R684" s="290">
        <f t="shared" si="225"/>
        <v>0</v>
      </c>
      <c r="S684" s="290">
        <f t="shared" si="225"/>
        <v>0</v>
      </c>
      <c r="T684" s="290">
        <f t="shared" si="225"/>
        <v>0</v>
      </c>
      <c r="U684" s="290">
        <f t="shared" si="225"/>
        <v>0</v>
      </c>
      <c r="V684" s="290">
        <f t="shared" si="225"/>
        <v>0</v>
      </c>
      <c r="W684" s="290">
        <f t="shared" si="225"/>
        <v>0</v>
      </c>
      <c r="X684" s="290">
        <f t="shared" si="225"/>
        <v>0</v>
      </c>
      <c r="Y684" s="290">
        <f t="shared" si="225"/>
        <v>0</v>
      </c>
      <c r="Z684" s="290">
        <f t="shared" si="225"/>
        <v>0</v>
      </c>
      <c r="AA684" s="290">
        <f t="shared" si="225"/>
        <v>0</v>
      </c>
      <c r="AB684" s="290">
        <f t="shared" si="225"/>
        <v>0</v>
      </c>
      <c r="AC684" s="290">
        <f t="shared" si="225"/>
        <v>0</v>
      </c>
      <c r="AD684" s="290">
        <f t="shared" si="225"/>
        <v>0</v>
      </c>
      <c r="AE684" s="290">
        <f t="shared" si="225"/>
        <v>0</v>
      </c>
      <c r="AF684" s="290">
        <f t="shared" si="225"/>
        <v>0</v>
      </c>
      <c r="AG684" s="189">
        <f t="shared" si="224"/>
        <v>0</v>
      </c>
    </row>
    <row r="685" hidden="1" outlineLevel="1">
      <c r="A685" s="211"/>
      <c r="B685" s="352"/>
      <c r="C685" s="352"/>
      <c r="D685" s="352"/>
      <c r="E685" s="352"/>
      <c r="F685" s="352"/>
      <c r="G685" s="352"/>
      <c r="H685" s="352"/>
      <c r="I685" s="352"/>
      <c r="J685" s="352"/>
      <c r="K685" s="352"/>
      <c r="L685" s="352"/>
      <c r="M685" s="352"/>
      <c r="N685" s="352"/>
      <c r="O685" s="352"/>
      <c r="P685" s="352"/>
      <c r="Q685" s="352"/>
      <c r="R685" s="352"/>
      <c r="S685" s="352"/>
      <c r="T685" s="352"/>
      <c r="U685" s="352"/>
      <c r="V685" s="352"/>
      <c r="W685" s="352"/>
      <c r="X685" s="352"/>
      <c r="Y685" s="352"/>
      <c r="Z685" s="352"/>
      <c r="AA685" s="352"/>
      <c r="AB685" s="352"/>
      <c r="AC685" s="352"/>
      <c r="AD685" s="352"/>
      <c r="AE685" s="352"/>
      <c r="AF685" s="352"/>
      <c r="AG685" s="189"/>
    </row>
    <row r="686" hidden="1" outlineLevel="1">
      <c r="A686" s="288" t="s">
        <v>244</v>
      </c>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c r="AD686" s="222"/>
      <c r="AE686" s="222"/>
      <c r="AF686" s="222"/>
      <c r="AG686" s="189">
        <f t="shared" ref="AG686:AG688" si="226">SUM(B686:AF686)</f>
        <v>0</v>
      </c>
    </row>
    <row r="687" hidden="1" outlineLevel="1">
      <c r="A687" s="288" t="s">
        <v>1334</v>
      </c>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c r="AA687" s="221"/>
      <c r="AB687" s="221"/>
      <c r="AC687" s="221"/>
      <c r="AD687" s="221"/>
      <c r="AE687" s="221"/>
      <c r="AF687" s="221"/>
      <c r="AG687" s="189">
        <f t="shared" si="226"/>
        <v>0</v>
      </c>
    </row>
    <row r="688" hidden="1" outlineLevel="1">
      <c r="A688" s="289" t="s">
        <v>246</v>
      </c>
      <c r="B688" s="290">
        <f t="shared" ref="B688:AF688" si="227">sum(B686:B687)</f>
        <v>0</v>
      </c>
      <c r="C688" s="290">
        <f t="shared" si="227"/>
        <v>0</v>
      </c>
      <c r="D688" s="290">
        <f t="shared" si="227"/>
        <v>0</v>
      </c>
      <c r="E688" s="290">
        <f t="shared" si="227"/>
        <v>0</v>
      </c>
      <c r="F688" s="290">
        <f t="shared" si="227"/>
        <v>0</v>
      </c>
      <c r="G688" s="290">
        <f t="shared" si="227"/>
        <v>0</v>
      </c>
      <c r="H688" s="290">
        <f t="shared" si="227"/>
        <v>0</v>
      </c>
      <c r="I688" s="290">
        <f t="shared" si="227"/>
        <v>0</v>
      </c>
      <c r="J688" s="290">
        <f t="shared" si="227"/>
        <v>0</v>
      </c>
      <c r="K688" s="290">
        <f t="shared" si="227"/>
        <v>0</v>
      </c>
      <c r="L688" s="290">
        <f t="shared" si="227"/>
        <v>0</v>
      </c>
      <c r="M688" s="290">
        <f t="shared" si="227"/>
        <v>0</v>
      </c>
      <c r="N688" s="290">
        <f t="shared" si="227"/>
        <v>0</v>
      </c>
      <c r="O688" s="290">
        <f t="shared" si="227"/>
        <v>0</v>
      </c>
      <c r="P688" s="290">
        <f t="shared" si="227"/>
        <v>0</v>
      </c>
      <c r="Q688" s="290">
        <f t="shared" si="227"/>
        <v>0</v>
      </c>
      <c r="R688" s="290">
        <f t="shared" si="227"/>
        <v>0</v>
      </c>
      <c r="S688" s="290">
        <f t="shared" si="227"/>
        <v>0</v>
      </c>
      <c r="T688" s="290">
        <f t="shared" si="227"/>
        <v>0</v>
      </c>
      <c r="U688" s="290">
        <f t="shared" si="227"/>
        <v>0</v>
      </c>
      <c r="V688" s="290">
        <f t="shared" si="227"/>
        <v>0</v>
      </c>
      <c r="W688" s="290">
        <f t="shared" si="227"/>
        <v>0</v>
      </c>
      <c r="X688" s="290">
        <f t="shared" si="227"/>
        <v>0</v>
      </c>
      <c r="Y688" s="290">
        <f t="shared" si="227"/>
        <v>0</v>
      </c>
      <c r="Z688" s="290">
        <f t="shared" si="227"/>
        <v>0</v>
      </c>
      <c r="AA688" s="290">
        <f t="shared" si="227"/>
        <v>0</v>
      </c>
      <c r="AB688" s="290">
        <f t="shared" si="227"/>
        <v>0</v>
      </c>
      <c r="AC688" s="290">
        <f t="shared" si="227"/>
        <v>0</v>
      </c>
      <c r="AD688" s="290">
        <f t="shared" si="227"/>
        <v>0</v>
      </c>
      <c r="AE688" s="290">
        <f t="shared" si="227"/>
        <v>0</v>
      </c>
      <c r="AF688" s="290">
        <f t="shared" si="227"/>
        <v>0</v>
      </c>
      <c r="AG688" s="189">
        <f t="shared" si="226"/>
        <v>0</v>
      </c>
    </row>
    <row r="689" hidden="1" outlineLevel="1">
      <c r="A689" s="211"/>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c r="AF689" s="145"/>
      <c r="AG689" s="189"/>
    </row>
    <row r="690" hidden="1" outlineLevel="1">
      <c r="A690" s="288" t="s">
        <v>1335</v>
      </c>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c r="AD690" s="222"/>
      <c r="AE690" s="222"/>
      <c r="AF690" s="222"/>
      <c r="AG690" s="189">
        <f t="shared" ref="AG690:AG693" si="228">SUM(B690:AF690)</f>
        <v>0</v>
      </c>
    </row>
    <row r="691" hidden="1" outlineLevel="1">
      <c r="A691" s="288" t="s">
        <v>1336</v>
      </c>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c r="AD691" s="222"/>
      <c r="AE691" s="222"/>
      <c r="AF691" s="222"/>
      <c r="AG691" s="189">
        <f t="shared" si="228"/>
        <v>0</v>
      </c>
    </row>
    <row r="692" hidden="1" outlineLevel="1">
      <c r="A692" s="288" t="s">
        <v>1337</v>
      </c>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c r="AD692" s="222"/>
      <c r="AE692" s="222"/>
      <c r="AF692" s="222"/>
      <c r="AG692" s="189">
        <f t="shared" si="228"/>
        <v>0</v>
      </c>
    </row>
    <row r="693" hidden="1" outlineLevel="1">
      <c r="A693" s="296" t="s">
        <v>250</v>
      </c>
      <c r="B693" s="297">
        <f t="shared" ref="B693:AF693" si="229">sum(B690:B692)</f>
        <v>0</v>
      </c>
      <c r="C693" s="297">
        <f t="shared" si="229"/>
        <v>0</v>
      </c>
      <c r="D693" s="297">
        <f t="shared" si="229"/>
        <v>0</v>
      </c>
      <c r="E693" s="297">
        <f t="shared" si="229"/>
        <v>0</v>
      </c>
      <c r="F693" s="297">
        <f t="shared" si="229"/>
        <v>0</v>
      </c>
      <c r="G693" s="297">
        <f t="shared" si="229"/>
        <v>0</v>
      </c>
      <c r="H693" s="297">
        <f t="shared" si="229"/>
        <v>0</v>
      </c>
      <c r="I693" s="297">
        <f t="shared" si="229"/>
        <v>0</v>
      </c>
      <c r="J693" s="297">
        <f t="shared" si="229"/>
        <v>0</v>
      </c>
      <c r="K693" s="297">
        <f t="shared" si="229"/>
        <v>0</v>
      </c>
      <c r="L693" s="297">
        <f t="shared" si="229"/>
        <v>0</v>
      </c>
      <c r="M693" s="297">
        <f t="shared" si="229"/>
        <v>0</v>
      </c>
      <c r="N693" s="297">
        <f t="shared" si="229"/>
        <v>0</v>
      </c>
      <c r="O693" s="297">
        <f t="shared" si="229"/>
        <v>0</v>
      </c>
      <c r="P693" s="297">
        <f t="shared" si="229"/>
        <v>0</v>
      </c>
      <c r="Q693" s="297">
        <f t="shared" si="229"/>
        <v>0</v>
      </c>
      <c r="R693" s="297">
        <f t="shared" si="229"/>
        <v>0</v>
      </c>
      <c r="S693" s="297">
        <f t="shared" si="229"/>
        <v>0</v>
      </c>
      <c r="T693" s="297">
        <f t="shared" si="229"/>
        <v>0</v>
      </c>
      <c r="U693" s="297">
        <f t="shared" si="229"/>
        <v>0</v>
      </c>
      <c r="V693" s="297">
        <f t="shared" si="229"/>
        <v>0</v>
      </c>
      <c r="W693" s="297">
        <f t="shared" si="229"/>
        <v>0</v>
      </c>
      <c r="X693" s="297">
        <f t="shared" si="229"/>
        <v>0</v>
      </c>
      <c r="Y693" s="297">
        <f t="shared" si="229"/>
        <v>0</v>
      </c>
      <c r="Z693" s="297">
        <f t="shared" si="229"/>
        <v>0</v>
      </c>
      <c r="AA693" s="297">
        <f t="shared" si="229"/>
        <v>0</v>
      </c>
      <c r="AB693" s="297">
        <f t="shared" si="229"/>
        <v>0</v>
      </c>
      <c r="AC693" s="297">
        <f t="shared" si="229"/>
        <v>0</v>
      </c>
      <c r="AD693" s="297">
        <f t="shared" si="229"/>
        <v>0</v>
      </c>
      <c r="AE693" s="297">
        <f t="shared" si="229"/>
        <v>0</v>
      </c>
      <c r="AF693" s="297">
        <f t="shared" si="229"/>
        <v>0</v>
      </c>
      <c r="AG693" s="189">
        <f t="shared" si="228"/>
        <v>0</v>
      </c>
    </row>
    <row r="694">
      <c r="A694" s="211"/>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c r="AF694" s="145"/>
      <c r="AG694" s="189"/>
    </row>
    <row r="695">
      <c r="A695" s="299" t="s">
        <v>278</v>
      </c>
      <c r="B695" s="245">
        <v>0.0</v>
      </c>
      <c r="C695" s="245">
        <v>0.0</v>
      </c>
      <c r="D695" s="245">
        <v>0.0</v>
      </c>
      <c r="E695" s="245">
        <v>0.0</v>
      </c>
      <c r="F695" s="245">
        <v>0.0</v>
      </c>
      <c r="G695" s="245">
        <v>0.0</v>
      </c>
      <c r="H695" s="245">
        <v>0.0</v>
      </c>
      <c r="I695" s="245">
        <v>0.0</v>
      </c>
      <c r="J695" s="245">
        <v>0.0</v>
      </c>
      <c r="K695" s="245">
        <v>0.0</v>
      </c>
      <c r="L695" s="245">
        <v>0.0</v>
      </c>
      <c r="M695" s="245">
        <v>0.0</v>
      </c>
      <c r="N695" s="245">
        <v>0.0</v>
      </c>
      <c r="O695" s="245">
        <v>0.0</v>
      </c>
      <c r="P695" s="245">
        <v>0.0</v>
      </c>
      <c r="Q695" s="245">
        <v>0.0</v>
      </c>
      <c r="R695" s="245">
        <v>0.0</v>
      </c>
      <c r="S695" s="245">
        <v>0.0</v>
      </c>
      <c r="T695" s="245">
        <v>0.0</v>
      </c>
      <c r="U695" s="245">
        <v>0.0</v>
      </c>
      <c r="V695" s="245">
        <v>0.0</v>
      </c>
      <c r="W695" s="245">
        <v>0.0</v>
      </c>
      <c r="X695" s="245">
        <v>0.0</v>
      </c>
      <c r="Y695" s="245">
        <v>0.0</v>
      </c>
      <c r="Z695" s="245">
        <v>0.0</v>
      </c>
      <c r="AA695" s="245">
        <v>0.0</v>
      </c>
      <c r="AB695" s="245">
        <v>0.0</v>
      </c>
      <c r="AC695" s="245">
        <v>0.0</v>
      </c>
      <c r="AD695" s="245">
        <v>0.0</v>
      </c>
      <c r="AE695" s="245">
        <v>0.0</v>
      </c>
      <c r="AF695" s="245">
        <v>0.0</v>
      </c>
      <c r="AG695" s="189">
        <f t="shared" ref="AG695:AG708" si="230">SUM(B695:AF695)</f>
        <v>0</v>
      </c>
    </row>
    <row r="696">
      <c r="A696" s="300" t="s">
        <v>279</v>
      </c>
      <c r="B696" s="235">
        <v>0.0</v>
      </c>
      <c r="C696" s="235">
        <v>0.0</v>
      </c>
      <c r="D696" s="235">
        <v>0.0</v>
      </c>
      <c r="E696" s="235">
        <v>0.0</v>
      </c>
      <c r="F696" s="235">
        <v>0.0</v>
      </c>
      <c r="G696" s="235">
        <v>0.0</v>
      </c>
      <c r="H696" s="235">
        <v>0.0</v>
      </c>
      <c r="I696" s="235">
        <v>0.0</v>
      </c>
      <c r="J696" s="235">
        <v>0.0</v>
      </c>
      <c r="K696" s="235">
        <v>0.0</v>
      </c>
      <c r="L696" s="235">
        <v>0.0</v>
      </c>
      <c r="M696" s="235">
        <v>0.0</v>
      </c>
      <c r="N696" s="235">
        <v>0.0</v>
      </c>
      <c r="O696" s="235">
        <v>0.0</v>
      </c>
      <c r="P696" s="235">
        <v>0.0</v>
      </c>
      <c r="Q696" s="235">
        <v>0.0</v>
      </c>
      <c r="R696" s="235">
        <v>0.0</v>
      </c>
      <c r="S696" s="235">
        <v>0.0</v>
      </c>
      <c r="T696" s="235">
        <v>0.0</v>
      </c>
      <c r="U696" s="235">
        <v>0.0</v>
      </c>
      <c r="V696" s="235">
        <v>0.0</v>
      </c>
      <c r="W696" s="235">
        <v>0.0</v>
      </c>
      <c r="X696" s="235">
        <v>0.0</v>
      </c>
      <c r="Y696" s="235">
        <v>0.0</v>
      </c>
      <c r="Z696" s="235">
        <v>0.0</v>
      </c>
      <c r="AA696" s="235">
        <v>0.0</v>
      </c>
      <c r="AB696" s="235">
        <v>0.0</v>
      </c>
      <c r="AC696" s="235">
        <v>0.0</v>
      </c>
      <c r="AD696" s="235">
        <v>0.0</v>
      </c>
      <c r="AE696" s="235">
        <v>0.0</v>
      </c>
      <c r="AF696" s="235">
        <v>0.0</v>
      </c>
      <c r="AG696" s="189">
        <f t="shared" si="230"/>
        <v>0</v>
      </c>
    </row>
    <row r="697">
      <c r="A697" s="300" t="s">
        <v>1338</v>
      </c>
      <c r="B697" s="235">
        <v>0.0</v>
      </c>
      <c r="C697" s="235">
        <v>0.0</v>
      </c>
      <c r="D697" s="235">
        <v>0.0</v>
      </c>
      <c r="E697" s="235">
        <v>0.0</v>
      </c>
      <c r="F697" s="235">
        <v>0.0</v>
      </c>
      <c r="G697" s="235">
        <v>0.0</v>
      </c>
      <c r="H697" s="235">
        <v>0.0</v>
      </c>
      <c r="I697" s="235">
        <v>0.0</v>
      </c>
      <c r="J697" s="235">
        <v>0.0</v>
      </c>
      <c r="K697" s="235">
        <v>0.0</v>
      </c>
      <c r="L697" s="235">
        <v>0.0</v>
      </c>
      <c r="M697" s="235">
        <v>0.0</v>
      </c>
      <c r="N697" s="235">
        <v>0.0</v>
      </c>
      <c r="O697" s="235">
        <v>0.0</v>
      </c>
      <c r="P697" s="235">
        <v>0.0</v>
      </c>
      <c r="Q697" s="235">
        <v>0.0</v>
      </c>
      <c r="R697" s="235">
        <v>0.0</v>
      </c>
      <c r="S697" s="235">
        <v>0.0</v>
      </c>
      <c r="T697" s="235">
        <v>0.0</v>
      </c>
      <c r="U697" s="235">
        <v>1.0</v>
      </c>
      <c r="V697" s="235">
        <v>0.0</v>
      </c>
      <c r="W697" s="235">
        <v>0.0</v>
      </c>
      <c r="X697" s="235">
        <v>0.0</v>
      </c>
      <c r="Y697" s="235">
        <v>0.0</v>
      </c>
      <c r="Z697" s="235">
        <v>0.0</v>
      </c>
      <c r="AA697" s="235">
        <v>0.0</v>
      </c>
      <c r="AB697" s="235">
        <v>0.0</v>
      </c>
      <c r="AC697" s="235">
        <v>0.0</v>
      </c>
      <c r="AD697" s="235">
        <v>0.0</v>
      </c>
      <c r="AE697" s="235">
        <v>0.0</v>
      </c>
      <c r="AF697" s="235">
        <v>0.0</v>
      </c>
      <c r="AG697" s="189">
        <f t="shared" si="230"/>
        <v>1</v>
      </c>
    </row>
    <row r="698">
      <c r="A698" s="300" t="s">
        <v>1339</v>
      </c>
      <c r="B698" s="235">
        <v>0.0</v>
      </c>
      <c r="C698" s="235">
        <v>0.0</v>
      </c>
      <c r="D698" s="235">
        <v>0.0</v>
      </c>
      <c r="E698" s="235">
        <v>0.0</v>
      </c>
      <c r="F698" s="235">
        <v>0.0</v>
      </c>
      <c r="G698" s="235">
        <v>0.0</v>
      </c>
      <c r="H698" s="235">
        <v>0.0</v>
      </c>
      <c r="I698" s="235">
        <v>0.0</v>
      </c>
      <c r="J698" s="235">
        <v>0.0</v>
      </c>
      <c r="K698" s="235">
        <v>0.0</v>
      </c>
      <c r="L698" s="235">
        <v>0.0</v>
      </c>
      <c r="M698" s="235">
        <v>0.0</v>
      </c>
      <c r="N698" s="235">
        <v>0.0</v>
      </c>
      <c r="O698" s="235">
        <v>0.0</v>
      </c>
      <c r="P698" s="235">
        <v>0.0</v>
      </c>
      <c r="Q698" s="235">
        <v>0.0</v>
      </c>
      <c r="R698" s="235">
        <v>0.0</v>
      </c>
      <c r="S698" s="235">
        <v>0.0</v>
      </c>
      <c r="T698" s="235">
        <v>0.0</v>
      </c>
      <c r="U698" s="235">
        <v>0.0</v>
      </c>
      <c r="V698" s="235">
        <v>0.0</v>
      </c>
      <c r="W698" s="235">
        <v>0.0</v>
      </c>
      <c r="X698" s="235">
        <v>0.0</v>
      </c>
      <c r="Y698" s="235">
        <v>0.0</v>
      </c>
      <c r="Z698" s="235">
        <v>0.0</v>
      </c>
      <c r="AA698" s="235">
        <v>0.0</v>
      </c>
      <c r="AB698" s="235">
        <v>0.0</v>
      </c>
      <c r="AC698" s="235">
        <v>0.0</v>
      </c>
      <c r="AD698" s="235">
        <v>0.0</v>
      </c>
      <c r="AE698" s="235">
        <v>0.0</v>
      </c>
      <c r="AF698" s="235">
        <v>0.0</v>
      </c>
      <c r="AG698" s="189">
        <f t="shared" si="230"/>
        <v>0</v>
      </c>
    </row>
    <row r="699">
      <c r="A699" s="300" t="s">
        <v>1340</v>
      </c>
      <c r="B699" s="235">
        <v>0.0</v>
      </c>
      <c r="C699" s="235">
        <v>0.0</v>
      </c>
      <c r="D699" s="235">
        <v>0.0</v>
      </c>
      <c r="E699" s="235">
        <v>0.0</v>
      </c>
      <c r="F699" s="235">
        <v>0.0</v>
      </c>
      <c r="G699" s="235">
        <v>0.0</v>
      </c>
      <c r="H699" s="235">
        <v>0.0</v>
      </c>
      <c r="I699" s="235">
        <v>0.0</v>
      </c>
      <c r="J699" s="235">
        <v>0.0</v>
      </c>
      <c r="K699" s="235">
        <v>0.0</v>
      </c>
      <c r="L699" s="235">
        <v>0.0</v>
      </c>
      <c r="M699" s="235">
        <v>0.0</v>
      </c>
      <c r="N699" s="235">
        <v>0.0</v>
      </c>
      <c r="O699" s="235">
        <v>0.0</v>
      </c>
      <c r="P699" s="235">
        <v>0.0</v>
      </c>
      <c r="Q699" s="235">
        <v>0.0</v>
      </c>
      <c r="R699" s="235">
        <v>0.0</v>
      </c>
      <c r="S699" s="235">
        <v>0.0</v>
      </c>
      <c r="T699" s="235">
        <v>0.0</v>
      </c>
      <c r="U699" s="235">
        <v>0.0</v>
      </c>
      <c r="V699" s="235">
        <v>0.0</v>
      </c>
      <c r="W699" s="235">
        <v>0.0</v>
      </c>
      <c r="X699" s="235">
        <v>0.0</v>
      </c>
      <c r="Y699" s="235">
        <v>0.0</v>
      </c>
      <c r="Z699" s="235">
        <v>0.0</v>
      </c>
      <c r="AA699" s="235">
        <v>0.0</v>
      </c>
      <c r="AB699" s="235">
        <v>0.0</v>
      </c>
      <c r="AC699" s="235">
        <v>0.0</v>
      </c>
      <c r="AD699" s="235">
        <v>0.0</v>
      </c>
      <c r="AE699" s="235">
        <v>0.0</v>
      </c>
      <c r="AF699" s="235">
        <v>0.0</v>
      </c>
      <c r="AG699" s="189">
        <f t="shared" si="230"/>
        <v>0</v>
      </c>
    </row>
    <row r="700">
      <c r="A700" s="300" t="s">
        <v>1341</v>
      </c>
      <c r="B700" s="235">
        <v>0.0</v>
      </c>
      <c r="C700" s="235">
        <v>0.0</v>
      </c>
      <c r="D700" s="235">
        <v>0.0</v>
      </c>
      <c r="E700" s="235">
        <v>0.0</v>
      </c>
      <c r="F700" s="235">
        <v>0.0</v>
      </c>
      <c r="G700" s="235">
        <v>0.0</v>
      </c>
      <c r="H700" s="235">
        <v>0.0</v>
      </c>
      <c r="I700" s="235">
        <v>0.0</v>
      </c>
      <c r="J700" s="235">
        <v>0.0</v>
      </c>
      <c r="K700" s="235">
        <v>0.0</v>
      </c>
      <c r="L700" s="235">
        <v>0.0</v>
      </c>
      <c r="M700" s="235">
        <v>0.0</v>
      </c>
      <c r="N700" s="235">
        <v>0.0</v>
      </c>
      <c r="O700" s="235">
        <v>0.0</v>
      </c>
      <c r="P700" s="235">
        <v>0.0</v>
      </c>
      <c r="Q700" s="235">
        <v>0.0</v>
      </c>
      <c r="R700" s="235">
        <v>0.0</v>
      </c>
      <c r="S700" s="235">
        <v>0.0</v>
      </c>
      <c r="T700" s="235">
        <v>0.0</v>
      </c>
      <c r="U700" s="235">
        <v>0.0</v>
      </c>
      <c r="V700" s="235">
        <v>0.0</v>
      </c>
      <c r="W700" s="235">
        <v>0.0</v>
      </c>
      <c r="X700" s="235">
        <v>0.0</v>
      </c>
      <c r="Y700" s="235">
        <v>0.0</v>
      </c>
      <c r="Z700" s="235">
        <v>0.0</v>
      </c>
      <c r="AA700" s="235">
        <v>0.0</v>
      </c>
      <c r="AB700" s="235">
        <v>0.0</v>
      </c>
      <c r="AC700" s="235">
        <v>0.0</v>
      </c>
      <c r="AD700" s="235">
        <v>0.0</v>
      </c>
      <c r="AE700" s="235">
        <v>0.0</v>
      </c>
      <c r="AF700" s="235">
        <v>0.0</v>
      </c>
      <c r="AG700" s="189">
        <f t="shared" si="230"/>
        <v>0</v>
      </c>
    </row>
    <row r="701">
      <c r="A701" s="300" t="s">
        <v>1342</v>
      </c>
      <c r="B701" s="235">
        <v>0.0</v>
      </c>
      <c r="C701" s="235">
        <v>0.0</v>
      </c>
      <c r="D701" s="235">
        <v>0.0</v>
      </c>
      <c r="E701" s="235">
        <v>0.0</v>
      </c>
      <c r="F701" s="235">
        <v>0.0</v>
      </c>
      <c r="G701" s="235">
        <v>0.0</v>
      </c>
      <c r="H701" s="235">
        <v>0.0</v>
      </c>
      <c r="I701" s="235">
        <v>0.0</v>
      </c>
      <c r="J701" s="235">
        <v>0.0</v>
      </c>
      <c r="K701" s="235">
        <v>0.0</v>
      </c>
      <c r="L701" s="235">
        <v>0.0</v>
      </c>
      <c r="M701" s="235">
        <v>0.0</v>
      </c>
      <c r="N701" s="235">
        <v>0.0</v>
      </c>
      <c r="O701" s="235">
        <v>0.0</v>
      </c>
      <c r="P701" s="235">
        <v>0.0</v>
      </c>
      <c r="Q701" s="235">
        <v>0.0</v>
      </c>
      <c r="R701" s="235">
        <v>0.0</v>
      </c>
      <c r="S701" s="235">
        <v>0.0</v>
      </c>
      <c r="T701" s="235">
        <v>0.0</v>
      </c>
      <c r="U701" s="235">
        <v>0.0</v>
      </c>
      <c r="V701" s="235">
        <v>0.0</v>
      </c>
      <c r="W701" s="235">
        <v>0.0</v>
      </c>
      <c r="X701" s="235">
        <v>0.0</v>
      </c>
      <c r="Y701" s="235">
        <v>0.0</v>
      </c>
      <c r="Z701" s="235">
        <v>0.0</v>
      </c>
      <c r="AA701" s="235">
        <v>0.0</v>
      </c>
      <c r="AB701" s="235">
        <v>0.0</v>
      </c>
      <c r="AC701" s="235">
        <v>0.0</v>
      </c>
      <c r="AD701" s="235">
        <v>0.0</v>
      </c>
      <c r="AE701" s="235">
        <v>0.0</v>
      </c>
      <c r="AF701" s="235">
        <v>0.0</v>
      </c>
      <c r="AG701" s="189">
        <f t="shared" si="230"/>
        <v>0</v>
      </c>
    </row>
    <row r="702" collapsed="1">
      <c r="A702" s="300" t="s">
        <v>1343</v>
      </c>
      <c r="B702" s="235">
        <v>0.0</v>
      </c>
      <c r="C702" s="235">
        <v>0.0</v>
      </c>
      <c r="D702" s="235">
        <v>0.0</v>
      </c>
      <c r="E702" s="235">
        <v>0.0</v>
      </c>
      <c r="F702" s="235">
        <v>0.0</v>
      </c>
      <c r="G702" s="235">
        <v>0.0</v>
      </c>
      <c r="H702" s="235">
        <v>0.0</v>
      </c>
      <c r="I702" s="235">
        <v>0.0</v>
      </c>
      <c r="J702" s="235">
        <v>0.0</v>
      </c>
      <c r="K702" s="235">
        <v>0.0</v>
      </c>
      <c r="L702" s="235">
        <v>0.0</v>
      </c>
      <c r="M702" s="235">
        <v>0.0</v>
      </c>
      <c r="N702" s="235">
        <v>0.0</v>
      </c>
      <c r="O702" s="235">
        <v>0.0</v>
      </c>
      <c r="P702" s="235">
        <v>0.0</v>
      </c>
      <c r="Q702" s="235">
        <v>0.0</v>
      </c>
      <c r="R702" s="235">
        <v>0.0</v>
      </c>
      <c r="S702" s="235">
        <v>0.0</v>
      </c>
      <c r="T702" s="235">
        <v>0.0</v>
      </c>
      <c r="U702" s="235">
        <v>0.0</v>
      </c>
      <c r="V702" s="235">
        <v>0.0</v>
      </c>
      <c r="W702" s="235">
        <v>0.0</v>
      </c>
      <c r="X702" s="235">
        <v>0.0</v>
      </c>
      <c r="Y702" s="235">
        <v>0.0</v>
      </c>
      <c r="Z702" s="235">
        <v>0.0</v>
      </c>
      <c r="AA702" s="235">
        <v>0.0</v>
      </c>
      <c r="AB702" s="235">
        <v>0.0</v>
      </c>
      <c r="AC702" s="235">
        <v>0.0</v>
      </c>
      <c r="AD702" s="235">
        <v>0.0</v>
      </c>
      <c r="AE702" s="235">
        <v>0.0</v>
      </c>
      <c r="AF702" s="235">
        <v>0.0</v>
      </c>
      <c r="AG702" s="189">
        <f t="shared" si="230"/>
        <v>0</v>
      </c>
    </row>
    <row r="703" hidden="1" outlineLevel="1">
      <c r="A703" s="300" t="s">
        <v>1344</v>
      </c>
      <c r="B703" s="295"/>
      <c r="C703" s="295"/>
      <c r="D703" s="295"/>
      <c r="E703" s="295"/>
      <c r="F703" s="295"/>
      <c r="G703" s="295"/>
      <c r="H703" s="295"/>
      <c r="I703" s="295"/>
      <c r="J703" s="295"/>
      <c r="K703" s="295"/>
      <c r="L703" s="295"/>
      <c r="M703" s="295"/>
      <c r="N703" s="295"/>
      <c r="O703" s="295"/>
      <c r="P703" s="295"/>
      <c r="Q703" s="295"/>
      <c r="R703" s="295"/>
      <c r="S703" s="295"/>
      <c r="T703" s="295"/>
      <c r="U703" s="295"/>
      <c r="V703" s="295"/>
      <c r="W703" s="295"/>
      <c r="X703" s="295"/>
      <c r="Y703" s="295"/>
      <c r="Z703" s="295"/>
      <c r="AA703" s="295"/>
      <c r="AB703" s="295"/>
      <c r="AC703" s="295"/>
      <c r="AD703" s="295"/>
      <c r="AE703" s="295"/>
      <c r="AF703" s="295"/>
      <c r="AG703" s="189">
        <f t="shared" si="230"/>
        <v>0</v>
      </c>
    </row>
    <row r="704" hidden="1" outlineLevel="1">
      <c r="A704" s="300" t="s">
        <v>1345</v>
      </c>
      <c r="B704" s="295"/>
      <c r="C704" s="295"/>
      <c r="D704" s="295"/>
      <c r="E704" s="295"/>
      <c r="F704" s="295"/>
      <c r="G704" s="295"/>
      <c r="H704" s="295"/>
      <c r="I704" s="295"/>
      <c r="J704" s="295"/>
      <c r="K704" s="295"/>
      <c r="L704" s="295"/>
      <c r="M704" s="295"/>
      <c r="N704" s="295"/>
      <c r="O704" s="295"/>
      <c r="P704" s="295"/>
      <c r="Q704" s="295"/>
      <c r="R704" s="295"/>
      <c r="S704" s="295"/>
      <c r="T704" s="295"/>
      <c r="U704" s="295"/>
      <c r="V704" s="295"/>
      <c r="W704" s="295"/>
      <c r="X704" s="295"/>
      <c r="Y704" s="295"/>
      <c r="Z704" s="295"/>
      <c r="AA704" s="295"/>
      <c r="AB704" s="295"/>
      <c r="AC704" s="295"/>
      <c r="AD704" s="295"/>
      <c r="AE704" s="295"/>
      <c r="AF704" s="295"/>
      <c r="AG704" s="189">
        <f t="shared" si="230"/>
        <v>0</v>
      </c>
    </row>
    <row r="705" hidden="1" outlineLevel="1">
      <c r="A705" s="288" t="s">
        <v>1346</v>
      </c>
      <c r="B705" s="295"/>
      <c r="C705" s="295"/>
      <c r="D705" s="295"/>
      <c r="E705" s="295"/>
      <c r="F705" s="295"/>
      <c r="G705" s="295"/>
      <c r="H705" s="295"/>
      <c r="I705" s="295"/>
      <c r="J705" s="295"/>
      <c r="K705" s="295"/>
      <c r="L705" s="295"/>
      <c r="M705" s="295"/>
      <c r="N705" s="295"/>
      <c r="O705" s="295"/>
      <c r="P705" s="295"/>
      <c r="Q705" s="295"/>
      <c r="R705" s="295"/>
      <c r="S705" s="295"/>
      <c r="T705" s="295"/>
      <c r="U705" s="295"/>
      <c r="V705" s="295"/>
      <c r="W705" s="295"/>
      <c r="X705" s="295"/>
      <c r="Y705" s="295"/>
      <c r="Z705" s="295"/>
      <c r="AA705" s="295"/>
      <c r="AB705" s="295"/>
      <c r="AC705" s="295"/>
      <c r="AD705" s="295"/>
      <c r="AE705" s="295"/>
      <c r="AF705" s="295"/>
      <c r="AG705" s="189">
        <f t="shared" si="230"/>
        <v>0</v>
      </c>
    </row>
    <row r="706" hidden="1" outlineLevel="1">
      <c r="A706" s="288" t="s">
        <v>1347</v>
      </c>
      <c r="B706" s="295"/>
      <c r="C706" s="295"/>
      <c r="D706" s="295"/>
      <c r="E706" s="295"/>
      <c r="F706" s="295"/>
      <c r="G706" s="295"/>
      <c r="H706" s="295"/>
      <c r="I706" s="295"/>
      <c r="J706" s="295"/>
      <c r="K706" s="295"/>
      <c r="L706" s="295"/>
      <c r="M706" s="295"/>
      <c r="N706" s="295"/>
      <c r="O706" s="295"/>
      <c r="P706" s="295"/>
      <c r="Q706" s="295"/>
      <c r="R706" s="295"/>
      <c r="S706" s="295"/>
      <c r="T706" s="295"/>
      <c r="U706" s="295"/>
      <c r="V706" s="295"/>
      <c r="W706" s="295"/>
      <c r="X706" s="295"/>
      <c r="Y706" s="295"/>
      <c r="Z706" s="295"/>
      <c r="AA706" s="295"/>
      <c r="AB706" s="295"/>
      <c r="AC706" s="295"/>
      <c r="AD706" s="295"/>
      <c r="AE706" s="295"/>
      <c r="AF706" s="295"/>
      <c r="AG706" s="189">
        <f t="shared" si="230"/>
        <v>0</v>
      </c>
    </row>
    <row r="707" hidden="1" outlineLevel="1">
      <c r="A707" s="288" t="s">
        <v>290</v>
      </c>
      <c r="B707" s="295"/>
      <c r="C707" s="295"/>
      <c r="D707" s="295"/>
      <c r="E707" s="295"/>
      <c r="F707" s="295"/>
      <c r="G707" s="295"/>
      <c r="H707" s="295"/>
      <c r="I707" s="295"/>
      <c r="J707" s="295"/>
      <c r="K707" s="295"/>
      <c r="L707" s="295"/>
      <c r="M707" s="295"/>
      <c r="N707" s="295"/>
      <c r="O707" s="295"/>
      <c r="P707" s="295"/>
      <c r="Q707" s="295"/>
      <c r="R707" s="295"/>
      <c r="S707" s="295"/>
      <c r="T707" s="295"/>
      <c r="U707" s="295"/>
      <c r="V707" s="295"/>
      <c r="W707" s="295"/>
      <c r="X707" s="295"/>
      <c r="Y707" s="295"/>
      <c r="Z707" s="295"/>
      <c r="AA707" s="295"/>
      <c r="AB707" s="295"/>
      <c r="AC707" s="295"/>
      <c r="AD707" s="295"/>
      <c r="AE707" s="295"/>
      <c r="AF707" s="295"/>
      <c r="AG707" s="189">
        <f t="shared" si="230"/>
        <v>0</v>
      </c>
    </row>
    <row r="708">
      <c r="A708" s="296" t="s">
        <v>291</v>
      </c>
      <c r="B708" s="297">
        <f t="shared" ref="B708:AF708" si="231">sum(B695:B707)</f>
        <v>0</v>
      </c>
      <c r="C708" s="297">
        <f t="shared" si="231"/>
        <v>0</v>
      </c>
      <c r="D708" s="297">
        <f t="shared" si="231"/>
        <v>0</v>
      </c>
      <c r="E708" s="297">
        <f t="shared" si="231"/>
        <v>0</v>
      </c>
      <c r="F708" s="297">
        <f t="shared" si="231"/>
        <v>0</v>
      </c>
      <c r="G708" s="297">
        <f t="shared" si="231"/>
        <v>0</v>
      </c>
      <c r="H708" s="297">
        <f t="shared" si="231"/>
        <v>0</v>
      </c>
      <c r="I708" s="297">
        <f t="shared" si="231"/>
        <v>0</v>
      </c>
      <c r="J708" s="297">
        <f t="shared" si="231"/>
        <v>0</v>
      </c>
      <c r="K708" s="297">
        <f t="shared" si="231"/>
        <v>0</v>
      </c>
      <c r="L708" s="297">
        <f t="shared" si="231"/>
        <v>0</v>
      </c>
      <c r="M708" s="297">
        <f t="shared" si="231"/>
        <v>0</v>
      </c>
      <c r="N708" s="297">
        <f t="shared" si="231"/>
        <v>0</v>
      </c>
      <c r="O708" s="297">
        <f t="shared" si="231"/>
        <v>0</v>
      </c>
      <c r="P708" s="297">
        <f t="shared" si="231"/>
        <v>0</v>
      </c>
      <c r="Q708" s="297">
        <f t="shared" si="231"/>
        <v>0</v>
      </c>
      <c r="R708" s="297">
        <f t="shared" si="231"/>
        <v>0</v>
      </c>
      <c r="S708" s="297">
        <f t="shared" si="231"/>
        <v>0</v>
      </c>
      <c r="T708" s="297">
        <f t="shared" si="231"/>
        <v>0</v>
      </c>
      <c r="U708" s="297">
        <f t="shared" si="231"/>
        <v>1</v>
      </c>
      <c r="V708" s="297">
        <f t="shared" si="231"/>
        <v>0</v>
      </c>
      <c r="W708" s="297">
        <f t="shared" si="231"/>
        <v>0</v>
      </c>
      <c r="X708" s="297">
        <f t="shared" si="231"/>
        <v>0</v>
      </c>
      <c r="Y708" s="297">
        <f t="shared" si="231"/>
        <v>0</v>
      </c>
      <c r="Z708" s="297">
        <f t="shared" si="231"/>
        <v>0</v>
      </c>
      <c r="AA708" s="297">
        <f t="shared" si="231"/>
        <v>0</v>
      </c>
      <c r="AB708" s="297">
        <f t="shared" si="231"/>
        <v>0</v>
      </c>
      <c r="AC708" s="297">
        <f t="shared" si="231"/>
        <v>0</v>
      </c>
      <c r="AD708" s="297">
        <f t="shared" si="231"/>
        <v>0</v>
      </c>
      <c r="AE708" s="297">
        <f t="shared" si="231"/>
        <v>0</v>
      </c>
      <c r="AF708" s="297">
        <f t="shared" si="231"/>
        <v>0</v>
      </c>
      <c r="AG708" s="189">
        <f t="shared" si="230"/>
        <v>1</v>
      </c>
    </row>
    <row r="709">
      <c r="A709" s="409"/>
      <c r="AG709" s="189"/>
    </row>
    <row r="710">
      <c r="AG710" s="189"/>
    </row>
    <row r="711">
      <c r="AG711" s="189"/>
    </row>
    <row r="712">
      <c r="A712" s="286" t="s">
        <v>863</v>
      </c>
      <c r="B712" s="200">
        <f t="shared" ref="B712:AF712" si="232">sum(B713,B728)</f>
        <v>0</v>
      </c>
      <c r="C712" s="200">
        <f t="shared" si="232"/>
        <v>0</v>
      </c>
      <c r="D712" s="200">
        <f t="shared" si="232"/>
        <v>0</v>
      </c>
      <c r="E712" s="200">
        <f t="shared" si="232"/>
        <v>0</v>
      </c>
      <c r="F712" s="200">
        <f t="shared" si="232"/>
        <v>0</v>
      </c>
      <c r="G712" s="200">
        <f t="shared" si="232"/>
        <v>0</v>
      </c>
      <c r="H712" s="200">
        <f t="shared" si="232"/>
        <v>0</v>
      </c>
      <c r="I712" s="200">
        <f t="shared" si="232"/>
        <v>0</v>
      </c>
      <c r="J712" s="200">
        <f t="shared" si="232"/>
        <v>0</v>
      </c>
      <c r="K712" s="200">
        <f t="shared" si="232"/>
        <v>0</v>
      </c>
      <c r="L712" s="200">
        <f t="shared" si="232"/>
        <v>0</v>
      </c>
      <c r="M712" s="200">
        <f t="shared" si="232"/>
        <v>0</v>
      </c>
      <c r="N712" s="200">
        <f t="shared" si="232"/>
        <v>0</v>
      </c>
      <c r="O712" s="200">
        <f t="shared" si="232"/>
        <v>0</v>
      </c>
      <c r="P712" s="200">
        <f t="shared" si="232"/>
        <v>0</v>
      </c>
      <c r="Q712" s="200">
        <f t="shared" si="232"/>
        <v>0</v>
      </c>
      <c r="R712" s="200">
        <f t="shared" si="232"/>
        <v>0</v>
      </c>
      <c r="S712" s="200">
        <f t="shared" si="232"/>
        <v>0</v>
      </c>
      <c r="T712" s="200">
        <f t="shared" si="232"/>
        <v>0</v>
      </c>
      <c r="U712" s="200">
        <f t="shared" si="232"/>
        <v>0</v>
      </c>
      <c r="V712" s="200">
        <f t="shared" si="232"/>
        <v>0</v>
      </c>
      <c r="W712" s="200">
        <f t="shared" si="232"/>
        <v>0</v>
      </c>
      <c r="X712" s="200">
        <f t="shared" si="232"/>
        <v>0</v>
      </c>
      <c r="Y712" s="200">
        <f t="shared" si="232"/>
        <v>0</v>
      </c>
      <c r="Z712" s="200">
        <f t="shared" si="232"/>
        <v>0</v>
      </c>
      <c r="AA712" s="200">
        <f t="shared" si="232"/>
        <v>0</v>
      </c>
      <c r="AB712" s="200">
        <f t="shared" si="232"/>
        <v>0</v>
      </c>
      <c r="AC712" s="200">
        <f t="shared" si="232"/>
        <v>0</v>
      </c>
      <c r="AD712" s="200">
        <f t="shared" si="232"/>
        <v>0</v>
      </c>
      <c r="AE712" s="200">
        <f t="shared" si="232"/>
        <v>0</v>
      </c>
      <c r="AF712" s="200">
        <f t="shared" si="232"/>
        <v>0</v>
      </c>
      <c r="AG712" s="189">
        <f t="shared" ref="AG712:AG713" si="234">SUM(B712:AF712)</f>
        <v>0</v>
      </c>
    </row>
    <row r="713">
      <c r="A713" s="202" t="s">
        <v>230</v>
      </c>
      <c r="B713" s="203">
        <f t="shared" ref="B713:AF713" si="233">sum(B721,B726)</f>
        <v>0</v>
      </c>
      <c r="C713" s="203">
        <f t="shared" si="233"/>
        <v>0</v>
      </c>
      <c r="D713" s="203">
        <f t="shared" si="233"/>
        <v>0</v>
      </c>
      <c r="E713" s="203">
        <f t="shared" si="233"/>
        <v>0</v>
      </c>
      <c r="F713" s="203">
        <f t="shared" si="233"/>
        <v>0</v>
      </c>
      <c r="G713" s="203">
        <f t="shared" si="233"/>
        <v>0</v>
      </c>
      <c r="H713" s="203">
        <f t="shared" si="233"/>
        <v>0</v>
      </c>
      <c r="I713" s="203">
        <f t="shared" si="233"/>
        <v>0</v>
      </c>
      <c r="J713" s="203">
        <f t="shared" si="233"/>
        <v>0</v>
      </c>
      <c r="K713" s="203">
        <f t="shared" si="233"/>
        <v>0</v>
      </c>
      <c r="L713" s="203">
        <f t="shared" si="233"/>
        <v>0</v>
      </c>
      <c r="M713" s="203">
        <f t="shared" si="233"/>
        <v>0</v>
      </c>
      <c r="N713" s="203">
        <f t="shared" si="233"/>
        <v>0</v>
      </c>
      <c r="O713" s="203">
        <f t="shared" si="233"/>
        <v>0</v>
      </c>
      <c r="P713" s="203">
        <f t="shared" si="233"/>
        <v>0</v>
      </c>
      <c r="Q713" s="203">
        <f t="shared" si="233"/>
        <v>0</v>
      </c>
      <c r="R713" s="203">
        <f t="shared" si="233"/>
        <v>0</v>
      </c>
      <c r="S713" s="203">
        <f t="shared" si="233"/>
        <v>0</v>
      </c>
      <c r="T713" s="203">
        <f t="shared" si="233"/>
        <v>0</v>
      </c>
      <c r="U713" s="203">
        <f t="shared" si="233"/>
        <v>0</v>
      </c>
      <c r="V713" s="203">
        <f t="shared" si="233"/>
        <v>0</v>
      </c>
      <c r="W713" s="203">
        <f t="shared" si="233"/>
        <v>0</v>
      </c>
      <c r="X713" s="203">
        <f t="shared" si="233"/>
        <v>0</v>
      </c>
      <c r="Y713" s="203">
        <f t="shared" si="233"/>
        <v>0</v>
      </c>
      <c r="Z713" s="203">
        <f t="shared" si="233"/>
        <v>0</v>
      </c>
      <c r="AA713" s="203">
        <f t="shared" si="233"/>
        <v>0</v>
      </c>
      <c r="AB713" s="203">
        <f t="shared" si="233"/>
        <v>0</v>
      </c>
      <c r="AC713" s="203">
        <f t="shared" si="233"/>
        <v>0</v>
      </c>
      <c r="AD713" s="203">
        <f t="shared" si="233"/>
        <v>0</v>
      </c>
      <c r="AE713" s="203">
        <f t="shared" si="233"/>
        <v>0</v>
      </c>
      <c r="AF713" s="203">
        <f t="shared" si="233"/>
        <v>0</v>
      </c>
      <c r="AG713" s="189">
        <f t="shared" si="234"/>
        <v>0</v>
      </c>
    </row>
    <row r="714">
      <c r="A714" s="306" t="s">
        <v>379</v>
      </c>
      <c r="B714" s="235">
        <v>0.0</v>
      </c>
      <c r="C714" s="235">
        <v>0.0</v>
      </c>
      <c r="D714" s="235">
        <v>0.0</v>
      </c>
      <c r="E714" s="235">
        <v>0.0</v>
      </c>
      <c r="F714" s="235">
        <v>0.0</v>
      </c>
      <c r="G714" s="235">
        <v>0.0</v>
      </c>
      <c r="H714" s="235">
        <v>0.0</v>
      </c>
      <c r="I714" s="235">
        <v>0.0</v>
      </c>
      <c r="J714" s="235">
        <v>0.0</v>
      </c>
      <c r="K714" s="235">
        <v>0.0</v>
      </c>
      <c r="L714" s="235">
        <v>0.0</v>
      </c>
      <c r="M714" s="235">
        <v>0.0</v>
      </c>
      <c r="N714" s="235">
        <v>0.0</v>
      </c>
      <c r="O714" s="235">
        <v>0.0</v>
      </c>
      <c r="P714" s="235">
        <v>0.0</v>
      </c>
      <c r="Q714" s="235">
        <v>0.0</v>
      </c>
      <c r="R714" s="235">
        <v>0.0</v>
      </c>
      <c r="S714" s="235">
        <v>0.0</v>
      </c>
      <c r="T714" s="235">
        <v>0.0</v>
      </c>
      <c r="U714" s="235">
        <v>0.0</v>
      </c>
      <c r="V714" s="235">
        <v>0.0</v>
      </c>
      <c r="W714" s="235">
        <v>0.0</v>
      </c>
      <c r="X714" s="235">
        <v>0.0</v>
      </c>
      <c r="Y714" s="235">
        <v>0.0</v>
      </c>
      <c r="Z714" s="235">
        <v>0.0</v>
      </c>
      <c r="AA714" s="235">
        <v>0.0</v>
      </c>
      <c r="AB714" s="235">
        <v>0.0</v>
      </c>
      <c r="AC714" s="235">
        <v>0.0</v>
      </c>
      <c r="AD714" s="235">
        <v>0.0</v>
      </c>
      <c r="AE714" s="235">
        <v>0.0</v>
      </c>
      <c r="AF714" s="235">
        <v>0.0</v>
      </c>
      <c r="AG714" s="189"/>
    </row>
    <row r="715">
      <c r="A715" s="306" t="s">
        <v>380</v>
      </c>
      <c r="B715" s="235">
        <v>0.0</v>
      </c>
      <c r="C715" s="235">
        <v>0.0</v>
      </c>
      <c r="D715" s="235">
        <v>0.0</v>
      </c>
      <c r="E715" s="235">
        <v>0.0</v>
      </c>
      <c r="F715" s="235">
        <v>0.0</v>
      </c>
      <c r="G715" s="235">
        <v>0.0</v>
      </c>
      <c r="H715" s="235">
        <v>0.0</v>
      </c>
      <c r="I715" s="235">
        <v>0.0</v>
      </c>
      <c r="J715" s="235">
        <v>0.0</v>
      </c>
      <c r="K715" s="235">
        <v>0.0</v>
      </c>
      <c r="L715" s="235">
        <v>0.0</v>
      </c>
      <c r="M715" s="235">
        <v>0.0</v>
      </c>
      <c r="N715" s="235">
        <v>0.0</v>
      </c>
      <c r="O715" s="235">
        <v>0.0</v>
      </c>
      <c r="P715" s="235">
        <v>0.0</v>
      </c>
      <c r="Q715" s="235">
        <v>0.0</v>
      </c>
      <c r="R715" s="235">
        <v>0.0</v>
      </c>
      <c r="S715" s="235">
        <v>0.0</v>
      </c>
      <c r="T715" s="235">
        <v>0.0</v>
      </c>
      <c r="U715" s="235">
        <v>0.0</v>
      </c>
      <c r="V715" s="235">
        <v>0.0</v>
      </c>
      <c r="W715" s="235">
        <v>0.0</v>
      </c>
      <c r="X715" s="235">
        <v>0.0</v>
      </c>
      <c r="Y715" s="235">
        <v>0.0</v>
      </c>
      <c r="Z715" s="235">
        <v>0.0</v>
      </c>
      <c r="AA715" s="235">
        <v>0.0</v>
      </c>
      <c r="AB715" s="235">
        <v>0.0</v>
      </c>
      <c r="AC715" s="235">
        <v>0.0</v>
      </c>
      <c r="AD715" s="235">
        <v>0.0</v>
      </c>
      <c r="AE715" s="235">
        <v>0.0</v>
      </c>
      <c r="AF715" s="235">
        <v>0.0</v>
      </c>
      <c r="AG715" s="189"/>
    </row>
    <row r="716">
      <c r="A716" s="306" t="s">
        <v>381</v>
      </c>
      <c r="B716" s="235">
        <v>0.0</v>
      </c>
      <c r="C716" s="235">
        <v>0.0</v>
      </c>
      <c r="D716" s="235">
        <v>0.0</v>
      </c>
      <c r="E716" s="235">
        <v>0.0</v>
      </c>
      <c r="F716" s="235">
        <v>0.0</v>
      </c>
      <c r="G716" s="235">
        <v>0.0</v>
      </c>
      <c r="H716" s="235">
        <v>0.0</v>
      </c>
      <c r="I716" s="235">
        <v>0.0</v>
      </c>
      <c r="J716" s="235">
        <v>0.0</v>
      </c>
      <c r="K716" s="235">
        <v>0.0</v>
      </c>
      <c r="L716" s="235">
        <v>0.0</v>
      </c>
      <c r="M716" s="235">
        <v>0.0</v>
      </c>
      <c r="N716" s="235">
        <v>0.0</v>
      </c>
      <c r="O716" s="235">
        <v>0.0</v>
      </c>
      <c r="P716" s="235">
        <v>0.0</v>
      </c>
      <c r="Q716" s="235">
        <v>0.0</v>
      </c>
      <c r="R716" s="235">
        <v>0.0</v>
      </c>
      <c r="S716" s="235">
        <v>0.0</v>
      </c>
      <c r="T716" s="235">
        <v>0.0</v>
      </c>
      <c r="U716" s="235">
        <v>0.0</v>
      </c>
      <c r="V716" s="235">
        <v>0.0</v>
      </c>
      <c r="W716" s="235">
        <v>0.0</v>
      </c>
      <c r="X716" s="235">
        <v>0.0</v>
      </c>
      <c r="Y716" s="235">
        <v>0.0</v>
      </c>
      <c r="Z716" s="235">
        <v>0.0</v>
      </c>
      <c r="AA716" s="235">
        <v>0.0</v>
      </c>
      <c r="AB716" s="235">
        <v>0.0</v>
      </c>
      <c r="AC716" s="235">
        <v>0.0</v>
      </c>
      <c r="AD716" s="235">
        <v>0.0</v>
      </c>
      <c r="AE716" s="235">
        <v>0.0</v>
      </c>
      <c r="AF716" s="235">
        <v>0.0</v>
      </c>
      <c r="AG716" s="189"/>
    </row>
    <row r="717">
      <c r="A717" s="306" t="s">
        <v>382</v>
      </c>
      <c r="B717" s="235">
        <v>0.0</v>
      </c>
      <c r="C717" s="235">
        <v>0.0</v>
      </c>
      <c r="D717" s="235">
        <v>0.0</v>
      </c>
      <c r="E717" s="235">
        <v>0.0</v>
      </c>
      <c r="F717" s="235">
        <v>0.0</v>
      </c>
      <c r="G717" s="235">
        <v>0.0</v>
      </c>
      <c r="H717" s="235">
        <v>0.0</v>
      </c>
      <c r="I717" s="235">
        <v>0.0</v>
      </c>
      <c r="J717" s="235">
        <v>0.0</v>
      </c>
      <c r="K717" s="235">
        <v>0.0</v>
      </c>
      <c r="L717" s="235">
        <v>0.0</v>
      </c>
      <c r="M717" s="235">
        <v>0.0</v>
      </c>
      <c r="N717" s="235">
        <v>0.0</v>
      </c>
      <c r="O717" s="235">
        <v>0.0</v>
      </c>
      <c r="P717" s="235">
        <v>0.0</v>
      </c>
      <c r="Q717" s="235">
        <v>0.0</v>
      </c>
      <c r="R717" s="235">
        <v>0.0</v>
      </c>
      <c r="S717" s="235">
        <v>0.0</v>
      </c>
      <c r="T717" s="235">
        <v>0.0</v>
      </c>
      <c r="U717" s="235">
        <v>0.0</v>
      </c>
      <c r="V717" s="235">
        <v>0.0</v>
      </c>
      <c r="W717" s="235">
        <v>0.0</v>
      </c>
      <c r="X717" s="235">
        <v>0.0</v>
      </c>
      <c r="Y717" s="235">
        <v>0.0</v>
      </c>
      <c r="Z717" s="235">
        <v>0.0</v>
      </c>
      <c r="AA717" s="235">
        <v>0.0</v>
      </c>
      <c r="AB717" s="235">
        <v>0.0</v>
      </c>
      <c r="AC717" s="235">
        <v>0.0</v>
      </c>
      <c r="AD717" s="235">
        <v>0.0</v>
      </c>
      <c r="AE717" s="235">
        <v>0.0</v>
      </c>
      <c r="AF717" s="235">
        <v>0.0</v>
      </c>
      <c r="AG717" s="189"/>
    </row>
    <row r="718">
      <c r="A718" s="288" t="s">
        <v>231</v>
      </c>
      <c r="B718" s="235">
        <v>0.0</v>
      </c>
      <c r="C718" s="235">
        <v>0.0</v>
      </c>
      <c r="D718" s="235">
        <v>0.0</v>
      </c>
      <c r="E718" s="235">
        <v>0.0</v>
      </c>
      <c r="F718" s="235">
        <v>0.0</v>
      </c>
      <c r="G718" s="235">
        <v>0.0</v>
      </c>
      <c r="H718" s="235">
        <v>0.0</v>
      </c>
      <c r="I718" s="235">
        <v>0.0</v>
      </c>
      <c r="J718" s="235">
        <v>0.0</v>
      </c>
      <c r="K718" s="235">
        <v>0.0</v>
      </c>
      <c r="L718" s="235">
        <v>0.0</v>
      </c>
      <c r="M718" s="235">
        <v>0.0</v>
      </c>
      <c r="N718" s="235">
        <v>0.0</v>
      </c>
      <c r="O718" s="235">
        <v>0.0</v>
      </c>
      <c r="P718" s="235">
        <v>0.0</v>
      </c>
      <c r="Q718" s="235">
        <v>0.0</v>
      </c>
      <c r="R718" s="235">
        <v>0.0</v>
      </c>
      <c r="S718" s="235">
        <v>0.0</v>
      </c>
      <c r="T718" s="235">
        <v>0.0</v>
      </c>
      <c r="U718" s="235">
        <v>0.0</v>
      </c>
      <c r="V718" s="235">
        <v>0.0</v>
      </c>
      <c r="W718" s="235">
        <v>0.0</v>
      </c>
      <c r="X718" s="235">
        <v>0.0</v>
      </c>
      <c r="Y718" s="235">
        <v>0.0</v>
      </c>
      <c r="Z718" s="235">
        <v>0.0</v>
      </c>
      <c r="AA718" s="235">
        <v>0.0</v>
      </c>
      <c r="AB718" s="235">
        <v>0.0</v>
      </c>
      <c r="AC718" s="235">
        <v>0.0</v>
      </c>
      <c r="AD718" s="235">
        <v>0.0</v>
      </c>
      <c r="AE718" s="235">
        <v>0.0</v>
      </c>
      <c r="AF718" s="235">
        <v>0.0</v>
      </c>
      <c r="AG718" s="189">
        <f t="shared" ref="AG718:AG721" si="235">SUM(B718:AF718)</f>
        <v>0</v>
      </c>
    </row>
    <row r="719" collapsed="1">
      <c r="A719" s="288" t="s">
        <v>1348</v>
      </c>
      <c r="B719" s="235">
        <v>0.0</v>
      </c>
      <c r="C719" s="235">
        <v>0.0</v>
      </c>
      <c r="D719" s="235">
        <v>0.0</v>
      </c>
      <c r="E719" s="235">
        <v>0.0</v>
      </c>
      <c r="F719" s="235">
        <v>0.0</v>
      </c>
      <c r="G719" s="235">
        <v>0.0</v>
      </c>
      <c r="H719" s="235">
        <v>0.0</v>
      </c>
      <c r="I719" s="235">
        <v>0.0</v>
      </c>
      <c r="J719" s="235">
        <v>0.0</v>
      </c>
      <c r="K719" s="235">
        <v>0.0</v>
      </c>
      <c r="L719" s="235">
        <v>0.0</v>
      </c>
      <c r="M719" s="235">
        <v>0.0</v>
      </c>
      <c r="N719" s="235">
        <v>0.0</v>
      </c>
      <c r="O719" s="235">
        <v>0.0</v>
      </c>
      <c r="P719" s="235">
        <v>0.0</v>
      </c>
      <c r="Q719" s="235">
        <v>0.0</v>
      </c>
      <c r="R719" s="235">
        <v>0.0</v>
      </c>
      <c r="S719" s="235">
        <v>0.0</v>
      </c>
      <c r="T719" s="235">
        <v>0.0</v>
      </c>
      <c r="U719" s="235">
        <v>0.0</v>
      </c>
      <c r="V719" s="235">
        <v>0.0</v>
      </c>
      <c r="W719" s="235">
        <v>0.0</v>
      </c>
      <c r="X719" s="235">
        <v>0.0</v>
      </c>
      <c r="Y719" s="235">
        <v>0.0</v>
      </c>
      <c r="Z719" s="235">
        <v>0.0</v>
      </c>
      <c r="AA719" s="235">
        <v>0.0</v>
      </c>
      <c r="AB719" s="235">
        <v>0.0</v>
      </c>
      <c r="AC719" s="235">
        <v>0.0</v>
      </c>
      <c r="AD719" s="235">
        <v>0.0</v>
      </c>
      <c r="AE719" s="235">
        <v>0.0</v>
      </c>
      <c r="AF719" s="235">
        <v>0.0</v>
      </c>
      <c r="AG719" s="189">
        <f t="shared" si="235"/>
        <v>0</v>
      </c>
    </row>
    <row r="720" hidden="1" outlineLevel="1">
      <c r="A720" s="288" t="s">
        <v>1349</v>
      </c>
      <c r="B720" s="295"/>
      <c r="C720" s="295"/>
      <c r="D720" s="295"/>
      <c r="E720" s="295"/>
      <c r="F720" s="295"/>
      <c r="G720" s="295"/>
      <c r="H720" s="295"/>
      <c r="I720" s="295"/>
      <c r="J720" s="295"/>
      <c r="K720" s="295"/>
      <c r="L720" s="295"/>
      <c r="M720" s="295"/>
      <c r="N720" s="295"/>
      <c r="O720" s="295"/>
      <c r="P720" s="295"/>
      <c r="Q720" s="295"/>
      <c r="R720" s="295"/>
      <c r="S720" s="295"/>
      <c r="T720" s="295"/>
      <c r="U720" s="295"/>
      <c r="V720" s="295"/>
      <c r="W720" s="295"/>
      <c r="X720" s="295"/>
      <c r="Y720" s="295"/>
      <c r="Z720" s="295"/>
      <c r="AA720" s="295"/>
      <c r="AB720" s="295"/>
      <c r="AC720" s="295"/>
      <c r="AD720" s="295"/>
      <c r="AE720" s="295"/>
      <c r="AF720" s="295"/>
      <c r="AG720" s="189">
        <f t="shared" si="235"/>
        <v>0</v>
      </c>
    </row>
    <row r="721">
      <c r="A721" s="289" t="s">
        <v>234</v>
      </c>
      <c r="B721" s="290">
        <f t="shared" ref="B721:AF721" si="236">sum(B714:B720)</f>
        <v>0</v>
      </c>
      <c r="C721" s="290">
        <f t="shared" si="236"/>
        <v>0</v>
      </c>
      <c r="D721" s="290">
        <f t="shared" si="236"/>
        <v>0</v>
      </c>
      <c r="E721" s="290">
        <f t="shared" si="236"/>
        <v>0</v>
      </c>
      <c r="F721" s="290">
        <f t="shared" si="236"/>
        <v>0</v>
      </c>
      <c r="G721" s="290">
        <f t="shared" si="236"/>
        <v>0</v>
      </c>
      <c r="H721" s="290">
        <f t="shared" si="236"/>
        <v>0</v>
      </c>
      <c r="I721" s="290">
        <f t="shared" si="236"/>
        <v>0</v>
      </c>
      <c r="J721" s="290">
        <f t="shared" si="236"/>
        <v>0</v>
      </c>
      <c r="K721" s="290">
        <f t="shared" si="236"/>
        <v>0</v>
      </c>
      <c r="L721" s="290">
        <f t="shared" si="236"/>
        <v>0</v>
      </c>
      <c r="M721" s="290">
        <f t="shared" si="236"/>
        <v>0</v>
      </c>
      <c r="N721" s="290">
        <f t="shared" si="236"/>
        <v>0</v>
      </c>
      <c r="O721" s="290">
        <f t="shared" si="236"/>
        <v>0</v>
      </c>
      <c r="P721" s="290">
        <f t="shared" si="236"/>
        <v>0</v>
      </c>
      <c r="Q721" s="290">
        <f t="shared" si="236"/>
        <v>0</v>
      </c>
      <c r="R721" s="290">
        <f t="shared" si="236"/>
        <v>0</v>
      </c>
      <c r="S721" s="290">
        <f t="shared" si="236"/>
        <v>0</v>
      </c>
      <c r="T721" s="290">
        <f t="shared" si="236"/>
        <v>0</v>
      </c>
      <c r="U721" s="290">
        <f t="shared" si="236"/>
        <v>0</v>
      </c>
      <c r="V721" s="290">
        <f t="shared" si="236"/>
        <v>0</v>
      </c>
      <c r="W721" s="290">
        <f t="shared" si="236"/>
        <v>0</v>
      </c>
      <c r="X721" s="290">
        <f t="shared" si="236"/>
        <v>0</v>
      </c>
      <c r="Y721" s="290">
        <f t="shared" si="236"/>
        <v>0</v>
      </c>
      <c r="Z721" s="290">
        <f t="shared" si="236"/>
        <v>0</v>
      </c>
      <c r="AA721" s="290">
        <f t="shared" si="236"/>
        <v>0</v>
      </c>
      <c r="AB721" s="290">
        <f t="shared" si="236"/>
        <v>0</v>
      </c>
      <c r="AC721" s="290">
        <f t="shared" si="236"/>
        <v>0</v>
      </c>
      <c r="AD721" s="290">
        <f t="shared" si="236"/>
        <v>0</v>
      </c>
      <c r="AE721" s="290">
        <f t="shared" si="236"/>
        <v>0</v>
      </c>
      <c r="AF721" s="290">
        <f t="shared" si="236"/>
        <v>0</v>
      </c>
      <c r="AG721" s="189">
        <f t="shared" si="235"/>
        <v>0</v>
      </c>
    </row>
    <row r="722" collapsed="1">
      <c r="A722" s="211"/>
      <c r="B722" s="307"/>
      <c r="C722" s="307"/>
      <c r="D722" s="307"/>
      <c r="E722" s="307"/>
      <c r="F722" s="307"/>
      <c r="G722" s="307"/>
      <c r="H722" s="307"/>
      <c r="I722" s="307"/>
      <c r="J722" s="307"/>
      <c r="K722" s="307"/>
      <c r="L722" s="307"/>
      <c r="M722" s="307"/>
      <c r="N722" s="307"/>
      <c r="O722" s="307"/>
      <c r="P722" s="307"/>
      <c r="Q722" s="307"/>
      <c r="R722" s="307"/>
      <c r="S722" s="307"/>
      <c r="T722" s="307"/>
      <c r="U722" s="307"/>
      <c r="V722" s="307"/>
      <c r="W722" s="307"/>
      <c r="X722" s="307"/>
      <c r="Y722" s="307"/>
      <c r="Z722" s="307"/>
      <c r="AA722" s="307"/>
      <c r="AB722" s="307"/>
      <c r="AC722" s="307"/>
      <c r="AD722" s="307"/>
      <c r="AE722" s="307"/>
      <c r="AF722" s="307"/>
      <c r="AG722" s="189"/>
    </row>
    <row r="723" hidden="1" outlineLevel="1">
      <c r="A723" s="288" t="s">
        <v>235</v>
      </c>
      <c r="B723" s="295"/>
      <c r="C723" s="295"/>
      <c r="D723" s="295"/>
      <c r="E723" s="295"/>
      <c r="F723" s="295"/>
      <c r="G723" s="295"/>
      <c r="H723" s="295"/>
      <c r="I723" s="295"/>
      <c r="J723" s="295"/>
      <c r="K723" s="295"/>
      <c r="L723" s="295"/>
      <c r="M723" s="295"/>
      <c r="N723" s="295"/>
      <c r="O723" s="295"/>
      <c r="P723" s="295"/>
      <c r="Q723" s="295"/>
      <c r="R723" s="295"/>
      <c r="S723" s="295"/>
      <c r="T723" s="295"/>
      <c r="U723" s="295"/>
      <c r="V723" s="295"/>
      <c r="W723" s="295"/>
      <c r="X723" s="295"/>
      <c r="Y723" s="295"/>
      <c r="Z723" s="295"/>
      <c r="AA723" s="295"/>
      <c r="AB723" s="295"/>
      <c r="AC723" s="295"/>
      <c r="AD723" s="295"/>
      <c r="AE723" s="295"/>
      <c r="AF723" s="295"/>
      <c r="AG723" s="189">
        <f t="shared" ref="AG723:AG726" si="237">SUM(B723:AF723)</f>
        <v>0</v>
      </c>
    </row>
    <row r="724" hidden="1" outlineLevel="1">
      <c r="A724" s="288" t="s">
        <v>1350</v>
      </c>
      <c r="B724" s="295"/>
      <c r="C724" s="295"/>
      <c r="D724" s="295"/>
      <c r="E724" s="295"/>
      <c r="F724" s="295"/>
      <c r="G724" s="295"/>
      <c r="H724" s="295"/>
      <c r="I724" s="295"/>
      <c r="J724" s="295"/>
      <c r="K724" s="295"/>
      <c r="L724" s="295"/>
      <c r="M724" s="295"/>
      <c r="N724" s="295"/>
      <c r="O724" s="295"/>
      <c r="P724" s="295"/>
      <c r="Q724" s="295"/>
      <c r="R724" s="295"/>
      <c r="S724" s="295"/>
      <c r="T724" s="295"/>
      <c r="U724" s="295"/>
      <c r="V724" s="295"/>
      <c r="W724" s="295"/>
      <c r="X724" s="295"/>
      <c r="Y724" s="295"/>
      <c r="Z724" s="295"/>
      <c r="AA724" s="295"/>
      <c r="AB724" s="295"/>
      <c r="AC724" s="295"/>
      <c r="AD724" s="295"/>
      <c r="AE724" s="295"/>
      <c r="AF724" s="295"/>
      <c r="AG724" s="189">
        <f t="shared" si="237"/>
        <v>0</v>
      </c>
    </row>
    <row r="725" hidden="1" outlineLevel="1">
      <c r="A725" s="288" t="s">
        <v>1351</v>
      </c>
      <c r="B725" s="295"/>
      <c r="C725" s="295"/>
      <c r="D725" s="295"/>
      <c r="E725" s="295"/>
      <c r="F725" s="295"/>
      <c r="G725" s="295"/>
      <c r="H725" s="295"/>
      <c r="I725" s="295"/>
      <c r="J725" s="295"/>
      <c r="K725" s="295"/>
      <c r="L725" s="295"/>
      <c r="M725" s="295"/>
      <c r="N725" s="295"/>
      <c r="O725" s="295"/>
      <c r="P725" s="295"/>
      <c r="Q725" s="295"/>
      <c r="R725" s="295"/>
      <c r="S725" s="295"/>
      <c r="T725" s="295"/>
      <c r="U725" s="295"/>
      <c r="V725" s="295"/>
      <c r="W725" s="295"/>
      <c r="X725" s="295"/>
      <c r="Y725" s="295"/>
      <c r="Z725" s="295"/>
      <c r="AA725" s="295"/>
      <c r="AB725" s="295"/>
      <c r="AC725" s="295"/>
      <c r="AD725" s="295"/>
      <c r="AE725" s="295"/>
      <c r="AF725" s="295"/>
      <c r="AG725" s="189">
        <f t="shared" si="237"/>
        <v>0</v>
      </c>
    </row>
    <row r="726" hidden="1" outlineLevel="1">
      <c r="A726" s="289" t="s">
        <v>238</v>
      </c>
      <c r="B726" s="290">
        <f t="shared" ref="B726:AF726" si="238">sum(B723:B725)</f>
        <v>0</v>
      </c>
      <c r="C726" s="290">
        <f t="shared" si="238"/>
        <v>0</v>
      </c>
      <c r="D726" s="290">
        <f t="shared" si="238"/>
        <v>0</v>
      </c>
      <c r="E726" s="290">
        <f t="shared" si="238"/>
        <v>0</v>
      </c>
      <c r="F726" s="290">
        <f t="shared" si="238"/>
        <v>0</v>
      </c>
      <c r="G726" s="290">
        <f t="shared" si="238"/>
        <v>0</v>
      </c>
      <c r="H726" s="290">
        <f t="shared" si="238"/>
        <v>0</v>
      </c>
      <c r="I726" s="290">
        <f t="shared" si="238"/>
        <v>0</v>
      </c>
      <c r="J726" s="290">
        <f t="shared" si="238"/>
        <v>0</v>
      </c>
      <c r="K726" s="290">
        <f t="shared" si="238"/>
        <v>0</v>
      </c>
      <c r="L726" s="290">
        <f t="shared" si="238"/>
        <v>0</v>
      </c>
      <c r="M726" s="290">
        <f t="shared" si="238"/>
        <v>0</v>
      </c>
      <c r="N726" s="290">
        <f t="shared" si="238"/>
        <v>0</v>
      </c>
      <c r="O726" s="290">
        <f t="shared" si="238"/>
        <v>0</v>
      </c>
      <c r="P726" s="290">
        <f t="shared" si="238"/>
        <v>0</v>
      </c>
      <c r="Q726" s="290">
        <f t="shared" si="238"/>
        <v>0</v>
      </c>
      <c r="R726" s="290">
        <f t="shared" si="238"/>
        <v>0</v>
      </c>
      <c r="S726" s="290">
        <f t="shared" si="238"/>
        <v>0</v>
      </c>
      <c r="T726" s="290">
        <f t="shared" si="238"/>
        <v>0</v>
      </c>
      <c r="U726" s="290">
        <f t="shared" si="238"/>
        <v>0</v>
      </c>
      <c r="V726" s="290">
        <f t="shared" si="238"/>
        <v>0</v>
      </c>
      <c r="W726" s="290">
        <f t="shared" si="238"/>
        <v>0</v>
      </c>
      <c r="X726" s="290">
        <f t="shared" si="238"/>
        <v>0</v>
      </c>
      <c r="Y726" s="290">
        <f t="shared" si="238"/>
        <v>0</v>
      </c>
      <c r="Z726" s="290">
        <f t="shared" si="238"/>
        <v>0</v>
      </c>
      <c r="AA726" s="290">
        <f t="shared" si="238"/>
        <v>0</v>
      </c>
      <c r="AB726" s="290">
        <f t="shared" si="238"/>
        <v>0</v>
      </c>
      <c r="AC726" s="290">
        <f t="shared" si="238"/>
        <v>0</v>
      </c>
      <c r="AD726" s="290">
        <f t="shared" si="238"/>
        <v>0</v>
      </c>
      <c r="AE726" s="290">
        <f t="shared" si="238"/>
        <v>0</v>
      </c>
      <c r="AF726" s="290">
        <f t="shared" si="238"/>
        <v>0</v>
      </c>
      <c r="AG726" s="189">
        <f t="shared" si="237"/>
        <v>0</v>
      </c>
    </row>
    <row r="727" hidden="1" outlineLevel="1">
      <c r="A727" s="211"/>
      <c r="B727" s="293"/>
      <c r="C727" s="293"/>
      <c r="D727" s="293"/>
      <c r="E727" s="293"/>
      <c r="F727" s="293"/>
      <c r="G727" s="293"/>
      <c r="H727" s="293"/>
      <c r="I727" s="293"/>
      <c r="J727" s="293"/>
      <c r="K727" s="293"/>
      <c r="L727" s="293"/>
      <c r="M727" s="293"/>
      <c r="N727" s="293"/>
      <c r="O727" s="293"/>
      <c r="P727" s="293"/>
      <c r="Q727" s="293"/>
      <c r="R727" s="293"/>
      <c r="S727" s="293"/>
      <c r="T727" s="293"/>
      <c r="U727" s="293"/>
      <c r="V727" s="293"/>
      <c r="W727" s="293"/>
      <c r="X727" s="293"/>
      <c r="Y727" s="293"/>
      <c r="Z727" s="293"/>
      <c r="AA727" s="293"/>
      <c r="AB727" s="293"/>
      <c r="AC727" s="293"/>
      <c r="AD727" s="293"/>
      <c r="AE727" s="293"/>
      <c r="AF727" s="293"/>
      <c r="AG727" s="189"/>
    </row>
    <row r="728" collapsed="1">
      <c r="A728" s="218" t="s">
        <v>239</v>
      </c>
      <c r="B728" s="219">
        <f t="shared" ref="B728:AF728" si="239">sum(B732,B736,B741)</f>
        <v>0</v>
      </c>
      <c r="C728" s="219">
        <f t="shared" si="239"/>
        <v>0</v>
      </c>
      <c r="D728" s="219">
        <f t="shared" si="239"/>
        <v>0</v>
      </c>
      <c r="E728" s="219">
        <f t="shared" si="239"/>
        <v>0</v>
      </c>
      <c r="F728" s="219">
        <f t="shared" si="239"/>
        <v>0</v>
      </c>
      <c r="G728" s="219">
        <f t="shared" si="239"/>
        <v>0</v>
      </c>
      <c r="H728" s="219">
        <f t="shared" si="239"/>
        <v>0</v>
      </c>
      <c r="I728" s="219">
        <f t="shared" si="239"/>
        <v>0</v>
      </c>
      <c r="J728" s="219">
        <f t="shared" si="239"/>
        <v>0</v>
      </c>
      <c r="K728" s="219">
        <f t="shared" si="239"/>
        <v>0</v>
      </c>
      <c r="L728" s="219">
        <f t="shared" si="239"/>
        <v>0</v>
      </c>
      <c r="M728" s="219">
        <f t="shared" si="239"/>
        <v>0</v>
      </c>
      <c r="N728" s="219">
        <f t="shared" si="239"/>
        <v>0</v>
      </c>
      <c r="O728" s="219">
        <f t="shared" si="239"/>
        <v>0</v>
      </c>
      <c r="P728" s="219">
        <f t="shared" si="239"/>
        <v>0</v>
      </c>
      <c r="Q728" s="219">
        <f t="shared" si="239"/>
        <v>0</v>
      </c>
      <c r="R728" s="219">
        <f t="shared" si="239"/>
        <v>0</v>
      </c>
      <c r="S728" s="219">
        <f t="shared" si="239"/>
        <v>0</v>
      </c>
      <c r="T728" s="219">
        <f t="shared" si="239"/>
        <v>0</v>
      </c>
      <c r="U728" s="219">
        <f t="shared" si="239"/>
        <v>0</v>
      </c>
      <c r="V728" s="219">
        <f t="shared" si="239"/>
        <v>0</v>
      </c>
      <c r="W728" s="219">
        <f t="shared" si="239"/>
        <v>0</v>
      </c>
      <c r="X728" s="219">
        <f t="shared" si="239"/>
        <v>0</v>
      </c>
      <c r="Y728" s="219">
        <f t="shared" si="239"/>
        <v>0</v>
      </c>
      <c r="Z728" s="219">
        <f t="shared" si="239"/>
        <v>0</v>
      </c>
      <c r="AA728" s="219">
        <f t="shared" si="239"/>
        <v>0</v>
      </c>
      <c r="AB728" s="219">
        <f t="shared" si="239"/>
        <v>0</v>
      </c>
      <c r="AC728" s="219">
        <f t="shared" si="239"/>
        <v>0</v>
      </c>
      <c r="AD728" s="219">
        <f t="shared" si="239"/>
        <v>0</v>
      </c>
      <c r="AE728" s="219">
        <f t="shared" si="239"/>
        <v>0</v>
      </c>
      <c r="AF728" s="219">
        <f t="shared" si="239"/>
        <v>0</v>
      </c>
      <c r="AG728" s="189">
        <f t="shared" ref="AG728:AG732" si="240">SUM(B728:AF728)</f>
        <v>0</v>
      </c>
    </row>
    <row r="729" hidden="1" outlineLevel="1">
      <c r="A729" s="288" t="s">
        <v>240</v>
      </c>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c r="AD729" s="222"/>
      <c r="AE729" s="222"/>
      <c r="AF729" s="222"/>
      <c r="AG729" s="189">
        <f t="shared" si="240"/>
        <v>0</v>
      </c>
    </row>
    <row r="730" hidden="1" outlineLevel="1">
      <c r="A730" s="288" t="s">
        <v>1352</v>
      </c>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c r="AD730" s="222"/>
      <c r="AE730" s="222"/>
      <c r="AF730" s="222"/>
      <c r="AG730" s="189">
        <f t="shared" si="240"/>
        <v>0</v>
      </c>
    </row>
    <row r="731" hidden="1" outlineLevel="1">
      <c r="A731" s="288" t="s">
        <v>1353</v>
      </c>
      <c r="B731" s="295"/>
      <c r="C731" s="295"/>
      <c r="D731" s="295"/>
      <c r="E731" s="295"/>
      <c r="F731" s="295"/>
      <c r="G731" s="295"/>
      <c r="H731" s="295"/>
      <c r="I731" s="295"/>
      <c r="J731" s="295"/>
      <c r="K731" s="295"/>
      <c r="L731" s="295"/>
      <c r="M731" s="295"/>
      <c r="N731" s="295"/>
      <c r="O731" s="295"/>
      <c r="P731" s="295"/>
      <c r="Q731" s="295"/>
      <c r="R731" s="295"/>
      <c r="S731" s="295"/>
      <c r="T731" s="295"/>
      <c r="U731" s="295"/>
      <c r="V731" s="295"/>
      <c r="W731" s="295"/>
      <c r="X731" s="295"/>
      <c r="Y731" s="295"/>
      <c r="Z731" s="295"/>
      <c r="AA731" s="295"/>
      <c r="AB731" s="295"/>
      <c r="AC731" s="295"/>
      <c r="AD731" s="295"/>
      <c r="AE731" s="295"/>
      <c r="AF731" s="295"/>
      <c r="AG731" s="189">
        <f t="shared" si="240"/>
        <v>0</v>
      </c>
    </row>
    <row r="732" hidden="1" outlineLevel="1">
      <c r="A732" s="289" t="s">
        <v>243</v>
      </c>
      <c r="B732" s="290">
        <f t="shared" ref="B732:AF732" si="241">sum(B729:B731)</f>
        <v>0</v>
      </c>
      <c r="C732" s="290">
        <f t="shared" si="241"/>
        <v>0</v>
      </c>
      <c r="D732" s="290">
        <f t="shared" si="241"/>
        <v>0</v>
      </c>
      <c r="E732" s="290">
        <f t="shared" si="241"/>
        <v>0</v>
      </c>
      <c r="F732" s="290">
        <f t="shared" si="241"/>
        <v>0</v>
      </c>
      <c r="G732" s="290">
        <f t="shared" si="241"/>
        <v>0</v>
      </c>
      <c r="H732" s="290">
        <f t="shared" si="241"/>
        <v>0</v>
      </c>
      <c r="I732" s="290">
        <f t="shared" si="241"/>
        <v>0</v>
      </c>
      <c r="J732" s="290">
        <f t="shared" si="241"/>
        <v>0</v>
      </c>
      <c r="K732" s="290">
        <f t="shared" si="241"/>
        <v>0</v>
      </c>
      <c r="L732" s="290">
        <f t="shared" si="241"/>
        <v>0</v>
      </c>
      <c r="M732" s="290">
        <f t="shared" si="241"/>
        <v>0</v>
      </c>
      <c r="N732" s="290">
        <f t="shared" si="241"/>
        <v>0</v>
      </c>
      <c r="O732" s="290">
        <f t="shared" si="241"/>
        <v>0</v>
      </c>
      <c r="P732" s="290">
        <f t="shared" si="241"/>
        <v>0</v>
      </c>
      <c r="Q732" s="290">
        <f t="shared" si="241"/>
        <v>0</v>
      </c>
      <c r="R732" s="290">
        <f t="shared" si="241"/>
        <v>0</v>
      </c>
      <c r="S732" s="290">
        <f t="shared" si="241"/>
        <v>0</v>
      </c>
      <c r="T732" s="290">
        <f t="shared" si="241"/>
        <v>0</v>
      </c>
      <c r="U732" s="290">
        <f t="shared" si="241"/>
        <v>0</v>
      </c>
      <c r="V732" s="290">
        <f t="shared" si="241"/>
        <v>0</v>
      </c>
      <c r="W732" s="290">
        <f t="shared" si="241"/>
        <v>0</v>
      </c>
      <c r="X732" s="290">
        <f t="shared" si="241"/>
        <v>0</v>
      </c>
      <c r="Y732" s="290">
        <f t="shared" si="241"/>
        <v>0</v>
      </c>
      <c r="Z732" s="290">
        <f t="shared" si="241"/>
        <v>0</v>
      </c>
      <c r="AA732" s="290">
        <f t="shared" si="241"/>
        <v>0</v>
      </c>
      <c r="AB732" s="290">
        <f t="shared" si="241"/>
        <v>0</v>
      </c>
      <c r="AC732" s="290">
        <f t="shared" si="241"/>
        <v>0</v>
      </c>
      <c r="AD732" s="290">
        <f t="shared" si="241"/>
        <v>0</v>
      </c>
      <c r="AE732" s="290">
        <f t="shared" si="241"/>
        <v>0</v>
      </c>
      <c r="AF732" s="290">
        <f t="shared" si="241"/>
        <v>0</v>
      </c>
      <c r="AG732" s="189">
        <f t="shared" si="240"/>
        <v>0</v>
      </c>
    </row>
    <row r="733" hidden="1" outlineLevel="1">
      <c r="A733" s="211"/>
      <c r="B733" s="352"/>
      <c r="C733" s="352"/>
      <c r="D733" s="352"/>
      <c r="E733" s="352"/>
      <c r="F733" s="352"/>
      <c r="G733" s="352"/>
      <c r="H733" s="352"/>
      <c r="I733" s="352"/>
      <c r="J733" s="352"/>
      <c r="K733" s="352"/>
      <c r="L733" s="352"/>
      <c r="M733" s="352"/>
      <c r="N733" s="352"/>
      <c r="O733" s="352"/>
      <c r="P733" s="352"/>
      <c r="Q733" s="352"/>
      <c r="R733" s="352"/>
      <c r="S733" s="352"/>
      <c r="T733" s="352"/>
      <c r="U733" s="352"/>
      <c r="V733" s="352"/>
      <c r="W733" s="352"/>
      <c r="X733" s="352"/>
      <c r="Y733" s="352"/>
      <c r="Z733" s="352"/>
      <c r="AA733" s="352"/>
      <c r="AB733" s="352"/>
      <c r="AC733" s="352"/>
      <c r="AD733" s="352"/>
      <c r="AE733" s="352"/>
      <c r="AF733" s="352"/>
      <c r="AG733" s="189"/>
    </row>
    <row r="734" hidden="1" outlineLevel="1">
      <c r="A734" s="288" t="s">
        <v>244</v>
      </c>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c r="AD734" s="222"/>
      <c r="AE734" s="222"/>
      <c r="AF734" s="222"/>
      <c r="AG734" s="189">
        <f t="shared" ref="AG734:AG736" si="242">SUM(B734:AF734)</f>
        <v>0</v>
      </c>
    </row>
    <row r="735" hidden="1" outlineLevel="1">
      <c r="A735" s="288" t="s">
        <v>1354</v>
      </c>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c r="AA735" s="221"/>
      <c r="AB735" s="221"/>
      <c r="AC735" s="221"/>
      <c r="AD735" s="221"/>
      <c r="AE735" s="221"/>
      <c r="AF735" s="221"/>
      <c r="AG735" s="189">
        <f t="shared" si="242"/>
        <v>0</v>
      </c>
    </row>
    <row r="736" hidden="1" outlineLevel="1">
      <c r="A736" s="289" t="s">
        <v>246</v>
      </c>
      <c r="B736" s="290">
        <f t="shared" ref="B736:AF736" si="243">sum(B734:B735)</f>
        <v>0</v>
      </c>
      <c r="C736" s="290">
        <f t="shared" si="243"/>
        <v>0</v>
      </c>
      <c r="D736" s="290">
        <f t="shared" si="243"/>
        <v>0</v>
      </c>
      <c r="E736" s="290">
        <f t="shared" si="243"/>
        <v>0</v>
      </c>
      <c r="F736" s="290">
        <f t="shared" si="243"/>
        <v>0</v>
      </c>
      <c r="G736" s="290">
        <f t="shared" si="243"/>
        <v>0</v>
      </c>
      <c r="H736" s="290">
        <f t="shared" si="243"/>
        <v>0</v>
      </c>
      <c r="I736" s="290">
        <f t="shared" si="243"/>
        <v>0</v>
      </c>
      <c r="J736" s="290">
        <f t="shared" si="243"/>
        <v>0</v>
      </c>
      <c r="K736" s="290">
        <f t="shared" si="243"/>
        <v>0</v>
      </c>
      <c r="L736" s="290">
        <f t="shared" si="243"/>
        <v>0</v>
      </c>
      <c r="M736" s="290">
        <f t="shared" si="243"/>
        <v>0</v>
      </c>
      <c r="N736" s="290">
        <f t="shared" si="243"/>
        <v>0</v>
      </c>
      <c r="O736" s="290">
        <f t="shared" si="243"/>
        <v>0</v>
      </c>
      <c r="P736" s="290">
        <f t="shared" si="243"/>
        <v>0</v>
      </c>
      <c r="Q736" s="290">
        <f t="shared" si="243"/>
        <v>0</v>
      </c>
      <c r="R736" s="290">
        <f t="shared" si="243"/>
        <v>0</v>
      </c>
      <c r="S736" s="290">
        <f t="shared" si="243"/>
        <v>0</v>
      </c>
      <c r="T736" s="290">
        <f t="shared" si="243"/>
        <v>0</v>
      </c>
      <c r="U736" s="290">
        <f t="shared" si="243"/>
        <v>0</v>
      </c>
      <c r="V736" s="290">
        <f t="shared" si="243"/>
        <v>0</v>
      </c>
      <c r="W736" s="290">
        <f t="shared" si="243"/>
        <v>0</v>
      </c>
      <c r="X736" s="290">
        <f t="shared" si="243"/>
        <v>0</v>
      </c>
      <c r="Y736" s="290">
        <f t="shared" si="243"/>
        <v>0</v>
      </c>
      <c r="Z736" s="290">
        <f t="shared" si="243"/>
        <v>0</v>
      </c>
      <c r="AA736" s="290">
        <f t="shared" si="243"/>
        <v>0</v>
      </c>
      <c r="AB736" s="290">
        <f t="shared" si="243"/>
        <v>0</v>
      </c>
      <c r="AC736" s="290">
        <f t="shared" si="243"/>
        <v>0</v>
      </c>
      <c r="AD736" s="290">
        <f t="shared" si="243"/>
        <v>0</v>
      </c>
      <c r="AE736" s="290">
        <f t="shared" si="243"/>
        <v>0</v>
      </c>
      <c r="AF736" s="290">
        <f t="shared" si="243"/>
        <v>0</v>
      </c>
      <c r="AG736" s="189">
        <f t="shared" si="242"/>
        <v>0</v>
      </c>
    </row>
    <row r="737" hidden="1" outlineLevel="1">
      <c r="A737" s="211"/>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c r="AF737" s="145"/>
      <c r="AG737" s="189"/>
    </row>
    <row r="738" hidden="1" outlineLevel="1">
      <c r="A738" s="288" t="s">
        <v>1355</v>
      </c>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c r="AD738" s="222"/>
      <c r="AE738" s="222"/>
      <c r="AF738" s="222"/>
      <c r="AG738" s="189">
        <f t="shared" ref="AG738:AG741" si="244">SUM(B738:AF738)</f>
        <v>0</v>
      </c>
    </row>
    <row r="739" hidden="1" outlineLevel="1">
      <c r="A739" s="288" t="s">
        <v>1356</v>
      </c>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c r="AD739" s="222"/>
      <c r="AE739" s="222"/>
      <c r="AF739" s="222"/>
      <c r="AG739" s="189">
        <f t="shared" si="244"/>
        <v>0</v>
      </c>
    </row>
    <row r="740" hidden="1" outlineLevel="1">
      <c r="A740" s="288" t="s">
        <v>1357</v>
      </c>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c r="AD740" s="222"/>
      <c r="AE740" s="222"/>
      <c r="AF740" s="222"/>
      <c r="AG740" s="189">
        <f t="shared" si="244"/>
        <v>0</v>
      </c>
    </row>
    <row r="741" hidden="1" outlineLevel="1">
      <c r="A741" s="296" t="s">
        <v>250</v>
      </c>
      <c r="B741" s="297">
        <f t="shared" ref="B741:AF741" si="245">sum(B738:B740)</f>
        <v>0</v>
      </c>
      <c r="C741" s="297">
        <f t="shared" si="245"/>
        <v>0</v>
      </c>
      <c r="D741" s="297">
        <f t="shared" si="245"/>
        <v>0</v>
      </c>
      <c r="E741" s="297">
        <f t="shared" si="245"/>
        <v>0</v>
      </c>
      <c r="F741" s="297">
        <f t="shared" si="245"/>
        <v>0</v>
      </c>
      <c r="G741" s="297">
        <f t="shared" si="245"/>
        <v>0</v>
      </c>
      <c r="H741" s="297">
        <f t="shared" si="245"/>
        <v>0</v>
      </c>
      <c r="I741" s="297">
        <f t="shared" si="245"/>
        <v>0</v>
      </c>
      <c r="J741" s="297">
        <f t="shared" si="245"/>
        <v>0</v>
      </c>
      <c r="K741" s="297">
        <f t="shared" si="245"/>
        <v>0</v>
      </c>
      <c r="L741" s="297">
        <f t="shared" si="245"/>
        <v>0</v>
      </c>
      <c r="M741" s="297">
        <f t="shared" si="245"/>
        <v>0</v>
      </c>
      <c r="N741" s="297">
        <f t="shared" si="245"/>
        <v>0</v>
      </c>
      <c r="O741" s="297">
        <f t="shared" si="245"/>
        <v>0</v>
      </c>
      <c r="P741" s="297">
        <f t="shared" si="245"/>
        <v>0</v>
      </c>
      <c r="Q741" s="297">
        <f t="shared" si="245"/>
        <v>0</v>
      </c>
      <c r="R741" s="297">
        <f t="shared" si="245"/>
        <v>0</v>
      </c>
      <c r="S741" s="297">
        <f t="shared" si="245"/>
        <v>0</v>
      </c>
      <c r="T741" s="297">
        <f t="shared" si="245"/>
        <v>0</v>
      </c>
      <c r="U741" s="297">
        <f t="shared" si="245"/>
        <v>0</v>
      </c>
      <c r="V741" s="297">
        <f t="shared" si="245"/>
        <v>0</v>
      </c>
      <c r="W741" s="297">
        <f t="shared" si="245"/>
        <v>0</v>
      </c>
      <c r="X741" s="297">
        <f t="shared" si="245"/>
        <v>0</v>
      </c>
      <c r="Y741" s="297">
        <f t="shared" si="245"/>
        <v>0</v>
      </c>
      <c r="Z741" s="297">
        <f t="shared" si="245"/>
        <v>0</v>
      </c>
      <c r="AA741" s="297">
        <f t="shared" si="245"/>
        <v>0</v>
      </c>
      <c r="AB741" s="297">
        <f t="shared" si="245"/>
        <v>0</v>
      </c>
      <c r="AC741" s="297">
        <f t="shared" si="245"/>
        <v>0</v>
      </c>
      <c r="AD741" s="297">
        <f t="shared" si="245"/>
        <v>0</v>
      </c>
      <c r="AE741" s="297">
        <f t="shared" si="245"/>
        <v>0</v>
      </c>
      <c r="AF741" s="297">
        <f t="shared" si="245"/>
        <v>0</v>
      </c>
      <c r="AG741" s="189">
        <f t="shared" si="244"/>
        <v>0</v>
      </c>
    </row>
    <row r="742">
      <c r="A742" s="211"/>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c r="AF742" s="145"/>
      <c r="AG742" s="189"/>
    </row>
    <row r="743">
      <c r="A743" s="299" t="s">
        <v>278</v>
      </c>
      <c r="B743" s="245">
        <v>0.0</v>
      </c>
      <c r="C743" s="245">
        <v>0.0</v>
      </c>
      <c r="D743" s="245">
        <v>0.0</v>
      </c>
      <c r="E743" s="245">
        <v>0.0</v>
      </c>
      <c r="F743" s="245">
        <v>0.0</v>
      </c>
      <c r="G743" s="245">
        <v>0.0</v>
      </c>
      <c r="H743" s="245">
        <v>0.0</v>
      </c>
      <c r="I743" s="245">
        <v>0.0</v>
      </c>
      <c r="J743" s="245">
        <v>0.0</v>
      </c>
      <c r="K743" s="245">
        <v>0.0</v>
      </c>
      <c r="L743" s="245">
        <v>0.0</v>
      </c>
      <c r="M743" s="245">
        <v>0.0</v>
      </c>
      <c r="N743" s="245">
        <v>0.0</v>
      </c>
      <c r="O743" s="245">
        <v>0.0</v>
      </c>
      <c r="P743" s="245">
        <v>0.0</v>
      </c>
      <c r="Q743" s="245">
        <v>0.0</v>
      </c>
      <c r="R743" s="245">
        <v>0.0</v>
      </c>
      <c r="S743" s="245">
        <v>0.0</v>
      </c>
      <c r="T743" s="245">
        <v>0.0</v>
      </c>
      <c r="U743" s="245">
        <v>0.0</v>
      </c>
      <c r="V743" s="245">
        <v>0.0</v>
      </c>
      <c r="W743" s="245">
        <v>0.0</v>
      </c>
      <c r="X743" s="245">
        <v>0.0</v>
      </c>
      <c r="Y743" s="245">
        <v>0.0</v>
      </c>
      <c r="Z743" s="245">
        <v>0.0</v>
      </c>
      <c r="AA743" s="245">
        <v>0.0</v>
      </c>
      <c r="AB743" s="245">
        <v>0.0</v>
      </c>
      <c r="AC743" s="245">
        <v>0.0</v>
      </c>
      <c r="AD743" s="245">
        <v>0.0</v>
      </c>
      <c r="AE743" s="245">
        <v>0.0</v>
      </c>
      <c r="AF743" s="245">
        <v>0.0</v>
      </c>
      <c r="AG743" s="189">
        <f t="shared" ref="AG743:AG756" si="246">SUM(B743:AF743)</f>
        <v>0</v>
      </c>
    </row>
    <row r="744">
      <c r="A744" s="300" t="s">
        <v>279</v>
      </c>
      <c r="B744" s="235">
        <v>0.0</v>
      </c>
      <c r="C744" s="235">
        <v>0.0</v>
      </c>
      <c r="D744" s="235">
        <v>0.0</v>
      </c>
      <c r="E744" s="235">
        <v>0.0</v>
      </c>
      <c r="F744" s="235">
        <v>0.0</v>
      </c>
      <c r="G744" s="235">
        <v>0.0</v>
      </c>
      <c r="H744" s="235">
        <v>0.0</v>
      </c>
      <c r="I744" s="235">
        <v>0.0</v>
      </c>
      <c r="J744" s="235">
        <v>0.0</v>
      </c>
      <c r="K744" s="235">
        <v>0.0</v>
      </c>
      <c r="L744" s="235">
        <v>0.0</v>
      </c>
      <c r="M744" s="235">
        <v>0.0</v>
      </c>
      <c r="N744" s="235">
        <v>0.0</v>
      </c>
      <c r="O744" s="235">
        <v>0.0</v>
      </c>
      <c r="P744" s="235">
        <v>0.0</v>
      </c>
      <c r="Q744" s="235">
        <v>0.0</v>
      </c>
      <c r="R744" s="235">
        <v>0.0</v>
      </c>
      <c r="S744" s="235">
        <v>0.0</v>
      </c>
      <c r="T744" s="235">
        <v>0.0</v>
      </c>
      <c r="U744" s="235">
        <v>0.0</v>
      </c>
      <c r="V744" s="235">
        <v>0.0</v>
      </c>
      <c r="W744" s="235">
        <v>0.0</v>
      </c>
      <c r="X744" s="235">
        <v>0.0</v>
      </c>
      <c r="Y744" s="235">
        <v>0.0</v>
      </c>
      <c r="Z744" s="235">
        <v>0.0</v>
      </c>
      <c r="AA744" s="235">
        <v>0.0</v>
      </c>
      <c r="AB744" s="235">
        <v>0.0</v>
      </c>
      <c r="AC744" s="235">
        <v>0.0</v>
      </c>
      <c r="AD744" s="235">
        <v>0.0</v>
      </c>
      <c r="AE744" s="235">
        <v>0.0</v>
      </c>
      <c r="AF744" s="235">
        <v>0.0</v>
      </c>
      <c r="AG744" s="189">
        <f t="shared" si="246"/>
        <v>0</v>
      </c>
    </row>
    <row r="745">
      <c r="A745" s="300" t="s">
        <v>1358</v>
      </c>
      <c r="B745" s="235">
        <v>0.0</v>
      </c>
      <c r="C745" s="235">
        <v>0.0</v>
      </c>
      <c r="D745" s="235">
        <v>0.0</v>
      </c>
      <c r="E745" s="235">
        <v>0.0</v>
      </c>
      <c r="F745" s="235">
        <v>0.0</v>
      </c>
      <c r="G745" s="235">
        <v>0.0</v>
      </c>
      <c r="H745" s="235">
        <v>0.0</v>
      </c>
      <c r="I745" s="235">
        <v>0.0</v>
      </c>
      <c r="J745" s="235">
        <v>0.0</v>
      </c>
      <c r="K745" s="235">
        <v>0.0</v>
      </c>
      <c r="L745" s="235">
        <v>0.0</v>
      </c>
      <c r="M745" s="235">
        <v>0.0</v>
      </c>
      <c r="N745" s="235">
        <v>0.0</v>
      </c>
      <c r="O745" s="235">
        <v>0.0</v>
      </c>
      <c r="P745" s="235">
        <v>0.0</v>
      </c>
      <c r="Q745" s="235">
        <v>0.0</v>
      </c>
      <c r="R745" s="235">
        <v>0.0</v>
      </c>
      <c r="S745" s="235">
        <v>0.0</v>
      </c>
      <c r="T745" s="235">
        <v>0.0</v>
      </c>
      <c r="U745" s="235">
        <v>0.0</v>
      </c>
      <c r="V745" s="235">
        <v>0.0</v>
      </c>
      <c r="W745" s="235">
        <v>0.0</v>
      </c>
      <c r="X745" s="235">
        <v>0.0</v>
      </c>
      <c r="Y745" s="235">
        <v>0.0</v>
      </c>
      <c r="Z745" s="235">
        <v>0.0</v>
      </c>
      <c r="AA745" s="235">
        <v>0.0</v>
      </c>
      <c r="AB745" s="235">
        <v>0.0</v>
      </c>
      <c r="AC745" s="235">
        <v>0.0</v>
      </c>
      <c r="AD745" s="235">
        <v>0.0</v>
      </c>
      <c r="AE745" s="235">
        <v>0.0</v>
      </c>
      <c r="AF745" s="235">
        <v>0.0</v>
      </c>
      <c r="AG745" s="189">
        <f t="shared" si="246"/>
        <v>0</v>
      </c>
    </row>
    <row r="746">
      <c r="A746" s="300" t="s">
        <v>1359</v>
      </c>
      <c r="B746" s="235">
        <v>0.0</v>
      </c>
      <c r="C746" s="235">
        <v>0.0</v>
      </c>
      <c r="D746" s="235">
        <v>0.0</v>
      </c>
      <c r="E746" s="235">
        <v>0.0</v>
      </c>
      <c r="F746" s="235">
        <v>0.0</v>
      </c>
      <c r="G746" s="235">
        <v>0.0</v>
      </c>
      <c r="H746" s="235">
        <v>0.0</v>
      </c>
      <c r="I746" s="235">
        <v>0.0</v>
      </c>
      <c r="J746" s="235">
        <v>0.0</v>
      </c>
      <c r="K746" s="235">
        <v>0.0</v>
      </c>
      <c r="L746" s="235">
        <v>0.0</v>
      </c>
      <c r="M746" s="235">
        <v>0.0</v>
      </c>
      <c r="N746" s="235">
        <v>0.0</v>
      </c>
      <c r="O746" s="235">
        <v>0.0</v>
      </c>
      <c r="P746" s="235">
        <v>0.0</v>
      </c>
      <c r="Q746" s="235">
        <v>0.0</v>
      </c>
      <c r="R746" s="235">
        <v>0.0</v>
      </c>
      <c r="S746" s="235">
        <v>0.0</v>
      </c>
      <c r="T746" s="235">
        <v>0.0</v>
      </c>
      <c r="U746" s="235">
        <v>0.0</v>
      </c>
      <c r="V746" s="235">
        <v>0.0</v>
      </c>
      <c r="W746" s="235">
        <v>0.0</v>
      </c>
      <c r="X746" s="235">
        <v>0.0</v>
      </c>
      <c r="Y746" s="235">
        <v>0.0</v>
      </c>
      <c r="Z746" s="235">
        <v>0.0</v>
      </c>
      <c r="AA746" s="235">
        <v>0.0</v>
      </c>
      <c r="AB746" s="235">
        <v>0.0</v>
      </c>
      <c r="AC746" s="235">
        <v>0.0</v>
      </c>
      <c r="AD746" s="235">
        <v>0.0</v>
      </c>
      <c r="AE746" s="235">
        <v>0.0</v>
      </c>
      <c r="AF746" s="235">
        <v>0.0</v>
      </c>
      <c r="AG746" s="189">
        <f t="shared" si="246"/>
        <v>0</v>
      </c>
    </row>
    <row r="747">
      <c r="A747" s="300" t="s">
        <v>1360</v>
      </c>
      <c r="B747" s="235">
        <v>0.0</v>
      </c>
      <c r="C747" s="235">
        <v>0.0</v>
      </c>
      <c r="D747" s="235">
        <v>0.0</v>
      </c>
      <c r="E747" s="235">
        <v>0.0</v>
      </c>
      <c r="F747" s="235">
        <v>0.0</v>
      </c>
      <c r="G747" s="235">
        <v>0.0</v>
      </c>
      <c r="H747" s="235">
        <v>0.0</v>
      </c>
      <c r="I747" s="235">
        <v>0.0</v>
      </c>
      <c r="J747" s="235">
        <v>0.0</v>
      </c>
      <c r="K747" s="235">
        <v>0.0</v>
      </c>
      <c r="L747" s="235">
        <v>0.0</v>
      </c>
      <c r="M747" s="235">
        <v>0.0</v>
      </c>
      <c r="N747" s="235">
        <v>0.0</v>
      </c>
      <c r="O747" s="235">
        <v>0.0</v>
      </c>
      <c r="P747" s="235">
        <v>0.0</v>
      </c>
      <c r="Q747" s="235">
        <v>0.0</v>
      </c>
      <c r="R747" s="235">
        <v>0.0</v>
      </c>
      <c r="S747" s="235">
        <v>0.0</v>
      </c>
      <c r="T747" s="235">
        <v>0.0</v>
      </c>
      <c r="U747" s="235">
        <v>0.0</v>
      </c>
      <c r="V747" s="235">
        <v>0.0</v>
      </c>
      <c r="W747" s="235">
        <v>0.0</v>
      </c>
      <c r="X747" s="235">
        <v>0.0</v>
      </c>
      <c r="Y747" s="235">
        <v>0.0</v>
      </c>
      <c r="Z747" s="235">
        <v>0.0</v>
      </c>
      <c r="AA747" s="235">
        <v>0.0</v>
      </c>
      <c r="AB747" s="235">
        <v>0.0</v>
      </c>
      <c r="AC747" s="235">
        <v>0.0</v>
      </c>
      <c r="AD747" s="235">
        <v>0.0</v>
      </c>
      <c r="AE747" s="235">
        <v>0.0</v>
      </c>
      <c r="AF747" s="235">
        <v>0.0</v>
      </c>
      <c r="AG747" s="189">
        <f t="shared" si="246"/>
        <v>0</v>
      </c>
    </row>
    <row r="748">
      <c r="A748" s="300" t="s">
        <v>1361</v>
      </c>
      <c r="B748" s="235">
        <v>0.0</v>
      </c>
      <c r="C748" s="235">
        <v>0.0</v>
      </c>
      <c r="D748" s="235">
        <v>0.0</v>
      </c>
      <c r="E748" s="235">
        <v>0.0</v>
      </c>
      <c r="F748" s="235">
        <v>0.0</v>
      </c>
      <c r="G748" s="235">
        <v>0.0</v>
      </c>
      <c r="H748" s="235">
        <v>0.0</v>
      </c>
      <c r="I748" s="235">
        <v>0.0</v>
      </c>
      <c r="J748" s="235">
        <v>0.0</v>
      </c>
      <c r="K748" s="235">
        <v>0.0</v>
      </c>
      <c r="L748" s="235">
        <v>0.0</v>
      </c>
      <c r="M748" s="235">
        <v>0.0</v>
      </c>
      <c r="N748" s="235">
        <v>0.0</v>
      </c>
      <c r="O748" s="235">
        <v>0.0</v>
      </c>
      <c r="P748" s="235">
        <v>0.0</v>
      </c>
      <c r="Q748" s="235">
        <v>0.0</v>
      </c>
      <c r="R748" s="235">
        <v>0.0</v>
      </c>
      <c r="S748" s="235">
        <v>0.0</v>
      </c>
      <c r="T748" s="235">
        <v>0.0</v>
      </c>
      <c r="U748" s="235">
        <v>0.0</v>
      </c>
      <c r="V748" s="235">
        <v>0.0</v>
      </c>
      <c r="W748" s="235">
        <v>0.0</v>
      </c>
      <c r="X748" s="235">
        <v>0.0</v>
      </c>
      <c r="Y748" s="235">
        <v>0.0</v>
      </c>
      <c r="Z748" s="235">
        <v>0.0</v>
      </c>
      <c r="AA748" s="235">
        <v>0.0</v>
      </c>
      <c r="AB748" s="235">
        <v>0.0</v>
      </c>
      <c r="AC748" s="235">
        <v>0.0</v>
      </c>
      <c r="AD748" s="235">
        <v>0.0</v>
      </c>
      <c r="AE748" s="235">
        <v>0.0</v>
      </c>
      <c r="AF748" s="235">
        <v>0.0</v>
      </c>
      <c r="AG748" s="189">
        <f t="shared" si="246"/>
        <v>0</v>
      </c>
    </row>
    <row r="749">
      <c r="A749" s="300" t="s">
        <v>1362</v>
      </c>
      <c r="B749" s="235">
        <v>0.0</v>
      </c>
      <c r="C749" s="235">
        <v>0.0</v>
      </c>
      <c r="D749" s="235">
        <v>0.0</v>
      </c>
      <c r="E749" s="235">
        <v>0.0</v>
      </c>
      <c r="F749" s="235">
        <v>0.0</v>
      </c>
      <c r="G749" s="235">
        <v>0.0</v>
      </c>
      <c r="H749" s="235">
        <v>0.0</v>
      </c>
      <c r="I749" s="235">
        <v>0.0</v>
      </c>
      <c r="J749" s="235">
        <v>0.0</v>
      </c>
      <c r="K749" s="235">
        <v>0.0</v>
      </c>
      <c r="L749" s="235">
        <v>0.0</v>
      </c>
      <c r="M749" s="235">
        <v>0.0</v>
      </c>
      <c r="N749" s="235">
        <v>0.0</v>
      </c>
      <c r="O749" s="235">
        <v>0.0</v>
      </c>
      <c r="P749" s="235">
        <v>0.0</v>
      </c>
      <c r="Q749" s="235">
        <v>0.0</v>
      </c>
      <c r="R749" s="235">
        <v>0.0</v>
      </c>
      <c r="S749" s="235">
        <v>0.0</v>
      </c>
      <c r="T749" s="235">
        <v>0.0</v>
      </c>
      <c r="U749" s="235">
        <v>0.0</v>
      </c>
      <c r="V749" s="235">
        <v>0.0</v>
      </c>
      <c r="W749" s="235">
        <v>0.0</v>
      </c>
      <c r="X749" s="235">
        <v>0.0</v>
      </c>
      <c r="Y749" s="235">
        <v>0.0</v>
      </c>
      <c r="Z749" s="235">
        <v>0.0</v>
      </c>
      <c r="AA749" s="235">
        <v>0.0</v>
      </c>
      <c r="AB749" s="235">
        <v>0.0</v>
      </c>
      <c r="AC749" s="235">
        <v>0.0</v>
      </c>
      <c r="AD749" s="235">
        <v>0.0</v>
      </c>
      <c r="AE749" s="235">
        <v>0.0</v>
      </c>
      <c r="AF749" s="235">
        <v>0.0</v>
      </c>
      <c r="AG749" s="189">
        <f t="shared" si="246"/>
        <v>0</v>
      </c>
    </row>
    <row r="750" collapsed="1">
      <c r="A750" s="300" t="s">
        <v>1363</v>
      </c>
      <c r="B750" s="235">
        <v>0.0</v>
      </c>
      <c r="C750" s="235">
        <v>0.0</v>
      </c>
      <c r="D750" s="235">
        <v>0.0</v>
      </c>
      <c r="E750" s="235">
        <v>0.0</v>
      </c>
      <c r="F750" s="235">
        <v>0.0</v>
      </c>
      <c r="G750" s="235">
        <v>0.0</v>
      </c>
      <c r="H750" s="235">
        <v>0.0</v>
      </c>
      <c r="I750" s="235">
        <v>0.0</v>
      </c>
      <c r="J750" s="235">
        <v>0.0</v>
      </c>
      <c r="K750" s="235">
        <v>0.0</v>
      </c>
      <c r="L750" s="235">
        <v>0.0</v>
      </c>
      <c r="M750" s="235">
        <v>0.0</v>
      </c>
      <c r="N750" s="235">
        <v>0.0</v>
      </c>
      <c r="O750" s="235">
        <v>0.0</v>
      </c>
      <c r="P750" s="235">
        <v>0.0</v>
      </c>
      <c r="Q750" s="235">
        <v>0.0</v>
      </c>
      <c r="R750" s="235">
        <v>0.0</v>
      </c>
      <c r="S750" s="235">
        <v>0.0</v>
      </c>
      <c r="T750" s="235">
        <v>0.0</v>
      </c>
      <c r="U750" s="235">
        <v>0.0</v>
      </c>
      <c r="V750" s="235">
        <v>0.0</v>
      </c>
      <c r="W750" s="235">
        <v>0.0</v>
      </c>
      <c r="X750" s="235">
        <v>0.0</v>
      </c>
      <c r="Y750" s="235">
        <v>0.0</v>
      </c>
      <c r="Z750" s="235">
        <v>0.0</v>
      </c>
      <c r="AA750" s="235">
        <v>0.0</v>
      </c>
      <c r="AB750" s="235">
        <v>0.0</v>
      </c>
      <c r="AC750" s="235">
        <v>0.0</v>
      </c>
      <c r="AD750" s="235">
        <v>0.0</v>
      </c>
      <c r="AE750" s="235">
        <v>0.0</v>
      </c>
      <c r="AF750" s="235">
        <v>0.0</v>
      </c>
      <c r="AG750" s="189">
        <f t="shared" si="246"/>
        <v>0</v>
      </c>
    </row>
    <row r="751" hidden="1" outlineLevel="1">
      <c r="A751" s="300" t="s">
        <v>1364</v>
      </c>
      <c r="B751" s="295"/>
      <c r="C751" s="295"/>
      <c r="D751" s="295"/>
      <c r="E751" s="295"/>
      <c r="F751" s="295"/>
      <c r="G751" s="295"/>
      <c r="H751" s="295"/>
      <c r="I751" s="295"/>
      <c r="J751" s="295"/>
      <c r="K751" s="295"/>
      <c r="L751" s="295"/>
      <c r="M751" s="295"/>
      <c r="N751" s="295"/>
      <c r="O751" s="295"/>
      <c r="P751" s="295"/>
      <c r="Q751" s="295"/>
      <c r="R751" s="295"/>
      <c r="S751" s="295"/>
      <c r="T751" s="295"/>
      <c r="U751" s="295"/>
      <c r="V751" s="295"/>
      <c r="W751" s="295"/>
      <c r="X751" s="295"/>
      <c r="Y751" s="295"/>
      <c r="Z751" s="295"/>
      <c r="AA751" s="295"/>
      <c r="AB751" s="295"/>
      <c r="AC751" s="295"/>
      <c r="AD751" s="295"/>
      <c r="AE751" s="295"/>
      <c r="AF751" s="295"/>
      <c r="AG751" s="189">
        <f t="shared" si="246"/>
        <v>0</v>
      </c>
    </row>
    <row r="752" hidden="1" outlineLevel="1">
      <c r="A752" s="300" t="s">
        <v>1365</v>
      </c>
      <c r="B752" s="295"/>
      <c r="C752" s="295"/>
      <c r="D752" s="295"/>
      <c r="E752" s="295"/>
      <c r="F752" s="295"/>
      <c r="G752" s="295"/>
      <c r="H752" s="295"/>
      <c r="I752" s="295"/>
      <c r="J752" s="295"/>
      <c r="K752" s="295"/>
      <c r="L752" s="295"/>
      <c r="M752" s="295"/>
      <c r="N752" s="295"/>
      <c r="O752" s="295"/>
      <c r="P752" s="295"/>
      <c r="Q752" s="295"/>
      <c r="R752" s="295"/>
      <c r="S752" s="295"/>
      <c r="T752" s="295"/>
      <c r="U752" s="295"/>
      <c r="V752" s="295"/>
      <c r="W752" s="295"/>
      <c r="X752" s="295"/>
      <c r="Y752" s="295"/>
      <c r="Z752" s="295"/>
      <c r="AA752" s="295"/>
      <c r="AB752" s="295"/>
      <c r="AC752" s="295"/>
      <c r="AD752" s="295"/>
      <c r="AE752" s="295"/>
      <c r="AF752" s="295"/>
      <c r="AG752" s="189">
        <f t="shared" si="246"/>
        <v>0</v>
      </c>
    </row>
    <row r="753" hidden="1" outlineLevel="1">
      <c r="A753" s="288" t="s">
        <v>1366</v>
      </c>
      <c r="B753" s="295"/>
      <c r="C753" s="295"/>
      <c r="D753" s="295"/>
      <c r="E753" s="295"/>
      <c r="F753" s="295"/>
      <c r="G753" s="295"/>
      <c r="H753" s="295"/>
      <c r="I753" s="295"/>
      <c r="J753" s="295"/>
      <c r="K753" s="295"/>
      <c r="L753" s="295"/>
      <c r="M753" s="295"/>
      <c r="N753" s="295"/>
      <c r="O753" s="295"/>
      <c r="P753" s="295"/>
      <c r="Q753" s="295"/>
      <c r="R753" s="295"/>
      <c r="S753" s="295"/>
      <c r="T753" s="295"/>
      <c r="U753" s="295"/>
      <c r="V753" s="295"/>
      <c r="W753" s="295"/>
      <c r="X753" s="295"/>
      <c r="Y753" s="295"/>
      <c r="Z753" s="295"/>
      <c r="AA753" s="295"/>
      <c r="AB753" s="295"/>
      <c r="AC753" s="295"/>
      <c r="AD753" s="295"/>
      <c r="AE753" s="295"/>
      <c r="AF753" s="295"/>
      <c r="AG753" s="189">
        <f t="shared" si="246"/>
        <v>0</v>
      </c>
    </row>
    <row r="754" hidden="1" outlineLevel="1">
      <c r="A754" s="288" t="s">
        <v>1367</v>
      </c>
      <c r="B754" s="295"/>
      <c r="C754" s="295"/>
      <c r="D754" s="295"/>
      <c r="E754" s="295"/>
      <c r="F754" s="295"/>
      <c r="G754" s="295"/>
      <c r="H754" s="295"/>
      <c r="I754" s="295"/>
      <c r="J754" s="295"/>
      <c r="K754" s="295"/>
      <c r="L754" s="295"/>
      <c r="M754" s="295"/>
      <c r="N754" s="295"/>
      <c r="O754" s="295"/>
      <c r="P754" s="295"/>
      <c r="Q754" s="295"/>
      <c r="R754" s="295"/>
      <c r="S754" s="295"/>
      <c r="T754" s="295"/>
      <c r="U754" s="295"/>
      <c r="V754" s="295"/>
      <c r="W754" s="295"/>
      <c r="X754" s="295"/>
      <c r="Y754" s="295"/>
      <c r="Z754" s="295"/>
      <c r="AA754" s="295"/>
      <c r="AB754" s="295"/>
      <c r="AC754" s="295"/>
      <c r="AD754" s="295"/>
      <c r="AE754" s="295"/>
      <c r="AF754" s="295"/>
      <c r="AG754" s="189">
        <f t="shared" si="246"/>
        <v>0</v>
      </c>
    </row>
    <row r="755" hidden="1" outlineLevel="1">
      <c r="A755" s="288" t="s">
        <v>290</v>
      </c>
      <c r="B755" s="295"/>
      <c r="C755" s="295"/>
      <c r="D755" s="295"/>
      <c r="E755" s="295"/>
      <c r="F755" s="295"/>
      <c r="G755" s="295"/>
      <c r="H755" s="295"/>
      <c r="I755" s="295"/>
      <c r="J755" s="295"/>
      <c r="K755" s="295"/>
      <c r="L755" s="295"/>
      <c r="M755" s="295"/>
      <c r="N755" s="295"/>
      <c r="O755" s="295"/>
      <c r="P755" s="295"/>
      <c r="Q755" s="295"/>
      <c r="R755" s="295"/>
      <c r="S755" s="295"/>
      <c r="T755" s="295"/>
      <c r="U755" s="295"/>
      <c r="V755" s="295"/>
      <c r="W755" s="295"/>
      <c r="X755" s="295"/>
      <c r="Y755" s="295"/>
      <c r="Z755" s="295"/>
      <c r="AA755" s="295"/>
      <c r="AB755" s="295"/>
      <c r="AC755" s="295"/>
      <c r="AD755" s="295"/>
      <c r="AE755" s="295"/>
      <c r="AF755" s="295"/>
      <c r="AG755" s="189">
        <f t="shared" si="246"/>
        <v>0</v>
      </c>
    </row>
    <row r="756">
      <c r="A756" s="296" t="s">
        <v>291</v>
      </c>
      <c r="B756" s="297">
        <f t="shared" ref="B756:AF756" si="247">sum(B743:B755)</f>
        <v>0</v>
      </c>
      <c r="C756" s="297">
        <f t="shared" si="247"/>
        <v>0</v>
      </c>
      <c r="D756" s="297">
        <f t="shared" si="247"/>
        <v>0</v>
      </c>
      <c r="E756" s="297">
        <f t="shared" si="247"/>
        <v>0</v>
      </c>
      <c r="F756" s="297">
        <f t="shared" si="247"/>
        <v>0</v>
      </c>
      <c r="G756" s="297">
        <f t="shared" si="247"/>
        <v>0</v>
      </c>
      <c r="H756" s="297">
        <f t="shared" si="247"/>
        <v>0</v>
      </c>
      <c r="I756" s="297">
        <f t="shared" si="247"/>
        <v>0</v>
      </c>
      <c r="J756" s="297">
        <f t="shared" si="247"/>
        <v>0</v>
      </c>
      <c r="K756" s="297">
        <f t="shared" si="247"/>
        <v>0</v>
      </c>
      <c r="L756" s="297">
        <f t="shared" si="247"/>
        <v>0</v>
      </c>
      <c r="M756" s="297">
        <f t="shared" si="247"/>
        <v>0</v>
      </c>
      <c r="N756" s="297">
        <f t="shared" si="247"/>
        <v>0</v>
      </c>
      <c r="O756" s="297">
        <f t="shared" si="247"/>
        <v>0</v>
      </c>
      <c r="P756" s="297">
        <f t="shared" si="247"/>
        <v>0</v>
      </c>
      <c r="Q756" s="297">
        <f t="shared" si="247"/>
        <v>0</v>
      </c>
      <c r="R756" s="297">
        <f t="shared" si="247"/>
        <v>0</v>
      </c>
      <c r="S756" s="297">
        <f t="shared" si="247"/>
        <v>0</v>
      </c>
      <c r="T756" s="297">
        <f t="shared" si="247"/>
        <v>0</v>
      </c>
      <c r="U756" s="297">
        <f t="shared" si="247"/>
        <v>0</v>
      </c>
      <c r="V756" s="297">
        <f t="shared" si="247"/>
        <v>0</v>
      </c>
      <c r="W756" s="297">
        <f t="shared" si="247"/>
        <v>0</v>
      </c>
      <c r="X756" s="297">
        <f t="shared" si="247"/>
        <v>0</v>
      </c>
      <c r="Y756" s="297">
        <f t="shared" si="247"/>
        <v>0</v>
      </c>
      <c r="Z756" s="297">
        <f t="shared" si="247"/>
        <v>0</v>
      </c>
      <c r="AA756" s="297">
        <f t="shared" si="247"/>
        <v>0</v>
      </c>
      <c r="AB756" s="297">
        <f t="shared" si="247"/>
        <v>0</v>
      </c>
      <c r="AC756" s="297">
        <f t="shared" si="247"/>
        <v>0</v>
      </c>
      <c r="AD756" s="297">
        <f t="shared" si="247"/>
        <v>0</v>
      </c>
      <c r="AE756" s="297">
        <f t="shared" si="247"/>
        <v>0</v>
      </c>
      <c r="AF756" s="297">
        <f t="shared" si="247"/>
        <v>0</v>
      </c>
      <c r="AG756" s="189">
        <f t="shared" si="246"/>
        <v>0</v>
      </c>
    </row>
    <row r="757">
      <c r="A757" s="409"/>
      <c r="AG757" s="189"/>
    </row>
    <row r="758">
      <c r="A758" s="409"/>
      <c r="AG758" s="189"/>
    </row>
    <row r="759">
      <c r="A759" s="409"/>
      <c r="AG759" s="189"/>
    </row>
    <row r="760">
      <c r="A760" s="355" t="s">
        <v>884</v>
      </c>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c r="AA760" s="193"/>
      <c r="AB760" s="193"/>
      <c r="AC760" s="193"/>
      <c r="AD760" s="193"/>
      <c r="AE760" s="193"/>
      <c r="AF760" s="193"/>
      <c r="AG760" s="189"/>
    </row>
    <row r="761">
      <c r="A761" s="411"/>
      <c r="B761" s="302">
        <v>0.0</v>
      </c>
      <c r="C761" s="302">
        <v>0.0</v>
      </c>
      <c r="D761" s="302">
        <v>0.0</v>
      </c>
      <c r="E761" s="302">
        <v>0.0</v>
      </c>
      <c r="F761" s="302">
        <v>0.0</v>
      </c>
      <c r="G761" s="302">
        <v>0.0</v>
      </c>
      <c r="H761" s="302">
        <v>233.3474</v>
      </c>
      <c r="I761" s="302">
        <v>233.3474</v>
      </c>
      <c r="J761" s="302">
        <v>0.0</v>
      </c>
      <c r="K761" s="302">
        <v>0.0</v>
      </c>
      <c r="L761" s="302">
        <v>466.6948</v>
      </c>
      <c r="M761" s="302">
        <v>0.0</v>
      </c>
      <c r="N761" s="302">
        <v>0.0</v>
      </c>
      <c r="O761" s="302">
        <v>0.0</v>
      </c>
      <c r="P761" s="302">
        <v>0.0</v>
      </c>
      <c r="Q761" s="302">
        <v>0.0</v>
      </c>
      <c r="R761" s="302">
        <v>0.0</v>
      </c>
      <c r="S761" s="302">
        <v>519.792</v>
      </c>
      <c r="T761" s="302">
        <v>0.0</v>
      </c>
      <c r="U761" s="302">
        <v>28.092791</v>
      </c>
      <c r="V761" s="302">
        <v>231.3773</v>
      </c>
      <c r="W761" s="302">
        <v>0.0</v>
      </c>
      <c r="X761" s="302">
        <v>231.3773</v>
      </c>
      <c r="Y761" s="302">
        <v>231.3773</v>
      </c>
      <c r="Z761" s="302">
        <v>231.6758</v>
      </c>
      <c r="AA761" s="302">
        <v>231.6758</v>
      </c>
      <c r="AB761" s="302">
        <v>463.3516</v>
      </c>
      <c r="AC761" s="302">
        <v>0.0</v>
      </c>
      <c r="AD761" s="302">
        <v>0.0</v>
      </c>
      <c r="AE761" s="302">
        <v>0.0</v>
      </c>
      <c r="AF761" s="302">
        <v>0.0</v>
      </c>
      <c r="AG761" s="189">
        <f t="shared" ref="AG761:AG765" si="248">SUM(B761:AF761)</f>
        <v>3102.109491</v>
      </c>
    </row>
    <row r="762">
      <c r="A762" s="476" t="s">
        <v>1368</v>
      </c>
      <c r="B762" s="412">
        <v>0.0</v>
      </c>
      <c r="C762" s="412">
        <v>0.0</v>
      </c>
      <c r="D762" s="412">
        <v>0.0</v>
      </c>
      <c r="E762" s="412">
        <v>0.0</v>
      </c>
      <c r="F762" s="412">
        <v>0.0</v>
      </c>
      <c r="G762" s="412">
        <v>0.0</v>
      </c>
      <c r="H762" s="412">
        <v>0.0</v>
      </c>
      <c r="I762" s="412">
        <v>0.0</v>
      </c>
      <c r="J762" s="412">
        <v>0.0</v>
      </c>
      <c r="K762" s="412">
        <v>0.0</v>
      </c>
      <c r="L762" s="412">
        <v>0.0</v>
      </c>
      <c r="M762" s="412">
        <v>0.0</v>
      </c>
      <c r="N762" s="412">
        <v>0.0</v>
      </c>
      <c r="O762" s="412">
        <v>0.0</v>
      </c>
      <c r="P762" s="412">
        <v>0.0</v>
      </c>
      <c r="Q762" s="412">
        <v>0.0</v>
      </c>
      <c r="R762" s="412">
        <v>0.0</v>
      </c>
      <c r="S762" s="412">
        <v>0.0</v>
      </c>
      <c r="T762" s="412">
        <v>0.0</v>
      </c>
      <c r="U762" s="412">
        <v>0.7330169167</v>
      </c>
      <c r="V762" s="412">
        <v>0.0</v>
      </c>
      <c r="W762" s="412">
        <v>0.0</v>
      </c>
      <c r="X762" s="412">
        <v>0.0</v>
      </c>
      <c r="Y762" s="412">
        <v>0.0</v>
      </c>
      <c r="Z762" s="412">
        <v>0.0</v>
      </c>
      <c r="AA762" s="412">
        <v>0.0</v>
      </c>
      <c r="AB762" s="412">
        <v>0.0</v>
      </c>
      <c r="AC762" s="412">
        <v>0.0</v>
      </c>
      <c r="AD762" s="412">
        <v>0.0</v>
      </c>
      <c r="AE762" s="412">
        <v>0.0</v>
      </c>
      <c r="AF762" s="412">
        <v>0.0</v>
      </c>
      <c r="AG762" s="189">
        <f t="shared" si="248"/>
        <v>0.7330169167</v>
      </c>
    </row>
    <row r="763">
      <c r="A763" s="476" t="s">
        <v>1369</v>
      </c>
      <c r="B763" s="302">
        <v>0.0</v>
      </c>
      <c r="C763" s="302">
        <v>0.0</v>
      </c>
      <c r="D763" s="302">
        <v>0.0</v>
      </c>
      <c r="E763" s="302">
        <v>0.0</v>
      </c>
      <c r="F763" s="302">
        <v>0.0</v>
      </c>
      <c r="G763" s="302">
        <v>0.0</v>
      </c>
      <c r="H763" s="302">
        <v>6.731138615</v>
      </c>
      <c r="I763" s="302">
        <v>6.731138615</v>
      </c>
      <c r="J763" s="302">
        <v>0.0</v>
      </c>
      <c r="K763" s="302">
        <v>0.0</v>
      </c>
      <c r="L763" s="302">
        <v>13.46227723</v>
      </c>
      <c r="M763" s="302">
        <v>0.0</v>
      </c>
      <c r="N763" s="302">
        <v>0.0</v>
      </c>
      <c r="O763" s="302">
        <v>0.0</v>
      </c>
      <c r="P763" s="302">
        <v>0.0</v>
      </c>
      <c r="Q763" s="302">
        <v>0.0</v>
      </c>
      <c r="R763" s="302">
        <v>0.0</v>
      </c>
      <c r="S763" s="302">
        <v>13.46227723</v>
      </c>
      <c r="T763" s="302">
        <v>0.0</v>
      </c>
      <c r="U763" s="302">
        <v>4.97172625</v>
      </c>
      <c r="V763" s="302">
        <v>6.731138615</v>
      </c>
      <c r="W763" s="302">
        <v>0.0</v>
      </c>
      <c r="X763" s="302">
        <v>6.731138615</v>
      </c>
      <c r="Y763" s="302">
        <v>6.731138615</v>
      </c>
      <c r="Z763" s="302">
        <v>6.731138615</v>
      </c>
      <c r="AA763" s="302">
        <v>6.731138615</v>
      </c>
      <c r="AB763" s="302">
        <v>13.46227723</v>
      </c>
      <c r="AC763" s="302">
        <v>0.0</v>
      </c>
      <c r="AD763" s="302">
        <v>0.0</v>
      </c>
      <c r="AE763" s="302">
        <v>0.0</v>
      </c>
      <c r="AF763" s="302">
        <v>0.0</v>
      </c>
      <c r="AG763" s="189">
        <f t="shared" si="248"/>
        <v>92.47652825</v>
      </c>
    </row>
    <row r="764">
      <c r="A764" s="476" t="s">
        <v>1370</v>
      </c>
      <c r="B764" s="302">
        <v>0.0</v>
      </c>
      <c r="C764" s="302">
        <v>0.0</v>
      </c>
      <c r="D764" s="302">
        <v>0.0</v>
      </c>
      <c r="E764" s="302">
        <v>0.0</v>
      </c>
      <c r="F764" s="302">
        <v>0.0</v>
      </c>
      <c r="G764" s="302">
        <v>0.0</v>
      </c>
      <c r="H764" s="302">
        <v>0.0</v>
      </c>
      <c r="I764" s="302">
        <v>0.0</v>
      </c>
      <c r="J764" s="302">
        <v>0.0</v>
      </c>
      <c r="K764" s="302">
        <v>0.0</v>
      </c>
      <c r="L764" s="302">
        <v>0.0</v>
      </c>
      <c r="M764" s="302">
        <v>0.0</v>
      </c>
      <c r="N764" s="302">
        <v>0.0</v>
      </c>
      <c r="O764" s="302">
        <v>0.0</v>
      </c>
      <c r="P764" s="302">
        <v>0.0</v>
      </c>
      <c r="Q764" s="302">
        <v>0.0</v>
      </c>
      <c r="R764" s="302">
        <v>0.0</v>
      </c>
      <c r="S764" s="302">
        <v>0.0</v>
      </c>
      <c r="T764" s="302">
        <v>0.0</v>
      </c>
      <c r="U764" s="302">
        <v>0.0</v>
      </c>
      <c r="V764" s="302">
        <v>0.0</v>
      </c>
      <c r="W764" s="302">
        <v>0.0</v>
      </c>
      <c r="X764" s="302">
        <v>0.0</v>
      </c>
      <c r="Y764" s="302">
        <v>0.0</v>
      </c>
      <c r="Z764" s="302">
        <v>0.0</v>
      </c>
      <c r="AA764" s="302">
        <v>0.0</v>
      </c>
      <c r="AB764" s="302">
        <v>0.0</v>
      </c>
      <c r="AC764" s="302">
        <v>0.0</v>
      </c>
      <c r="AD764" s="302">
        <v>0.0</v>
      </c>
      <c r="AE764" s="302">
        <v>0.0</v>
      </c>
      <c r="AF764" s="302">
        <v>0.0</v>
      </c>
      <c r="AG764" s="189">
        <f t="shared" si="248"/>
        <v>0</v>
      </c>
    </row>
    <row r="765">
      <c r="A765" s="413" t="s">
        <v>1150</v>
      </c>
      <c r="B765" s="414">
        <f t="shared" ref="B765:AF765" si="249">sum(B761:B764)</f>
        <v>0</v>
      </c>
      <c r="C765" s="414">
        <f t="shared" si="249"/>
        <v>0</v>
      </c>
      <c r="D765" s="414">
        <f t="shared" si="249"/>
        <v>0</v>
      </c>
      <c r="E765" s="414">
        <f t="shared" si="249"/>
        <v>0</v>
      </c>
      <c r="F765" s="414">
        <f t="shared" si="249"/>
        <v>0</v>
      </c>
      <c r="G765" s="414">
        <f t="shared" si="249"/>
        <v>0</v>
      </c>
      <c r="H765" s="414">
        <f t="shared" si="249"/>
        <v>240.0785386</v>
      </c>
      <c r="I765" s="414">
        <f t="shared" si="249"/>
        <v>240.0785386</v>
      </c>
      <c r="J765" s="414">
        <f t="shared" si="249"/>
        <v>0</v>
      </c>
      <c r="K765" s="414">
        <f t="shared" si="249"/>
        <v>0</v>
      </c>
      <c r="L765" s="414">
        <f t="shared" si="249"/>
        <v>480.1570772</v>
      </c>
      <c r="M765" s="414">
        <f t="shared" si="249"/>
        <v>0</v>
      </c>
      <c r="N765" s="414">
        <f t="shared" si="249"/>
        <v>0</v>
      </c>
      <c r="O765" s="414">
        <f t="shared" si="249"/>
        <v>0</v>
      </c>
      <c r="P765" s="414">
        <f t="shared" si="249"/>
        <v>0</v>
      </c>
      <c r="Q765" s="414">
        <f t="shared" si="249"/>
        <v>0</v>
      </c>
      <c r="R765" s="414">
        <f t="shared" si="249"/>
        <v>0</v>
      </c>
      <c r="S765" s="414">
        <f t="shared" si="249"/>
        <v>533.2542772</v>
      </c>
      <c r="T765" s="414">
        <f t="shared" si="249"/>
        <v>0</v>
      </c>
      <c r="U765" s="414">
        <f t="shared" si="249"/>
        <v>33.79753417</v>
      </c>
      <c r="V765" s="414">
        <f t="shared" si="249"/>
        <v>238.1084386</v>
      </c>
      <c r="W765" s="414">
        <f t="shared" si="249"/>
        <v>0</v>
      </c>
      <c r="X765" s="414">
        <f t="shared" si="249"/>
        <v>238.1084386</v>
      </c>
      <c r="Y765" s="414">
        <f t="shared" si="249"/>
        <v>238.1084386</v>
      </c>
      <c r="Z765" s="414">
        <f t="shared" si="249"/>
        <v>238.4069386</v>
      </c>
      <c r="AA765" s="414">
        <f t="shared" si="249"/>
        <v>238.4069386</v>
      </c>
      <c r="AB765" s="414">
        <f t="shared" si="249"/>
        <v>476.8138772</v>
      </c>
      <c r="AC765" s="414">
        <f t="shared" si="249"/>
        <v>0</v>
      </c>
      <c r="AD765" s="414">
        <f t="shared" si="249"/>
        <v>0</v>
      </c>
      <c r="AE765" s="414">
        <f t="shared" si="249"/>
        <v>0</v>
      </c>
      <c r="AF765" s="414">
        <f t="shared" si="249"/>
        <v>0</v>
      </c>
      <c r="AG765" s="189">
        <f t="shared" si="248"/>
        <v>3195.319036</v>
      </c>
    </row>
    <row r="766">
      <c r="A766" s="409"/>
      <c r="AG766" s="189"/>
    </row>
    <row r="767">
      <c r="A767" s="355" t="s">
        <v>890</v>
      </c>
      <c r="B767" s="415"/>
      <c r="C767" s="415"/>
      <c r="D767" s="415"/>
      <c r="E767" s="415"/>
      <c r="F767" s="415"/>
      <c r="G767" s="415"/>
      <c r="H767" s="415"/>
      <c r="I767" s="415"/>
      <c r="J767" s="415"/>
      <c r="K767" s="415"/>
      <c r="L767" s="415"/>
      <c r="M767" s="415"/>
      <c r="N767" s="415"/>
      <c r="O767" s="415"/>
      <c r="P767" s="415"/>
      <c r="Q767" s="415"/>
      <c r="R767" s="415"/>
      <c r="S767" s="415"/>
      <c r="T767" s="415"/>
      <c r="U767" s="415"/>
      <c r="V767" s="415"/>
      <c r="W767" s="415"/>
      <c r="X767" s="415"/>
      <c r="Y767" s="415"/>
      <c r="Z767" s="415"/>
      <c r="AA767" s="415"/>
      <c r="AB767" s="415"/>
      <c r="AC767" s="415"/>
      <c r="AD767" s="415"/>
      <c r="AE767" s="415"/>
      <c r="AF767" s="415"/>
      <c r="AG767" s="189"/>
    </row>
    <row r="768">
      <c r="A768" s="476" t="s">
        <v>1371</v>
      </c>
      <c r="B768" s="361">
        <v>0.0</v>
      </c>
      <c r="C768" s="361">
        <v>0.0</v>
      </c>
      <c r="D768" s="361">
        <v>0.0</v>
      </c>
      <c r="E768" s="361">
        <v>0.0</v>
      </c>
      <c r="F768" s="361">
        <v>0.0</v>
      </c>
      <c r="G768" s="361">
        <v>0.0</v>
      </c>
      <c r="H768" s="361">
        <v>0.0</v>
      </c>
      <c r="I768" s="361">
        <v>0.0</v>
      </c>
      <c r="J768" s="361">
        <v>0.0</v>
      </c>
      <c r="K768" s="361">
        <v>0.0</v>
      </c>
      <c r="L768" s="361">
        <v>0.0</v>
      </c>
      <c r="M768" s="361">
        <v>0.0</v>
      </c>
      <c r="N768" s="361">
        <v>0.0</v>
      </c>
      <c r="O768" s="361">
        <v>0.0</v>
      </c>
      <c r="P768" s="361">
        <v>0.0</v>
      </c>
      <c r="Q768" s="361">
        <v>0.0</v>
      </c>
      <c r="R768" s="361">
        <v>0.0</v>
      </c>
      <c r="S768" s="361">
        <v>0.0</v>
      </c>
      <c r="T768" s="361">
        <v>0.0</v>
      </c>
      <c r="U768" s="361">
        <v>0.0</v>
      </c>
      <c r="V768" s="361">
        <v>0.0</v>
      </c>
      <c r="W768" s="361">
        <v>0.0</v>
      </c>
      <c r="X768" s="361">
        <v>0.0</v>
      </c>
      <c r="Y768" s="361">
        <v>0.0</v>
      </c>
      <c r="Z768" s="361">
        <v>0.0</v>
      </c>
      <c r="AA768" s="361">
        <v>0.0</v>
      </c>
      <c r="AB768" s="361">
        <v>0.0</v>
      </c>
      <c r="AC768" s="361">
        <v>0.0</v>
      </c>
      <c r="AD768" s="361">
        <v>0.0</v>
      </c>
      <c r="AE768" s="361">
        <v>0.0</v>
      </c>
      <c r="AF768" s="361">
        <v>0.0</v>
      </c>
      <c r="AG768" s="189">
        <f t="shared" ref="AG768:AG769" si="251">SUM(B768:AF768)</f>
        <v>0</v>
      </c>
    </row>
    <row r="769">
      <c r="A769" s="477" t="s">
        <v>1372</v>
      </c>
      <c r="B769" s="416">
        <f t="shared" ref="B769:AF769" si="250">sum(B768)</f>
        <v>0</v>
      </c>
      <c r="C769" s="416">
        <f t="shared" si="250"/>
        <v>0</v>
      </c>
      <c r="D769" s="416">
        <f t="shared" si="250"/>
        <v>0</v>
      </c>
      <c r="E769" s="416">
        <f t="shared" si="250"/>
        <v>0</v>
      </c>
      <c r="F769" s="416">
        <f t="shared" si="250"/>
        <v>0</v>
      </c>
      <c r="G769" s="416">
        <f t="shared" si="250"/>
        <v>0</v>
      </c>
      <c r="H769" s="416">
        <f t="shared" si="250"/>
        <v>0</v>
      </c>
      <c r="I769" s="416">
        <f t="shared" si="250"/>
        <v>0</v>
      </c>
      <c r="J769" s="416">
        <f t="shared" si="250"/>
        <v>0</v>
      </c>
      <c r="K769" s="416">
        <f t="shared" si="250"/>
        <v>0</v>
      </c>
      <c r="L769" s="416">
        <f t="shared" si="250"/>
        <v>0</v>
      </c>
      <c r="M769" s="416">
        <f t="shared" si="250"/>
        <v>0</v>
      </c>
      <c r="N769" s="416">
        <f t="shared" si="250"/>
        <v>0</v>
      </c>
      <c r="O769" s="416">
        <f t="shared" si="250"/>
        <v>0</v>
      </c>
      <c r="P769" s="416">
        <f t="shared" si="250"/>
        <v>0</v>
      </c>
      <c r="Q769" s="416">
        <f t="shared" si="250"/>
        <v>0</v>
      </c>
      <c r="R769" s="416">
        <f t="shared" si="250"/>
        <v>0</v>
      </c>
      <c r="S769" s="416">
        <f t="shared" si="250"/>
        <v>0</v>
      </c>
      <c r="T769" s="416">
        <f t="shared" si="250"/>
        <v>0</v>
      </c>
      <c r="U769" s="416">
        <f t="shared" si="250"/>
        <v>0</v>
      </c>
      <c r="V769" s="416">
        <f t="shared" si="250"/>
        <v>0</v>
      </c>
      <c r="W769" s="416">
        <f t="shared" si="250"/>
        <v>0</v>
      </c>
      <c r="X769" s="416">
        <f t="shared" si="250"/>
        <v>0</v>
      </c>
      <c r="Y769" s="416">
        <f t="shared" si="250"/>
        <v>0</v>
      </c>
      <c r="Z769" s="416">
        <f t="shared" si="250"/>
        <v>0</v>
      </c>
      <c r="AA769" s="416">
        <f t="shared" si="250"/>
        <v>0</v>
      </c>
      <c r="AB769" s="416">
        <f t="shared" si="250"/>
        <v>0</v>
      </c>
      <c r="AC769" s="416">
        <f t="shared" si="250"/>
        <v>0</v>
      </c>
      <c r="AD769" s="416">
        <f t="shared" si="250"/>
        <v>0</v>
      </c>
      <c r="AE769" s="416">
        <f t="shared" si="250"/>
        <v>0</v>
      </c>
      <c r="AF769" s="416">
        <f t="shared" si="250"/>
        <v>0</v>
      </c>
      <c r="AG769" s="189">
        <f t="shared" si="251"/>
        <v>0</v>
      </c>
    </row>
    <row r="770">
      <c r="A770" s="409"/>
      <c r="AG770" s="189"/>
    </row>
    <row r="771">
      <c r="AG771" s="189"/>
    </row>
    <row r="772">
      <c r="AG772" s="189"/>
    </row>
    <row r="773" collapsed="1">
      <c r="A773" s="286" t="s">
        <v>893</v>
      </c>
      <c r="B773" s="200">
        <f t="shared" ref="B773:AF773" si="252">sum(B774,B789)</f>
        <v>0</v>
      </c>
      <c r="C773" s="200">
        <f t="shared" si="252"/>
        <v>0</v>
      </c>
      <c r="D773" s="200">
        <f t="shared" si="252"/>
        <v>0</v>
      </c>
      <c r="E773" s="200">
        <f t="shared" si="252"/>
        <v>0</v>
      </c>
      <c r="F773" s="200">
        <f t="shared" si="252"/>
        <v>0</v>
      </c>
      <c r="G773" s="200">
        <f t="shared" si="252"/>
        <v>0</v>
      </c>
      <c r="H773" s="200">
        <f t="shared" si="252"/>
        <v>0</v>
      </c>
      <c r="I773" s="200">
        <f t="shared" si="252"/>
        <v>0</v>
      </c>
      <c r="J773" s="200">
        <f t="shared" si="252"/>
        <v>0</v>
      </c>
      <c r="K773" s="200">
        <f t="shared" si="252"/>
        <v>0</v>
      </c>
      <c r="L773" s="200">
        <f t="shared" si="252"/>
        <v>0</v>
      </c>
      <c r="M773" s="200">
        <f t="shared" si="252"/>
        <v>0</v>
      </c>
      <c r="N773" s="200">
        <f t="shared" si="252"/>
        <v>0</v>
      </c>
      <c r="O773" s="200">
        <f t="shared" si="252"/>
        <v>0</v>
      </c>
      <c r="P773" s="200">
        <f t="shared" si="252"/>
        <v>0</v>
      </c>
      <c r="Q773" s="200">
        <f t="shared" si="252"/>
        <v>0</v>
      </c>
      <c r="R773" s="200">
        <f t="shared" si="252"/>
        <v>0</v>
      </c>
      <c r="S773" s="200">
        <f t="shared" si="252"/>
        <v>0</v>
      </c>
      <c r="T773" s="200">
        <f t="shared" si="252"/>
        <v>0</v>
      </c>
      <c r="U773" s="200">
        <f t="shared" si="252"/>
        <v>0</v>
      </c>
      <c r="V773" s="200">
        <f t="shared" si="252"/>
        <v>0</v>
      </c>
      <c r="W773" s="200">
        <f t="shared" si="252"/>
        <v>0</v>
      </c>
      <c r="X773" s="200">
        <f t="shared" si="252"/>
        <v>0</v>
      </c>
      <c r="Y773" s="200">
        <f t="shared" si="252"/>
        <v>0</v>
      </c>
      <c r="Z773" s="200">
        <f t="shared" si="252"/>
        <v>0</v>
      </c>
      <c r="AA773" s="200">
        <f t="shared" si="252"/>
        <v>0</v>
      </c>
      <c r="AB773" s="200">
        <f t="shared" si="252"/>
        <v>0</v>
      </c>
      <c r="AC773" s="200">
        <f t="shared" si="252"/>
        <v>0</v>
      </c>
      <c r="AD773" s="200">
        <f t="shared" si="252"/>
        <v>0</v>
      </c>
      <c r="AE773" s="200">
        <f t="shared" si="252"/>
        <v>0</v>
      </c>
      <c r="AF773" s="200">
        <f t="shared" si="252"/>
        <v>0</v>
      </c>
      <c r="AG773" s="189">
        <f t="shared" ref="AG773:AG782" si="254">SUM(B773:AF773)</f>
        <v>0</v>
      </c>
    </row>
    <row r="774" hidden="1" outlineLevel="1">
      <c r="A774" s="202" t="s">
        <v>230</v>
      </c>
      <c r="B774" s="203">
        <f t="shared" ref="B774:AF774" si="253">sum(B782,B787)</f>
        <v>0</v>
      </c>
      <c r="C774" s="203">
        <f t="shared" si="253"/>
        <v>0</v>
      </c>
      <c r="D774" s="203">
        <f t="shared" si="253"/>
        <v>0</v>
      </c>
      <c r="E774" s="203">
        <f t="shared" si="253"/>
        <v>0</v>
      </c>
      <c r="F774" s="203">
        <f t="shared" si="253"/>
        <v>0</v>
      </c>
      <c r="G774" s="203">
        <f t="shared" si="253"/>
        <v>0</v>
      </c>
      <c r="H774" s="203">
        <f t="shared" si="253"/>
        <v>0</v>
      </c>
      <c r="I774" s="203">
        <f t="shared" si="253"/>
        <v>0</v>
      </c>
      <c r="J774" s="203">
        <f t="shared" si="253"/>
        <v>0</v>
      </c>
      <c r="K774" s="203">
        <f t="shared" si="253"/>
        <v>0</v>
      </c>
      <c r="L774" s="203">
        <f t="shared" si="253"/>
        <v>0</v>
      </c>
      <c r="M774" s="203">
        <f t="shared" si="253"/>
        <v>0</v>
      </c>
      <c r="N774" s="203">
        <f t="shared" si="253"/>
        <v>0</v>
      </c>
      <c r="O774" s="203">
        <f t="shared" si="253"/>
        <v>0</v>
      </c>
      <c r="P774" s="203">
        <f t="shared" si="253"/>
        <v>0</v>
      </c>
      <c r="Q774" s="203">
        <f t="shared" si="253"/>
        <v>0</v>
      </c>
      <c r="R774" s="203">
        <f t="shared" si="253"/>
        <v>0</v>
      </c>
      <c r="S774" s="203">
        <f t="shared" si="253"/>
        <v>0</v>
      </c>
      <c r="T774" s="203">
        <f t="shared" si="253"/>
        <v>0</v>
      </c>
      <c r="U774" s="203">
        <f t="shared" si="253"/>
        <v>0</v>
      </c>
      <c r="V774" s="203">
        <f t="shared" si="253"/>
        <v>0</v>
      </c>
      <c r="W774" s="203">
        <f t="shared" si="253"/>
        <v>0</v>
      </c>
      <c r="X774" s="203">
        <f t="shared" si="253"/>
        <v>0</v>
      </c>
      <c r="Y774" s="203">
        <f t="shared" si="253"/>
        <v>0</v>
      </c>
      <c r="Z774" s="203">
        <f t="shared" si="253"/>
        <v>0</v>
      </c>
      <c r="AA774" s="203">
        <f t="shared" si="253"/>
        <v>0</v>
      </c>
      <c r="AB774" s="203">
        <f t="shared" si="253"/>
        <v>0</v>
      </c>
      <c r="AC774" s="203">
        <f t="shared" si="253"/>
        <v>0</v>
      </c>
      <c r="AD774" s="203">
        <f t="shared" si="253"/>
        <v>0</v>
      </c>
      <c r="AE774" s="203">
        <f t="shared" si="253"/>
        <v>0</v>
      </c>
      <c r="AF774" s="203">
        <f t="shared" si="253"/>
        <v>0</v>
      </c>
      <c r="AG774" s="189">
        <f t="shared" si="254"/>
        <v>0</v>
      </c>
    </row>
    <row r="775" hidden="1" outlineLevel="1">
      <c r="A775" s="306" t="s">
        <v>379</v>
      </c>
      <c r="B775" s="23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c r="AA775" s="235"/>
      <c r="AB775" s="235"/>
      <c r="AC775" s="235"/>
      <c r="AD775" s="235"/>
      <c r="AE775" s="235"/>
      <c r="AF775" s="235"/>
      <c r="AG775" s="189">
        <f t="shared" si="254"/>
        <v>0</v>
      </c>
    </row>
    <row r="776" hidden="1" outlineLevel="1">
      <c r="A776" s="306" t="s">
        <v>380</v>
      </c>
      <c r="B776" s="23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c r="AA776" s="235"/>
      <c r="AB776" s="235"/>
      <c r="AC776" s="235"/>
      <c r="AD776" s="235"/>
      <c r="AE776" s="235"/>
      <c r="AF776" s="235"/>
      <c r="AG776" s="189">
        <f t="shared" si="254"/>
        <v>0</v>
      </c>
    </row>
    <row r="777" hidden="1" outlineLevel="1">
      <c r="A777" s="306" t="s">
        <v>381</v>
      </c>
      <c r="B777" s="23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c r="AA777" s="235"/>
      <c r="AB777" s="235"/>
      <c r="AC777" s="235"/>
      <c r="AD777" s="235"/>
      <c r="AE777" s="235"/>
      <c r="AF777" s="235"/>
      <c r="AG777" s="189">
        <f t="shared" si="254"/>
        <v>0</v>
      </c>
    </row>
    <row r="778" hidden="1" outlineLevel="1">
      <c r="A778" s="306" t="s">
        <v>382</v>
      </c>
      <c r="B778" s="23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c r="AA778" s="235"/>
      <c r="AB778" s="235"/>
      <c r="AC778" s="235"/>
      <c r="AD778" s="235"/>
      <c r="AE778" s="235"/>
      <c r="AF778" s="235"/>
      <c r="AG778" s="189">
        <f t="shared" si="254"/>
        <v>0</v>
      </c>
    </row>
    <row r="779" hidden="1" outlineLevel="1">
      <c r="A779" s="288" t="s">
        <v>231</v>
      </c>
      <c r="B779" s="23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c r="AA779" s="235"/>
      <c r="AB779" s="235"/>
      <c r="AC779" s="235"/>
      <c r="AD779" s="235"/>
      <c r="AE779" s="235"/>
      <c r="AF779" s="235"/>
      <c r="AG779" s="189">
        <f t="shared" si="254"/>
        <v>0</v>
      </c>
    </row>
    <row r="780" hidden="1" outlineLevel="1">
      <c r="A780" s="288" t="s">
        <v>1373</v>
      </c>
      <c r="B780" s="23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c r="AA780" s="235"/>
      <c r="AB780" s="235"/>
      <c r="AC780" s="235"/>
      <c r="AD780" s="235"/>
      <c r="AE780" s="235"/>
      <c r="AF780" s="235"/>
      <c r="AG780" s="189">
        <f t="shared" si="254"/>
        <v>0</v>
      </c>
    </row>
    <row r="781" hidden="1" outlineLevel="1">
      <c r="A781" s="288" t="s">
        <v>1374</v>
      </c>
      <c r="B781" s="295"/>
      <c r="C781" s="295"/>
      <c r="D781" s="295"/>
      <c r="E781" s="295"/>
      <c r="F781" s="295"/>
      <c r="G781" s="295"/>
      <c r="H781" s="295"/>
      <c r="I781" s="295"/>
      <c r="J781" s="295"/>
      <c r="K781" s="295"/>
      <c r="L781" s="295"/>
      <c r="M781" s="295"/>
      <c r="N781" s="295"/>
      <c r="O781" s="295"/>
      <c r="P781" s="295"/>
      <c r="Q781" s="295"/>
      <c r="R781" s="295"/>
      <c r="S781" s="295"/>
      <c r="T781" s="295"/>
      <c r="U781" s="295"/>
      <c r="V781" s="295"/>
      <c r="W781" s="295"/>
      <c r="X781" s="295"/>
      <c r="Y781" s="295"/>
      <c r="Z781" s="295"/>
      <c r="AA781" s="295"/>
      <c r="AB781" s="295"/>
      <c r="AC781" s="295"/>
      <c r="AD781" s="295"/>
      <c r="AE781" s="295"/>
      <c r="AF781" s="295"/>
      <c r="AG781" s="189">
        <f t="shared" si="254"/>
        <v>0</v>
      </c>
    </row>
    <row r="782" hidden="1" outlineLevel="1">
      <c r="A782" s="289" t="s">
        <v>234</v>
      </c>
      <c r="B782" s="290">
        <f t="shared" ref="B782:AF782" si="255">sum(B775:B781)</f>
        <v>0</v>
      </c>
      <c r="C782" s="290">
        <f t="shared" si="255"/>
        <v>0</v>
      </c>
      <c r="D782" s="290">
        <f t="shared" si="255"/>
        <v>0</v>
      </c>
      <c r="E782" s="290">
        <f t="shared" si="255"/>
        <v>0</v>
      </c>
      <c r="F782" s="290">
        <f t="shared" si="255"/>
        <v>0</v>
      </c>
      <c r="G782" s="290">
        <f t="shared" si="255"/>
        <v>0</v>
      </c>
      <c r="H782" s="290">
        <f t="shared" si="255"/>
        <v>0</v>
      </c>
      <c r="I782" s="290">
        <f t="shared" si="255"/>
        <v>0</v>
      </c>
      <c r="J782" s="290">
        <f t="shared" si="255"/>
        <v>0</v>
      </c>
      <c r="K782" s="290">
        <f t="shared" si="255"/>
        <v>0</v>
      </c>
      <c r="L782" s="290">
        <f t="shared" si="255"/>
        <v>0</v>
      </c>
      <c r="M782" s="290">
        <f t="shared" si="255"/>
        <v>0</v>
      </c>
      <c r="N782" s="290">
        <f t="shared" si="255"/>
        <v>0</v>
      </c>
      <c r="O782" s="290">
        <f t="shared" si="255"/>
        <v>0</v>
      </c>
      <c r="P782" s="290">
        <f t="shared" si="255"/>
        <v>0</v>
      </c>
      <c r="Q782" s="290">
        <f t="shared" si="255"/>
        <v>0</v>
      </c>
      <c r="R782" s="290">
        <f t="shared" si="255"/>
        <v>0</v>
      </c>
      <c r="S782" s="290">
        <f t="shared" si="255"/>
        <v>0</v>
      </c>
      <c r="T782" s="290">
        <f t="shared" si="255"/>
        <v>0</v>
      </c>
      <c r="U782" s="290">
        <f t="shared" si="255"/>
        <v>0</v>
      </c>
      <c r="V782" s="290">
        <f t="shared" si="255"/>
        <v>0</v>
      </c>
      <c r="W782" s="290">
        <f t="shared" si="255"/>
        <v>0</v>
      </c>
      <c r="X782" s="290">
        <f t="shared" si="255"/>
        <v>0</v>
      </c>
      <c r="Y782" s="290">
        <f t="shared" si="255"/>
        <v>0</v>
      </c>
      <c r="Z782" s="290">
        <f t="shared" si="255"/>
        <v>0</v>
      </c>
      <c r="AA782" s="290">
        <f t="shared" si="255"/>
        <v>0</v>
      </c>
      <c r="AB782" s="290">
        <f t="shared" si="255"/>
        <v>0</v>
      </c>
      <c r="AC782" s="290">
        <f t="shared" si="255"/>
        <v>0</v>
      </c>
      <c r="AD782" s="290">
        <f t="shared" si="255"/>
        <v>0</v>
      </c>
      <c r="AE782" s="290">
        <f t="shared" si="255"/>
        <v>0</v>
      </c>
      <c r="AF782" s="290">
        <f t="shared" si="255"/>
        <v>0</v>
      </c>
      <c r="AG782" s="189">
        <f t="shared" si="254"/>
        <v>0</v>
      </c>
    </row>
    <row r="783" hidden="1" outlineLevel="1">
      <c r="A783" s="211"/>
      <c r="B783" s="307"/>
      <c r="C783" s="307"/>
      <c r="D783" s="307"/>
      <c r="E783" s="307"/>
      <c r="F783" s="307"/>
      <c r="G783" s="307"/>
      <c r="H783" s="307"/>
      <c r="I783" s="307"/>
      <c r="J783" s="307"/>
      <c r="K783" s="307"/>
      <c r="L783" s="307"/>
      <c r="M783" s="307"/>
      <c r="N783" s="307"/>
      <c r="O783" s="307"/>
      <c r="P783" s="307"/>
      <c r="Q783" s="307"/>
      <c r="R783" s="307"/>
      <c r="S783" s="307"/>
      <c r="T783" s="307"/>
      <c r="U783" s="307"/>
      <c r="V783" s="307"/>
      <c r="W783" s="307"/>
      <c r="X783" s="307"/>
      <c r="Y783" s="307"/>
      <c r="Z783" s="307"/>
      <c r="AA783" s="307"/>
      <c r="AB783" s="307"/>
      <c r="AC783" s="307"/>
      <c r="AD783" s="307"/>
      <c r="AE783" s="307"/>
      <c r="AF783" s="307"/>
      <c r="AG783" s="189"/>
    </row>
    <row r="784" hidden="1" outlineLevel="1">
      <c r="A784" s="288" t="s">
        <v>235</v>
      </c>
      <c r="B784" s="295"/>
      <c r="C784" s="295"/>
      <c r="D784" s="295"/>
      <c r="E784" s="295"/>
      <c r="F784" s="295"/>
      <c r="G784" s="295"/>
      <c r="H784" s="295"/>
      <c r="I784" s="295"/>
      <c r="J784" s="295"/>
      <c r="K784" s="295"/>
      <c r="L784" s="295"/>
      <c r="M784" s="295"/>
      <c r="N784" s="295"/>
      <c r="O784" s="295"/>
      <c r="P784" s="295"/>
      <c r="Q784" s="295"/>
      <c r="R784" s="295"/>
      <c r="S784" s="295"/>
      <c r="T784" s="295"/>
      <c r="U784" s="295"/>
      <c r="V784" s="295"/>
      <c r="W784" s="295"/>
      <c r="X784" s="295"/>
      <c r="Y784" s="295"/>
      <c r="Z784" s="295"/>
      <c r="AA784" s="295"/>
      <c r="AB784" s="295"/>
      <c r="AC784" s="295"/>
      <c r="AD784" s="295"/>
      <c r="AE784" s="295"/>
      <c r="AF784" s="295"/>
      <c r="AG784" s="189">
        <f t="shared" ref="AG784:AG787" si="256">SUM(B784:AF784)</f>
        <v>0</v>
      </c>
    </row>
    <row r="785" hidden="1" outlineLevel="1">
      <c r="A785" s="288" t="s">
        <v>1375</v>
      </c>
      <c r="B785" s="295"/>
      <c r="C785" s="295"/>
      <c r="D785" s="295"/>
      <c r="E785" s="295"/>
      <c r="F785" s="295"/>
      <c r="G785" s="295"/>
      <c r="H785" s="295"/>
      <c r="I785" s="295"/>
      <c r="J785" s="295"/>
      <c r="K785" s="295"/>
      <c r="L785" s="295"/>
      <c r="M785" s="295"/>
      <c r="N785" s="295"/>
      <c r="O785" s="295"/>
      <c r="P785" s="295"/>
      <c r="Q785" s="295"/>
      <c r="R785" s="295"/>
      <c r="S785" s="295"/>
      <c r="T785" s="295"/>
      <c r="U785" s="295"/>
      <c r="V785" s="295"/>
      <c r="W785" s="295"/>
      <c r="X785" s="295"/>
      <c r="Y785" s="295"/>
      <c r="Z785" s="295"/>
      <c r="AA785" s="295"/>
      <c r="AB785" s="295"/>
      <c r="AC785" s="295"/>
      <c r="AD785" s="295"/>
      <c r="AE785" s="295"/>
      <c r="AF785" s="295"/>
      <c r="AG785" s="189">
        <f t="shared" si="256"/>
        <v>0</v>
      </c>
    </row>
    <row r="786" hidden="1" outlineLevel="1">
      <c r="A786" s="288" t="s">
        <v>1376</v>
      </c>
      <c r="B786" s="295"/>
      <c r="C786" s="295"/>
      <c r="D786" s="295"/>
      <c r="E786" s="295"/>
      <c r="F786" s="295"/>
      <c r="G786" s="295"/>
      <c r="H786" s="295"/>
      <c r="I786" s="295"/>
      <c r="J786" s="295"/>
      <c r="K786" s="295"/>
      <c r="L786" s="295"/>
      <c r="M786" s="295"/>
      <c r="N786" s="295"/>
      <c r="O786" s="295"/>
      <c r="P786" s="295"/>
      <c r="Q786" s="295"/>
      <c r="R786" s="295"/>
      <c r="S786" s="295"/>
      <c r="T786" s="295"/>
      <c r="U786" s="295"/>
      <c r="V786" s="295"/>
      <c r="W786" s="295"/>
      <c r="X786" s="295"/>
      <c r="Y786" s="295"/>
      <c r="Z786" s="295"/>
      <c r="AA786" s="295"/>
      <c r="AB786" s="295"/>
      <c r="AC786" s="295"/>
      <c r="AD786" s="295"/>
      <c r="AE786" s="295"/>
      <c r="AF786" s="295"/>
      <c r="AG786" s="189">
        <f t="shared" si="256"/>
        <v>0</v>
      </c>
    </row>
    <row r="787" hidden="1" outlineLevel="1">
      <c r="A787" s="289" t="s">
        <v>238</v>
      </c>
      <c r="B787" s="290">
        <f t="shared" ref="B787:AF787" si="257">sum(B784:B786)</f>
        <v>0</v>
      </c>
      <c r="C787" s="290">
        <f t="shared" si="257"/>
        <v>0</v>
      </c>
      <c r="D787" s="290">
        <f t="shared" si="257"/>
        <v>0</v>
      </c>
      <c r="E787" s="290">
        <f t="shared" si="257"/>
        <v>0</v>
      </c>
      <c r="F787" s="290">
        <f t="shared" si="257"/>
        <v>0</v>
      </c>
      <c r="G787" s="290">
        <f t="shared" si="257"/>
        <v>0</v>
      </c>
      <c r="H787" s="290">
        <f t="shared" si="257"/>
        <v>0</v>
      </c>
      <c r="I787" s="290">
        <f t="shared" si="257"/>
        <v>0</v>
      </c>
      <c r="J787" s="290">
        <f t="shared" si="257"/>
        <v>0</v>
      </c>
      <c r="K787" s="290">
        <f t="shared" si="257"/>
        <v>0</v>
      </c>
      <c r="L787" s="290">
        <f t="shared" si="257"/>
        <v>0</v>
      </c>
      <c r="M787" s="290">
        <f t="shared" si="257"/>
        <v>0</v>
      </c>
      <c r="N787" s="290">
        <f t="shared" si="257"/>
        <v>0</v>
      </c>
      <c r="O787" s="290">
        <f t="shared" si="257"/>
        <v>0</v>
      </c>
      <c r="P787" s="290">
        <f t="shared" si="257"/>
        <v>0</v>
      </c>
      <c r="Q787" s="290">
        <f t="shared" si="257"/>
        <v>0</v>
      </c>
      <c r="R787" s="290">
        <f t="shared" si="257"/>
        <v>0</v>
      </c>
      <c r="S787" s="290">
        <f t="shared" si="257"/>
        <v>0</v>
      </c>
      <c r="T787" s="290">
        <f t="shared" si="257"/>
        <v>0</v>
      </c>
      <c r="U787" s="290">
        <f t="shared" si="257"/>
        <v>0</v>
      </c>
      <c r="V787" s="290">
        <f t="shared" si="257"/>
        <v>0</v>
      </c>
      <c r="W787" s="290">
        <f t="shared" si="257"/>
        <v>0</v>
      </c>
      <c r="X787" s="290">
        <f t="shared" si="257"/>
        <v>0</v>
      </c>
      <c r="Y787" s="290">
        <f t="shared" si="257"/>
        <v>0</v>
      </c>
      <c r="Z787" s="290">
        <f t="shared" si="257"/>
        <v>0</v>
      </c>
      <c r="AA787" s="290">
        <f t="shared" si="257"/>
        <v>0</v>
      </c>
      <c r="AB787" s="290">
        <f t="shared" si="257"/>
        <v>0</v>
      </c>
      <c r="AC787" s="290">
        <f t="shared" si="257"/>
        <v>0</v>
      </c>
      <c r="AD787" s="290">
        <f t="shared" si="257"/>
        <v>0</v>
      </c>
      <c r="AE787" s="290">
        <f t="shared" si="257"/>
        <v>0</v>
      </c>
      <c r="AF787" s="290">
        <f t="shared" si="257"/>
        <v>0</v>
      </c>
      <c r="AG787" s="189">
        <f t="shared" si="256"/>
        <v>0</v>
      </c>
    </row>
    <row r="788" hidden="1" outlineLevel="1">
      <c r="A788" s="211"/>
      <c r="B788" s="293"/>
      <c r="C788" s="293"/>
      <c r="D788" s="293"/>
      <c r="E788" s="293"/>
      <c r="F788" s="293"/>
      <c r="G788" s="293"/>
      <c r="H788" s="293"/>
      <c r="I788" s="293"/>
      <c r="J788" s="293"/>
      <c r="K788" s="293"/>
      <c r="L788" s="293"/>
      <c r="M788" s="293"/>
      <c r="N788" s="293"/>
      <c r="O788" s="293"/>
      <c r="P788" s="293"/>
      <c r="Q788" s="293"/>
      <c r="R788" s="293"/>
      <c r="S788" s="293"/>
      <c r="T788" s="293"/>
      <c r="U788" s="293"/>
      <c r="V788" s="293"/>
      <c r="W788" s="293"/>
      <c r="X788" s="293"/>
      <c r="Y788" s="293"/>
      <c r="Z788" s="293"/>
      <c r="AA788" s="293"/>
      <c r="AB788" s="293"/>
      <c r="AC788" s="293"/>
      <c r="AD788" s="293"/>
      <c r="AE788" s="293"/>
      <c r="AF788" s="293"/>
      <c r="AG788" s="189"/>
    </row>
    <row r="789" hidden="1" outlineLevel="1">
      <c r="A789" s="218" t="s">
        <v>239</v>
      </c>
      <c r="B789" s="219">
        <f t="shared" ref="B789:AF789" si="258">sum(B793,B797,B802)</f>
        <v>0</v>
      </c>
      <c r="C789" s="219">
        <f t="shared" si="258"/>
        <v>0</v>
      </c>
      <c r="D789" s="219">
        <f t="shared" si="258"/>
        <v>0</v>
      </c>
      <c r="E789" s="219">
        <f t="shared" si="258"/>
        <v>0</v>
      </c>
      <c r="F789" s="219">
        <f t="shared" si="258"/>
        <v>0</v>
      </c>
      <c r="G789" s="219">
        <f t="shared" si="258"/>
        <v>0</v>
      </c>
      <c r="H789" s="219">
        <f t="shared" si="258"/>
        <v>0</v>
      </c>
      <c r="I789" s="219">
        <f t="shared" si="258"/>
        <v>0</v>
      </c>
      <c r="J789" s="219">
        <f t="shared" si="258"/>
        <v>0</v>
      </c>
      <c r="K789" s="219">
        <f t="shared" si="258"/>
        <v>0</v>
      </c>
      <c r="L789" s="219">
        <f t="shared" si="258"/>
        <v>0</v>
      </c>
      <c r="M789" s="219">
        <f t="shared" si="258"/>
        <v>0</v>
      </c>
      <c r="N789" s="219">
        <f t="shared" si="258"/>
        <v>0</v>
      </c>
      <c r="O789" s="219">
        <f t="shared" si="258"/>
        <v>0</v>
      </c>
      <c r="P789" s="219">
        <f t="shared" si="258"/>
        <v>0</v>
      </c>
      <c r="Q789" s="219">
        <f t="shared" si="258"/>
        <v>0</v>
      </c>
      <c r="R789" s="219">
        <f t="shared" si="258"/>
        <v>0</v>
      </c>
      <c r="S789" s="219">
        <f t="shared" si="258"/>
        <v>0</v>
      </c>
      <c r="T789" s="219">
        <f t="shared" si="258"/>
        <v>0</v>
      </c>
      <c r="U789" s="219">
        <f t="shared" si="258"/>
        <v>0</v>
      </c>
      <c r="V789" s="219">
        <f t="shared" si="258"/>
        <v>0</v>
      </c>
      <c r="W789" s="219">
        <f t="shared" si="258"/>
        <v>0</v>
      </c>
      <c r="X789" s="219">
        <f t="shared" si="258"/>
        <v>0</v>
      </c>
      <c r="Y789" s="219">
        <f t="shared" si="258"/>
        <v>0</v>
      </c>
      <c r="Z789" s="219">
        <f t="shared" si="258"/>
        <v>0</v>
      </c>
      <c r="AA789" s="219">
        <f t="shared" si="258"/>
        <v>0</v>
      </c>
      <c r="AB789" s="219">
        <f t="shared" si="258"/>
        <v>0</v>
      </c>
      <c r="AC789" s="219">
        <f t="shared" si="258"/>
        <v>0</v>
      </c>
      <c r="AD789" s="219">
        <f t="shared" si="258"/>
        <v>0</v>
      </c>
      <c r="AE789" s="219">
        <f t="shared" si="258"/>
        <v>0</v>
      </c>
      <c r="AF789" s="219">
        <f t="shared" si="258"/>
        <v>0</v>
      </c>
      <c r="AG789" s="189">
        <f t="shared" ref="AG789:AG793" si="259">SUM(B789:AF789)</f>
        <v>0</v>
      </c>
    </row>
    <row r="790" hidden="1" outlineLevel="1">
      <c r="A790" s="288" t="s">
        <v>240</v>
      </c>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c r="AD790" s="222"/>
      <c r="AE790" s="222"/>
      <c r="AF790" s="222"/>
      <c r="AG790" s="189">
        <f t="shared" si="259"/>
        <v>0</v>
      </c>
    </row>
    <row r="791" hidden="1" outlineLevel="1">
      <c r="A791" s="288" t="s">
        <v>1377</v>
      </c>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c r="AD791" s="222"/>
      <c r="AE791" s="222"/>
      <c r="AF791" s="222"/>
      <c r="AG791" s="189">
        <f t="shared" si="259"/>
        <v>0</v>
      </c>
    </row>
    <row r="792" hidden="1" outlineLevel="1">
      <c r="A792" s="288" t="s">
        <v>1378</v>
      </c>
      <c r="B792" s="295"/>
      <c r="C792" s="295"/>
      <c r="D792" s="295"/>
      <c r="E792" s="295"/>
      <c r="F792" s="295"/>
      <c r="G792" s="295"/>
      <c r="H792" s="295"/>
      <c r="I792" s="295"/>
      <c r="J792" s="295"/>
      <c r="K792" s="295"/>
      <c r="L792" s="295"/>
      <c r="M792" s="295"/>
      <c r="N792" s="295"/>
      <c r="O792" s="295"/>
      <c r="P792" s="295"/>
      <c r="Q792" s="295"/>
      <c r="R792" s="295"/>
      <c r="S792" s="295"/>
      <c r="T792" s="295"/>
      <c r="U792" s="295"/>
      <c r="V792" s="295"/>
      <c r="W792" s="295"/>
      <c r="X792" s="295"/>
      <c r="Y792" s="295"/>
      <c r="Z792" s="295"/>
      <c r="AA792" s="295"/>
      <c r="AB792" s="295"/>
      <c r="AC792" s="295"/>
      <c r="AD792" s="295"/>
      <c r="AE792" s="295"/>
      <c r="AF792" s="295"/>
      <c r="AG792" s="189">
        <f t="shared" si="259"/>
        <v>0</v>
      </c>
    </row>
    <row r="793" hidden="1" outlineLevel="1">
      <c r="A793" s="289" t="s">
        <v>243</v>
      </c>
      <c r="B793" s="290">
        <f t="shared" ref="B793:AF793" si="260">sum(B790:B792)</f>
        <v>0</v>
      </c>
      <c r="C793" s="290">
        <f t="shared" si="260"/>
        <v>0</v>
      </c>
      <c r="D793" s="290">
        <f t="shared" si="260"/>
        <v>0</v>
      </c>
      <c r="E793" s="290">
        <f t="shared" si="260"/>
        <v>0</v>
      </c>
      <c r="F793" s="290">
        <f t="shared" si="260"/>
        <v>0</v>
      </c>
      <c r="G793" s="290">
        <f t="shared" si="260"/>
        <v>0</v>
      </c>
      <c r="H793" s="290">
        <f t="shared" si="260"/>
        <v>0</v>
      </c>
      <c r="I793" s="290">
        <f t="shared" si="260"/>
        <v>0</v>
      </c>
      <c r="J793" s="290">
        <f t="shared" si="260"/>
        <v>0</v>
      </c>
      <c r="K793" s="290">
        <f t="shared" si="260"/>
        <v>0</v>
      </c>
      <c r="L793" s="290">
        <f t="shared" si="260"/>
        <v>0</v>
      </c>
      <c r="M793" s="290">
        <f t="shared" si="260"/>
        <v>0</v>
      </c>
      <c r="N793" s="290">
        <f t="shared" si="260"/>
        <v>0</v>
      </c>
      <c r="O793" s="290">
        <f t="shared" si="260"/>
        <v>0</v>
      </c>
      <c r="P793" s="290">
        <f t="shared" si="260"/>
        <v>0</v>
      </c>
      <c r="Q793" s="290">
        <f t="shared" si="260"/>
        <v>0</v>
      </c>
      <c r="R793" s="290">
        <f t="shared" si="260"/>
        <v>0</v>
      </c>
      <c r="S793" s="290">
        <f t="shared" si="260"/>
        <v>0</v>
      </c>
      <c r="T793" s="290">
        <f t="shared" si="260"/>
        <v>0</v>
      </c>
      <c r="U793" s="290">
        <f t="shared" si="260"/>
        <v>0</v>
      </c>
      <c r="V793" s="290">
        <f t="shared" si="260"/>
        <v>0</v>
      </c>
      <c r="W793" s="290">
        <f t="shared" si="260"/>
        <v>0</v>
      </c>
      <c r="X793" s="290">
        <f t="shared" si="260"/>
        <v>0</v>
      </c>
      <c r="Y793" s="290">
        <f t="shared" si="260"/>
        <v>0</v>
      </c>
      <c r="Z793" s="290">
        <f t="shared" si="260"/>
        <v>0</v>
      </c>
      <c r="AA793" s="290">
        <f t="shared" si="260"/>
        <v>0</v>
      </c>
      <c r="AB793" s="290">
        <f t="shared" si="260"/>
        <v>0</v>
      </c>
      <c r="AC793" s="290">
        <f t="shared" si="260"/>
        <v>0</v>
      </c>
      <c r="AD793" s="290">
        <f t="shared" si="260"/>
        <v>0</v>
      </c>
      <c r="AE793" s="290">
        <f t="shared" si="260"/>
        <v>0</v>
      </c>
      <c r="AF793" s="290">
        <f t="shared" si="260"/>
        <v>0</v>
      </c>
      <c r="AG793" s="189">
        <f t="shared" si="259"/>
        <v>0</v>
      </c>
    </row>
    <row r="794" hidden="1" outlineLevel="1">
      <c r="A794" s="211"/>
      <c r="B794" s="352"/>
      <c r="C794" s="352"/>
      <c r="D794" s="352"/>
      <c r="E794" s="352"/>
      <c r="F794" s="352"/>
      <c r="G794" s="352"/>
      <c r="H794" s="352"/>
      <c r="I794" s="352"/>
      <c r="J794" s="352"/>
      <c r="K794" s="352"/>
      <c r="L794" s="352"/>
      <c r="M794" s="352"/>
      <c r="N794" s="352"/>
      <c r="O794" s="352"/>
      <c r="P794" s="352"/>
      <c r="Q794" s="352"/>
      <c r="R794" s="352"/>
      <c r="S794" s="352"/>
      <c r="T794" s="352"/>
      <c r="U794" s="352"/>
      <c r="V794" s="352"/>
      <c r="W794" s="352"/>
      <c r="X794" s="352"/>
      <c r="Y794" s="352"/>
      <c r="Z794" s="352"/>
      <c r="AA794" s="352"/>
      <c r="AB794" s="352"/>
      <c r="AC794" s="352"/>
      <c r="AD794" s="352"/>
      <c r="AE794" s="352"/>
      <c r="AF794" s="352"/>
      <c r="AG794" s="189"/>
    </row>
    <row r="795" hidden="1" outlineLevel="1">
      <c r="A795" s="288" t="s">
        <v>244</v>
      </c>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c r="AD795" s="222"/>
      <c r="AE795" s="222"/>
      <c r="AF795" s="222"/>
      <c r="AG795" s="189">
        <f t="shared" ref="AG795:AG797" si="261">SUM(B795:AF795)</f>
        <v>0</v>
      </c>
    </row>
    <row r="796" hidden="1" outlineLevel="1">
      <c r="A796" s="288" t="s">
        <v>1379</v>
      </c>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c r="AA796" s="221"/>
      <c r="AB796" s="221"/>
      <c r="AC796" s="221"/>
      <c r="AD796" s="221"/>
      <c r="AE796" s="221"/>
      <c r="AF796" s="221"/>
      <c r="AG796" s="189">
        <f t="shared" si="261"/>
        <v>0</v>
      </c>
    </row>
    <row r="797" hidden="1" outlineLevel="1">
      <c r="A797" s="289" t="s">
        <v>246</v>
      </c>
      <c r="B797" s="290">
        <f t="shared" ref="B797:AF797" si="262">sum(B795:B796)</f>
        <v>0</v>
      </c>
      <c r="C797" s="290">
        <f t="shared" si="262"/>
        <v>0</v>
      </c>
      <c r="D797" s="290">
        <f t="shared" si="262"/>
        <v>0</v>
      </c>
      <c r="E797" s="290">
        <f t="shared" si="262"/>
        <v>0</v>
      </c>
      <c r="F797" s="290">
        <f t="shared" si="262"/>
        <v>0</v>
      </c>
      <c r="G797" s="290">
        <f t="shared" si="262"/>
        <v>0</v>
      </c>
      <c r="H797" s="290">
        <f t="shared" si="262"/>
        <v>0</v>
      </c>
      <c r="I797" s="290">
        <f t="shared" si="262"/>
        <v>0</v>
      </c>
      <c r="J797" s="290">
        <f t="shared" si="262"/>
        <v>0</v>
      </c>
      <c r="K797" s="290">
        <f t="shared" si="262"/>
        <v>0</v>
      </c>
      <c r="L797" s="290">
        <f t="shared" si="262"/>
        <v>0</v>
      </c>
      <c r="M797" s="290">
        <f t="shared" si="262"/>
        <v>0</v>
      </c>
      <c r="N797" s="290">
        <f t="shared" si="262"/>
        <v>0</v>
      </c>
      <c r="O797" s="290">
        <f t="shared" si="262"/>
        <v>0</v>
      </c>
      <c r="P797" s="290">
        <f t="shared" si="262"/>
        <v>0</v>
      </c>
      <c r="Q797" s="290">
        <f t="shared" si="262"/>
        <v>0</v>
      </c>
      <c r="R797" s="290">
        <f t="shared" si="262"/>
        <v>0</v>
      </c>
      <c r="S797" s="290">
        <f t="shared" si="262"/>
        <v>0</v>
      </c>
      <c r="T797" s="290">
        <f t="shared" si="262"/>
        <v>0</v>
      </c>
      <c r="U797" s="290">
        <f t="shared" si="262"/>
        <v>0</v>
      </c>
      <c r="V797" s="290">
        <f t="shared" si="262"/>
        <v>0</v>
      </c>
      <c r="W797" s="290">
        <f t="shared" si="262"/>
        <v>0</v>
      </c>
      <c r="X797" s="290">
        <f t="shared" si="262"/>
        <v>0</v>
      </c>
      <c r="Y797" s="290">
        <f t="shared" si="262"/>
        <v>0</v>
      </c>
      <c r="Z797" s="290">
        <f t="shared" si="262"/>
        <v>0</v>
      </c>
      <c r="AA797" s="290">
        <f t="shared" si="262"/>
        <v>0</v>
      </c>
      <c r="AB797" s="290">
        <f t="shared" si="262"/>
        <v>0</v>
      </c>
      <c r="AC797" s="290">
        <f t="shared" si="262"/>
        <v>0</v>
      </c>
      <c r="AD797" s="290">
        <f t="shared" si="262"/>
        <v>0</v>
      </c>
      <c r="AE797" s="290">
        <f t="shared" si="262"/>
        <v>0</v>
      </c>
      <c r="AF797" s="290">
        <f t="shared" si="262"/>
        <v>0</v>
      </c>
      <c r="AG797" s="189">
        <f t="shared" si="261"/>
        <v>0</v>
      </c>
    </row>
    <row r="798" hidden="1" outlineLevel="1">
      <c r="A798" s="211"/>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c r="AF798" s="145"/>
      <c r="AG798" s="189"/>
    </row>
    <row r="799" hidden="1" outlineLevel="1">
      <c r="A799" s="288" t="s">
        <v>1380</v>
      </c>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c r="AD799" s="222"/>
      <c r="AE799" s="222"/>
      <c r="AF799" s="222"/>
      <c r="AG799" s="189">
        <f t="shared" ref="AG799:AG802" si="263">SUM(B799:AF799)</f>
        <v>0</v>
      </c>
    </row>
    <row r="800" hidden="1" outlineLevel="1">
      <c r="A800" s="288" t="s">
        <v>1381</v>
      </c>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c r="AD800" s="222"/>
      <c r="AE800" s="222"/>
      <c r="AF800" s="222"/>
      <c r="AG800" s="189">
        <f t="shared" si="263"/>
        <v>0</v>
      </c>
    </row>
    <row r="801" hidden="1" outlineLevel="1">
      <c r="A801" s="288" t="s">
        <v>1382</v>
      </c>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c r="AD801" s="222"/>
      <c r="AE801" s="222"/>
      <c r="AF801" s="222"/>
      <c r="AG801" s="189">
        <f t="shared" si="263"/>
        <v>0</v>
      </c>
    </row>
    <row r="802" hidden="1" outlineLevel="1">
      <c r="A802" s="296" t="s">
        <v>250</v>
      </c>
      <c r="B802" s="297">
        <f t="shared" ref="B802:AF802" si="264">sum(B799:B801)</f>
        <v>0</v>
      </c>
      <c r="C802" s="297">
        <f t="shared" si="264"/>
        <v>0</v>
      </c>
      <c r="D802" s="297">
        <f t="shared" si="264"/>
        <v>0</v>
      </c>
      <c r="E802" s="297">
        <f t="shared" si="264"/>
        <v>0</v>
      </c>
      <c r="F802" s="297">
        <f t="shared" si="264"/>
        <v>0</v>
      </c>
      <c r="G802" s="297">
        <f t="shared" si="264"/>
        <v>0</v>
      </c>
      <c r="H802" s="297">
        <f t="shared" si="264"/>
        <v>0</v>
      </c>
      <c r="I802" s="297">
        <f t="shared" si="264"/>
        <v>0</v>
      </c>
      <c r="J802" s="297">
        <f t="shared" si="264"/>
        <v>0</v>
      </c>
      <c r="K802" s="297">
        <f t="shared" si="264"/>
        <v>0</v>
      </c>
      <c r="L802" s="297">
        <f t="shared" si="264"/>
        <v>0</v>
      </c>
      <c r="M802" s="297">
        <f t="shared" si="264"/>
        <v>0</v>
      </c>
      <c r="N802" s="297">
        <f t="shared" si="264"/>
        <v>0</v>
      </c>
      <c r="O802" s="297">
        <f t="shared" si="264"/>
        <v>0</v>
      </c>
      <c r="P802" s="297">
        <f t="shared" si="264"/>
        <v>0</v>
      </c>
      <c r="Q802" s="297">
        <f t="shared" si="264"/>
        <v>0</v>
      </c>
      <c r="R802" s="297">
        <f t="shared" si="264"/>
        <v>0</v>
      </c>
      <c r="S802" s="297">
        <f t="shared" si="264"/>
        <v>0</v>
      </c>
      <c r="T802" s="297">
        <f t="shared" si="264"/>
        <v>0</v>
      </c>
      <c r="U802" s="297">
        <f t="shared" si="264"/>
        <v>0</v>
      </c>
      <c r="V802" s="297">
        <f t="shared" si="264"/>
        <v>0</v>
      </c>
      <c r="W802" s="297">
        <f t="shared" si="264"/>
        <v>0</v>
      </c>
      <c r="X802" s="297">
        <f t="shared" si="264"/>
        <v>0</v>
      </c>
      <c r="Y802" s="297">
        <f t="shared" si="264"/>
        <v>0</v>
      </c>
      <c r="Z802" s="297">
        <f t="shared" si="264"/>
        <v>0</v>
      </c>
      <c r="AA802" s="297">
        <f t="shared" si="264"/>
        <v>0</v>
      </c>
      <c r="AB802" s="297">
        <f t="shared" si="264"/>
        <v>0</v>
      </c>
      <c r="AC802" s="297">
        <f t="shared" si="264"/>
        <v>0</v>
      </c>
      <c r="AD802" s="297">
        <f t="shared" si="264"/>
        <v>0</v>
      </c>
      <c r="AE802" s="297">
        <f t="shared" si="264"/>
        <v>0</v>
      </c>
      <c r="AF802" s="297">
        <f t="shared" si="264"/>
        <v>0</v>
      </c>
      <c r="AG802" s="189">
        <f t="shared" si="263"/>
        <v>0</v>
      </c>
    </row>
    <row r="803" hidden="1" outlineLevel="1">
      <c r="A803" s="211"/>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c r="AF803" s="145"/>
      <c r="AG803" s="189"/>
    </row>
    <row r="804" hidden="1" outlineLevel="1">
      <c r="A804" s="299" t="s">
        <v>278</v>
      </c>
      <c r="B804" s="245"/>
      <c r="C804" s="245"/>
      <c r="D804" s="245"/>
      <c r="E804" s="245"/>
      <c r="F804" s="245"/>
      <c r="G804" s="245"/>
      <c r="H804" s="245"/>
      <c r="I804" s="245"/>
      <c r="J804" s="245"/>
      <c r="K804" s="245"/>
      <c r="L804" s="245"/>
      <c r="M804" s="245"/>
      <c r="N804" s="245"/>
      <c r="O804" s="245"/>
      <c r="P804" s="245"/>
      <c r="Q804" s="245"/>
      <c r="R804" s="245"/>
      <c r="S804" s="245"/>
      <c r="T804" s="245"/>
      <c r="U804" s="245"/>
      <c r="V804" s="245"/>
      <c r="W804" s="245"/>
      <c r="X804" s="245"/>
      <c r="Y804" s="245"/>
      <c r="Z804" s="245"/>
      <c r="AA804" s="245"/>
      <c r="AB804" s="245"/>
      <c r="AC804" s="245"/>
      <c r="AD804" s="245"/>
      <c r="AE804" s="245"/>
      <c r="AF804" s="245"/>
      <c r="AG804" s="189">
        <f t="shared" ref="AG804:AG817" si="265">SUM(B804:AF804)</f>
        <v>0</v>
      </c>
    </row>
    <row r="805" hidden="1" outlineLevel="1">
      <c r="A805" s="300" t="s">
        <v>279</v>
      </c>
      <c r="B805" s="23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c r="AA805" s="235"/>
      <c r="AB805" s="235"/>
      <c r="AC805" s="235"/>
      <c r="AD805" s="235"/>
      <c r="AE805" s="235"/>
      <c r="AF805" s="235"/>
      <c r="AG805" s="189">
        <f t="shared" si="265"/>
        <v>0</v>
      </c>
    </row>
    <row r="806" hidden="1" outlineLevel="1">
      <c r="A806" s="300" t="s">
        <v>1383</v>
      </c>
      <c r="B806" s="23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c r="AA806" s="235"/>
      <c r="AB806" s="235"/>
      <c r="AC806" s="235"/>
      <c r="AD806" s="235"/>
      <c r="AE806" s="235"/>
      <c r="AF806" s="235"/>
      <c r="AG806" s="189">
        <f t="shared" si="265"/>
        <v>0</v>
      </c>
    </row>
    <row r="807" hidden="1" outlineLevel="1">
      <c r="A807" s="300" t="s">
        <v>1384</v>
      </c>
      <c r="B807" s="23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c r="AA807" s="235"/>
      <c r="AB807" s="235"/>
      <c r="AC807" s="235"/>
      <c r="AD807" s="235"/>
      <c r="AE807" s="235"/>
      <c r="AF807" s="235"/>
      <c r="AG807" s="189">
        <f t="shared" si="265"/>
        <v>0</v>
      </c>
    </row>
    <row r="808" hidden="1" outlineLevel="1">
      <c r="A808" s="300" t="s">
        <v>1385</v>
      </c>
      <c r="B808" s="23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c r="AA808" s="235"/>
      <c r="AB808" s="235"/>
      <c r="AC808" s="235"/>
      <c r="AD808" s="235"/>
      <c r="AE808" s="235"/>
      <c r="AF808" s="235"/>
      <c r="AG808" s="189">
        <f t="shared" si="265"/>
        <v>0</v>
      </c>
    </row>
    <row r="809" hidden="1" outlineLevel="1">
      <c r="A809" s="300" t="s">
        <v>1386</v>
      </c>
      <c r="B809" s="23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c r="AA809" s="235"/>
      <c r="AB809" s="235"/>
      <c r="AC809" s="235"/>
      <c r="AD809" s="235"/>
      <c r="AE809" s="235"/>
      <c r="AF809" s="235"/>
      <c r="AG809" s="189">
        <f t="shared" si="265"/>
        <v>0</v>
      </c>
    </row>
    <row r="810" hidden="1" outlineLevel="1">
      <c r="A810" s="300" t="s">
        <v>1387</v>
      </c>
      <c r="B810" s="23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c r="AA810" s="235"/>
      <c r="AB810" s="235"/>
      <c r="AC810" s="235"/>
      <c r="AD810" s="235"/>
      <c r="AE810" s="235"/>
      <c r="AF810" s="235"/>
      <c r="AG810" s="189">
        <f t="shared" si="265"/>
        <v>0</v>
      </c>
    </row>
    <row r="811" hidden="1" outlineLevel="1">
      <c r="A811" s="300" t="s">
        <v>1388</v>
      </c>
      <c r="B811" s="23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c r="AA811" s="235"/>
      <c r="AB811" s="235"/>
      <c r="AC811" s="235"/>
      <c r="AD811" s="235"/>
      <c r="AE811" s="235"/>
      <c r="AF811" s="235"/>
      <c r="AG811" s="189">
        <f t="shared" si="265"/>
        <v>0</v>
      </c>
    </row>
    <row r="812" hidden="1" outlineLevel="1">
      <c r="A812" s="300" t="s">
        <v>1389</v>
      </c>
      <c r="B812" s="295"/>
      <c r="C812" s="295"/>
      <c r="D812" s="295"/>
      <c r="E812" s="295"/>
      <c r="F812" s="295"/>
      <c r="G812" s="295"/>
      <c r="H812" s="295"/>
      <c r="I812" s="295"/>
      <c r="J812" s="295"/>
      <c r="K812" s="295"/>
      <c r="L812" s="295"/>
      <c r="M812" s="295"/>
      <c r="N812" s="295"/>
      <c r="O812" s="295"/>
      <c r="P812" s="295"/>
      <c r="Q812" s="295"/>
      <c r="R812" s="295"/>
      <c r="S812" s="295"/>
      <c r="T812" s="295"/>
      <c r="U812" s="295"/>
      <c r="V812" s="295"/>
      <c r="W812" s="295"/>
      <c r="X812" s="295"/>
      <c r="Y812" s="295"/>
      <c r="Z812" s="295"/>
      <c r="AA812" s="295"/>
      <c r="AB812" s="295"/>
      <c r="AC812" s="295"/>
      <c r="AD812" s="295"/>
      <c r="AE812" s="295"/>
      <c r="AF812" s="295"/>
      <c r="AG812" s="189">
        <f t="shared" si="265"/>
        <v>0</v>
      </c>
    </row>
    <row r="813" hidden="1" outlineLevel="1">
      <c r="A813" s="300" t="s">
        <v>1390</v>
      </c>
      <c r="B813" s="295"/>
      <c r="C813" s="295"/>
      <c r="D813" s="295"/>
      <c r="E813" s="295"/>
      <c r="F813" s="295"/>
      <c r="G813" s="295"/>
      <c r="H813" s="295"/>
      <c r="I813" s="295"/>
      <c r="J813" s="295"/>
      <c r="K813" s="295"/>
      <c r="L813" s="295"/>
      <c r="M813" s="295"/>
      <c r="N813" s="295"/>
      <c r="O813" s="295"/>
      <c r="P813" s="295"/>
      <c r="Q813" s="295"/>
      <c r="R813" s="295"/>
      <c r="S813" s="295"/>
      <c r="T813" s="295"/>
      <c r="U813" s="295"/>
      <c r="V813" s="295"/>
      <c r="W813" s="295"/>
      <c r="X813" s="295"/>
      <c r="Y813" s="295"/>
      <c r="Z813" s="295"/>
      <c r="AA813" s="295"/>
      <c r="AB813" s="295"/>
      <c r="AC813" s="295"/>
      <c r="AD813" s="295"/>
      <c r="AE813" s="295"/>
      <c r="AF813" s="295"/>
      <c r="AG813" s="189">
        <f t="shared" si="265"/>
        <v>0</v>
      </c>
    </row>
    <row r="814" hidden="1" outlineLevel="1">
      <c r="A814" s="288" t="s">
        <v>1391</v>
      </c>
      <c r="B814" s="295"/>
      <c r="C814" s="295"/>
      <c r="D814" s="295"/>
      <c r="E814" s="295"/>
      <c r="F814" s="295"/>
      <c r="G814" s="295"/>
      <c r="H814" s="295"/>
      <c r="I814" s="295"/>
      <c r="J814" s="295"/>
      <c r="K814" s="295"/>
      <c r="L814" s="295"/>
      <c r="M814" s="295"/>
      <c r="N814" s="295"/>
      <c r="O814" s="295"/>
      <c r="P814" s="295"/>
      <c r="Q814" s="295"/>
      <c r="R814" s="295"/>
      <c r="S814" s="295"/>
      <c r="T814" s="295"/>
      <c r="U814" s="295"/>
      <c r="V814" s="295"/>
      <c r="W814" s="295"/>
      <c r="X814" s="295"/>
      <c r="Y814" s="295"/>
      <c r="Z814" s="295"/>
      <c r="AA814" s="295"/>
      <c r="AB814" s="295"/>
      <c r="AC814" s="295"/>
      <c r="AD814" s="295"/>
      <c r="AE814" s="295"/>
      <c r="AF814" s="295"/>
      <c r="AG814" s="189">
        <f t="shared" si="265"/>
        <v>0</v>
      </c>
    </row>
    <row r="815" hidden="1" outlineLevel="1">
      <c r="A815" s="288" t="s">
        <v>1392</v>
      </c>
      <c r="B815" s="295"/>
      <c r="C815" s="295"/>
      <c r="D815" s="295"/>
      <c r="E815" s="295"/>
      <c r="F815" s="295"/>
      <c r="G815" s="295"/>
      <c r="H815" s="295"/>
      <c r="I815" s="295"/>
      <c r="J815" s="295"/>
      <c r="K815" s="295"/>
      <c r="L815" s="295"/>
      <c r="M815" s="295"/>
      <c r="N815" s="295"/>
      <c r="O815" s="295"/>
      <c r="P815" s="295"/>
      <c r="Q815" s="295"/>
      <c r="R815" s="295"/>
      <c r="S815" s="295"/>
      <c r="T815" s="295"/>
      <c r="U815" s="295"/>
      <c r="V815" s="295"/>
      <c r="W815" s="295"/>
      <c r="X815" s="295"/>
      <c r="Y815" s="295"/>
      <c r="Z815" s="295"/>
      <c r="AA815" s="295"/>
      <c r="AB815" s="295"/>
      <c r="AC815" s="295"/>
      <c r="AD815" s="295"/>
      <c r="AE815" s="295"/>
      <c r="AF815" s="295"/>
      <c r="AG815" s="189">
        <f t="shared" si="265"/>
        <v>0</v>
      </c>
    </row>
    <row r="816" hidden="1" outlineLevel="1">
      <c r="A816" s="288" t="s">
        <v>290</v>
      </c>
      <c r="B816" s="295"/>
      <c r="C816" s="295"/>
      <c r="D816" s="295"/>
      <c r="E816" s="295"/>
      <c r="F816" s="295"/>
      <c r="G816" s="295"/>
      <c r="H816" s="295"/>
      <c r="I816" s="295"/>
      <c r="J816" s="295"/>
      <c r="K816" s="295"/>
      <c r="L816" s="295"/>
      <c r="M816" s="295"/>
      <c r="N816" s="295"/>
      <c r="O816" s="295"/>
      <c r="P816" s="295"/>
      <c r="Q816" s="295"/>
      <c r="R816" s="295"/>
      <c r="S816" s="295"/>
      <c r="T816" s="295"/>
      <c r="U816" s="295"/>
      <c r="V816" s="295"/>
      <c r="W816" s="295"/>
      <c r="X816" s="295"/>
      <c r="Y816" s="295"/>
      <c r="Z816" s="295"/>
      <c r="AA816" s="295"/>
      <c r="AB816" s="295"/>
      <c r="AC816" s="295"/>
      <c r="AD816" s="295"/>
      <c r="AE816" s="295"/>
      <c r="AF816" s="295"/>
      <c r="AG816" s="189">
        <f t="shared" si="265"/>
        <v>0</v>
      </c>
    </row>
    <row r="817" hidden="1" outlineLevel="1">
      <c r="A817" s="296" t="s">
        <v>291</v>
      </c>
      <c r="B817" s="297">
        <f t="shared" ref="B817:AF817" si="266">sum(B804:B816)</f>
        <v>0</v>
      </c>
      <c r="C817" s="297">
        <f t="shared" si="266"/>
        <v>0</v>
      </c>
      <c r="D817" s="297">
        <f t="shared" si="266"/>
        <v>0</v>
      </c>
      <c r="E817" s="297">
        <f t="shared" si="266"/>
        <v>0</v>
      </c>
      <c r="F817" s="297">
        <f t="shared" si="266"/>
        <v>0</v>
      </c>
      <c r="G817" s="297">
        <f t="shared" si="266"/>
        <v>0</v>
      </c>
      <c r="H817" s="297">
        <f t="shared" si="266"/>
        <v>0</v>
      </c>
      <c r="I817" s="297">
        <f t="shared" si="266"/>
        <v>0</v>
      </c>
      <c r="J817" s="297">
        <f t="shared" si="266"/>
        <v>0</v>
      </c>
      <c r="K817" s="297">
        <f t="shared" si="266"/>
        <v>0</v>
      </c>
      <c r="L817" s="297">
        <f t="shared" si="266"/>
        <v>0</v>
      </c>
      <c r="M817" s="297">
        <f t="shared" si="266"/>
        <v>0</v>
      </c>
      <c r="N817" s="297">
        <f t="shared" si="266"/>
        <v>0</v>
      </c>
      <c r="O817" s="297">
        <f t="shared" si="266"/>
        <v>0</v>
      </c>
      <c r="P817" s="297">
        <f t="shared" si="266"/>
        <v>0</v>
      </c>
      <c r="Q817" s="297">
        <f t="shared" si="266"/>
        <v>0</v>
      </c>
      <c r="R817" s="297">
        <f t="shared" si="266"/>
        <v>0</v>
      </c>
      <c r="S817" s="297">
        <f t="shared" si="266"/>
        <v>0</v>
      </c>
      <c r="T817" s="297">
        <f t="shared" si="266"/>
        <v>0</v>
      </c>
      <c r="U817" s="297">
        <f t="shared" si="266"/>
        <v>0</v>
      </c>
      <c r="V817" s="297">
        <f t="shared" si="266"/>
        <v>0</v>
      </c>
      <c r="W817" s="297">
        <f t="shared" si="266"/>
        <v>0</v>
      </c>
      <c r="X817" s="297">
        <f t="shared" si="266"/>
        <v>0</v>
      </c>
      <c r="Y817" s="297">
        <f t="shared" si="266"/>
        <v>0</v>
      </c>
      <c r="Z817" s="297">
        <f t="shared" si="266"/>
        <v>0</v>
      </c>
      <c r="AA817" s="297">
        <f t="shared" si="266"/>
        <v>0</v>
      </c>
      <c r="AB817" s="297">
        <f t="shared" si="266"/>
        <v>0</v>
      </c>
      <c r="AC817" s="297">
        <f t="shared" si="266"/>
        <v>0</v>
      </c>
      <c r="AD817" s="297">
        <f t="shared" si="266"/>
        <v>0</v>
      </c>
      <c r="AE817" s="297">
        <f t="shared" si="266"/>
        <v>0</v>
      </c>
      <c r="AF817" s="297">
        <f t="shared" si="266"/>
        <v>0</v>
      </c>
      <c r="AG817" s="189">
        <f t="shared" si="265"/>
        <v>0</v>
      </c>
    </row>
    <row r="818" hidden="1" outlineLevel="1">
      <c r="A818" s="417"/>
      <c r="B818" s="307"/>
      <c r="C818" s="307"/>
      <c r="D818" s="307"/>
      <c r="E818" s="307"/>
      <c r="F818" s="307"/>
      <c r="G818" s="307"/>
      <c r="H818" s="307"/>
      <c r="I818" s="307"/>
      <c r="J818" s="307"/>
      <c r="K818" s="307"/>
      <c r="L818" s="307"/>
      <c r="M818" s="307"/>
      <c r="N818" s="307"/>
      <c r="O818" s="307"/>
      <c r="P818" s="307"/>
      <c r="Q818" s="307"/>
      <c r="R818" s="307"/>
      <c r="S818" s="307"/>
      <c r="T818" s="307"/>
      <c r="U818" s="307"/>
      <c r="V818" s="307"/>
      <c r="W818" s="307"/>
      <c r="X818" s="307"/>
      <c r="Y818" s="307"/>
      <c r="Z818" s="307"/>
      <c r="AA818" s="307"/>
      <c r="AB818" s="307"/>
      <c r="AC818" s="307"/>
      <c r="AD818" s="307"/>
      <c r="AE818" s="307"/>
      <c r="AF818" s="307"/>
      <c r="AG818" s="189"/>
    </row>
    <row r="819" hidden="1" outlineLevel="1">
      <c r="A819" s="418" t="s">
        <v>914</v>
      </c>
      <c r="B819" s="419"/>
      <c r="C819" s="419"/>
      <c r="D819" s="419"/>
      <c r="E819" s="419"/>
      <c r="F819" s="419"/>
      <c r="G819" s="419"/>
      <c r="H819" s="419"/>
      <c r="I819" s="419"/>
      <c r="J819" s="419"/>
      <c r="K819" s="419"/>
      <c r="L819" s="419"/>
      <c r="M819" s="419"/>
      <c r="N819" s="419"/>
      <c r="O819" s="419"/>
      <c r="P819" s="419"/>
      <c r="Q819" s="419"/>
      <c r="R819" s="419"/>
      <c r="S819" s="419"/>
      <c r="T819" s="419"/>
      <c r="U819" s="419"/>
      <c r="V819" s="419"/>
      <c r="W819" s="419"/>
      <c r="X819" s="419"/>
      <c r="Y819" s="419"/>
      <c r="Z819" s="419"/>
      <c r="AA819" s="419"/>
      <c r="AB819" s="419"/>
      <c r="AC819" s="419"/>
      <c r="AD819" s="419"/>
      <c r="AE819" s="419"/>
      <c r="AF819" s="419"/>
      <c r="AG819" s="189"/>
    </row>
    <row r="820" hidden="1" outlineLevel="1">
      <c r="A820" s="360" t="s">
        <v>915</v>
      </c>
      <c r="B820" s="307"/>
      <c r="C820" s="307"/>
      <c r="D820" s="307"/>
      <c r="E820" s="307"/>
      <c r="F820" s="307"/>
      <c r="G820" s="307"/>
      <c r="H820" s="307"/>
      <c r="I820" s="307"/>
      <c r="J820" s="307"/>
      <c r="K820" s="307"/>
      <c r="L820" s="307"/>
      <c r="M820" s="307"/>
      <c r="N820" s="307"/>
      <c r="O820" s="307"/>
      <c r="P820" s="307"/>
      <c r="Q820" s="307"/>
      <c r="R820" s="307"/>
      <c r="S820" s="307"/>
      <c r="T820" s="307"/>
      <c r="U820" s="307"/>
      <c r="V820" s="307"/>
      <c r="W820" s="307"/>
      <c r="X820" s="307"/>
      <c r="Y820" s="307"/>
      <c r="Z820" s="307"/>
      <c r="AA820" s="307"/>
      <c r="AB820" s="307"/>
      <c r="AC820" s="307"/>
      <c r="AD820" s="307"/>
      <c r="AE820" s="307"/>
      <c r="AF820" s="307"/>
      <c r="AG820" s="189">
        <f t="shared" ref="AG820:AG822" si="267">SUM(B820:AF820)</f>
        <v>0</v>
      </c>
    </row>
    <row r="821" hidden="1" outlineLevel="1">
      <c r="A821" s="360" t="s">
        <v>916</v>
      </c>
      <c r="B821" s="307"/>
      <c r="C821" s="307"/>
      <c r="D821" s="307"/>
      <c r="E821" s="307"/>
      <c r="F821" s="307"/>
      <c r="G821" s="307"/>
      <c r="H821" s="307"/>
      <c r="I821" s="307"/>
      <c r="J821" s="307"/>
      <c r="K821" s="307"/>
      <c r="L821" s="307"/>
      <c r="M821" s="307"/>
      <c r="N821" s="307"/>
      <c r="O821" s="307"/>
      <c r="P821" s="307"/>
      <c r="Q821" s="307"/>
      <c r="R821" s="307"/>
      <c r="S821" s="307"/>
      <c r="T821" s="307"/>
      <c r="U821" s="307"/>
      <c r="V821" s="307"/>
      <c r="W821" s="307"/>
      <c r="X821" s="307"/>
      <c r="Y821" s="307"/>
      <c r="Z821" s="307"/>
      <c r="AA821" s="307"/>
      <c r="AB821" s="307"/>
      <c r="AC821" s="307"/>
      <c r="AD821" s="307"/>
      <c r="AE821" s="307"/>
      <c r="AF821" s="307"/>
      <c r="AG821" s="189">
        <f t="shared" si="267"/>
        <v>0</v>
      </c>
    </row>
    <row r="822" hidden="1" outlineLevel="1">
      <c r="A822" s="360" t="s">
        <v>917</v>
      </c>
      <c r="B822" s="23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c r="AA822" s="235"/>
      <c r="AB822" s="235"/>
      <c r="AC822" s="235"/>
      <c r="AD822" s="235"/>
      <c r="AE822" s="235"/>
      <c r="AF822" s="235"/>
      <c r="AG822" s="189">
        <f t="shared" si="267"/>
        <v>0</v>
      </c>
    </row>
    <row r="823" hidden="1" outlineLevel="1">
      <c r="A823" s="420"/>
      <c r="B823" s="307"/>
      <c r="C823" s="307"/>
      <c r="D823" s="307"/>
      <c r="E823" s="307"/>
      <c r="F823" s="307"/>
      <c r="G823" s="307"/>
      <c r="H823" s="307"/>
      <c r="I823" s="307"/>
      <c r="J823" s="307"/>
      <c r="K823" s="307"/>
      <c r="L823" s="307"/>
      <c r="M823" s="307"/>
      <c r="N823" s="307"/>
      <c r="O823" s="307"/>
      <c r="P823" s="307"/>
      <c r="Q823" s="307"/>
      <c r="R823" s="307"/>
      <c r="S823" s="307"/>
      <c r="T823" s="307"/>
      <c r="U823" s="307"/>
      <c r="V823" s="307"/>
      <c r="W823" s="307"/>
      <c r="X823" s="307"/>
      <c r="Y823" s="307"/>
      <c r="Z823" s="307"/>
      <c r="AA823" s="307"/>
      <c r="AB823" s="307"/>
      <c r="AC823" s="307"/>
      <c r="AD823" s="307"/>
      <c r="AE823" s="307"/>
      <c r="AF823" s="307"/>
      <c r="AG823" s="189"/>
    </row>
    <row r="824" hidden="1" outlineLevel="1">
      <c r="A824" s="421" t="s">
        <v>918</v>
      </c>
      <c r="B824" s="419"/>
      <c r="C824" s="419"/>
      <c r="D824" s="419"/>
      <c r="E824" s="419"/>
      <c r="F824" s="419"/>
      <c r="G824" s="419"/>
      <c r="H824" s="419"/>
      <c r="I824" s="419"/>
      <c r="J824" s="419"/>
      <c r="K824" s="419"/>
      <c r="L824" s="419"/>
      <c r="M824" s="419"/>
      <c r="N824" s="419"/>
      <c r="O824" s="419"/>
      <c r="P824" s="419"/>
      <c r="Q824" s="419"/>
      <c r="R824" s="419"/>
      <c r="S824" s="419"/>
      <c r="T824" s="419"/>
      <c r="U824" s="419"/>
      <c r="V824" s="419"/>
      <c r="W824" s="419"/>
      <c r="X824" s="419"/>
      <c r="Y824" s="419"/>
      <c r="Z824" s="419"/>
      <c r="AA824" s="419"/>
      <c r="AB824" s="419"/>
      <c r="AC824" s="419"/>
      <c r="AD824" s="419"/>
      <c r="AE824" s="419"/>
      <c r="AF824" s="419"/>
      <c r="AG824" s="189">
        <f>SUM(B824:AF824)</f>
        <v>0</v>
      </c>
    </row>
    <row r="825" hidden="1" outlineLevel="1">
      <c r="A825" s="409"/>
      <c r="AG825" s="189"/>
    </row>
    <row r="826" hidden="1" outlineLevel="1">
      <c r="A826" s="423" t="s">
        <v>457</v>
      </c>
      <c r="AG826" s="189"/>
    </row>
    <row r="827" hidden="1" outlineLevel="1">
      <c r="A827" s="418" t="s">
        <v>919</v>
      </c>
      <c r="B827" s="419"/>
      <c r="C827" s="419"/>
      <c r="D827" s="419"/>
      <c r="E827" s="419"/>
      <c r="F827" s="419"/>
      <c r="G827" s="419"/>
      <c r="H827" s="419"/>
      <c r="I827" s="419"/>
      <c r="J827" s="419"/>
      <c r="K827" s="419"/>
      <c r="L827" s="419"/>
      <c r="M827" s="419"/>
      <c r="N827" s="419"/>
      <c r="O827" s="419"/>
      <c r="P827" s="419"/>
      <c r="Q827" s="419"/>
      <c r="R827" s="419"/>
      <c r="S827" s="419"/>
      <c r="T827" s="419"/>
      <c r="U827" s="419"/>
      <c r="V827" s="419"/>
      <c r="W827" s="419"/>
      <c r="X827" s="419"/>
      <c r="Y827" s="419"/>
      <c r="Z827" s="419"/>
      <c r="AA827" s="419"/>
      <c r="AB827" s="419"/>
      <c r="AC827" s="419"/>
      <c r="AD827" s="419"/>
      <c r="AE827" s="419"/>
      <c r="AF827" s="419"/>
      <c r="AG827" s="189">
        <f>SUM(B827:AF827)</f>
        <v>0</v>
      </c>
    </row>
    <row r="828">
      <c r="A828" s="409"/>
      <c r="AG828" s="424"/>
    </row>
    <row r="829">
      <c r="A829" s="409"/>
      <c r="AG829" s="424"/>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9"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142"/>
      <c r="AH1" s="143"/>
    </row>
    <row r="2">
      <c r="A2" s="140"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c r="AH2" s="143"/>
    </row>
    <row r="3" ht="30.0" customHeight="1">
      <c r="A3" s="483" t="s">
        <v>76</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484"/>
      <c r="AH3" s="201"/>
    </row>
    <row r="4">
      <c r="A4" s="180" t="s">
        <v>208</v>
      </c>
      <c r="B4" s="181">
        <f>Summary!B68</f>
        <v>1187.59</v>
      </c>
      <c r="C4" s="181">
        <f>Summary!C68</f>
        <v>1218.97</v>
      </c>
      <c r="D4" s="181">
        <f>Summary!D68</f>
        <v>1927.97</v>
      </c>
      <c r="E4" s="181">
        <f>Summary!E68</f>
        <v>2718.28</v>
      </c>
      <c r="F4" s="181">
        <f>Summary!F68</f>
        <v>1100.4</v>
      </c>
      <c r="G4" s="181">
        <f>Summary!G68</f>
        <v>669.03</v>
      </c>
      <c r="H4" s="181">
        <f>Summary!H68</f>
        <v>339.18</v>
      </c>
      <c r="I4" s="181">
        <f>Summary!I68</f>
        <v>0</v>
      </c>
      <c r="J4" s="181">
        <f>Summary!J68</f>
        <v>30.89</v>
      </c>
      <c r="K4" s="181">
        <f>Summary!K68</f>
        <v>30.74</v>
      </c>
      <c r="L4" s="181">
        <f>Summary!L68</f>
        <v>69.91</v>
      </c>
      <c r="M4" s="181">
        <f>Summary!M68</f>
        <v>38.87</v>
      </c>
      <c r="N4" s="181">
        <f>Summary!N68</f>
        <v>61.62</v>
      </c>
      <c r="O4" s="181">
        <f>Summary!O68</f>
        <v>0</v>
      </c>
      <c r="P4" s="181">
        <f>Summary!P68</f>
        <v>287.15</v>
      </c>
      <c r="Q4" s="181">
        <f>Summary!Q68</f>
        <v>31.7</v>
      </c>
      <c r="R4" s="181">
        <f>Summary!R68</f>
        <v>38.51</v>
      </c>
      <c r="S4" s="181">
        <f>Summary!S68</f>
        <v>31.76</v>
      </c>
      <c r="T4" s="181">
        <f>Summary!T68</f>
        <v>69.29</v>
      </c>
      <c r="U4" s="181">
        <f>Summary!U68</f>
        <v>0</v>
      </c>
      <c r="V4" s="181">
        <f>Summary!V68</f>
        <v>0</v>
      </c>
      <c r="W4" s="181">
        <f>Summary!W68</f>
        <v>0</v>
      </c>
      <c r="X4" s="181">
        <f>Summary!X68</f>
        <v>0</v>
      </c>
      <c r="Y4" s="181">
        <f>Summary!Y68</f>
        <v>0</v>
      </c>
      <c r="Z4" s="181">
        <f>Summary!Z68</f>
        <v>0</v>
      </c>
      <c r="AA4" s="181">
        <f>Summary!AA68</f>
        <v>38.37</v>
      </c>
      <c r="AB4" s="181">
        <f>Summary!AB68</f>
        <v>0</v>
      </c>
      <c r="AC4" s="181">
        <f>Summary!AC68</f>
        <v>0</v>
      </c>
      <c r="AD4" s="181">
        <f>Summary!AD68</f>
        <v>0</v>
      </c>
      <c r="AE4" s="181">
        <f>Summary!AE68</f>
        <v>0</v>
      </c>
      <c r="AF4" s="181">
        <f>Summary!AF68</f>
        <v>38.96</v>
      </c>
      <c r="AG4" s="383">
        <f t="shared" ref="AG4:AG8" si="1">SUM(B4:AF4)</f>
        <v>9929.19</v>
      </c>
      <c r="AH4" s="150"/>
    </row>
    <row r="5">
      <c r="A5" s="485" t="s">
        <v>265</v>
      </c>
      <c r="B5" s="486"/>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6"/>
      <c r="AE5" s="486"/>
      <c r="AF5" s="486"/>
      <c r="AG5" s="383">
        <f t="shared" si="1"/>
        <v>0</v>
      </c>
      <c r="AH5" s="150"/>
    </row>
    <row r="6">
      <c r="A6" s="487" t="s">
        <v>86</v>
      </c>
      <c r="B6" s="181">
        <f>Summary!B70</f>
        <v>84.59</v>
      </c>
      <c r="C6" s="181">
        <f>Summary!C70</f>
        <v>79.98</v>
      </c>
      <c r="D6" s="181">
        <f>Summary!D70</f>
        <v>137.97</v>
      </c>
      <c r="E6" s="181">
        <f>Summary!E70</f>
        <v>183.28</v>
      </c>
      <c r="F6" s="181">
        <f>Summary!F70</f>
        <v>58.4</v>
      </c>
      <c r="G6" s="181">
        <f>Summary!G70</f>
        <v>43.03</v>
      </c>
      <c r="H6" s="181">
        <f>Summary!H70</f>
        <v>4.19</v>
      </c>
      <c r="I6" s="181">
        <f>Summary!I70</f>
        <v>0</v>
      </c>
      <c r="J6" s="181">
        <f>Summary!J70</f>
        <v>1.89</v>
      </c>
      <c r="K6" s="181">
        <f>Summary!K70</f>
        <v>1.74</v>
      </c>
      <c r="L6" s="181">
        <f>Summary!L70</f>
        <v>4.92</v>
      </c>
      <c r="M6" s="181">
        <f>Summary!M70</f>
        <v>2.88</v>
      </c>
      <c r="N6" s="181">
        <f>Summary!N70</f>
        <v>3.62</v>
      </c>
      <c r="O6" s="181">
        <f>Summary!O70</f>
        <v>0</v>
      </c>
      <c r="P6" s="181">
        <f>Summary!P70</f>
        <v>17.15</v>
      </c>
      <c r="Q6" s="181">
        <f>Summary!Q70</f>
        <v>2.7</v>
      </c>
      <c r="R6" s="181">
        <f>Summary!R70</f>
        <v>2.52</v>
      </c>
      <c r="S6" s="181">
        <f>Summary!S70</f>
        <v>2.76</v>
      </c>
      <c r="T6" s="181">
        <f>Summary!T70</f>
        <v>4.3</v>
      </c>
      <c r="U6" s="181">
        <f>Summary!U70</f>
        <v>0</v>
      </c>
      <c r="V6" s="181">
        <f>Summary!V70</f>
        <v>0</v>
      </c>
      <c r="W6" s="181">
        <f>Summary!W70</f>
        <v>0</v>
      </c>
      <c r="X6" s="181">
        <f>Summary!X70</f>
        <v>0</v>
      </c>
      <c r="Y6" s="181">
        <f>Summary!Y70</f>
        <v>0</v>
      </c>
      <c r="Z6" s="181">
        <f>Summary!Z70</f>
        <v>0</v>
      </c>
      <c r="AA6" s="181">
        <f>Summary!AA70</f>
        <v>2.38</v>
      </c>
      <c r="AB6" s="181">
        <f>Summary!AB70</f>
        <v>0</v>
      </c>
      <c r="AC6" s="181">
        <f>Summary!AC70</f>
        <v>0</v>
      </c>
      <c r="AD6" s="181">
        <f>Summary!AD70</f>
        <v>0</v>
      </c>
      <c r="AE6" s="181">
        <f>Summary!AE70</f>
        <v>0</v>
      </c>
      <c r="AF6" s="181">
        <f>Summary!AF70</f>
        <v>2.97</v>
      </c>
      <c r="AG6" s="383">
        <f t="shared" si="1"/>
        <v>641.27</v>
      </c>
      <c r="AH6" s="150"/>
    </row>
    <row r="7">
      <c r="A7" s="487" t="s">
        <v>1393</v>
      </c>
      <c r="B7" s="181">
        <f>Summary!B71</f>
        <v>0</v>
      </c>
      <c r="C7" s="181">
        <f>Summary!C71</f>
        <v>6.99</v>
      </c>
      <c r="D7" s="181">
        <f>Summary!D71</f>
        <v>0</v>
      </c>
      <c r="E7" s="181">
        <f>Summary!E71</f>
        <v>0</v>
      </c>
      <c r="F7" s="181">
        <f>Summary!F71</f>
        <v>0</v>
      </c>
      <c r="G7" s="181">
        <f>Summary!G71</f>
        <v>0</v>
      </c>
      <c r="H7" s="181">
        <f>Summary!H71</f>
        <v>6.99</v>
      </c>
      <c r="I7" s="181">
        <f>Summary!I71</f>
        <v>0</v>
      </c>
      <c r="J7" s="181">
        <f>Summary!J71</f>
        <v>0</v>
      </c>
      <c r="K7" s="181">
        <f>Summary!K71</f>
        <v>0</v>
      </c>
      <c r="L7" s="181">
        <f>Summary!L71</f>
        <v>6.99</v>
      </c>
      <c r="M7" s="181">
        <f>Summary!M71</f>
        <v>6.99</v>
      </c>
      <c r="N7" s="181">
        <f>Summary!N71</f>
        <v>0</v>
      </c>
      <c r="O7" s="181">
        <f>Summary!O71</f>
        <v>0</v>
      </c>
      <c r="P7" s="181">
        <f>Summary!P71</f>
        <v>0</v>
      </c>
      <c r="Q7" s="181">
        <f>Summary!Q71</f>
        <v>0</v>
      </c>
      <c r="R7" s="181">
        <f>Summary!R71</f>
        <v>6.99</v>
      </c>
      <c r="S7" s="181">
        <f>Summary!S71</f>
        <v>0</v>
      </c>
      <c r="T7" s="181">
        <f>Summary!T71</f>
        <v>6.99</v>
      </c>
      <c r="U7" s="181">
        <f>Summary!U71</f>
        <v>0</v>
      </c>
      <c r="V7" s="181">
        <f>Summary!V71</f>
        <v>0</v>
      </c>
      <c r="W7" s="181">
        <f>Summary!W71</f>
        <v>0</v>
      </c>
      <c r="X7" s="181">
        <f>Summary!X71</f>
        <v>0</v>
      </c>
      <c r="Y7" s="181">
        <f>Summary!Y71</f>
        <v>0</v>
      </c>
      <c r="Z7" s="181">
        <f>Summary!Z71</f>
        <v>0</v>
      </c>
      <c r="AA7" s="181">
        <f>Summary!AA71</f>
        <v>6.99</v>
      </c>
      <c r="AB7" s="181">
        <f>Summary!AB71</f>
        <v>0</v>
      </c>
      <c r="AC7" s="181">
        <f>Summary!AC71</f>
        <v>0</v>
      </c>
      <c r="AD7" s="181">
        <f>Summary!AD71</f>
        <v>0</v>
      </c>
      <c r="AE7" s="181">
        <f>Summary!AE71</f>
        <v>0</v>
      </c>
      <c r="AF7" s="181">
        <f>Summary!AF71</f>
        <v>6.99</v>
      </c>
      <c r="AG7" s="383">
        <f t="shared" si="1"/>
        <v>55.92</v>
      </c>
      <c r="AH7" s="150"/>
    </row>
    <row r="8">
      <c r="A8" s="180" t="s">
        <v>220</v>
      </c>
      <c r="B8" s="207">
        <f>Summary!B120</f>
        <v>6</v>
      </c>
      <c r="C8" s="207">
        <f>Summary!C120</f>
        <v>8</v>
      </c>
      <c r="D8" s="207">
        <f>Summary!D120</f>
        <v>10</v>
      </c>
      <c r="E8" s="207">
        <f>Summary!E120</f>
        <v>15</v>
      </c>
      <c r="F8" s="207">
        <f>Summary!F120</f>
        <v>8</v>
      </c>
      <c r="G8" s="207">
        <f>Summary!G120</f>
        <v>4</v>
      </c>
      <c r="H8" s="207">
        <f>Summary!H120</f>
        <v>3</v>
      </c>
      <c r="I8" s="207">
        <f>Summary!I120</f>
        <v>0</v>
      </c>
      <c r="J8" s="207">
        <f>Summary!J120</f>
        <v>1</v>
      </c>
      <c r="K8" s="207">
        <f>Summary!K120</f>
        <v>1</v>
      </c>
      <c r="L8" s="207">
        <f>Summary!L120</f>
        <v>2</v>
      </c>
      <c r="M8" s="207">
        <f>Summary!M120</f>
        <v>1</v>
      </c>
      <c r="N8" s="207">
        <f>Summary!N120</f>
        <v>1</v>
      </c>
      <c r="O8" s="207">
        <f>Summary!O120</f>
        <v>0</v>
      </c>
      <c r="P8" s="207">
        <f>Summary!P120</f>
        <v>1</v>
      </c>
      <c r="Q8" s="207">
        <f>Summary!Q120</f>
        <v>1</v>
      </c>
      <c r="R8" s="207">
        <f>Summary!R120</f>
        <v>1</v>
      </c>
      <c r="S8" s="207">
        <f>Summary!S120</f>
        <v>1</v>
      </c>
      <c r="T8" s="207">
        <f>Summary!T120</f>
        <v>2</v>
      </c>
      <c r="U8" s="207">
        <f>Summary!U120</f>
        <v>0</v>
      </c>
      <c r="V8" s="207">
        <f>Summary!V120</f>
        <v>0</v>
      </c>
      <c r="W8" s="207">
        <f>Summary!W120</f>
        <v>0</v>
      </c>
      <c r="X8" s="207">
        <f>Summary!X120</f>
        <v>0</v>
      </c>
      <c r="Y8" s="207">
        <f>Summary!Y120</f>
        <v>0</v>
      </c>
      <c r="Z8" s="207">
        <f>Summary!Z120</f>
        <v>0</v>
      </c>
      <c r="AA8" s="207">
        <f>Summary!AA120</f>
        <v>1</v>
      </c>
      <c r="AB8" s="207">
        <f>Summary!AB120</f>
        <v>0</v>
      </c>
      <c r="AC8" s="207">
        <f>Summary!AC120</f>
        <v>0</v>
      </c>
      <c r="AD8" s="207">
        <f>Summary!AD120</f>
        <v>0</v>
      </c>
      <c r="AE8" s="207">
        <f>Summary!AE120</f>
        <v>0</v>
      </c>
      <c r="AF8" s="207">
        <f>Summary!AF120</f>
        <v>1</v>
      </c>
      <c r="AG8" s="383">
        <f t="shared" si="1"/>
        <v>68</v>
      </c>
      <c r="AH8" s="150"/>
    </row>
    <row r="9">
      <c r="A9" s="158"/>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488"/>
      <c r="AH9" s="185"/>
    </row>
    <row r="10">
      <c r="A10" s="170" t="s">
        <v>260</v>
      </c>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150"/>
      <c r="AH10" s="150"/>
    </row>
    <row r="11">
      <c r="A11" s="356" t="s">
        <v>131</v>
      </c>
      <c r="B11" s="262">
        <f>Summary!B151</f>
        <v>60</v>
      </c>
      <c r="C11" s="262">
        <f>Summary!C151</f>
        <v>32.78</v>
      </c>
      <c r="D11" s="262">
        <f>Summary!D151</f>
        <v>44.82</v>
      </c>
      <c r="E11" s="262">
        <f>Summary!E151</f>
        <v>28.13</v>
      </c>
      <c r="F11" s="262">
        <f>Summary!F151</f>
        <v>23.03</v>
      </c>
      <c r="G11" s="262">
        <f>Summary!G151</f>
        <v>25.41</v>
      </c>
      <c r="H11" s="262">
        <f>Summary!H151</f>
        <v>0</v>
      </c>
      <c r="I11" s="262">
        <f>Summary!I151</f>
        <v>0</v>
      </c>
      <c r="J11" s="262">
        <f>Summary!J151</f>
        <v>0</v>
      </c>
      <c r="K11" s="262">
        <f>Summary!K151</f>
        <v>0</v>
      </c>
      <c r="L11" s="262">
        <f>Summary!L151</f>
        <v>0</v>
      </c>
      <c r="M11" s="262">
        <f>Summary!M151</f>
        <v>0</v>
      </c>
      <c r="N11" s="262">
        <f>Summary!N151</f>
        <v>0</v>
      </c>
      <c r="O11" s="262">
        <f>Summary!O151</f>
        <v>0</v>
      </c>
      <c r="P11" s="262">
        <f>Summary!P151</f>
        <v>0</v>
      </c>
      <c r="Q11" s="262">
        <f>Summary!Q151</f>
        <v>0</v>
      </c>
      <c r="R11" s="262">
        <f>Summary!R151</f>
        <v>0</v>
      </c>
      <c r="S11" s="262">
        <f>Summary!S151</f>
        <v>0</v>
      </c>
      <c r="T11" s="262">
        <f>Summary!T151</f>
        <v>0</v>
      </c>
      <c r="U11" s="262">
        <f>Summary!U151</f>
        <v>0</v>
      </c>
      <c r="V11" s="262">
        <f>Summary!V151</f>
        <v>0</v>
      </c>
      <c r="W11" s="262">
        <f>Summary!W151</f>
        <v>0</v>
      </c>
      <c r="X11" s="262">
        <f>Summary!X151</f>
        <v>0</v>
      </c>
      <c r="Y11" s="262">
        <f>Summary!Y151</f>
        <v>0</v>
      </c>
      <c r="Z11" s="262">
        <f>Summary!Z151</f>
        <v>0</v>
      </c>
      <c r="AA11" s="262">
        <f>Summary!AA151</f>
        <v>0</v>
      </c>
      <c r="AB11" s="262">
        <f>Summary!AB151</f>
        <v>0</v>
      </c>
      <c r="AC11" s="262">
        <f>Summary!AC151</f>
        <v>0</v>
      </c>
      <c r="AD11" s="262">
        <f>Summary!AD151</f>
        <v>0</v>
      </c>
      <c r="AE11" s="262">
        <f>Summary!AE151</f>
        <v>0</v>
      </c>
      <c r="AF11" s="262">
        <f>Summary!AF151</f>
        <v>0</v>
      </c>
      <c r="AG11" s="150"/>
      <c r="AH11" s="150"/>
    </row>
    <row r="12">
      <c r="A12" s="356" t="s">
        <v>1394</v>
      </c>
      <c r="B12" s="262">
        <f t="shared" ref="B12:AF12" si="2">B4*0.15</f>
        <v>178.1385</v>
      </c>
      <c r="C12" s="262">
        <f t="shared" si="2"/>
        <v>182.8455</v>
      </c>
      <c r="D12" s="262">
        <f t="shared" si="2"/>
        <v>289.1955</v>
      </c>
      <c r="E12" s="262">
        <f t="shared" si="2"/>
        <v>407.742</v>
      </c>
      <c r="F12" s="262">
        <f t="shared" si="2"/>
        <v>165.06</v>
      </c>
      <c r="G12" s="262">
        <f t="shared" si="2"/>
        <v>100.3545</v>
      </c>
      <c r="H12" s="262">
        <f t="shared" si="2"/>
        <v>50.877</v>
      </c>
      <c r="I12" s="262">
        <f t="shared" si="2"/>
        <v>0</v>
      </c>
      <c r="J12" s="262">
        <f t="shared" si="2"/>
        <v>4.6335</v>
      </c>
      <c r="K12" s="262">
        <f t="shared" si="2"/>
        <v>4.611</v>
      </c>
      <c r="L12" s="262">
        <f t="shared" si="2"/>
        <v>10.4865</v>
      </c>
      <c r="M12" s="262">
        <f t="shared" si="2"/>
        <v>5.8305</v>
      </c>
      <c r="N12" s="262">
        <f t="shared" si="2"/>
        <v>9.243</v>
      </c>
      <c r="O12" s="262">
        <f t="shared" si="2"/>
        <v>0</v>
      </c>
      <c r="P12" s="262">
        <f t="shared" si="2"/>
        <v>43.0725</v>
      </c>
      <c r="Q12" s="262">
        <f t="shared" si="2"/>
        <v>4.755</v>
      </c>
      <c r="R12" s="262">
        <f t="shared" si="2"/>
        <v>5.7765</v>
      </c>
      <c r="S12" s="262">
        <f t="shared" si="2"/>
        <v>4.764</v>
      </c>
      <c r="T12" s="262">
        <f t="shared" si="2"/>
        <v>10.3935</v>
      </c>
      <c r="U12" s="262">
        <f t="shared" si="2"/>
        <v>0</v>
      </c>
      <c r="V12" s="262">
        <f t="shared" si="2"/>
        <v>0</v>
      </c>
      <c r="W12" s="262">
        <f t="shared" si="2"/>
        <v>0</v>
      </c>
      <c r="X12" s="262">
        <f t="shared" si="2"/>
        <v>0</v>
      </c>
      <c r="Y12" s="262">
        <f t="shared" si="2"/>
        <v>0</v>
      </c>
      <c r="Z12" s="262">
        <f t="shared" si="2"/>
        <v>0</v>
      </c>
      <c r="AA12" s="262">
        <f t="shared" si="2"/>
        <v>5.7555</v>
      </c>
      <c r="AB12" s="262">
        <f t="shared" si="2"/>
        <v>0</v>
      </c>
      <c r="AC12" s="262">
        <f t="shared" si="2"/>
        <v>0</v>
      </c>
      <c r="AD12" s="262">
        <f t="shared" si="2"/>
        <v>0</v>
      </c>
      <c r="AE12" s="262">
        <f t="shared" si="2"/>
        <v>0</v>
      </c>
      <c r="AF12" s="262">
        <f t="shared" si="2"/>
        <v>5.844</v>
      </c>
      <c r="AG12" s="383">
        <f>SUM(B12:AF12)</f>
        <v>1489.3785</v>
      </c>
      <c r="AH12" s="150"/>
    </row>
    <row r="13">
      <c r="A13" s="158"/>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488"/>
      <c r="AH13" s="185"/>
    </row>
    <row r="14">
      <c r="A14" s="31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85"/>
      <c r="AH14" s="185"/>
    </row>
    <row r="15">
      <c r="A15" s="31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85"/>
      <c r="AH15" s="185"/>
    </row>
    <row r="16">
      <c r="A16" s="199" t="s">
        <v>1395</v>
      </c>
      <c r="B16" s="200">
        <f t="shared" ref="B16:AF16" si="3">sum(B17,B28)</f>
        <v>6</v>
      </c>
      <c r="C16" s="200">
        <f t="shared" si="3"/>
        <v>6</v>
      </c>
      <c r="D16" s="200">
        <f t="shared" si="3"/>
        <v>10</v>
      </c>
      <c r="E16" s="200">
        <f t="shared" si="3"/>
        <v>14</v>
      </c>
      <c r="F16" s="200">
        <f t="shared" si="3"/>
        <v>5</v>
      </c>
      <c r="G16" s="200">
        <f t="shared" si="3"/>
        <v>3</v>
      </c>
      <c r="H16" s="200">
        <f t="shared" si="3"/>
        <v>1</v>
      </c>
      <c r="I16" s="200">
        <f t="shared" si="3"/>
        <v>0</v>
      </c>
      <c r="J16" s="200">
        <f t="shared" si="3"/>
        <v>0</v>
      </c>
      <c r="K16" s="200">
        <f t="shared" si="3"/>
        <v>0</v>
      </c>
      <c r="L16" s="200">
        <f t="shared" si="3"/>
        <v>0</v>
      </c>
      <c r="M16" s="200">
        <f t="shared" si="3"/>
        <v>0</v>
      </c>
      <c r="N16" s="200">
        <f t="shared" si="3"/>
        <v>0</v>
      </c>
      <c r="O16" s="200">
        <f t="shared" si="3"/>
        <v>0</v>
      </c>
      <c r="P16" s="200">
        <f t="shared" si="3"/>
        <v>1</v>
      </c>
      <c r="Q16" s="200">
        <f t="shared" si="3"/>
        <v>0</v>
      </c>
      <c r="R16" s="200">
        <f t="shared" si="3"/>
        <v>0</v>
      </c>
      <c r="S16" s="200">
        <f t="shared" si="3"/>
        <v>0</v>
      </c>
      <c r="T16" s="200">
        <f t="shared" si="3"/>
        <v>0</v>
      </c>
      <c r="U16" s="200">
        <f t="shared" si="3"/>
        <v>0</v>
      </c>
      <c r="V16" s="200">
        <f t="shared" si="3"/>
        <v>0</v>
      </c>
      <c r="W16" s="200">
        <f t="shared" si="3"/>
        <v>0</v>
      </c>
      <c r="X16" s="200">
        <f t="shared" si="3"/>
        <v>0</v>
      </c>
      <c r="Y16" s="200">
        <f t="shared" si="3"/>
        <v>0</v>
      </c>
      <c r="Z16" s="200">
        <f t="shared" si="3"/>
        <v>0</v>
      </c>
      <c r="AA16" s="200">
        <f t="shared" si="3"/>
        <v>0</v>
      </c>
      <c r="AB16" s="200">
        <f t="shared" si="3"/>
        <v>0</v>
      </c>
      <c r="AC16" s="200">
        <f t="shared" si="3"/>
        <v>0</v>
      </c>
      <c r="AD16" s="200">
        <f t="shared" si="3"/>
        <v>0</v>
      </c>
      <c r="AE16" s="200">
        <f t="shared" si="3"/>
        <v>0</v>
      </c>
      <c r="AF16" s="200">
        <f t="shared" si="3"/>
        <v>0</v>
      </c>
      <c r="AG16" s="189">
        <f t="shared" ref="AG16:AG21" si="5">SUM(B16:AF16)</f>
        <v>46</v>
      </c>
      <c r="AH16" s="201"/>
    </row>
    <row r="17">
      <c r="A17" s="202" t="s">
        <v>230</v>
      </c>
      <c r="B17" s="203">
        <f t="shared" ref="B17:AF17" si="4">sum(B21,B26)</f>
        <v>6</v>
      </c>
      <c r="C17" s="203">
        <f t="shared" si="4"/>
        <v>6</v>
      </c>
      <c r="D17" s="203">
        <f t="shared" si="4"/>
        <v>10</v>
      </c>
      <c r="E17" s="203">
        <f t="shared" si="4"/>
        <v>14</v>
      </c>
      <c r="F17" s="203">
        <f t="shared" si="4"/>
        <v>5</v>
      </c>
      <c r="G17" s="203">
        <f t="shared" si="4"/>
        <v>3</v>
      </c>
      <c r="H17" s="203">
        <f t="shared" si="4"/>
        <v>1</v>
      </c>
      <c r="I17" s="203">
        <f t="shared" si="4"/>
        <v>0</v>
      </c>
      <c r="J17" s="203">
        <f t="shared" si="4"/>
        <v>0</v>
      </c>
      <c r="K17" s="203">
        <f t="shared" si="4"/>
        <v>0</v>
      </c>
      <c r="L17" s="203">
        <f t="shared" si="4"/>
        <v>0</v>
      </c>
      <c r="M17" s="203">
        <f t="shared" si="4"/>
        <v>0</v>
      </c>
      <c r="N17" s="203">
        <f t="shared" si="4"/>
        <v>0</v>
      </c>
      <c r="O17" s="203">
        <f t="shared" si="4"/>
        <v>0</v>
      </c>
      <c r="P17" s="203">
        <f t="shared" si="4"/>
        <v>1</v>
      </c>
      <c r="Q17" s="203">
        <f t="shared" si="4"/>
        <v>0</v>
      </c>
      <c r="R17" s="203">
        <f t="shared" si="4"/>
        <v>0</v>
      </c>
      <c r="S17" s="203">
        <f t="shared" si="4"/>
        <v>0</v>
      </c>
      <c r="T17" s="203">
        <f t="shared" si="4"/>
        <v>0</v>
      </c>
      <c r="U17" s="203">
        <f t="shared" si="4"/>
        <v>0</v>
      </c>
      <c r="V17" s="203">
        <f t="shared" si="4"/>
        <v>0</v>
      </c>
      <c r="W17" s="203">
        <f t="shared" si="4"/>
        <v>0</v>
      </c>
      <c r="X17" s="203">
        <f t="shared" si="4"/>
        <v>0</v>
      </c>
      <c r="Y17" s="203">
        <f t="shared" si="4"/>
        <v>0</v>
      </c>
      <c r="Z17" s="203">
        <f t="shared" si="4"/>
        <v>0</v>
      </c>
      <c r="AA17" s="203">
        <f t="shared" si="4"/>
        <v>0</v>
      </c>
      <c r="AB17" s="203">
        <f t="shared" si="4"/>
        <v>0</v>
      </c>
      <c r="AC17" s="203">
        <f t="shared" si="4"/>
        <v>0</v>
      </c>
      <c r="AD17" s="203">
        <f t="shared" si="4"/>
        <v>0</v>
      </c>
      <c r="AE17" s="203">
        <f t="shared" si="4"/>
        <v>0</v>
      </c>
      <c r="AF17" s="203">
        <f t="shared" si="4"/>
        <v>0</v>
      </c>
      <c r="AG17" s="189">
        <f t="shared" si="5"/>
        <v>46</v>
      </c>
      <c r="AH17" s="205"/>
    </row>
    <row r="18">
      <c r="A18" s="206" t="s">
        <v>231</v>
      </c>
      <c r="B18" s="235">
        <v>0.0</v>
      </c>
      <c r="C18" s="235">
        <v>0.0</v>
      </c>
      <c r="D18" s="235">
        <v>0.0</v>
      </c>
      <c r="E18" s="235">
        <v>0.0</v>
      </c>
      <c r="F18" s="235">
        <v>0.0</v>
      </c>
      <c r="G18" s="235">
        <v>0.0</v>
      </c>
      <c r="H18" s="235">
        <v>0.0</v>
      </c>
      <c r="I18" s="235">
        <v>0.0</v>
      </c>
      <c r="J18" s="235">
        <v>0.0</v>
      </c>
      <c r="K18" s="235">
        <v>0.0</v>
      </c>
      <c r="L18" s="235">
        <v>0.0</v>
      </c>
      <c r="M18" s="235">
        <v>0.0</v>
      </c>
      <c r="N18" s="235">
        <v>0.0</v>
      </c>
      <c r="O18" s="235">
        <v>0.0</v>
      </c>
      <c r="P18" s="235">
        <v>0.0</v>
      </c>
      <c r="Q18" s="235">
        <v>0.0</v>
      </c>
      <c r="R18" s="235">
        <v>0.0</v>
      </c>
      <c r="S18" s="235">
        <v>0.0</v>
      </c>
      <c r="T18" s="235">
        <v>0.0</v>
      </c>
      <c r="U18" s="235">
        <v>0.0</v>
      </c>
      <c r="V18" s="235">
        <v>0.0</v>
      </c>
      <c r="W18" s="235">
        <v>0.0</v>
      </c>
      <c r="X18" s="235">
        <v>0.0</v>
      </c>
      <c r="Y18" s="235">
        <v>0.0</v>
      </c>
      <c r="Z18" s="235">
        <v>0.0</v>
      </c>
      <c r="AA18" s="235">
        <v>0.0</v>
      </c>
      <c r="AB18" s="235">
        <v>0.0</v>
      </c>
      <c r="AC18" s="235">
        <v>0.0</v>
      </c>
      <c r="AD18" s="235">
        <v>0.0</v>
      </c>
      <c r="AE18" s="235">
        <v>0.0</v>
      </c>
      <c r="AF18" s="235">
        <v>0.0</v>
      </c>
      <c r="AG18" s="189">
        <f t="shared" si="5"/>
        <v>0</v>
      </c>
      <c r="AH18" s="208"/>
    </row>
    <row r="19">
      <c r="A19" s="206" t="s">
        <v>1396</v>
      </c>
      <c r="B19" s="235">
        <v>0.0</v>
      </c>
      <c r="C19" s="235">
        <v>0.0</v>
      </c>
      <c r="D19" s="235">
        <v>0.0</v>
      </c>
      <c r="E19" s="235">
        <v>0.0</v>
      </c>
      <c r="F19" s="235">
        <v>0.0</v>
      </c>
      <c r="G19" s="235">
        <v>0.0</v>
      </c>
      <c r="H19" s="235">
        <v>0.0</v>
      </c>
      <c r="I19" s="235">
        <v>0.0</v>
      </c>
      <c r="J19" s="235">
        <v>0.0</v>
      </c>
      <c r="K19" s="235">
        <v>0.0</v>
      </c>
      <c r="L19" s="235">
        <v>0.0</v>
      </c>
      <c r="M19" s="235">
        <v>0.0</v>
      </c>
      <c r="N19" s="235">
        <v>0.0</v>
      </c>
      <c r="O19" s="235">
        <v>0.0</v>
      </c>
      <c r="P19" s="235">
        <v>0.0</v>
      </c>
      <c r="Q19" s="235">
        <v>0.0</v>
      </c>
      <c r="R19" s="235">
        <v>0.0</v>
      </c>
      <c r="S19" s="235">
        <v>0.0</v>
      </c>
      <c r="T19" s="235">
        <v>0.0</v>
      </c>
      <c r="U19" s="235">
        <v>0.0</v>
      </c>
      <c r="V19" s="235">
        <v>0.0</v>
      </c>
      <c r="W19" s="235">
        <v>0.0</v>
      </c>
      <c r="X19" s="235">
        <v>0.0</v>
      </c>
      <c r="Y19" s="235">
        <v>0.0</v>
      </c>
      <c r="Z19" s="235">
        <v>0.0</v>
      </c>
      <c r="AA19" s="235">
        <v>0.0</v>
      </c>
      <c r="AB19" s="235">
        <v>0.0</v>
      </c>
      <c r="AC19" s="235">
        <v>0.0</v>
      </c>
      <c r="AD19" s="235">
        <v>0.0</v>
      </c>
      <c r="AE19" s="235">
        <v>0.0</v>
      </c>
      <c r="AF19" s="235">
        <v>0.0</v>
      </c>
      <c r="AG19" s="189">
        <f t="shared" si="5"/>
        <v>0</v>
      </c>
      <c r="AH19" s="201"/>
    </row>
    <row r="20">
      <c r="A20" s="206" t="s">
        <v>1397</v>
      </c>
      <c r="B20" s="207">
        <v>6.0</v>
      </c>
      <c r="C20" s="207">
        <v>6.0</v>
      </c>
      <c r="D20" s="207">
        <v>10.0</v>
      </c>
      <c r="E20" s="207">
        <v>14.0</v>
      </c>
      <c r="F20" s="207">
        <v>5.0</v>
      </c>
      <c r="G20" s="207">
        <v>3.0</v>
      </c>
      <c r="H20" s="207">
        <v>1.0</v>
      </c>
      <c r="I20" s="207">
        <v>0.0</v>
      </c>
      <c r="J20" s="207">
        <v>0.0</v>
      </c>
      <c r="K20" s="207">
        <v>0.0</v>
      </c>
      <c r="L20" s="207">
        <v>0.0</v>
      </c>
      <c r="M20" s="207">
        <v>0.0</v>
      </c>
      <c r="N20" s="207">
        <v>0.0</v>
      </c>
      <c r="O20" s="207">
        <v>0.0</v>
      </c>
      <c r="P20" s="207">
        <v>1.0</v>
      </c>
      <c r="Q20" s="207">
        <v>0.0</v>
      </c>
      <c r="R20" s="207">
        <v>0.0</v>
      </c>
      <c r="S20" s="207">
        <v>0.0</v>
      </c>
      <c r="T20" s="207">
        <v>0.0</v>
      </c>
      <c r="U20" s="207">
        <v>0.0</v>
      </c>
      <c r="V20" s="207">
        <v>0.0</v>
      </c>
      <c r="W20" s="207">
        <v>0.0</v>
      </c>
      <c r="X20" s="207">
        <v>0.0</v>
      </c>
      <c r="Y20" s="207">
        <v>0.0</v>
      </c>
      <c r="Z20" s="207">
        <v>0.0</v>
      </c>
      <c r="AA20" s="207">
        <v>0.0</v>
      </c>
      <c r="AB20" s="207">
        <v>0.0</v>
      </c>
      <c r="AC20" s="207">
        <v>0.0</v>
      </c>
      <c r="AD20" s="207">
        <v>0.0</v>
      </c>
      <c r="AE20" s="207">
        <v>0.0</v>
      </c>
      <c r="AF20" s="207">
        <v>0.0</v>
      </c>
      <c r="AG20" s="189">
        <f t="shared" si="5"/>
        <v>46</v>
      </c>
      <c r="AH20" s="201"/>
    </row>
    <row r="21">
      <c r="A21" s="209" t="s">
        <v>234</v>
      </c>
      <c r="B21" s="210">
        <f t="shared" ref="B21:AF21" si="6">sum(B18:B20)</f>
        <v>6</v>
      </c>
      <c r="C21" s="210">
        <f t="shared" si="6"/>
        <v>6</v>
      </c>
      <c r="D21" s="210">
        <f t="shared" si="6"/>
        <v>10</v>
      </c>
      <c r="E21" s="210">
        <f t="shared" si="6"/>
        <v>14</v>
      </c>
      <c r="F21" s="210">
        <f t="shared" si="6"/>
        <v>5</v>
      </c>
      <c r="G21" s="210">
        <f t="shared" si="6"/>
        <v>3</v>
      </c>
      <c r="H21" s="210">
        <f t="shared" si="6"/>
        <v>1</v>
      </c>
      <c r="I21" s="210">
        <f t="shared" si="6"/>
        <v>0</v>
      </c>
      <c r="J21" s="210">
        <f t="shared" si="6"/>
        <v>0</v>
      </c>
      <c r="K21" s="210">
        <f t="shared" si="6"/>
        <v>0</v>
      </c>
      <c r="L21" s="210">
        <f t="shared" si="6"/>
        <v>0</v>
      </c>
      <c r="M21" s="210">
        <f t="shared" si="6"/>
        <v>0</v>
      </c>
      <c r="N21" s="210">
        <f t="shared" si="6"/>
        <v>0</v>
      </c>
      <c r="O21" s="210">
        <f t="shared" si="6"/>
        <v>0</v>
      </c>
      <c r="P21" s="210">
        <f t="shared" si="6"/>
        <v>1</v>
      </c>
      <c r="Q21" s="210">
        <f t="shared" si="6"/>
        <v>0</v>
      </c>
      <c r="R21" s="210">
        <f t="shared" si="6"/>
        <v>0</v>
      </c>
      <c r="S21" s="210">
        <f t="shared" si="6"/>
        <v>0</v>
      </c>
      <c r="T21" s="210">
        <f t="shared" si="6"/>
        <v>0</v>
      </c>
      <c r="U21" s="210">
        <f t="shared" si="6"/>
        <v>0</v>
      </c>
      <c r="V21" s="210">
        <f t="shared" si="6"/>
        <v>0</v>
      </c>
      <c r="W21" s="210">
        <f t="shared" si="6"/>
        <v>0</v>
      </c>
      <c r="X21" s="210">
        <f t="shared" si="6"/>
        <v>0</v>
      </c>
      <c r="Y21" s="210">
        <f t="shared" si="6"/>
        <v>0</v>
      </c>
      <c r="Z21" s="210">
        <f t="shared" si="6"/>
        <v>0</v>
      </c>
      <c r="AA21" s="210">
        <f t="shared" si="6"/>
        <v>0</v>
      </c>
      <c r="AB21" s="210">
        <f t="shared" si="6"/>
        <v>0</v>
      </c>
      <c r="AC21" s="210">
        <f t="shared" si="6"/>
        <v>0</v>
      </c>
      <c r="AD21" s="210">
        <f t="shared" si="6"/>
        <v>0</v>
      </c>
      <c r="AE21" s="210">
        <f t="shared" si="6"/>
        <v>0</v>
      </c>
      <c r="AF21" s="210">
        <f t="shared" si="6"/>
        <v>0</v>
      </c>
      <c r="AG21" s="189">
        <f t="shared" si="5"/>
        <v>46</v>
      </c>
      <c r="AH21" s="208"/>
    </row>
    <row r="22" collapsed="1">
      <c r="A22" s="211"/>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89"/>
      <c r="AH22" s="185"/>
    </row>
    <row r="23" hidden="1" outlineLevel="1">
      <c r="A23" s="206" t="s">
        <v>235</v>
      </c>
      <c r="B23" s="221"/>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c r="AA23" s="221"/>
      <c r="AB23" s="221"/>
      <c r="AC23" s="221"/>
      <c r="AD23" s="221"/>
      <c r="AE23" s="221"/>
      <c r="AF23" s="221"/>
      <c r="AG23" s="189">
        <f t="shared" ref="AG23:AG26" si="7">SUM(B23:AF23)</f>
        <v>0</v>
      </c>
      <c r="AH23" s="201"/>
    </row>
    <row r="24" hidden="1" outlineLevel="1">
      <c r="A24" s="206" t="s">
        <v>1398</v>
      </c>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189">
        <f t="shared" si="7"/>
        <v>0</v>
      </c>
      <c r="AH24" s="208"/>
    </row>
    <row r="25" hidden="1" outlineLevel="1">
      <c r="A25" s="206" t="s">
        <v>1399</v>
      </c>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189">
        <f t="shared" si="7"/>
        <v>0</v>
      </c>
      <c r="AH25" s="208"/>
    </row>
    <row r="26" hidden="1" outlineLevel="1">
      <c r="A26" s="212" t="s">
        <v>238</v>
      </c>
      <c r="B26" s="213">
        <f t="shared" ref="B26:AF26" si="8">sum(B23:B25)</f>
        <v>0</v>
      </c>
      <c r="C26" s="213">
        <f t="shared" si="8"/>
        <v>0</v>
      </c>
      <c r="D26" s="213">
        <f t="shared" si="8"/>
        <v>0</v>
      </c>
      <c r="E26" s="213">
        <f t="shared" si="8"/>
        <v>0</v>
      </c>
      <c r="F26" s="213">
        <f t="shared" si="8"/>
        <v>0</v>
      </c>
      <c r="G26" s="213">
        <f t="shared" si="8"/>
        <v>0</v>
      </c>
      <c r="H26" s="213">
        <f t="shared" si="8"/>
        <v>0</v>
      </c>
      <c r="I26" s="213">
        <f t="shared" si="8"/>
        <v>0</v>
      </c>
      <c r="J26" s="213">
        <f t="shared" si="8"/>
        <v>0</v>
      </c>
      <c r="K26" s="213">
        <f t="shared" si="8"/>
        <v>0</v>
      </c>
      <c r="L26" s="213">
        <f t="shared" si="8"/>
        <v>0</v>
      </c>
      <c r="M26" s="213">
        <f t="shared" si="8"/>
        <v>0</v>
      </c>
      <c r="N26" s="213">
        <f t="shared" si="8"/>
        <v>0</v>
      </c>
      <c r="O26" s="213">
        <f t="shared" si="8"/>
        <v>0</v>
      </c>
      <c r="P26" s="213">
        <f t="shared" si="8"/>
        <v>0</v>
      </c>
      <c r="Q26" s="213">
        <f t="shared" si="8"/>
        <v>0</v>
      </c>
      <c r="R26" s="213">
        <f t="shared" si="8"/>
        <v>0</v>
      </c>
      <c r="S26" s="213">
        <f t="shared" si="8"/>
        <v>0</v>
      </c>
      <c r="T26" s="213">
        <f t="shared" si="8"/>
        <v>0</v>
      </c>
      <c r="U26" s="213">
        <f t="shared" si="8"/>
        <v>0</v>
      </c>
      <c r="V26" s="213">
        <f t="shared" si="8"/>
        <v>0</v>
      </c>
      <c r="W26" s="213">
        <f t="shared" si="8"/>
        <v>0</v>
      </c>
      <c r="X26" s="213">
        <f t="shared" si="8"/>
        <v>0</v>
      </c>
      <c r="Y26" s="213">
        <f t="shared" si="8"/>
        <v>0</v>
      </c>
      <c r="Z26" s="213">
        <f t="shared" si="8"/>
        <v>0</v>
      </c>
      <c r="AA26" s="213">
        <f t="shared" si="8"/>
        <v>0</v>
      </c>
      <c r="AB26" s="213">
        <f t="shared" si="8"/>
        <v>0</v>
      </c>
      <c r="AC26" s="213">
        <f t="shared" si="8"/>
        <v>0</v>
      </c>
      <c r="AD26" s="213">
        <f t="shared" si="8"/>
        <v>0</v>
      </c>
      <c r="AE26" s="213">
        <f t="shared" si="8"/>
        <v>0</v>
      </c>
      <c r="AF26" s="213">
        <f t="shared" si="8"/>
        <v>0</v>
      </c>
      <c r="AG26" s="189">
        <f t="shared" si="7"/>
        <v>0</v>
      </c>
      <c r="AH26" s="215"/>
    </row>
    <row r="27" hidden="1" outlineLevel="1">
      <c r="A27" s="211"/>
      <c r="B27" s="352"/>
      <c r="C27" s="352"/>
      <c r="D27" s="352"/>
      <c r="E27" s="352"/>
      <c r="F27" s="352"/>
      <c r="G27" s="352"/>
      <c r="H27" s="352"/>
      <c r="I27" s="352"/>
      <c r="J27" s="352"/>
      <c r="K27" s="352"/>
      <c r="L27" s="352"/>
      <c r="M27" s="352"/>
      <c r="N27" s="352"/>
      <c r="O27" s="352"/>
      <c r="P27" s="352"/>
      <c r="Q27" s="352"/>
      <c r="R27" s="352"/>
      <c r="S27" s="352"/>
      <c r="T27" s="352"/>
      <c r="U27" s="352"/>
      <c r="V27" s="352"/>
      <c r="W27" s="352"/>
      <c r="X27" s="352"/>
      <c r="Y27" s="352"/>
      <c r="Z27" s="352"/>
      <c r="AA27" s="352"/>
      <c r="AB27" s="352"/>
      <c r="AC27" s="352"/>
      <c r="AD27" s="352"/>
      <c r="AE27" s="352"/>
      <c r="AF27" s="352"/>
      <c r="AG27" s="189"/>
      <c r="AH27" s="217"/>
    </row>
    <row r="28" collapsed="1">
      <c r="A28" s="218" t="s">
        <v>239</v>
      </c>
      <c r="B28" s="219">
        <f t="shared" ref="B28:AF28" si="9">sum(B32,B36,B41)</f>
        <v>0</v>
      </c>
      <c r="C28" s="219">
        <f t="shared" si="9"/>
        <v>0</v>
      </c>
      <c r="D28" s="219">
        <f t="shared" si="9"/>
        <v>0</v>
      </c>
      <c r="E28" s="219">
        <f t="shared" si="9"/>
        <v>0</v>
      </c>
      <c r="F28" s="219">
        <f t="shared" si="9"/>
        <v>0</v>
      </c>
      <c r="G28" s="219">
        <f t="shared" si="9"/>
        <v>0</v>
      </c>
      <c r="H28" s="219">
        <f t="shared" si="9"/>
        <v>0</v>
      </c>
      <c r="I28" s="219">
        <f t="shared" si="9"/>
        <v>0</v>
      </c>
      <c r="J28" s="219">
        <f t="shared" si="9"/>
        <v>0</v>
      </c>
      <c r="K28" s="219">
        <f t="shared" si="9"/>
        <v>0</v>
      </c>
      <c r="L28" s="219">
        <f t="shared" si="9"/>
        <v>0</v>
      </c>
      <c r="M28" s="219">
        <f t="shared" si="9"/>
        <v>0</v>
      </c>
      <c r="N28" s="219">
        <f t="shared" si="9"/>
        <v>0</v>
      </c>
      <c r="O28" s="219">
        <f t="shared" si="9"/>
        <v>0</v>
      </c>
      <c r="P28" s="219">
        <f t="shared" si="9"/>
        <v>0</v>
      </c>
      <c r="Q28" s="219">
        <f t="shared" si="9"/>
        <v>0</v>
      </c>
      <c r="R28" s="219">
        <f t="shared" si="9"/>
        <v>0</v>
      </c>
      <c r="S28" s="219">
        <f t="shared" si="9"/>
        <v>0</v>
      </c>
      <c r="T28" s="219">
        <f t="shared" si="9"/>
        <v>0</v>
      </c>
      <c r="U28" s="219">
        <f t="shared" si="9"/>
        <v>0</v>
      </c>
      <c r="V28" s="219">
        <f t="shared" si="9"/>
        <v>0</v>
      </c>
      <c r="W28" s="219">
        <f t="shared" si="9"/>
        <v>0</v>
      </c>
      <c r="X28" s="219">
        <f t="shared" si="9"/>
        <v>0</v>
      </c>
      <c r="Y28" s="219">
        <f t="shared" si="9"/>
        <v>0</v>
      </c>
      <c r="Z28" s="219">
        <f t="shared" si="9"/>
        <v>0</v>
      </c>
      <c r="AA28" s="219">
        <f t="shared" si="9"/>
        <v>0</v>
      </c>
      <c r="AB28" s="219">
        <f t="shared" si="9"/>
        <v>0</v>
      </c>
      <c r="AC28" s="219">
        <f t="shared" si="9"/>
        <v>0</v>
      </c>
      <c r="AD28" s="219">
        <f t="shared" si="9"/>
        <v>0</v>
      </c>
      <c r="AE28" s="219">
        <f t="shared" si="9"/>
        <v>0</v>
      </c>
      <c r="AF28" s="219">
        <f t="shared" si="9"/>
        <v>0</v>
      </c>
      <c r="AG28" s="189">
        <f t="shared" ref="AG28:AG32" si="10">SUM(B28:AF28)</f>
        <v>0</v>
      </c>
      <c r="AH28" s="220"/>
    </row>
    <row r="29" hidden="1" outlineLevel="1">
      <c r="A29" s="206" t="s">
        <v>240</v>
      </c>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189">
        <f t="shared" si="10"/>
        <v>0</v>
      </c>
      <c r="AH29" s="208"/>
    </row>
    <row r="30" hidden="1" outlineLevel="1">
      <c r="A30" s="206" t="s">
        <v>1400</v>
      </c>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c r="AA30" s="221"/>
      <c r="AB30" s="221"/>
      <c r="AC30" s="221"/>
      <c r="AD30" s="221"/>
      <c r="AE30" s="221"/>
      <c r="AF30" s="221"/>
      <c r="AG30" s="189">
        <f t="shared" si="10"/>
        <v>0</v>
      </c>
      <c r="AH30" s="208"/>
    </row>
    <row r="31" hidden="1" outlineLevel="1">
      <c r="A31" s="206" t="s">
        <v>1401</v>
      </c>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189">
        <f t="shared" si="10"/>
        <v>0</v>
      </c>
      <c r="AH31" s="208"/>
    </row>
    <row r="32" hidden="1" outlineLevel="1">
      <c r="A32" s="209" t="s">
        <v>243</v>
      </c>
      <c r="B32" s="210">
        <f t="shared" ref="B32:AF32" si="11">sum(B29:B31)</f>
        <v>0</v>
      </c>
      <c r="C32" s="210">
        <f t="shared" si="11"/>
        <v>0</v>
      </c>
      <c r="D32" s="210">
        <f t="shared" si="11"/>
        <v>0</v>
      </c>
      <c r="E32" s="210">
        <f t="shared" si="11"/>
        <v>0</v>
      </c>
      <c r="F32" s="210">
        <f t="shared" si="11"/>
        <v>0</v>
      </c>
      <c r="G32" s="210">
        <f t="shared" si="11"/>
        <v>0</v>
      </c>
      <c r="H32" s="210">
        <f t="shared" si="11"/>
        <v>0</v>
      </c>
      <c r="I32" s="210">
        <f t="shared" si="11"/>
        <v>0</v>
      </c>
      <c r="J32" s="210">
        <f t="shared" si="11"/>
        <v>0</v>
      </c>
      <c r="K32" s="210">
        <f t="shared" si="11"/>
        <v>0</v>
      </c>
      <c r="L32" s="210">
        <f t="shared" si="11"/>
        <v>0</v>
      </c>
      <c r="M32" s="210">
        <f t="shared" si="11"/>
        <v>0</v>
      </c>
      <c r="N32" s="210">
        <f t="shared" si="11"/>
        <v>0</v>
      </c>
      <c r="O32" s="210">
        <f t="shared" si="11"/>
        <v>0</v>
      </c>
      <c r="P32" s="210">
        <f t="shared" si="11"/>
        <v>0</v>
      </c>
      <c r="Q32" s="210">
        <f t="shared" si="11"/>
        <v>0</v>
      </c>
      <c r="R32" s="210">
        <f t="shared" si="11"/>
        <v>0</v>
      </c>
      <c r="S32" s="210">
        <f t="shared" si="11"/>
        <v>0</v>
      </c>
      <c r="T32" s="210">
        <f t="shared" si="11"/>
        <v>0</v>
      </c>
      <c r="U32" s="210">
        <f t="shared" si="11"/>
        <v>0</v>
      </c>
      <c r="V32" s="210">
        <f t="shared" si="11"/>
        <v>0</v>
      </c>
      <c r="W32" s="210">
        <f t="shared" si="11"/>
        <v>0</v>
      </c>
      <c r="X32" s="210">
        <f t="shared" si="11"/>
        <v>0</v>
      </c>
      <c r="Y32" s="210">
        <f t="shared" si="11"/>
        <v>0</v>
      </c>
      <c r="Z32" s="210">
        <f t="shared" si="11"/>
        <v>0</v>
      </c>
      <c r="AA32" s="210">
        <f t="shared" si="11"/>
        <v>0</v>
      </c>
      <c r="AB32" s="210">
        <f t="shared" si="11"/>
        <v>0</v>
      </c>
      <c r="AC32" s="210">
        <f t="shared" si="11"/>
        <v>0</v>
      </c>
      <c r="AD32" s="210">
        <f t="shared" si="11"/>
        <v>0</v>
      </c>
      <c r="AE32" s="210">
        <f t="shared" si="11"/>
        <v>0</v>
      </c>
      <c r="AF32" s="210">
        <f t="shared" si="11"/>
        <v>0</v>
      </c>
      <c r="AG32" s="189">
        <f t="shared" si="10"/>
        <v>0</v>
      </c>
      <c r="AH32" s="201"/>
    </row>
    <row r="33" hidden="1" outlineLevel="1">
      <c r="A33" s="211"/>
      <c r="B33" s="352"/>
      <c r="C33" s="352"/>
      <c r="D33" s="352"/>
      <c r="E33" s="352"/>
      <c r="F33" s="352"/>
      <c r="G33" s="352"/>
      <c r="H33" s="352"/>
      <c r="I33" s="352"/>
      <c r="J33" s="352"/>
      <c r="K33" s="352"/>
      <c r="L33" s="352"/>
      <c r="M33" s="352"/>
      <c r="N33" s="352"/>
      <c r="O33" s="352"/>
      <c r="P33" s="352"/>
      <c r="Q33" s="352"/>
      <c r="R33" s="352"/>
      <c r="S33" s="352"/>
      <c r="T33" s="352"/>
      <c r="U33" s="352"/>
      <c r="V33" s="352"/>
      <c r="W33" s="352"/>
      <c r="X33" s="352"/>
      <c r="Y33" s="352"/>
      <c r="Z33" s="352"/>
      <c r="AA33" s="352"/>
      <c r="AB33" s="352"/>
      <c r="AC33" s="352"/>
      <c r="AD33" s="352"/>
      <c r="AE33" s="352"/>
      <c r="AF33" s="352"/>
      <c r="AG33" s="189"/>
      <c r="AH33" s="185"/>
    </row>
    <row r="34" hidden="1" outlineLevel="1">
      <c r="A34" s="206" t="s">
        <v>244</v>
      </c>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189">
        <f t="shared" ref="AG34:AG36" si="12">SUM(B34:AF34)</f>
        <v>0</v>
      </c>
      <c r="AH34" s="208"/>
    </row>
    <row r="35" hidden="1" outlineLevel="1">
      <c r="A35" s="206" t="s">
        <v>1402</v>
      </c>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189">
        <f t="shared" si="12"/>
        <v>0</v>
      </c>
      <c r="AH35" s="208"/>
    </row>
    <row r="36" hidden="1" outlineLevel="1">
      <c r="A36" s="209" t="s">
        <v>246</v>
      </c>
      <c r="B36" s="210">
        <f t="shared" ref="B36:AF36" si="13">sum(B34:B35)</f>
        <v>0</v>
      </c>
      <c r="C36" s="210">
        <f t="shared" si="13"/>
        <v>0</v>
      </c>
      <c r="D36" s="210">
        <f t="shared" si="13"/>
        <v>0</v>
      </c>
      <c r="E36" s="210">
        <f t="shared" si="13"/>
        <v>0</v>
      </c>
      <c r="F36" s="210">
        <f t="shared" si="13"/>
        <v>0</v>
      </c>
      <c r="G36" s="210">
        <f t="shared" si="13"/>
        <v>0</v>
      </c>
      <c r="H36" s="210">
        <f t="shared" si="13"/>
        <v>0</v>
      </c>
      <c r="I36" s="210">
        <f t="shared" si="13"/>
        <v>0</v>
      </c>
      <c r="J36" s="210">
        <f t="shared" si="13"/>
        <v>0</v>
      </c>
      <c r="K36" s="210">
        <f t="shared" si="13"/>
        <v>0</v>
      </c>
      <c r="L36" s="210">
        <f t="shared" si="13"/>
        <v>0</v>
      </c>
      <c r="M36" s="210">
        <f t="shared" si="13"/>
        <v>0</v>
      </c>
      <c r="N36" s="210">
        <f t="shared" si="13"/>
        <v>0</v>
      </c>
      <c r="O36" s="210">
        <f t="shared" si="13"/>
        <v>0</v>
      </c>
      <c r="P36" s="210">
        <f t="shared" si="13"/>
        <v>0</v>
      </c>
      <c r="Q36" s="210">
        <f t="shared" si="13"/>
        <v>0</v>
      </c>
      <c r="R36" s="210">
        <f t="shared" si="13"/>
        <v>0</v>
      </c>
      <c r="S36" s="210">
        <f t="shared" si="13"/>
        <v>0</v>
      </c>
      <c r="T36" s="210">
        <f t="shared" si="13"/>
        <v>0</v>
      </c>
      <c r="U36" s="210">
        <f t="shared" si="13"/>
        <v>0</v>
      </c>
      <c r="V36" s="210">
        <f t="shared" si="13"/>
        <v>0</v>
      </c>
      <c r="W36" s="210">
        <f t="shared" si="13"/>
        <v>0</v>
      </c>
      <c r="X36" s="210">
        <f t="shared" si="13"/>
        <v>0</v>
      </c>
      <c r="Y36" s="210">
        <f t="shared" si="13"/>
        <v>0</v>
      </c>
      <c r="Z36" s="210">
        <f t="shared" si="13"/>
        <v>0</v>
      </c>
      <c r="AA36" s="210">
        <f t="shared" si="13"/>
        <v>0</v>
      </c>
      <c r="AB36" s="210">
        <f t="shared" si="13"/>
        <v>0</v>
      </c>
      <c r="AC36" s="210">
        <f t="shared" si="13"/>
        <v>0</v>
      </c>
      <c r="AD36" s="210">
        <f t="shared" si="13"/>
        <v>0</v>
      </c>
      <c r="AE36" s="210">
        <f t="shared" si="13"/>
        <v>0</v>
      </c>
      <c r="AF36" s="210">
        <f t="shared" si="13"/>
        <v>0</v>
      </c>
      <c r="AG36" s="189">
        <f t="shared" si="12"/>
        <v>0</v>
      </c>
      <c r="AH36" s="201"/>
    </row>
    <row r="37" hidden="1" outlineLevel="1">
      <c r="A37" s="211"/>
      <c r="B37" s="352"/>
      <c r="C37" s="352"/>
      <c r="D37" s="352"/>
      <c r="E37" s="352"/>
      <c r="F37" s="352"/>
      <c r="G37" s="352"/>
      <c r="H37" s="352"/>
      <c r="I37" s="352"/>
      <c r="J37" s="352"/>
      <c r="K37" s="352"/>
      <c r="L37" s="352"/>
      <c r="M37" s="352"/>
      <c r="N37" s="352"/>
      <c r="O37" s="352"/>
      <c r="P37" s="352"/>
      <c r="Q37" s="352"/>
      <c r="R37" s="352"/>
      <c r="S37" s="352"/>
      <c r="T37" s="352"/>
      <c r="U37" s="352"/>
      <c r="V37" s="352"/>
      <c r="W37" s="352"/>
      <c r="X37" s="352"/>
      <c r="Y37" s="352"/>
      <c r="Z37" s="352"/>
      <c r="AA37" s="352"/>
      <c r="AB37" s="352"/>
      <c r="AC37" s="352"/>
      <c r="AD37" s="352"/>
      <c r="AE37" s="352"/>
      <c r="AF37" s="352"/>
      <c r="AG37" s="189"/>
      <c r="AH37" s="185"/>
    </row>
    <row r="38" hidden="1" outlineLevel="1">
      <c r="A38" s="206" t="s">
        <v>1403</v>
      </c>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189">
        <f t="shared" ref="AG38:AG41" si="14">SUM(B38:AF38)</f>
        <v>0</v>
      </c>
      <c r="AH38" s="208"/>
    </row>
    <row r="39" hidden="1" outlineLevel="1">
      <c r="A39" s="206" t="s">
        <v>1404</v>
      </c>
      <c r="B39" s="221"/>
      <c r="C39" s="221"/>
      <c r="D39" s="221"/>
      <c r="E39" s="221"/>
      <c r="F39" s="221"/>
      <c r="G39" s="221"/>
      <c r="H39" s="221"/>
      <c r="I39" s="221"/>
      <c r="J39" s="221"/>
      <c r="K39" s="221"/>
      <c r="L39" s="221"/>
      <c r="M39" s="221"/>
      <c r="N39" s="221"/>
      <c r="O39" s="221"/>
      <c r="P39" s="221"/>
      <c r="Q39" s="221"/>
      <c r="R39" s="221"/>
      <c r="S39" s="221"/>
      <c r="T39" s="221"/>
      <c r="U39" s="221"/>
      <c r="V39" s="221"/>
      <c r="W39" s="221"/>
      <c r="X39" s="221"/>
      <c r="Y39" s="221"/>
      <c r="Z39" s="221"/>
      <c r="AA39" s="221"/>
      <c r="AB39" s="221"/>
      <c r="AC39" s="221"/>
      <c r="AD39" s="221"/>
      <c r="AE39" s="221"/>
      <c r="AF39" s="221"/>
      <c r="AG39" s="189">
        <f t="shared" si="14"/>
        <v>0</v>
      </c>
      <c r="AH39" s="208"/>
    </row>
    <row r="40" hidden="1" outlineLevel="1">
      <c r="A40" s="206" t="s">
        <v>1405</v>
      </c>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21"/>
      <c r="AE40" s="221"/>
      <c r="AF40" s="221"/>
      <c r="AG40" s="189">
        <f t="shared" si="14"/>
        <v>0</v>
      </c>
      <c r="AH40" s="208"/>
    </row>
    <row r="41" hidden="1" outlineLevel="1">
      <c r="A41" s="212" t="s">
        <v>250</v>
      </c>
      <c r="B41" s="213">
        <f t="shared" ref="B41:AF41" si="15">sum(B38:B40)</f>
        <v>0</v>
      </c>
      <c r="C41" s="213">
        <f t="shared" si="15"/>
        <v>0</v>
      </c>
      <c r="D41" s="213">
        <f t="shared" si="15"/>
        <v>0</v>
      </c>
      <c r="E41" s="213">
        <f t="shared" si="15"/>
        <v>0</v>
      </c>
      <c r="F41" s="213">
        <f t="shared" si="15"/>
        <v>0</v>
      </c>
      <c r="G41" s="213">
        <f t="shared" si="15"/>
        <v>0</v>
      </c>
      <c r="H41" s="213">
        <f t="shared" si="15"/>
        <v>0</v>
      </c>
      <c r="I41" s="213">
        <f t="shared" si="15"/>
        <v>0</v>
      </c>
      <c r="J41" s="213">
        <f t="shared" si="15"/>
        <v>0</v>
      </c>
      <c r="K41" s="213">
        <f t="shared" si="15"/>
        <v>0</v>
      </c>
      <c r="L41" s="213">
        <f t="shared" si="15"/>
        <v>0</v>
      </c>
      <c r="M41" s="213">
        <f t="shared" si="15"/>
        <v>0</v>
      </c>
      <c r="N41" s="213">
        <f t="shared" si="15"/>
        <v>0</v>
      </c>
      <c r="O41" s="213">
        <f t="shared" si="15"/>
        <v>0</v>
      </c>
      <c r="P41" s="213">
        <f t="shared" si="15"/>
        <v>0</v>
      </c>
      <c r="Q41" s="213">
        <f t="shared" si="15"/>
        <v>0</v>
      </c>
      <c r="R41" s="213">
        <f t="shared" si="15"/>
        <v>0</v>
      </c>
      <c r="S41" s="213">
        <f t="shared" si="15"/>
        <v>0</v>
      </c>
      <c r="T41" s="213">
        <f t="shared" si="15"/>
        <v>0</v>
      </c>
      <c r="U41" s="213">
        <f t="shared" si="15"/>
        <v>0</v>
      </c>
      <c r="V41" s="213">
        <f t="shared" si="15"/>
        <v>0</v>
      </c>
      <c r="W41" s="213">
        <f t="shared" si="15"/>
        <v>0</v>
      </c>
      <c r="X41" s="213">
        <f t="shared" si="15"/>
        <v>0</v>
      </c>
      <c r="Y41" s="213">
        <f t="shared" si="15"/>
        <v>0</v>
      </c>
      <c r="Z41" s="213">
        <f t="shared" si="15"/>
        <v>0</v>
      </c>
      <c r="AA41" s="213">
        <f t="shared" si="15"/>
        <v>0</v>
      </c>
      <c r="AB41" s="213">
        <f t="shared" si="15"/>
        <v>0</v>
      </c>
      <c r="AC41" s="213">
        <f t="shared" si="15"/>
        <v>0</v>
      </c>
      <c r="AD41" s="213">
        <f t="shared" si="15"/>
        <v>0</v>
      </c>
      <c r="AE41" s="213">
        <f t="shared" si="15"/>
        <v>0</v>
      </c>
      <c r="AF41" s="213">
        <f t="shared" si="15"/>
        <v>0</v>
      </c>
      <c r="AG41" s="189">
        <f t="shared" si="14"/>
        <v>0</v>
      </c>
      <c r="AH41" s="215"/>
    </row>
    <row r="42">
      <c r="A42" s="211"/>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89"/>
      <c r="AH42" s="185"/>
    </row>
    <row r="43">
      <c r="A43" s="223" t="s">
        <v>278</v>
      </c>
      <c r="B43" s="224">
        <v>1.0</v>
      </c>
      <c r="C43" s="224">
        <v>0.0</v>
      </c>
      <c r="D43" s="224">
        <v>0.0</v>
      </c>
      <c r="E43" s="224">
        <v>0.0</v>
      </c>
      <c r="F43" s="224">
        <v>2.0</v>
      </c>
      <c r="G43" s="224">
        <v>0.0</v>
      </c>
      <c r="H43" s="224">
        <v>2.0</v>
      </c>
      <c r="I43" s="224">
        <v>0.0</v>
      </c>
      <c r="J43" s="224">
        <v>1.0</v>
      </c>
      <c r="K43" s="224">
        <v>0.0</v>
      </c>
      <c r="L43" s="224">
        <v>1.0</v>
      </c>
      <c r="M43" s="224">
        <v>0.0</v>
      </c>
      <c r="N43" s="224">
        <v>1.0</v>
      </c>
      <c r="O43" s="224">
        <v>0.0</v>
      </c>
      <c r="P43" s="224">
        <v>0.0</v>
      </c>
      <c r="Q43" s="224">
        <v>1.0</v>
      </c>
      <c r="R43" s="224">
        <v>1.0</v>
      </c>
      <c r="S43" s="224">
        <v>1.0</v>
      </c>
      <c r="T43" s="224">
        <v>0.0</v>
      </c>
      <c r="U43" s="224">
        <v>0.0</v>
      </c>
      <c r="V43" s="224">
        <v>0.0</v>
      </c>
      <c r="W43" s="224">
        <v>0.0</v>
      </c>
      <c r="X43" s="224">
        <v>0.0</v>
      </c>
      <c r="Y43" s="224">
        <v>0.0</v>
      </c>
      <c r="Z43" s="224">
        <v>0.0</v>
      </c>
      <c r="AA43" s="224">
        <v>1.0</v>
      </c>
      <c r="AB43" s="224">
        <v>0.0</v>
      </c>
      <c r="AC43" s="224">
        <v>0.0</v>
      </c>
      <c r="AD43" s="224">
        <v>0.0</v>
      </c>
      <c r="AE43" s="224">
        <v>0.0</v>
      </c>
      <c r="AF43" s="224">
        <v>1.0</v>
      </c>
      <c r="AG43" s="189">
        <f t="shared" ref="AG43:AG56" si="16">SUM(B43:AF43)</f>
        <v>13</v>
      </c>
      <c r="AH43" s="226"/>
    </row>
    <row r="44">
      <c r="A44" s="227" t="s">
        <v>279</v>
      </c>
      <c r="B44" s="207">
        <v>0.0</v>
      </c>
      <c r="C44" s="207">
        <v>0.0</v>
      </c>
      <c r="D44" s="207">
        <v>0.0</v>
      </c>
      <c r="E44" s="207">
        <v>0.0</v>
      </c>
      <c r="F44" s="207">
        <v>0.0</v>
      </c>
      <c r="G44" s="207">
        <v>0.0</v>
      </c>
      <c r="H44" s="207">
        <v>0.0</v>
      </c>
      <c r="I44" s="207">
        <v>0.0</v>
      </c>
      <c r="J44" s="207">
        <v>0.0</v>
      </c>
      <c r="K44" s="207">
        <v>0.0</v>
      </c>
      <c r="L44" s="207">
        <v>0.0</v>
      </c>
      <c r="M44" s="207">
        <v>0.0</v>
      </c>
      <c r="N44" s="207">
        <v>0.0</v>
      </c>
      <c r="O44" s="207">
        <v>0.0</v>
      </c>
      <c r="P44" s="207">
        <v>0.0</v>
      </c>
      <c r="Q44" s="207">
        <v>0.0</v>
      </c>
      <c r="R44" s="207">
        <v>0.0</v>
      </c>
      <c r="S44" s="207">
        <v>0.0</v>
      </c>
      <c r="T44" s="207">
        <v>0.0</v>
      </c>
      <c r="U44" s="207">
        <v>0.0</v>
      </c>
      <c r="V44" s="207">
        <v>0.0</v>
      </c>
      <c r="W44" s="207">
        <v>0.0</v>
      </c>
      <c r="X44" s="207">
        <v>0.0</v>
      </c>
      <c r="Y44" s="207">
        <v>0.0</v>
      </c>
      <c r="Z44" s="207">
        <v>0.0</v>
      </c>
      <c r="AA44" s="207">
        <v>0.0</v>
      </c>
      <c r="AB44" s="207">
        <v>0.0</v>
      </c>
      <c r="AC44" s="207">
        <v>0.0</v>
      </c>
      <c r="AD44" s="207">
        <v>0.0</v>
      </c>
      <c r="AE44" s="207">
        <v>0.0</v>
      </c>
      <c r="AF44" s="207">
        <v>0.0</v>
      </c>
      <c r="AG44" s="189">
        <f t="shared" si="16"/>
        <v>0</v>
      </c>
      <c r="AH44" s="201"/>
    </row>
    <row r="45">
      <c r="A45" s="227" t="s">
        <v>1406</v>
      </c>
      <c r="B45" s="207">
        <v>0.0</v>
      </c>
      <c r="C45" s="207">
        <v>0.0</v>
      </c>
      <c r="D45" s="207">
        <v>0.0</v>
      </c>
      <c r="E45" s="207">
        <v>0.0</v>
      </c>
      <c r="F45" s="207">
        <v>0.0</v>
      </c>
      <c r="G45" s="207">
        <v>0.0</v>
      </c>
      <c r="H45" s="207">
        <v>0.0</v>
      </c>
      <c r="I45" s="207">
        <v>0.0</v>
      </c>
      <c r="J45" s="207">
        <v>0.0</v>
      </c>
      <c r="K45" s="207">
        <v>0.0</v>
      </c>
      <c r="L45" s="207">
        <v>0.0</v>
      </c>
      <c r="M45" s="207">
        <v>0.0</v>
      </c>
      <c r="N45" s="207">
        <v>0.0</v>
      </c>
      <c r="O45" s="207">
        <v>0.0</v>
      </c>
      <c r="P45" s="207">
        <v>0.0</v>
      </c>
      <c r="Q45" s="207">
        <v>0.0</v>
      </c>
      <c r="R45" s="207">
        <v>0.0</v>
      </c>
      <c r="S45" s="207">
        <v>0.0</v>
      </c>
      <c r="T45" s="207">
        <v>0.0</v>
      </c>
      <c r="U45" s="207">
        <v>0.0</v>
      </c>
      <c r="V45" s="207">
        <v>0.0</v>
      </c>
      <c r="W45" s="207">
        <v>0.0</v>
      </c>
      <c r="X45" s="207">
        <v>0.0</v>
      </c>
      <c r="Y45" s="207">
        <v>0.0</v>
      </c>
      <c r="Z45" s="207">
        <v>0.0</v>
      </c>
      <c r="AA45" s="207">
        <v>0.0</v>
      </c>
      <c r="AB45" s="207">
        <v>0.0</v>
      </c>
      <c r="AC45" s="207">
        <v>0.0</v>
      </c>
      <c r="AD45" s="207">
        <v>0.0</v>
      </c>
      <c r="AE45" s="207">
        <v>0.0</v>
      </c>
      <c r="AF45" s="207">
        <v>0.0</v>
      </c>
      <c r="AG45" s="189">
        <f t="shared" si="16"/>
        <v>0</v>
      </c>
      <c r="AH45" s="201"/>
    </row>
    <row r="46">
      <c r="A46" s="227" t="s">
        <v>1407</v>
      </c>
      <c r="B46" s="207">
        <v>0.0</v>
      </c>
      <c r="C46" s="207">
        <v>0.0</v>
      </c>
      <c r="D46" s="207">
        <v>0.0</v>
      </c>
      <c r="E46" s="207">
        <v>0.0</v>
      </c>
      <c r="F46" s="207">
        <v>0.0</v>
      </c>
      <c r="G46" s="207">
        <v>0.0</v>
      </c>
      <c r="H46" s="207">
        <v>0.0</v>
      </c>
      <c r="I46" s="207">
        <v>0.0</v>
      </c>
      <c r="J46" s="207">
        <v>0.0</v>
      </c>
      <c r="K46" s="207">
        <v>0.0</v>
      </c>
      <c r="L46" s="207">
        <v>0.0</v>
      </c>
      <c r="M46" s="207">
        <v>0.0</v>
      </c>
      <c r="N46" s="207">
        <v>0.0</v>
      </c>
      <c r="O46" s="207">
        <v>0.0</v>
      </c>
      <c r="P46" s="207">
        <v>0.0</v>
      </c>
      <c r="Q46" s="207">
        <v>0.0</v>
      </c>
      <c r="R46" s="207">
        <v>0.0</v>
      </c>
      <c r="S46" s="207">
        <v>0.0</v>
      </c>
      <c r="T46" s="207">
        <v>0.0</v>
      </c>
      <c r="U46" s="207">
        <v>0.0</v>
      </c>
      <c r="V46" s="207">
        <v>0.0</v>
      </c>
      <c r="W46" s="207">
        <v>0.0</v>
      </c>
      <c r="X46" s="207">
        <v>0.0</v>
      </c>
      <c r="Y46" s="207">
        <v>0.0</v>
      </c>
      <c r="Z46" s="207">
        <v>0.0</v>
      </c>
      <c r="AA46" s="207">
        <v>0.0</v>
      </c>
      <c r="AB46" s="207">
        <v>0.0</v>
      </c>
      <c r="AC46" s="207">
        <v>0.0</v>
      </c>
      <c r="AD46" s="207">
        <v>0.0</v>
      </c>
      <c r="AE46" s="207">
        <v>0.0</v>
      </c>
      <c r="AF46" s="207">
        <v>0.0</v>
      </c>
      <c r="AG46" s="189">
        <f t="shared" si="16"/>
        <v>0</v>
      </c>
      <c r="AH46" s="201"/>
    </row>
    <row r="47">
      <c r="A47" s="227" t="s">
        <v>1408</v>
      </c>
      <c r="B47" s="207">
        <v>0.0</v>
      </c>
      <c r="C47" s="207">
        <v>0.0</v>
      </c>
      <c r="D47" s="207">
        <v>0.0</v>
      </c>
      <c r="E47" s="207">
        <v>0.0</v>
      </c>
      <c r="F47" s="207">
        <v>0.0</v>
      </c>
      <c r="G47" s="207">
        <v>0.0</v>
      </c>
      <c r="H47" s="207">
        <v>0.0</v>
      </c>
      <c r="I47" s="207">
        <v>0.0</v>
      </c>
      <c r="J47" s="207">
        <v>0.0</v>
      </c>
      <c r="K47" s="207">
        <v>0.0</v>
      </c>
      <c r="L47" s="207">
        <v>0.0</v>
      </c>
      <c r="M47" s="207">
        <v>0.0</v>
      </c>
      <c r="N47" s="207">
        <v>0.0</v>
      </c>
      <c r="O47" s="207">
        <v>0.0</v>
      </c>
      <c r="P47" s="207">
        <v>0.0</v>
      </c>
      <c r="Q47" s="207">
        <v>0.0</v>
      </c>
      <c r="R47" s="207">
        <v>0.0</v>
      </c>
      <c r="S47" s="207">
        <v>0.0</v>
      </c>
      <c r="T47" s="207">
        <v>0.0</v>
      </c>
      <c r="U47" s="207">
        <v>0.0</v>
      </c>
      <c r="V47" s="207">
        <v>0.0</v>
      </c>
      <c r="W47" s="207">
        <v>0.0</v>
      </c>
      <c r="X47" s="207">
        <v>0.0</v>
      </c>
      <c r="Y47" s="207">
        <v>0.0</v>
      </c>
      <c r="Z47" s="207">
        <v>0.0</v>
      </c>
      <c r="AA47" s="207">
        <v>0.0</v>
      </c>
      <c r="AB47" s="207">
        <v>0.0</v>
      </c>
      <c r="AC47" s="207">
        <v>0.0</v>
      </c>
      <c r="AD47" s="207">
        <v>0.0</v>
      </c>
      <c r="AE47" s="207">
        <v>0.0</v>
      </c>
      <c r="AF47" s="207">
        <v>0.0</v>
      </c>
      <c r="AG47" s="189">
        <f t="shared" si="16"/>
        <v>0</v>
      </c>
      <c r="AH47" s="201"/>
    </row>
    <row r="48">
      <c r="A48" s="227" t="s">
        <v>1409</v>
      </c>
      <c r="B48" s="207">
        <v>0.0</v>
      </c>
      <c r="C48" s="207">
        <v>0.0</v>
      </c>
      <c r="D48" s="207">
        <v>0.0</v>
      </c>
      <c r="E48" s="207">
        <v>0.0</v>
      </c>
      <c r="F48" s="207">
        <v>0.0</v>
      </c>
      <c r="G48" s="207">
        <v>0.0</v>
      </c>
      <c r="H48" s="207">
        <v>0.0</v>
      </c>
      <c r="I48" s="207">
        <v>0.0</v>
      </c>
      <c r="J48" s="207">
        <v>0.0</v>
      </c>
      <c r="K48" s="207">
        <v>0.0</v>
      </c>
      <c r="L48" s="207">
        <v>0.0</v>
      </c>
      <c r="M48" s="207">
        <v>0.0</v>
      </c>
      <c r="N48" s="207">
        <v>0.0</v>
      </c>
      <c r="O48" s="207">
        <v>0.0</v>
      </c>
      <c r="P48" s="207">
        <v>0.0</v>
      </c>
      <c r="Q48" s="207">
        <v>0.0</v>
      </c>
      <c r="R48" s="207">
        <v>0.0</v>
      </c>
      <c r="S48" s="207">
        <v>0.0</v>
      </c>
      <c r="T48" s="207">
        <v>0.0</v>
      </c>
      <c r="U48" s="207">
        <v>0.0</v>
      </c>
      <c r="V48" s="207">
        <v>0.0</v>
      </c>
      <c r="W48" s="207">
        <v>0.0</v>
      </c>
      <c r="X48" s="207">
        <v>0.0</v>
      </c>
      <c r="Y48" s="207">
        <v>0.0</v>
      </c>
      <c r="Z48" s="207">
        <v>0.0</v>
      </c>
      <c r="AA48" s="207">
        <v>0.0</v>
      </c>
      <c r="AB48" s="207">
        <v>0.0</v>
      </c>
      <c r="AC48" s="207">
        <v>0.0</v>
      </c>
      <c r="AD48" s="207">
        <v>0.0</v>
      </c>
      <c r="AE48" s="207">
        <v>0.0</v>
      </c>
      <c r="AF48" s="207">
        <v>0.0</v>
      </c>
      <c r="AG48" s="189">
        <f t="shared" si="16"/>
        <v>0</v>
      </c>
      <c r="AH48" s="201"/>
    </row>
    <row r="49">
      <c r="A49" s="227" t="s">
        <v>1410</v>
      </c>
      <c r="B49" s="207">
        <v>0.0</v>
      </c>
      <c r="C49" s="207">
        <v>2.0</v>
      </c>
      <c r="D49" s="207">
        <v>0.0</v>
      </c>
      <c r="E49" s="207">
        <v>1.0</v>
      </c>
      <c r="F49" s="207">
        <v>1.0</v>
      </c>
      <c r="G49" s="207">
        <v>1.0</v>
      </c>
      <c r="H49" s="207">
        <v>0.0</v>
      </c>
      <c r="I49" s="207">
        <v>0.0</v>
      </c>
      <c r="J49" s="207">
        <v>0.0</v>
      </c>
      <c r="K49" s="207">
        <v>1.0</v>
      </c>
      <c r="L49" s="207">
        <v>1.0</v>
      </c>
      <c r="M49" s="207">
        <v>1.0</v>
      </c>
      <c r="N49" s="207">
        <v>1.0</v>
      </c>
      <c r="O49" s="207">
        <v>0.0</v>
      </c>
      <c r="P49" s="207">
        <v>0.0</v>
      </c>
      <c r="Q49" s="207">
        <v>0.0</v>
      </c>
      <c r="R49" s="207">
        <v>0.0</v>
      </c>
      <c r="S49" s="207">
        <v>0.0</v>
      </c>
      <c r="T49" s="207">
        <v>2.0</v>
      </c>
      <c r="U49" s="207">
        <v>0.0</v>
      </c>
      <c r="V49" s="207">
        <v>0.0</v>
      </c>
      <c r="W49" s="207">
        <v>0.0</v>
      </c>
      <c r="X49" s="207">
        <v>0.0</v>
      </c>
      <c r="Y49" s="207">
        <v>0.0</v>
      </c>
      <c r="Z49" s="207">
        <v>0.0</v>
      </c>
      <c r="AA49" s="207">
        <v>0.0</v>
      </c>
      <c r="AB49" s="207">
        <v>0.0</v>
      </c>
      <c r="AC49" s="207">
        <v>0.0</v>
      </c>
      <c r="AD49" s="207">
        <v>0.0</v>
      </c>
      <c r="AE49" s="207">
        <v>0.0</v>
      </c>
      <c r="AF49" s="207">
        <v>0.0</v>
      </c>
      <c r="AG49" s="189">
        <f t="shared" si="16"/>
        <v>11</v>
      </c>
      <c r="AH49" s="201"/>
    </row>
    <row r="50" collapsed="1">
      <c r="A50" s="227" t="s">
        <v>1411</v>
      </c>
      <c r="B50" s="207">
        <v>0.0</v>
      </c>
      <c r="C50" s="207">
        <v>0.0</v>
      </c>
      <c r="D50" s="207">
        <v>0.0</v>
      </c>
      <c r="E50" s="207">
        <v>0.0</v>
      </c>
      <c r="F50" s="207">
        <v>0.0</v>
      </c>
      <c r="G50" s="207">
        <v>0.0</v>
      </c>
      <c r="H50" s="207">
        <v>0.0</v>
      </c>
      <c r="I50" s="207">
        <v>0.0</v>
      </c>
      <c r="J50" s="207">
        <v>0.0</v>
      </c>
      <c r="K50" s="207">
        <v>0.0</v>
      </c>
      <c r="L50" s="207">
        <v>0.0</v>
      </c>
      <c r="M50" s="207">
        <v>0.0</v>
      </c>
      <c r="N50" s="207">
        <v>0.0</v>
      </c>
      <c r="O50" s="207">
        <v>0.0</v>
      </c>
      <c r="P50" s="207">
        <v>0.0</v>
      </c>
      <c r="Q50" s="207">
        <v>0.0</v>
      </c>
      <c r="R50" s="207">
        <v>0.0</v>
      </c>
      <c r="S50" s="207">
        <v>0.0</v>
      </c>
      <c r="T50" s="207">
        <v>0.0</v>
      </c>
      <c r="U50" s="207">
        <v>0.0</v>
      </c>
      <c r="V50" s="207">
        <v>0.0</v>
      </c>
      <c r="W50" s="207">
        <v>0.0</v>
      </c>
      <c r="X50" s="207">
        <v>0.0</v>
      </c>
      <c r="Y50" s="207">
        <v>0.0</v>
      </c>
      <c r="Z50" s="207">
        <v>0.0</v>
      </c>
      <c r="AA50" s="207">
        <v>0.0</v>
      </c>
      <c r="AB50" s="207">
        <v>0.0</v>
      </c>
      <c r="AC50" s="207">
        <v>0.0</v>
      </c>
      <c r="AD50" s="207">
        <v>0.0</v>
      </c>
      <c r="AE50" s="207">
        <v>0.0</v>
      </c>
      <c r="AF50" s="207">
        <v>0.0</v>
      </c>
      <c r="AG50" s="189">
        <f t="shared" si="16"/>
        <v>0</v>
      </c>
      <c r="AH50" s="201"/>
    </row>
    <row r="51" hidden="1" outlineLevel="1">
      <c r="A51" s="227" t="s">
        <v>1412</v>
      </c>
      <c r="B51" s="349"/>
      <c r="C51" s="349"/>
      <c r="D51" s="349"/>
      <c r="E51" s="349"/>
      <c r="F51" s="349"/>
      <c r="G51" s="349"/>
      <c r="H51" s="349"/>
      <c r="I51" s="349"/>
      <c r="J51" s="349"/>
      <c r="K51" s="349"/>
      <c r="L51" s="349"/>
      <c r="M51" s="349"/>
      <c r="N51" s="349"/>
      <c r="O51" s="349"/>
      <c r="P51" s="349"/>
      <c r="Q51" s="349"/>
      <c r="R51" s="349"/>
      <c r="S51" s="349"/>
      <c r="T51" s="349"/>
      <c r="U51" s="349"/>
      <c r="V51" s="349"/>
      <c r="W51" s="349"/>
      <c r="X51" s="349"/>
      <c r="Y51" s="349"/>
      <c r="Z51" s="349"/>
      <c r="AA51" s="349"/>
      <c r="AB51" s="349"/>
      <c r="AC51" s="349"/>
      <c r="AD51" s="349"/>
      <c r="AE51" s="349"/>
      <c r="AF51" s="349"/>
      <c r="AG51" s="189">
        <f t="shared" si="16"/>
        <v>0</v>
      </c>
      <c r="AH51" s="201"/>
    </row>
    <row r="52" hidden="1" outlineLevel="1">
      <c r="A52" s="227" t="s">
        <v>1413</v>
      </c>
      <c r="B52" s="349"/>
      <c r="C52" s="349"/>
      <c r="D52" s="349"/>
      <c r="E52" s="349"/>
      <c r="F52" s="349"/>
      <c r="G52" s="349"/>
      <c r="H52" s="349"/>
      <c r="I52" s="349"/>
      <c r="J52" s="349"/>
      <c r="K52" s="349"/>
      <c r="L52" s="349"/>
      <c r="M52" s="349"/>
      <c r="N52" s="349"/>
      <c r="O52" s="349"/>
      <c r="P52" s="349"/>
      <c r="Q52" s="349"/>
      <c r="R52" s="349"/>
      <c r="S52" s="349"/>
      <c r="T52" s="349"/>
      <c r="U52" s="349"/>
      <c r="V52" s="349"/>
      <c r="W52" s="349"/>
      <c r="X52" s="349"/>
      <c r="Y52" s="349"/>
      <c r="Z52" s="349"/>
      <c r="AA52" s="349"/>
      <c r="AB52" s="349"/>
      <c r="AC52" s="349"/>
      <c r="AD52" s="349"/>
      <c r="AE52" s="349"/>
      <c r="AF52" s="349"/>
      <c r="AG52" s="189">
        <f t="shared" si="16"/>
        <v>0</v>
      </c>
      <c r="AH52" s="201"/>
    </row>
    <row r="53" hidden="1" outlineLevel="1">
      <c r="A53" s="206" t="s">
        <v>1414</v>
      </c>
      <c r="B53" s="349"/>
      <c r="C53" s="349"/>
      <c r="D53" s="349"/>
      <c r="E53" s="349"/>
      <c r="F53" s="349"/>
      <c r="G53" s="349"/>
      <c r="H53" s="349"/>
      <c r="I53" s="349"/>
      <c r="J53" s="349"/>
      <c r="K53" s="349"/>
      <c r="L53" s="349"/>
      <c r="M53" s="349"/>
      <c r="N53" s="349"/>
      <c r="O53" s="349"/>
      <c r="P53" s="349"/>
      <c r="Q53" s="349"/>
      <c r="R53" s="349"/>
      <c r="S53" s="349"/>
      <c r="T53" s="349"/>
      <c r="U53" s="349"/>
      <c r="V53" s="349"/>
      <c r="W53" s="349"/>
      <c r="X53" s="349"/>
      <c r="Y53" s="349"/>
      <c r="Z53" s="349"/>
      <c r="AA53" s="349"/>
      <c r="AB53" s="349"/>
      <c r="AC53" s="349"/>
      <c r="AD53" s="349"/>
      <c r="AE53" s="349"/>
      <c r="AF53" s="349"/>
      <c r="AG53" s="189">
        <f t="shared" si="16"/>
        <v>0</v>
      </c>
      <c r="AH53" s="201"/>
    </row>
    <row r="54" hidden="1" outlineLevel="1">
      <c r="A54" s="206" t="s">
        <v>1415</v>
      </c>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189">
        <f t="shared" si="16"/>
        <v>0</v>
      </c>
      <c r="AH54" s="201"/>
    </row>
    <row r="55" hidden="1" outlineLevel="1">
      <c r="A55" s="206" t="s">
        <v>290</v>
      </c>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189">
        <f t="shared" si="16"/>
        <v>0</v>
      </c>
      <c r="AH55" s="201"/>
    </row>
    <row r="56">
      <c r="A56" s="228" t="s">
        <v>291</v>
      </c>
      <c r="B56" s="247">
        <f t="shared" ref="B56:AF56" si="17">sum(B43:B55)</f>
        <v>1</v>
      </c>
      <c r="C56" s="247">
        <f t="shared" si="17"/>
        <v>2</v>
      </c>
      <c r="D56" s="247">
        <f t="shared" si="17"/>
        <v>0</v>
      </c>
      <c r="E56" s="247">
        <f t="shared" si="17"/>
        <v>1</v>
      </c>
      <c r="F56" s="247">
        <f t="shared" si="17"/>
        <v>3</v>
      </c>
      <c r="G56" s="247">
        <f t="shared" si="17"/>
        <v>1</v>
      </c>
      <c r="H56" s="247">
        <f t="shared" si="17"/>
        <v>2</v>
      </c>
      <c r="I56" s="247">
        <f t="shared" si="17"/>
        <v>0</v>
      </c>
      <c r="J56" s="247">
        <f t="shared" si="17"/>
        <v>1</v>
      </c>
      <c r="K56" s="247">
        <f t="shared" si="17"/>
        <v>1</v>
      </c>
      <c r="L56" s="247">
        <f t="shared" si="17"/>
        <v>2</v>
      </c>
      <c r="M56" s="247">
        <f t="shared" si="17"/>
        <v>1</v>
      </c>
      <c r="N56" s="247">
        <f t="shared" si="17"/>
        <v>2</v>
      </c>
      <c r="O56" s="247">
        <f t="shared" si="17"/>
        <v>0</v>
      </c>
      <c r="P56" s="247">
        <f t="shared" si="17"/>
        <v>0</v>
      </c>
      <c r="Q56" s="247">
        <f t="shared" si="17"/>
        <v>1</v>
      </c>
      <c r="R56" s="247">
        <f t="shared" si="17"/>
        <v>1</v>
      </c>
      <c r="S56" s="247">
        <f t="shared" si="17"/>
        <v>1</v>
      </c>
      <c r="T56" s="247">
        <f t="shared" si="17"/>
        <v>2</v>
      </c>
      <c r="U56" s="247">
        <f t="shared" si="17"/>
        <v>0</v>
      </c>
      <c r="V56" s="247">
        <f t="shared" si="17"/>
        <v>0</v>
      </c>
      <c r="W56" s="247">
        <f t="shared" si="17"/>
        <v>0</v>
      </c>
      <c r="X56" s="247">
        <f t="shared" si="17"/>
        <v>0</v>
      </c>
      <c r="Y56" s="247">
        <f t="shared" si="17"/>
        <v>0</v>
      </c>
      <c r="Z56" s="247">
        <f t="shared" si="17"/>
        <v>0</v>
      </c>
      <c r="AA56" s="247">
        <f t="shared" si="17"/>
        <v>1</v>
      </c>
      <c r="AB56" s="247">
        <f t="shared" si="17"/>
        <v>0</v>
      </c>
      <c r="AC56" s="247">
        <f t="shared" si="17"/>
        <v>0</v>
      </c>
      <c r="AD56" s="247">
        <f t="shared" si="17"/>
        <v>0</v>
      </c>
      <c r="AE56" s="247">
        <f t="shared" si="17"/>
        <v>0</v>
      </c>
      <c r="AF56" s="247">
        <f t="shared" si="17"/>
        <v>1</v>
      </c>
      <c r="AG56" s="189">
        <f t="shared" si="16"/>
        <v>24</v>
      </c>
      <c r="AH56" s="231"/>
    </row>
    <row r="57">
      <c r="A57" s="358"/>
      <c r="AG57" s="189"/>
      <c r="AH57" s="319"/>
    </row>
    <row r="58">
      <c r="A58" s="286" t="s">
        <v>1416</v>
      </c>
      <c r="B58" s="200">
        <f t="shared" ref="B58:AF58" si="18">sum(B59,B70)</f>
        <v>0</v>
      </c>
      <c r="C58" s="200">
        <f t="shared" si="18"/>
        <v>0</v>
      </c>
      <c r="D58" s="200">
        <f t="shared" si="18"/>
        <v>0</v>
      </c>
      <c r="E58" s="200">
        <f t="shared" si="18"/>
        <v>0</v>
      </c>
      <c r="F58" s="200">
        <f t="shared" si="18"/>
        <v>0</v>
      </c>
      <c r="G58" s="200">
        <f t="shared" si="18"/>
        <v>0</v>
      </c>
      <c r="H58" s="200">
        <f t="shared" si="18"/>
        <v>0</v>
      </c>
      <c r="I58" s="200">
        <f t="shared" si="18"/>
        <v>0</v>
      </c>
      <c r="J58" s="200">
        <f t="shared" si="18"/>
        <v>0</v>
      </c>
      <c r="K58" s="200">
        <f t="shared" si="18"/>
        <v>0</v>
      </c>
      <c r="L58" s="200">
        <f t="shared" si="18"/>
        <v>0</v>
      </c>
      <c r="M58" s="200">
        <f t="shared" si="18"/>
        <v>0</v>
      </c>
      <c r="N58" s="200">
        <f t="shared" si="18"/>
        <v>0</v>
      </c>
      <c r="O58" s="200">
        <f t="shared" si="18"/>
        <v>0</v>
      </c>
      <c r="P58" s="200">
        <f t="shared" si="18"/>
        <v>0</v>
      </c>
      <c r="Q58" s="200">
        <f t="shared" si="18"/>
        <v>0</v>
      </c>
      <c r="R58" s="200">
        <f t="shared" si="18"/>
        <v>0</v>
      </c>
      <c r="S58" s="200">
        <f t="shared" si="18"/>
        <v>0</v>
      </c>
      <c r="T58" s="200">
        <f t="shared" si="18"/>
        <v>0</v>
      </c>
      <c r="U58" s="200">
        <f t="shared" si="18"/>
        <v>0</v>
      </c>
      <c r="V58" s="200">
        <f t="shared" si="18"/>
        <v>0</v>
      </c>
      <c r="W58" s="200">
        <f t="shared" si="18"/>
        <v>0</v>
      </c>
      <c r="X58" s="200">
        <f t="shared" si="18"/>
        <v>0</v>
      </c>
      <c r="Y58" s="200">
        <f t="shared" si="18"/>
        <v>0</v>
      </c>
      <c r="Z58" s="200">
        <f t="shared" si="18"/>
        <v>0</v>
      </c>
      <c r="AA58" s="200">
        <f t="shared" si="18"/>
        <v>0</v>
      </c>
      <c r="AB58" s="200">
        <f t="shared" si="18"/>
        <v>0</v>
      </c>
      <c r="AC58" s="200">
        <f t="shared" si="18"/>
        <v>0</v>
      </c>
      <c r="AD58" s="200">
        <f t="shared" si="18"/>
        <v>0</v>
      </c>
      <c r="AE58" s="200">
        <f t="shared" si="18"/>
        <v>0</v>
      </c>
      <c r="AF58" s="200">
        <f t="shared" si="18"/>
        <v>0</v>
      </c>
      <c r="AG58" s="189">
        <f t="shared" ref="AG58:AG63" si="20">SUM(B58:AF58)</f>
        <v>0</v>
      </c>
      <c r="AH58" s="201"/>
    </row>
    <row r="59">
      <c r="A59" s="202" t="s">
        <v>230</v>
      </c>
      <c r="B59" s="203">
        <f t="shared" ref="B59:AF59" si="19">sum(B63,B68)</f>
        <v>0</v>
      </c>
      <c r="C59" s="203">
        <f t="shared" si="19"/>
        <v>0</v>
      </c>
      <c r="D59" s="203">
        <f t="shared" si="19"/>
        <v>0</v>
      </c>
      <c r="E59" s="203">
        <f t="shared" si="19"/>
        <v>0</v>
      </c>
      <c r="F59" s="203">
        <f t="shared" si="19"/>
        <v>0</v>
      </c>
      <c r="G59" s="203">
        <f t="shared" si="19"/>
        <v>0</v>
      </c>
      <c r="H59" s="203">
        <f t="shared" si="19"/>
        <v>0</v>
      </c>
      <c r="I59" s="203">
        <f t="shared" si="19"/>
        <v>0</v>
      </c>
      <c r="J59" s="203">
        <f t="shared" si="19"/>
        <v>0</v>
      </c>
      <c r="K59" s="203">
        <f t="shared" si="19"/>
        <v>0</v>
      </c>
      <c r="L59" s="203">
        <f t="shared" si="19"/>
        <v>0</v>
      </c>
      <c r="M59" s="203">
        <f t="shared" si="19"/>
        <v>0</v>
      </c>
      <c r="N59" s="203">
        <f t="shared" si="19"/>
        <v>0</v>
      </c>
      <c r="O59" s="203">
        <f t="shared" si="19"/>
        <v>0</v>
      </c>
      <c r="P59" s="203">
        <f t="shared" si="19"/>
        <v>0</v>
      </c>
      <c r="Q59" s="203">
        <f t="shared" si="19"/>
        <v>0</v>
      </c>
      <c r="R59" s="203">
        <f t="shared" si="19"/>
        <v>0</v>
      </c>
      <c r="S59" s="203">
        <f t="shared" si="19"/>
        <v>0</v>
      </c>
      <c r="T59" s="203">
        <f t="shared" si="19"/>
        <v>0</v>
      </c>
      <c r="U59" s="203">
        <f t="shared" si="19"/>
        <v>0</v>
      </c>
      <c r="V59" s="203">
        <f t="shared" si="19"/>
        <v>0</v>
      </c>
      <c r="W59" s="203">
        <f t="shared" si="19"/>
        <v>0</v>
      </c>
      <c r="X59" s="203">
        <f t="shared" si="19"/>
        <v>0</v>
      </c>
      <c r="Y59" s="203">
        <f t="shared" si="19"/>
        <v>0</v>
      </c>
      <c r="Z59" s="203">
        <f t="shared" si="19"/>
        <v>0</v>
      </c>
      <c r="AA59" s="203">
        <f t="shared" si="19"/>
        <v>0</v>
      </c>
      <c r="AB59" s="203">
        <f t="shared" si="19"/>
        <v>0</v>
      </c>
      <c r="AC59" s="203">
        <f t="shared" si="19"/>
        <v>0</v>
      </c>
      <c r="AD59" s="203">
        <f t="shared" si="19"/>
        <v>0</v>
      </c>
      <c r="AE59" s="203">
        <f t="shared" si="19"/>
        <v>0</v>
      </c>
      <c r="AF59" s="203">
        <f t="shared" si="19"/>
        <v>0</v>
      </c>
      <c r="AG59" s="189">
        <f t="shared" si="20"/>
        <v>0</v>
      </c>
      <c r="AH59" s="205"/>
    </row>
    <row r="60">
      <c r="A60" s="288" t="s">
        <v>231</v>
      </c>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c r="AC60" s="235"/>
      <c r="AD60" s="235"/>
      <c r="AE60" s="235"/>
      <c r="AF60" s="235"/>
      <c r="AG60" s="189">
        <f t="shared" si="20"/>
        <v>0</v>
      </c>
      <c r="AH60" s="208"/>
    </row>
    <row r="61">
      <c r="A61" s="288" t="s">
        <v>1417</v>
      </c>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189">
        <f t="shared" si="20"/>
        <v>0</v>
      </c>
      <c r="AH61" s="201"/>
    </row>
    <row r="62">
      <c r="A62" s="288" t="s">
        <v>1418</v>
      </c>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c r="AD62" s="235"/>
      <c r="AE62" s="235"/>
      <c r="AF62" s="235"/>
      <c r="AG62" s="189">
        <f t="shared" si="20"/>
        <v>0</v>
      </c>
      <c r="AH62" s="201"/>
    </row>
    <row r="63">
      <c r="A63" s="289" t="s">
        <v>234</v>
      </c>
      <c r="B63" s="290">
        <f t="shared" ref="B63:AF63" si="21">sum(B60:B62)</f>
        <v>0</v>
      </c>
      <c r="C63" s="290">
        <f t="shared" si="21"/>
        <v>0</v>
      </c>
      <c r="D63" s="290">
        <f t="shared" si="21"/>
        <v>0</v>
      </c>
      <c r="E63" s="290">
        <f t="shared" si="21"/>
        <v>0</v>
      </c>
      <c r="F63" s="290">
        <f t="shared" si="21"/>
        <v>0</v>
      </c>
      <c r="G63" s="290">
        <f t="shared" si="21"/>
        <v>0</v>
      </c>
      <c r="H63" s="290">
        <f t="shared" si="21"/>
        <v>0</v>
      </c>
      <c r="I63" s="290">
        <f t="shared" si="21"/>
        <v>0</v>
      </c>
      <c r="J63" s="290">
        <f t="shared" si="21"/>
        <v>0</v>
      </c>
      <c r="K63" s="290">
        <f t="shared" si="21"/>
        <v>0</v>
      </c>
      <c r="L63" s="290">
        <f t="shared" si="21"/>
        <v>0</v>
      </c>
      <c r="M63" s="290">
        <f t="shared" si="21"/>
        <v>0</v>
      </c>
      <c r="N63" s="290">
        <f t="shared" si="21"/>
        <v>0</v>
      </c>
      <c r="O63" s="290">
        <f t="shared" si="21"/>
        <v>0</v>
      </c>
      <c r="P63" s="290">
        <f t="shared" si="21"/>
        <v>0</v>
      </c>
      <c r="Q63" s="290">
        <f t="shared" si="21"/>
        <v>0</v>
      </c>
      <c r="R63" s="290">
        <f t="shared" si="21"/>
        <v>0</v>
      </c>
      <c r="S63" s="290">
        <f t="shared" si="21"/>
        <v>0</v>
      </c>
      <c r="T63" s="290">
        <f t="shared" si="21"/>
        <v>0</v>
      </c>
      <c r="U63" s="290">
        <f t="shared" si="21"/>
        <v>0</v>
      </c>
      <c r="V63" s="290">
        <f t="shared" si="21"/>
        <v>0</v>
      </c>
      <c r="W63" s="290">
        <f t="shared" si="21"/>
        <v>0</v>
      </c>
      <c r="X63" s="290">
        <f t="shared" si="21"/>
        <v>0</v>
      </c>
      <c r="Y63" s="290">
        <f t="shared" si="21"/>
        <v>0</v>
      </c>
      <c r="Z63" s="290">
        <f t="shared" si="21"/>
        <v>0</v>
      </c>
      <c r="AA63" s="290">
        <f t="shared" si="21"/>
        <v>0</v>
      </c>
      <c r="AB63" s="290">
        <f t="shared" si="21"/>
        <v>0</v>
      </c>
      <c r="AC63" s="290">
        <f t="shared" si="21"/>
        <v>0</v>
      </c>
      <c r="AD63" s="290">
        <f t="shared" si="21"/>
        <v>0</v>
      </c>
      <c r="AE63" s="290">
        <f t="shared" si="21"/>
        <v>0</v>
      </c>
      <c r="AF63" s="290">
        <f t="shared" si="21"/>
        <v>0</v>
      </c>
      <c r="AG63" s="189">
        <f t="shared" si="20"/>
        <v>0</v>
      </c>
      <c r="AH63" s="292"/>
    </row>
    <row r="64" collapsed="1">
      <c r="A64" s="211"/>
      <c r="B64" s="307"/>
      <c r="C64" s="307"/>
      <c r="D64" s="307"/>
      <c r="E64" s="307"/>
      <c r="F64" s="307"/>
      <c r="G64" s="307"/>
      <c r="H64" s="307"/>
      <c r="I64" s="307"/>
      <c r="J64" s="307"/>
      <c r="K64" s="307"/>
      <c r="L64" s="307"/>
      <c r="M64" s="307"/>
      <c r="N64" s="307"/>
      <c r="O64" s="307"/>
      <c r="P64" s="307"/>
      <c r="Q64" s="307"/>
      <c r="R64" s="307"/>
      <c r="S64" s="307"/>
      <c r="T64" s="307"/>
      <c r="U64" s="307"/>
      <c r="V64" s="307"/>
      <c r="W64" s="307"/>
      <c r="X64" s="307"/>
      <c r="Y64" s="307"/>
      <c r="Z64" s="307"/>
      <c r="AA64" s="307"/>
      <c r="AB64" s="307"/>
      <c r="AC64" s="307"/>
      <c r="AD64" s="307"/>
      <c r="AE64" s="307"/>
      <c r="AF64" s="307"/>
      <c r="AG64" s="189"/>
      <c r="AH64" s="150"/>
    </row>
    <row r="65" hidden="1" outlineLevel="1">
      <c r="A65" s="288" t="s">
        <v>235</v>
      </c>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189">
        <f t="shared" ref="AG65:AG68" si="22">SUM(B65:AF65)</f>
        <v>0</v>
      </c>
      <c r="AH65" s="208"/>
    </row>
    <row r="66" hidden="1" outlineLevel="1">
      <c r="A66" s="288" t="s">
        <v>1419</v>
      </c>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189">
        <f t="shared" si="22"/>
        <v>0</v>
      </c>
      <c r="AH66" s="201"/>
    </row>
    <row r="67" hidden="1" outlineLevel="1">
      <c r="A67" s="288" t="s">
        <v>1420</v>
      </c>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189">
        <f t="shared" si="22"/>
        <v>0</v>
      </c>
      <c r="AH67" s="201"/>
    </row>
    <row r="68" hidden="1" outlineLevel="1">
      <c r="A68" s="289" t="s">
        <v>238</v>
      </c>
      <c r="B68" s="290">
        <f t="shared" ref="B68:AF68" si="23">sum(B65:B67)</f>
        <v>0</v>
      </c>
      <c r="C68" s="290">
        <f t="shared" si="23"/>
        <v>0</v>
      </c>
      <c r="D68" s="290">
        <f t="shared" si="23"/>
        <v>0</v>
      </c>
      <c r="E68" s="290">
        <f t="shared" si="23"/>
        <v>0</v>
      </c>
      <c r="F68" s="290">
        <f t="shared" si="23"/>
        <v>0</v>
      </c>
      <c r="G68" s="290">
        <f t="shared" si="23"/>
        <v>0</v>
      </c>
      <c r="H68" s="290">
        <f t="shared" si="23"/>
        <v>0</v>
      </c>
      <c r="I68" s="290">
        <f t="shared" si="23"/>
        <v>0</v>
      </c>
      <c r="J68" s="290">
        <f t="shared" si="23"/>
        <v>0</v>
      </c>
      <c r="K68" s="290">
        <f t="shared" si="23"/>
        <v>0</v>
      </c>
      <c r="L68" s="290">
        <f t="shared" si="23"/>
        <v>0</v>
      </c>
      <c r="M68" s="290">
        <f t="shared" si="23"/>
        <v>0</v>
      </c>
      <c r="N68" s="290">
        <f t="shared" si="23"/>
        <v>0</v>
      </c>
      <c r="O68" s="290">
        <f t="shared" si="23"/>
        <v>0</v>
      </c>
      <c r="P68" s="290">
        <f t="shared" si="23"/>
        <v>0</v>
      </c>
      <c r="Q68" s="290">
        <f t="shared" si="23"/>
        <v>0</v>
      </c>
      <c r="R68" s="290">
        <f t="shared" si="23"/>
        <v>0</v>
      </c>
      <c r="S68" s="290">
        <f t="shared" si="23"/>
        <v>0</v>
      </c>
      <c r="T68" s="290">
        <f t="shared" si="23"/>
        <v>0</v>
      </c>
      <c r="U68" s="290">
        <f t="shared" si="23"/>
        <v>0</v>
      </c>
      <c r="V68" s="290">
        <f t="shared" si="23"/>
        <v>0</v>
      </c>
      <c r="W68" s="290">
        <f t="shared" si="23"/>
        <v>0</v>
      </c>
      <c r="X68" s="290">
        <f t="shared" si="23"/>
        <v>0</v>
      </c>
      <c r="Y68" s="290">
        <f t="shared" si="23"/>
        <v>0</v>
      </c>
      <c r="Z68" s="290">
        <f t="shared" si="23"/>
        <v>0</v>
      </c>
      <c r="AA68" s="290">
        <f t="shared" si="23"/>
        <v>0</v>
      </c>
      <c r="AB68" s="290">
        <f t="shared" si="23"/>
        <v>0</v>
      </c>
      <c r="AC68" s="290">
        <f t="shared" si="23"/>
        <v>0</v>
      </c>
      <c r="AD68" s="290">
        <f t="shared" si="23"/>
        <v>0</v>
      </c>
      <c r="AE68" s="290">
        <f t="shared" si="23"/>
        <v>0</v>
      </c>
      <c r="AF68" s="290">
        <f t="shared" si="23"/>
        <v>0</v>
      </c>
      <c r="AG68" s="189">
        <f t="shared" si="22"/>
        <v>0</v>
      </c>
      <c r="AH68" s="292"/>
    </row>
    <row r="69" hidden="1" outlineLevel="1">
      <c r="A69" s="211"/>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189"/>
      <c r="AH69" s="150"/>
    </row>
    <row r="70" collapsed="1">
      <c r="A70" s="218" t="s">
        <v>239</v>
      </c>
      <c r="B70" s="219">
        <f t="shared" ref="B70:AF70" si="24">sum(B74,B78,B83)</f>
        <v>0</v>
      </c>
      <c r="C70" s="219">
        <f t="shared" si="24"/>
        <v>0</v>
      </c>
      <c r="D70" s="219">
        <f t="shared" si="24"/>
        <v>0</v>
      </c>
      <c r="E70" s="219">
        <f t="shared" si="24"/>
        <v>0</v>
      </c>
      <c r="F70" s="219">
        <f t="shared" si="24"/>
        <v>0</v>
      </c>
      <c r="G70" s="219">
        <f t="shared" si="24"/>
        <v>0</v>
      </c>
      <c r="H70" s="219">
        <f t="shared" si="24"/>
        <v>0</v>
      </c>
      <c r="I70" s="219">
        <f t="shared" si="24"/>
        <v>0</v>
      </c>
      <c r="J70" s="219">
        <f t="shared" si="24"/>
        <v>0</v>
      </c>
      <c r="K70" s="219">
        <f t="shared" si="24"/>
        <v>0</v>
      </c>
      <c r="L70" s="219">
        <f t="shared" si="24"/>
        <v>0</v>
      </c>
      <c r="M70" s="219">
        <f t="shared" si="24"/>
        <v>0</v>
      </c>
      <c r="N70" s="219">
        <f t="shared" si="24"/>
        <v>0</v>
      </c>
      <c r="O70" s="219">
        <f t="shared" si="24"/>
        <v>0</v>
      </c>
      <c r="P70" s="219">
        <f t="shared" si="24"/>
        <v>0</v>
      </c>
      <c r="Q70" s="219">
        <f t="shared" si="24"/>
        <v>0</v>
      </c>
      <c r="R70" s="219">
        <f t="shared" si="24"/>
        <v>0</v>
      </c>
      <c r="S70" s="219">
        <f t="shared" si="24"/>
        <v>0</v>
      </c>
      <c r="T70" s="219">
        <f t="shared" si="24"/>
        <v>0</v>
      </c>
      <c r="U70" s="219">
        <f t="shared" si="24"/>
        <v>0</v>
      </c>
      <c r="V70" s="219">
        <f t="shared" si="24"/>
        <v>0</v>
      </c>
      <c r="W70" s="219">
        <f t="shared" si="24"/>
        <v>0</v>
      </c>
      <c r="X70" s="219">
        <f t="shared" si="24"/>
        <v>0</v>
      </c>
      <c r="Y70" s="219">
        <f t="shared" si="24"/>
        <v>0</v>
      </c>
      <c r="Z70" s="219">
        <f t="shared" si="24"/>
        <v>0</v>
      </c>
      <c r="AA70" s="219">
        <f t="shared" si="24"/>
        <v>0</v>
      </c>
      <c r="AB70" s="219">
        <f t="shared" si="24"/>
        <v>0</v>
      </c>
      <c r="AC70" s="219">
        <f t="shared" si="24"/>
        <v>0</v>
      </c>
      <c r="AD70" s="219">
        <f t="shared" si="24"/>
        <v>0</v>
      </c>
      <c r="AE70" s="219">
        <f t="shared" si="24"/>
        <v>0</v>
      </c>
      <c r="AF70" s="219">
        <f t="shared" si="24"/>
        <v>0</v>
      </c>
      <c r="AG70" s="189">
        <f t="shared" ref="AG70:AG74" si="25">SUM(B70:AF70)</f>
        <v>0</v>
      </c>
      <c r="AH70" s="220"/>
    </row>
    <row r="71" hidden="1" outlineLevel="1">
      <c r="A71" s="288" t="s">
        <v>240</v>
      </c>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189">
        <f t="shared" si="25"/>
        <v>0</v>
      </c>
      <c r="AH71" s="208"/>
    </row>
    <row r="72" hidden="1" outlineLevel="1">
      <c r="A72" s="288" t="s">
        <v>1421</v>
      </c>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189">
        <f t="shared" si="25"/>
        <v>0</v>
      </c>
      <c r="AH72" s="208"/>
    </row>
    <row r="73" hidden="1" outlineLevel="1">
      <c r="A73" s="288" t="s">
        <v>1422</v>
      </c>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189">
        <f t="shared" si="25"/>
        <v>0</v>
      </c>
      <c r="AH73" s="150"/>
    </row>
    <row r="74" hidden="1" outlineLevel="1">
      <c r="A74" s="289" t="s">
        <v>243</v>
      </c>
      <c r="B74" s="290">
        <f t="shared" ref="B74:AF74" si="26">sum(B71:B73)</f>
        <v>0</v>
      </c>
      <c r="C74" s="290">
        <f t="shared" si="26"/>
        <v>0</v>
      </c>
      <c r="D74" s="290">
        <f t="shared" si="26"/>
        <v>0</v>
      </c>
      <c r="E74" s="290">
        <f t="shared" si="26"/>
        <v>0</v>
      </c>
      <c r="F74" s="290">
        <f t="shared" si="26"/>
        <v>0</v>
      </c>
      <c r="G74" s="290">
        <f t="shared" si="26"/>
        <v>0</v>
      </c>
      <c r="H74" s="290">
        <f t="shared" si="26"/>
        <v>0</v>
      </c>
      <c r="I74" s="290">
        <f t="shared" si="26"/>
        <v>0</v>
      </c>
      <c r="J74" s="290">
        <f t="shared" si="26"/>
        <v>0</v>
      </c>
      <c r="K74" s="290">
        <f t="shared" si="26"/>
        <v>0</v>
      </c>
      <c r="L74" s="290">
        <f t="shared" si="26"/>
        <v>0</v>
      </c>
      <c r="M74" s="290">
        <f t="shared" si="26"/>
        <v>0</v>
      </c>
      <c r="N74" s="290">
        <f t="shared" si="26"/>
        <v>0</v>
      </c>
      <c r="O74" s="290">
        <f t="shared" si="26"/>
        <v>0</v>
      </c>
      <c r="P74" s="290">
        <f t="shared" si="26"/>
        <v>0</v>
      </c>
      <c r="Q74" s="290">
        <f t="shared" si="26"/>
        <v>0</v>
      </c>
      <c r="R74" s="290">
        <f t="shared" si="26"/>
        <v>0</v>
      </c>
      <c r="S74" s="290">
        <f t="shared" si="26"/>
        <v>0</v>
      </c>
      <c r="T74" s="290">
        <f t="shared" si="26"/>
        <v>0</v>
      </c>
      <c r="U74" s="290">
        <f t="shared" si="26"/>
        <v>0</v>
      </c>
      <c r="V74" s="290">
        <f t="shared" si="26"/>
        <v>0</v>
      </c>
      <c r="W74" s="290">
        <f t="shared" si="26"/>
        <v>0</v>
      </c>
      <c r="X74" s="290">
        <f t="shared" si="26"/>
        <v>0</v>
      </c>
      <c r="Y74" s="290">
        <f t="shared" si="26"/>
        <v>0</v>
      </c>
      <c r="Z74" s="290">
        <f t="shared" si="26"/>
        <v>0</v>
      </c>
      <c r="AA74" s="290">
        <f t="shared" si="26"/>
        <v>0</v>
      </c>
      <c r="AB74" s="290">
        <f t="shared" si="26"/>
        <v>0</v>
      </c>
      <c r="AC74" s="290">
        <f t="shared" si="26"/>
        <v>0</v>
      </c>
      <c r="AD74" s="290">
        <f t="shared" si="26"/>
        <v>0</v>
      </c>
      <c r="AE74" s="290">
        <f t="shared" si="26"/>
        <v>0</v>
      </c>
      <c r="AF74" s="290">
        <f t="shared" si="26"/>
        <v>0</v>
      </c>
      <c r="AG74" s="189">
        <f t="shared" si="25"/>
        <v>0</v>
      </c>
      <c r="AH74" s="150"/>
    </row>
    <row r="75" hidden="1" outlineLevel="1">
      <c r="A75" s="211"/>
      <c r="B75" s="352"/>
      <c r="C75" s="352"/>
      <c r="D75" s="352"/>
      <c r="E75" s="352"/>
      <c r="F75" s="352"/>
      <c r="G75" s="352"/>
      <c r="H75" s="352"/>
      <c r="I75" s="352"/>
      <c r="J75" s="352"/>
      <c r="K75" s="352"/>
      <c r="L75" s="352"/>
      <c r="M75" s="352"/>
      <c r="N75" s="352"/>
      <c r="O75" s="352"/>
      <c r="P75" s="352"/>
      <c r="Q75" s="352"/>
      <c r="R75" s="352"/>
      <c r="S75" s="352"/>
      <c r="T75" s="352"/>
      <c r="U75" s="352"/>
      <c r="V75" s="352"/>
      <c r="W75" s="352"/>
      <c r="X75" s="352"/>
      <c r="Y75" s="352"/>
      <c r="Z75" s="352"/>
      <c r="AA75" s="352"/>
      <c r="AB75" s="352"/>
      <c r="AC75" s="352"/>
      <c r="AD75" s="352"/>
      <c r="AE75" s="352"/>
      <c r="AF75" s="352"/>
      <c r="AG75" s="189"/>
      <c r="AH75" s="185"/>
    </row>
    <row r="76" hidden="1" outlineLevel="1">
      <c r="A76" s="288" t="s">
        <v>244</v>
      </c>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189">
        <f t="shared" ref="AG76:AG78" si="27">SUM(B76:AF76)</f>
        <v>0</v>
      </c>
      <c r="AH76" s="208"/>
    </row>
    <row r="77" hidden="1" outlineLevel="1">
      <c r="A77" s="288" t="s">
        <v>1423</v>
      </c>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21"/>
      <c r="AF77" s="221"/>
      <c r="AG77" s="189">
        <f t="shared" si="27"/>
        <v>0</v>
      </c>
      <c r="AH77" s="208"/>
    </row>
    <row r="78" hidden="1" outlineLevel="1">
      <c r="A78" s="289" t="s">
        <v>246</v>
      </c>
      <c r="B78" s="290">
        <f t="shared" ref="B78:AF78" si="28">sum(B76:B77)</f>
        <v>0</v>
      </c>
      <c r="C78" s="290">
        <f t="shared" si="28"/>
        <v>0</v>
      </c>
      <c r="D78" s="290">
        <f t="shared" si="28"/>
        <v>0</v>
      </c>
      <c r="E78" s="290">
        <f t="shared" si="28"/>
        <v>0</v>
      </c>
      <c r="F78" s="290">
        <f t="shared" si="28"/>
        <v>0</v>
      </c>
      <c r="G78" s="290">
        <f t="shared" si="28"/>
        <v>0</v>
      </c>
      <c r="H78" s="290">
        <f t="shared" si="28"/>
        <v>0</v>
      </c>
      <c r="I78" s="290">
        <f t="shared" si="28"/>
        <v>0</v>
      </c>
      <c r="J78" s="290">
        <f t="shared" si="28"/>
        <v>0</v>
      </c>
      <c r="K78" s="290">
        <f t="shared" si="28"/>
        <v>0</v>
      </c>
      <c r="L78" s="290">
        <f t="shared" si="28"/>
        <v>0</v>
      </c>
      <c r="M78" s="290">
        <f t="shared" si="28"/>
        <v>0</v>
      </c>
      <c r="N78" s="290">
        <f t="shared" si="28"/>
        <v>0</v>
      </c>
      <c r="O78" s="290">
        <f t="shared" si="28"/>
        <v>0</v>
      </c>
      <c r="P78" s="290">
        <f t="shared" si="28"/>
        <v>0</v>
      </c>
      <c r="Q78" s="290">
        <f t="shared" si="28"/>
        <v>0</v>
      </c>
      <c r="R78" s="290">
        <f t="shared" si="28"/>
        <v>0</v>
      </c>
      <c r="S78" s="290">
        <f t="shared" si="28"/>
        <v>0</v>
      </c>
      <c r="T78" s="290">
        <f t="shared" si="28"/>
        <v>0</v>
      </c>
      <c r="U78" s="290">
        <f t="shared" si="28"/>
        <v>0</v>
      </c>
      <c r="V78" s="290">
        <f t="shared" si="28"/>
        <v>0</v>
      </c>
      <c r="W78" s="290">
        <f t="shared" si="28"/>
        <v>0</v>
      </c>
      <c r="X78" s="290">
        <f t="shared" si="28"/>
        <v>0</v>
      </c>
      <c r="Y78" s="290">
        <f t="shared" si="28"/>
        <v>0</v>
      </c>
      <c r="Z78" s="290">
        <f t="shared" si="28"/>
        <v>0</v>
      </c>
      <c r="AA78" s="290">
        <f t="shared" si="28"/>
        <v>0</v>
      </c>
      <c r="AB78" s="290">
        <f t="shared" si="28"/>
        <v>0</v>
      </c>
      <c r="AC78" s="290">
        <f t="shared" si="28"/>
        <v>0</v>
      </c>
      <c r="AD78" s="290">
        <f t="shared" si="28"/>
        <v>0</v>
      </c>
      <c r="AE78" s="290">
        <f t="shared" si="28"/>
        <v>0</v>
      </c>
      <c r="AF78" s="290">
        <f t="shared" si="28"/>
        <v>0</v>
      </c>
      <c r="AG78" s="189">
        <f t="shared" si="27"/>
        <v>0</v>
      </c>
      <c r="AH78" s="150"/>
    </row>
    <row r="79" hidden="1" outlineLevel="1">
      <c r="A79" s="211"/>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89"/>
      <c r="AH79" s="185"/>
    </row>
    <row r="80" hidden="1" outlineLevel="1">
      <c r="A80" s="288" t="s">
        <v>1424</v>
      </c>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189">
        <f t="shared" ref="AG80:AG83" si="29">SUM(B80:AF80)</f>
        <v>0</v>
      </c>
      <c r="AH80" s="208"/>
    </row>
    <row r="81" hidden="1" outlineLevel="1">
      <c r="A81" s="288" t="s">
        <v>1425</v>
      </c>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189">
        <f t="shared" si="29"/>
        <v>0</v>
      </c>
      <c r="AH81" s="208"/>
    </row>
    <row r="82" hidden="1" outlineLevel="1">
      <c r="A82" s="288" t="s">
        <v>1426</v>
      </c>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189">
        <f t="shared" si="29"/>
        <v>0</v>
      </c>
      <c r="AH82" s="208"/>
    </row>
    <row r="83" hidden="1" outlineLevel="1">
      <c r="A83" s="296" t="s">
        <v>250</v>
      </c>
      <c r="B83" s="297">
        <f t="shared" ref="B83:AF83" si="30">sum(B80:B82)</f>
        <v>0</v>
      </c>
      <c r="C83" s="297">
        <f t="shared" si="30"/>
        <v>0</v>
      </c>
      <c r="D83" s="297">
        <f t="shared" si="30"/>
        <v>0</v>
      </c>
      <c r="E83" s="297">
        <f t="shared" si="30"/>
        <v>0</v>
      </c>
      <c r="F83" s="297">
        <f t="shared" si="30"/>
        <v>0</v>
      </c>
      <c r="G83" s="297">
        <f t="shared" si="30"/>
        <v>0</v>
      </c>
      <c r="H83" s="297">
        <f t="shared" si="30"/>
        <v>0</v>
      </c>
      <c r="I83" s="297">
        <f t="shared" si="30"/>
        <v>0</v>
      </c>
      <c r="J83" s="297">
        <f t="shared" si="30"/>
        <v>0</v>
      </c>
      <c r="K83" s="297">
        <f t="shared" si="30"/>
        <v>0</v>
      </c>
      <c r="L83" s="297">
        <f t="shared" si="30"/>
        <v>0</v>
      </c>
      <c r="M83" s="297">
        <f t="shared" si="30"/>
        <v>0</v>
      </c>
      <c r="N83" s="297">
        <f t="shared" si="30"/>
        <v>0</v>
      </c>
      <c r="O83" s="297">
        <f t="shared" si="30"/>
        <v>0</v>
      </c>
      <c r="P83" s="297">
        <f t="shared" si="30"/>
        <v>0</v>
      </c>
      <c r="Q83" s="297">
        <f t="shared" si="30"/>
        <v>0</v>
      </c>
      <c r="R83" s="297">
        <f t="shared" si="30"/>
        <v>0</v>
      </c>
      <c r="S83" s="297">
        <f t="shared" si="30"/>
        <v>0</v>
      </c>
      <c r="T83" s="297">
        <f t="shared" si="30"/>
        <v>0</v>
      </c>
      <c r="U83" s="297">
        <f t="shared" si="30"/>
        <v>0</v>
      </c>
      <c r="V83" s="297">
        <f t="shared" si="30"/>
        <v>0</v>
      </c>
      <c r="W83" s="297">
        <f t="shared" si="30"/>
        <v>0</v>
      </c>
      <c r="X83" s="297">
        <f t="shared" si="30"/>
        <v>0</v>
      </c>
      <c r="Y83" s="297">
        <f t="shared" si="30"/>
        <v>0</v>
      </c>
      <c r="Z83" s="297">
        <f t="shared" si="30"/>
        <v>0</v>
      </c>
      <c r="AA83" s="297">
        <f t="shared" si="30"/>
        <v>0</v>
      </c>
      <c r="AB83" s="297">
        <f t="shared" si="30"/>
        <v>0</v>
      </c>
      <c r="AC83" s="297">
        <f t="shared" si="30"/>
        <v>0</v>
      </c>
      <c r="AD83" s="297">
        <f t="shared" si="30"/>
        <v>0</v>
      </c>
      <c r="AE83" s="297">
        <f t="shared" si="30"/>
        <v>0</v>
      </c>
      <c r="AF83" s="297">
        <f t="shared" si="30"/>
        <v>0</v>
      </c>
      <c r="AG83" s="189">
        <f t="shared" si="29"/>
        <v>0</v>
      </c>
      <c r="AH83" s="298"/>
    </row>
    <row r="84">
      <c r="A84" s="211"/>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89"/>
      <c r="AH84" s="185"/>
    </row>
    <row r="85">
      <c r="A85" s="299" t="s">
        <v>278</v>
      </c>
      <c r="B85" s="245"/>
      <c r="C85" s="245"/>
      <c r="D85" s="245"/>
      <c r="E85" s="245"/>
      <c r="F85" s="245"/>
      <c r="G85" s="245"/>
      <c r="H85" s="245"/>
      <c r="I85" s="245"/>
      <c r="J85" s="245"/>
      <c r="K85" s="245"/>
      <c r="L85" s="245"/>
      <c r="M85" s="245"/>
      <c r="N85" s="245"/>
      <c r="O85" s="245"/>
      <c r="P85" s="245"/>
      <c r="Q85" s="245"/>
      <c r="R85" s="245"/>
      <c r="S85" s="245"/>
      <c r="T85" s="245"/>
      <c r="U85" s="245"/>
      <c r="V85" s="245"/>
      <c r="W85" s="245"/>
      <c r="X85" s="245"/>
      <c r="Y85" s="245"/>
      <c r="Z85" s="245"/>
      <c r="AA85" s="245"/>
      <c r="AB85" s="245"/>
      <c r="AC85" s="245"/>
      <c r="AD85" s="245"/>
      <c r="AE85" s="245"/>
      <c r="AF85" s="245"/>
      <c r="AG85" s="189">
        <f t="shared" ref="AG85:AG98" si="31">SUM(B85:AF85)</f>
        <v>0</v>
      </c>
      <c r="AH85" s="226"/>
    </row>
    <row r="86">
      <c r="A86" s="300" t="s">
        <v>279</v>
      </c>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189">
        <f t="shared" si="31"/>
        <v>0</v>
      </c>
      <c r="AH86" s="201"/>
    </row>
    <row r="87">
      <c r="A87" s="300" t="s">
        <v>1427</v>
      </c>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189">
        <f t="shared" si="31"/>
        <v>0</v>
      </c>
      <c r="AH87" s="201"/>
    </row>
    <row r="88">
      <c r="A88" s="300" t="s">
        <v>1428</v>
      </c>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c r="AD88" s="235"/>
      <c r="AE88" s="235"/>
      <c r="AF88" s="235"/>
      <c r="AG88" s="189">
        <f t="shared" si="31"/>
        <v>0</v>
      </c>
      <c r="AH88" s="201"/>
    </row>
    <row r="89">
      <c r="A89" s="300" t="s">
        <v>1429</v>
      </c>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c r="AG89" s="189">
        <f t="shared" si="31"/>
        <v>0</v>
      </c>
      <c r="AH89" s="201"/>
    </row>
    <row r="90">
      <c r="A90" s="300" t="s">
        <v>1430</v>
      </c>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c r="AG90" s="189">
        <f t="shared" si="31"/>
        <v>0</v>
      </c>
      <c r="AH90" s="201"/>
    </row>
    <row r="91">
      <c r="A91" s="300" t="s">
        <v>1431</v>
      </c>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189">
        <f t="shared" si="31"/>
        <v>0</v>
      </c>
      <c r="AH91" s="201"/>
    </row>
    <row r="92" collapsed="1">
      <c r="A92" s="300" t="s">
        <v>1432</v>
      </c>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189">
        <f t="shared" si="31"/>
        <v>0</v>
      </c>
      <c r="AH92" s="201"/>
    </row>
    <row r="93" hidden="1" outlineLevel="1">
      <c r="A93" s="300" t="s">
        <v>1433</v>
      </c>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189">
        <f t="shared" si="31"/>
        <v>0</v>
      </c>
      <c r="AH93" s="201"/>
    </row>
    <row r="94" hidden="1" outlineLevel="1">
      <c r="A94" s="300" t="s">
        <v>1434</v>
      </c>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189">
        <f t="shared" si="31"/>
        <v>0</v>
      </c>
      <c r="AH94" s="201"/>
    </row>
    <row r="95" hidden="1" outlineLevel="1">
      <c r="A95" s="288" t="s">
        <v>1435</v>
      </c>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189">
        <f t="shared" si="31"/>
        <v>0</v>
      </c>
      <c r="AH95" s="201"/>
    </row>
    <row r="96" hidden="1" outlineLevel="1">
      <c r="A96" s="288" t="s">
        <v>1436</v>
      </c>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189">
        <f t="shared" si="31"/>
        <v>0</v>
      </c>
      <c r="AH96" s="201"/>
    </row>
    <row r="97" hidden="1" outlineLevel="1">
      <c r="A97" s="288" t="s">
        <v>290</v>
      </c>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189">
        <f t="shared" si="31"/>
        <v>0</v>
      </c>
      <c r="AH97" s="201"/>
    </row>
    <row r="98">
      <c r="A98" s="296" t="s">
        <v>291</v>
      </c>
      <c r="B98" s="297">
        <f t="shared" ref="B98:AF98" si="32">sum(B85:B97)</f>
        <v>0</v>
      </c>
      <c r="C98" s="297">
        <f t="shared" si="32"/>
        <v>0</v>
      </c>
      <c r="D98" s="297">
        <f t="shared" si="32"/>
        <v>0</v>
      </c>
      <c r="E98" s="297">
        <f t="shared" si="32"/>
        <v>0</v>
      </c>
      <c r="F98" s="297">
        <f t="shared" si="32"/>
        <v>0</v>
      </c>
      <c r="G98" s="297">
        <f t="shared" si="32"/>
        <v>0</v>
      </c>
      <c r="H98" s="297">
        <f t="shared" si="32"/>
        <v>0</v>
      </c>
      <c r="I98" s="297">
        <f t="shared" si="32"/>
        <v>0</v>
      </c>
      <c r="J98" s="297">
        <f t="shared" si="32"/>
        <v>0</v>
      </c>
      <c r="K98" s="297">
        <f t="shared" si="32"/>
        <v>0</v>
      </c>
      <c r="L98" s="297">
        <f t="shared" si="32"/>
        <v>0</v>
      </c>
      <c r="M98" s="297">
        <f t="shared" si="32"/>
        <v>0</v>
      </c>
      <c r="N98" s="297">
        <f t="shared" si="32"/>
        <v>0</v>
      </c>
      <c r="O98" s="297">
        <f t="shared" si="32"/>
        <v>0</v>
      </c>
      <c r="P98" s="297">
        <f t="shared" si="32"/>
        <v>0</v>
      </c>
      <c r="Q98" s="297">
        <f t="shared" si="32"/>
        <v>0</v>
      </c>
      <c r="R98" s="297">
        <f t="shared" si="32"/>
        <v>0</v>
      </c>
      <c r="S98" s="297">
        <f t="shared" si="32"/>
        <v>0</v>
      </c>
      <c r="T98" s="297">
        <f t="shared" si="32"/>
        <v>0</v>
      </c>
      <c r="U98" s="297">
        <f t="shared" si="32"/>
        <v>0</v>
      </c>
      <c r="V98" s="297">
        <f t="shared" si="32"/>
        <v>0</v>
      </c>
      <c r="W98" s="297">
        <f t="shared" si="32"/>
        <v>0</v>
      </c>
      <c r="X98" s="297">
        <f t="shared" si="32"/>
        <v>0</v>
      </c>
      <c r="Y98" s="297">
        <f t="shared" si="32"/>
        <v>0</v>
      </c>
      <c r="Z98" s="297">
        <f t="shared" si="32"/>
        <v>0</v>
      </c>
      <c r="AA98" s="297">
        <f t="shared" si="32"/>
        <v>0</v>
      </c>
      <c r="AB98" s="297">
        <f t="shared" si="32"/>
        <v>0</v>
      </c>
      <c r="AC98" s="297">
        <f t="shared" si="32"/>
        <v>0</v>
      </c>
      <c r="AD98" s="297">
        <f t="shared" si="32"/>
        <v>0</v>
      </c>
      <c r="AE98" s="297">
        <f t="shared" si="32"/>
        <v>0</v>
      </c>
      <c r="AF98" s="297">
        <f t="shared" si="32"/>
        <v>0</v>
      </c>
      <c r="AG98" s="189">
        <f t="shared" si="31"/>
        <v>0</v>
      </c>
      <c r="AH98" s="298"/>
    </row>
    <row r="99">
      <c r="A99" s="158"/>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89"/>
      <c r="AH99" s="201"/>
    </row>
    <row r="100">
      <c r="A100" s="186" t="s">
        <v>1437</v>
      </c>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89"/>
      <c r="AH100" s="283"/>
    </row>
    <row r="101">
      <c r="A101" s="356" t="s">
        <v>1438</v>
      </c>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c r="AA101" s="489"/>
      <c r="AB101" s="489"/>
      <c r="AC101" s="489"/>
      <c r="AD101" s="489"/>
      <c r="AE101" s="489"/>
      <c r="AF101" s="489"/>
      <c r="AG101" s="189"/>
      <c r="AH101" s="150"/>
    </row>
    <row r="102">
      <c r="A102" s="356" t="s">
        <v>799</v>
      </c>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89">
        <f t="shared" ref="AG102:AG104" si="33">SUM(B102:AF102)</f>
        <v>0</v>
      </c>
      <c r="AH102" s="150"/>
    </row>
    <row r="103">
      <c r="A103" s="356" t="s">
        <v>1439</v>
      </c>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89">
        <f t="shared" si="33"/>
        <v>0</v>
      </c>
      <c r="AH103" s="150"/>
    </row>
    <row r="104">
      <c r="A104" s="490" t="s">
        <v>1440</v>
      </c>
      <c r="B104" s="414">
        <f t="shared" ref="B104:AF104" si="34">sum(B101:B103)</f>
        <v>0</v>
      </c>
      <c r="C104" s="414">
        <f t="shared" si="34"/>
        <v>0</v>
      </c>
      <c r="D104" s="414">
        <f t="shared" si="34"/>
        <v>0</v>
      </c>
      <c r="E104" s="414">
        <f t="shared" si="34"/>
        <v>0</v>
      </c>
      <c r="F104" s="414">
        <f t="shared" si="34"/>
        <v>0</v>
      </c>
      <c r="G104" s="414">
        <f t="shared" si="34"/>
        <v>0</v>
      </c>
      <c r="H104" s="414">
        <f t="shared" si="34"/>
        <v>0</v>
      </c>
      <c r="I104" s="414">
        <f t="shared" si="34"/>
        <v>0</v>
      </c>
      <c r="J104" s="414">
        <f t="shared" si="34"/>
        <v>0</v>
      </c>
      <c r="K104" s="414">
        <f t="shared" si="34"/>
        <v>0</v>
      </c>
      <c r="L104" s="414">
        <f t="shared" si="34"/>
        <v>0</v>
      </c>
      <c r="M104" s="414">
        <f t="shared" si="34"/>
        <v>0</v>
      </c>
      <c r="N104" s="414">
        <f t="shared" si="34"/>
        <v>0</v>
      </c>
      <c r="O104" s="414">
        <f t="shared" si="34"/>
        <v>0</v>
      </c>
      <c r="P104" s="414">
        <f t="shared" si="34"/>
        <v>0</v>
      </c>
      <c r="Q104" s="414">
        <f t="shared" si="34"/>
        <v>0</v>
      </c>
      <c r="R104" s="414">
        <f t="shared" si="34"/>
        <v>0</v>
      </c>
      <c r="S104" s="414">
        <f t="shared" si="34"/>
        <v>0</v>
      </c>
      <c r="T104" s="414">
        <f t="shared" si="34"/>
        <v>0</v>
      </c>
      <c r="U104" s="414">
        <f t="shared" si="34"/>
        <v>0</v>
      </c>
      <c r="V104" s="414">
        <f t="shared" si="34"/>
        <v>0</v>
      </c>
      <c r="W104" s="414">
        <f t="shared" si="34"/>
        <v>0</v>
      </c>
      <c r="X104" s="414">
        <f t="shared" si="34"/>
        <v>0</v>
      </c>
      <c r="Y104" s="414">
        <f t="shared" si="34"/>
        <v>0</v>
      </c>
      <c r="Z104" s="414">
        <f t="shared" si="34"/>
        <v>0</v>
      </c>
      <c r="AA104" s="414">
        <f t="shared" si="34"/>
        <v>0</v>
      </c>
      <c r="AB104" s="414">
        <f t="shared" si="34"/>
        <v>0</v>
      </c>
      <c r="AC104" s="414">
        <f t="shared" si="34"/>
        <v>0</v>
      </c>
      <c r="AD104" s="414">
        <f t="shared" si="34"/>
        <v>0</v>
      </c>
      <c r="AE104" s="414">
        <f t="shared" si="34"/>
        <v>0</v>
      </c>
      <c r="AF104" s="414">
        <f t="shared" si="34"/>
        <v>0</v>
      </c>
      <c r="AG104" s="189">
        <f t="shared" si="33"/>
        <v>0</v>
      </c>
      <c r="AH104" s="150"/>
    </row>
    <row r="105">
      <c r="A105" s="158"/>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484"/>
      <c r="AH105" s="201"/>
    </row>
    <row r="106">
      <c r="A106" s="359"/>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c r="AD106" s="491"/>
      <c r="AE106" s="491"/>
      <c r="AF106" s="491"/>
      <c r="AG106" s="492"/>
      <c r="AH106" s="150"/>
    </row>
    <row r="107">
      <c r="A107" s="359"/>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c r="AD107" s="491"/>
      <c r="AE107" s="491"/>
      <c r="AF107" s="491"/>
      <c r="AG107" s="492"/>
      <c r="AH107" s="150"/>
    </row>
    <row r="108">
      <c r="A108" s="359"/>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c r="AA108" s="491"/>
      <c r="AB108" s="491"/>
      <c r="AC108" s="491"/>
      <c r="AD108" s="491"/>
      <c r="AE108" s="491"/>
      <c r="AF108" s="491"/>
      <c r="AG108" s="492"/>
      <c r="AH108" s="150"/>
    </row>
    <row r="109">
      <c r="A109" s="359"/>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c r="AA109" s="491"/>
      <c r="AB109" s="491"/>
      <c r="AC109" s="491"/>
      <c r="AD109" s="491"/>
      <c r="AE109" s="491"/>
      <c r="AF109" s="491"/>
      <c r="AG109" s="492"/>
      <c r="AH109" s="150"/>
    </row>
    <row r="110">
      <c r="A110" s="359"/>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c r="AA110" s="491"/>
      <c r="AB110" s="491"/>
      <c r="AC110" s="491"/>
      <c r="AD110" s="491"/>
      <c r="AE110" s="491"/>
      <c r="AF110" s="491"/>
      <c r="AG110" s="492"/>
      <c r="AH110" s="150"/>
    </row>
    <row r="111">
      <c r="A111" s="359"/>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c r="AA111" s="491"/>
      <c r="AB111" s="491"/>
      <c r="AC111" s="491"/>
      <c r="AD111" s="491"/>
      <c r="AE111" s="491"/>
      <c r="AF111" s="491"/>
      <c r="AG111" s="492"/>
      <c r="AH111" s="150"/>
    </row>
    <row r="112">
      <c r="A112" s="359"/>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91"/>
      <c r="AD112" s="491"/>
      <c r="AE112" s="491"/>
      <c r="AF112" s="491"/>
      <c r="AG112" s="492"/>
      <c r="AH112" s="15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8.38"/>
  </cols>
  <sheetData>
    <row r="1">
      <c r="A1" s="493"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494"/>
      <c r="AH1" s="495"/>
    </row>
    <row r="2">
      <c r="A2" s="496"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497" t="s">
        <v>267</v>
      </c>
      <c r="AH2" s="143"/>
    </row>
    <row r="3">
      <c r="A3" s="498" t="s">
        <v>220</v>
      </c>
      <c r="B3" s="449">
        <f>Summary!B119</f>
        <v>44</v>
      </c>
      <c r="C3" s="449">
        <f>Summary!C119</f>
        <v>48</v>
      </c>
      <c r="D3" s="449">
        <f>Summary!D119</f>
        <v>55</v>
      </c>
      <c r="E3" s="449">
        <f>Summary!E119</f>
        <v>104</v>
      </c>
      <c r="F3" s="449">
        <f>Summary!F119</f>
        <v>36</v>
      </c>
      <c r="G3" s="449">
        <f>Summary!G119</f>
        <v>62</v>
      </c>
      <c r="H3" s="449">
        <f>Summary!H119</f>
        <v>62</v>
      </c>
      <c r="I3" s="449">
        <f>Summary!I119</f>
        <v>86</v>
      </c>
      <c r="J3" s="449">
        <f>Summary!J119</f>
        <v>32</v>
      </c>
      <c r="K3" s="449">
        <f>Summary!K119</f>
        <v>85</v>
      </c>
      <c r="L3" s="449">
        <f>Summary!L119</f>
        <v>70</v>
      </c>
      <c r="M3" s="449">
        <f>Summary!M119</f>
        <v>42</v>
      </c>
      <c r="N3" s="449">
        <f>Summary!N119</f>
        <v>52</v>
      </c>
      <c r="O3" s="449">
        <f>Summary!O119</f>
        <v>24</v>
      </c>
      <c r="P3" s="449">
        <f>Summary!P119</f>
        <v>34</v>
      </c>
      <c r="Q3" s="449">
        <f>Summary!Q119</f>
        <v>19</v>
      </c>
      <c r="R3" s="449">
        <f>Summary!R119</f>
        <v>12</v>
      </c>
      <c r="S3" s="449">
        <f>Summary!S119</f>
        <v>17</v>
      </c>
      <c r="T3" s="449">
        <f>Summary!T119</f>
        <v>17</v>
      </c>
      <c r="U3" s="449">
        <f>Summary!U119</f>
        <v>17</v>
      </c>
      <c r="V3" s="449">
        <f>Summary!V119</f>
        <v>36</v>
      </c>
      <c r="W3" s="449">
        <f>Summary!W119</f>
        <v>39</v>
      </c>
      <c r="X3" s="449">
        <f>Summary!X119</f>
        <v>19</v>
      </c>
      <c r="Y3" s="449">
        <f>Summary!Y119</f>
        <v>44</v>
      </c>
      <c r="Z3" s="449">
        <f>Summary!Z119</f>
        <v>12</v>
      </c>
      <c r="AA3" s="449">
        <f>Summary!AA119</f>
        <v>41</v>
      </c>
      <c r="AB3" s="449">
        <f>Summary!AB119</f>
        <v>38</v>
      </c>
      <c r="AC3" s="449">
        <f>Summary!AC119</f>
        <v>36</v>
      </c>
      <c r="AD3" s="449">
        <f>Summary!AD119</f>
        <v>10</v>
      </c>
      <c r="AE3" s="449">
        <f>Summary!AE119</f>
        <v>13</v>
      </c>
      <c r="AF3" s="449">
        <f>Summary!AF119</f>
        <v>14</v>
      </c>
      <c r="AG3" s="499">
        <f t="shared" ref="AG3:AG7" si="1">SUM(B3:AF3)</f>
        <v>1220</v>
      </c>
      <c r="AH3" s="500"/>
    </row>
    <row r="4">
      <c r="A4" s="498" t="s">
        <v>208</v>
      </c>
      <c r="B4" s="501">
        <f>Summary!B64</f>
        <v>8953.9704</v>
      </c>
      <c r="C4" s="501">
        <f>Summary!C64</f>
        <v>9798.8448</v>
      </c>
      <c r="D4" s="501">
        <f>Summary!D64</f>
        <v>11447.199</v>
      </c>
      <c r="E4" s="501">
        <f>Summary!E64</f>
        <v>20586.9144</v>
      </c>
      <c r="F4" s="501">
        <f>Summary!F64</f>
        <v>6691.0656</v>
      </c>
      <c r="G4" s="501">
        <f>Summary!G64</f>
        <v>11503.4532</v>
      </c>
      <c r="H4" s="501">
        <f>Summary!H64</f>
        <v>11630.8212</v>
      </c>
      <c r="I4" s="501">
        <f>Summary!I64</f>
        <v>16041.9996</v>
      </c>
      <c r="J4" s="501">
        <f>Summary!J64</f>
        <v>5485.3152</v>
      </c>
      <c r="K4" s="501">
        <f>Summary!K64</f>
        <v>15852.009</v>
      </c>
      <c r="L4" s="501">
        <f>Summary!L64</f>
        <v>13150.746</v>
      </c>
      <c r="M4" s="501">
        <f>Summary!M64</f>
        <v>7682.4132</v>
      </c>
      <c r="N4" s="501">
        <f>Summary!N64</f>
        <v>9879.5112</v>
      </c>
      <c r="O4" s="501">
        <f>Summary!O64</f>
        <v>4411.1784</v>
      </c>
      <c r="P4" s="501">
        <f>Summary!P64</f>
        <v>6311.0844</v>
      </c>
      <c r="Q4" s="501">
        <f>Summary!Q64</f>
        <v>3164.0334</v>
      </c>
      <c r="R4" s="501">
        <f>Summary!R64</f>
        <v>2131.2912</v>
      </c>
      <c r="S4" s="501">
        <f>Summary!S64</f>
        <v>3081.2442</v>
      </c>
      <c r="T4" s="501">
        <f>Summary!T64</f>
        <v>3229.8402</v>
      </c>
      <c r="U4" s="501">
        <f>Summary!U64</f>
        <v>3229.8402</v>
      </c>
      <c r="V4" s="501">
        <f>Summary!V64</f>
        <v>6839.6616</v>
      </c>
      <c r="W4" s="501">
        <f>Summary!W64</f>
        <v>7261.0374</v>
      </c>
      <c r="X4" s="501">
        <f>Summary!X64</f>
        <v>3609.8214</v>
      </c>
      <c r="Y4" s="501">
        <f>Summary!Y64</f>
        <v>7913.7984</v>
      </c>
      <c r="Z4" s="501">
        <f>Summary!Z64</f>
        <v>2279.8872</v>
      </c>
      <c r="AA4" s="501">
        <f>Summary!AA64</f>
        <v>7343.8266</v>
      </c>
      <c r="AB4" s="501">
        <f>Summary!AB64</f>
        <v>6922.4508</v>
      </c>
      <c r="AC4" s="501">
        <f>Summary!AC64</f>
        <v>6712.2936</v>
      </c>
      <c r="AD4" s="501">
        <f>Summary!AD64</f>
        <v>2090.958</v>
      </c>
      <c r="AE4" s="501">
        <f>Summary!AE64</f>
        <v>2745.8418</v>
      </c>
      <c r="AF4" s="501">
        <f>Summary!AF64</f>
        <v>2957.0604</v>
      </c>
      <c r="AG4" s="502">
        <f t="shared" si="1"/>
        <v>230939.412</v>
      </c>
      <c r="AH4" s="503"/>
    </row>
    <row r="5">
      <c r="A5" s="498" t="s">
        <v>51</v>
      </c>
      <c r="B5" s="501">
        <f>Summary!B65</f>
        <v>8436</v>
      </c>
      <c r="C5" s="501">
        <f>Summary!C65</f>
        <v>9232</v>
      </c>
      <c r="D5" s="501">
        <f>Summary!D65</f>
        <v>10785</v>
      </c>
      <c r="E5" s="501">
        <f>Summary!E65</f>
        <v>19396</v>
      </c>
      <c r="F5" s="501">
        <f>Summary!F65</f>
        <v>6304</v>
      </c>
      <c r="G5" s="501">
        <f>Summary!G65</f>
        <v>10838</v>
      </c>
      <c r="H5" s="501">
        <f>Summary!H65</f>
        <v>10958</v>
      </c>
      <c r="I5" s="501">
        <f>Summary!I65</f>
        <v>15114</v>
      </c>
      <c r="J5" s="501">
        <f>Summary!J65</f>
        <v>5168</v>
      </c>
      <c r="K5" s="501">
        <f>Summary!K65</f>
        <v>14935</v>
      </c>
      <c r="L5" s="501">
        <f>Summary!L65</f>
        <v>12390</v>
      </c>
      <c r="M5" s="501">
        <f>Summary!M65</f>
        <v>7238</v>
      </c>
      <c r="N5" s="501">
        <f>Summary!N65</f>
        <v>9308</v>
      </c>
      <c r="O5" s="501">
        <f>Summary!O65</f>
        <v>4156</v>
      </c>
      <c r="P5" s="501">
        <f>Summary!P65</f>
        <v>5946</v>
      </c>
      <c r="Q5" s="501">
        <f>Summary!Q65</f>
        <v>2981</v>
      </c>
      <c r="R5" s="501">
        <f>Summary!R65</f>
        <v>2008</v>
      </c>
      <c r="S5" s="501">
        <f>Summary!S65</f>
        <v>2903</v>
      </c>
      <c r="T5" s="501">
        <f>Summary!T65</f>
        <v>3043</v>
      </c>
      <c r="U5" s="501">
        <f>Summary!U65</f>
        <v>3043</v>
      </c>
      <c r="V5" s="501">
        <f>Summary!V65</f>
        <v>6444</v>
      </c>
      <c r="W5" s="501">
        <f>Summary!W65</f>
        <v>6841</v>
      </c>
      <c r="X5" s="501">
        <f>Summary!X65</f>
        <v>3401</v>
      </c>
      <c r="Y5" s="501">
        <f>Summary!Y65</f>
        <v>7456</v>
      </c>
      <c r="Z5" s="501">
        <f>Summary!Z65</f>
        <v>2148</v>
      </c>
      <c r="AA5" s="501">
        <f>Summary!AA65</f>
        <v>6919</v>
      </c>
      <c r="AB5" s="501">
        <f>Summary!AB65</f>
        <v>6522</v>
      </c>
      <c r="AC5" s="501">
        <f>Summary!AC65</f>
        <v>6324</v>
      </c>
      <c r="AD5" s="501">
        <f>Summary!AD65</f>
        <v>1970</v>
      </c>
      <c r="AE5" s="501">
        <f>Summary!AE65</f>
        <v>2587</v>
      </c>
      <c r="AF5" s="501">
        <f>Summary!AF65</f>
        <v>2786</v>
      </c>
      <c r="AG5" s="502">
        <f t="shared" si="1"/>
        <v>217580</v>
      </c>
      <c r="AH5" s="503"/>
    </row>
    <row r="6">
      <c r="A6" s="498" t="s">
        <v>63</v>
      </c>
      <c r="B6" s="501">
        <f>Summary!B66</f>
        <v>517.9704</v>
      </c>
      <c r="C6" s="501">
        <f>Summary!C66</f>
        <v>566.8448</v>
      </c>
      <c r="D6" s="501">
        <f>Summary!D66</f>
        <v>662.199</v>
      </c>
      <c r="E6" s="501">
        <f>Summary!E66</f>
        <v>1190.9144</v>
      </c>
      <c r="F6" s="501">
        <f>Summary!F66</f>
        <v>387.0656</v>
      </c>
      <c r="G6" s="501">
        <f>Summary!G66</f>
        <v>665.4532</v>
      </c>
      <c r="H6" s="501">
        <f>Summary!H66</f>
        <v>672.8212</v>
      </c>
      <c r="I6" s="501">
        <f>Summary!I66</f>
        <v>927.9996</v>
      </c>
      <c r="J6" s="501">
        <f>Summary!J66</f>
        <v>317.3152</v>
      </c>
      <c r="K6" s="501">
        <f>Summary!K66</f>
        <v>917.009</v>
      </c>
      <c r="L6" s="501">
        <f>Summary!L66</f>
        <v>760.746</v>
      </c>
      <c r="M6" s="501">
        <f>Summary!M66</f>
        <v>444.4132</v>
      </c>
      <c r="N6" s="501">
        <f>Summary!N66</f>
        <v>571.5112</v>
      </c>
      <c r="O6" s="501">
        <f>Summary!O66</f>
        <v>255.1784</v>
      </c>
      <c r="P6" s="501">
        <f>Summary!P66</f>
        <v>365.0844</v>
      </c>
      <c r="Q6" s="501">
        <f>Summary!Q66</f>
        <v>183.0334</v>
      </c>
      <c r="R6" s="501">
        <f>Summary!R66</f>
        <v>123.2912</v>
      </c>
      <c r="S6" s="501">
        <f>Summary!S66</f>
        <v>178.2442</v>
      </c>
      <c r="T6" s="501">
        <f>Summary!T66</f>
        <v>186.8402</v>
      </c>
      <c r="U6" s="501">
        <f>Summary!U66</f>
        <v>186.8402</v>
      </c>
      <c r="V6" s="501">
        <f>Summary!V66</f>
        <v>395.6616</v>
      </c>
      <c r="W6" s="501">
        <f>Summary!W66</f>
        <v>420.0374</v>
      </c>
      <c r="X6" s="501">
        <f>Summary!X66</f>
        <v>208.8214</v>
      </c>
      <c r="Y6" s="501">
        <f>Summary!Y66</f>
        <v>457.7984</v>
      </c>
      <c r="Z6" s="501">
        <f>Summary!Z66</f>
        <v>131.8872</v>
      </c>
      <c r="AA6" s="501">
        <f>Summary!AA66</f>
        <v>424.8266</v>
      </c>
      <c r="AB6" s="501">
        <f>Summary!AB66</f>
        <v>400.4508</v>
      </c>
      <c r="AC6" s="501">
        <f>Summary!AC66</f>
        <v>388.2936</v>
      </c>
      <c r="AD6" s="501">
        <f>Summary!AD66</f>
        <v>120.958</v>
      </c>
      <c r="AE6" s="501">
        <f>Summary!AE66</f>
        <v>158.8418</v>
      </c>
      <c r="AF6" s="501">
        <f>Summary!AF66</f>
        <v>171.0604</v>
      </c>
      <c r="AG6" s="502">
        <f t="shared" si="1"/>
        <v>13359.412</v>
      </c>
      <c r="AH6" s="503"/>
    </row>
    <row r="7">
      <c r="A7" s="498" t="s">
        <v>55</v>
      </c>
      <c r="B7" s="437" t="str">
        <f>Summary!B67</f>
        <v/>
      </c>
      <c r="C7" s="437" t="str">
        <f>Summary!C67</f>
        <v/>
      </c>
      <c r="D7" s="437" t="str">
        <f>Summary!D67</f>
        <v/>
      </c>
      <c r="E7" s="437" t="str">
        <f>Summary!E67</f>
        <v/>
      </c>
      <c r="F7" s="437" t="str">
        <f>Summary!F67</f>
        <v/>
      </c>
      <c r="G7" s="437" t="str">
        <f>Summary!G67</f>
        <v/>
      </c>
      <c r="H7" s="437" t="str">
        <f>Summary!H67</f>
        <v/>
      </c>
      <c r="I7" s="437" t="str">
        <f>Summary!I67</f>
        <v/>
      </c>
      <c r="J7" s="437" t="str">
        <f>Summary!J67</f>
        <v/>
      </c>
      <c r="K7" s="437" t="str">
        <f>Summary!K67</f>
        <v/>
      </c>
      <c r="L7" s="437" t="str">
        <f>Summary!L67</f>
        <v/>
      </c>
      <c r="M7" s="437" t="str">
        <f>Summary!M67</f>
        <v/>
      </c>
      <c r="N7" s="437" t="str">
        <f>Summary!N67</f>
        <v/>
      </c>
      <c r="O7" s="437" t="str">
        <f>Summary!O67</f>
        <v/>
      </c>
      <c r="P7" s="437" t="str">
        <f>Summary!P67</f>
        <v/>
      </c>
      <c r="Q7" s="437" t="str">
        <f>Summary!Q67</f>
        <v/>
      </c>
      <c r="R7" s="437" t="str">
        <f>Summary!R67</f>
        <v/>
      </c>
      <c r="S7" s="437" t="str">
        <f>Summary!S67</f>
        <v/>
      </c>
      <c r="T7" s="437" t="str">
        <f>Summary!T67</f>
        <v/>
      </c>
      <c r="U7" s="437" t="str">
        <f>Summary!U67</f>
        <v/>
      </c>
      <c r="V7" s="437" t="str">
        <f>Summary!V67</f>
        <v/>
      </c>
      <c r="W7" s="437" t="str">
        <f>Summary!W67</f>
        <v/>
      </c>
      <c r="X7" s="437" t="str">
        <f>Summary!X67</f>
        <v/>
      </c>
      <c r="Y7" s="437" t="str">
        <f>Summary!Y67</f>
        <v/>
      </c>
      <c r="Z7" s="437" t="str">
        <f>Summary!Z67</f>
        <v/>
      </c>
      <c r="AA7" s="437" t="str">
        <f>Summary!AA67</f>
        <v/>
      </c>
      <c r="AB7" s="437" t="str">
        <f>Summary!AB67</f>
        <v/>
      </c>
      <c r="AC7" s="437" t="str">
        <f>Summary!AC67</f>
        <v/>
      </c>
      <c r="AD7" s="437" t="str">
        <f>Summary!AD67</f>
        <v/>
      </c>
      <c r="AE7" s="437" t="str">
        <f>Summary!AE67</f>
        <v/>
      </c>
      <c r="AF7" s="437" t="str">
        <f>Summary!AF67</f>
        <v/>
      </c>
      <c r="AG7" s="504">
        <f t="shared" si="1"/>
        <v>0</v>
      </c>
      <c r="AH7" s="505"/>
    </row>
    <row r="8">
      <c r="A8" s="315"/>
      <c r="B8" s="315"/>
      <c r="C8" s="315"/>
      <c r="D8" s="315"/>
      <c r="E8" s="315"/>
      <c r="F8" s="315"/>
      <c r="G8" s="315"/>
      <c r="H8" s="315"/>
      <c r="I8" s="315"/>
      <c r="J8" s="315"/>
      <c r="K8" s="315"/>
      <c r="L8" s="315"/>
      <c r="M8" s="315"/>
      <c r="N8" s="315"/>
      <c r="O8" s="315"/>
      <c r="P8" s="315"/>
      <c r="Q8" s="315"/>
      <c r="R8" s="315"/>
      <c r="S8" s="315"/>
      <c r="T8" s="315"/>
      <c r="U8" s="315"/>
      <c r="V8" s="315"/>
      <c r="W8" s="315"/>
      <c r="X8" s="315"/>
      <c r="Y8" s="315"/>
      <c r="Z8" s="315"/>
      <c r="AA8" s="315"/>
      <c r="AB8" s="315"/>
      <c r="AC8" s="315"/>
      <c r="AD8" s="315"/>
      <c r="AE8" s="315"/>
      <c r="AF8" s="315"/>
      <c r="AG8" s="506"/>
      <c r="AH8" s="507"/>
    </row>
    <row r="9">
      <c r="A9" s="508" t="s">
        <v>1441</v>
      </c>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6"/>
      <c r="AH9" s="507"/>
    </row>
    <row r="10">
      <c r="A10" s="508" t="s">
        <v>1442</v>
      </c>
      <c r="B10" s="510">
        <v>0.0</v>
      </c>
      <c r="C10" s="510">
        <v>0.0</v>
      </c>
      <c r="D10" s="510">
        <v>0.0</v>
      </c>
      <c r="E10" s="510">
        <v>0.0</v>
      </c>
      <c r="F10" s="510">
        <v>0.0</v>
      </c>
      <c r="G10" s="510">
        <v>0.0</v>
      </c>
      <c r="H10" s="510">
        <v>0.0</v>
      </c>
      <c r="I10" s="510">
        <v>0.0</v>
      </c>
      <c r="J10" s="510">
        <v>0.0</v>
      </c>
      <c r="K10" s="510">
        <v>0.0</v>
      </c>
      <c r="L10" s="510">
        <v>0.0</v>
      </c>
      <c r="M10" s="510">
        <v>0.0</v>
      </c>
      <c r="N10" s="510">
        <v>0.0</v>
      </c>
      <c r="O10" s="510">
        <v>0.0</v>
      </c>
      <c r="P10" s="510">
        <v>0.0</v>
      </c>
      <c r="Q10" s="510">
        <v>0.0</v>
      </c>
      <c r="R10" s="510">
        <v>0.0</v>
      </c>
      <c r="S10" s="510">
        <v>0.0</v>
      </c>
      <c r="T10" s="510">
        <v>0.0</v>
      </c>
      <c r="U10" s="510">
        <v>0.0</v>
      </c>
      <c r="V10" s="510">
        <v>0.0</v>
      </c>
      <c r="W10" s="510">
        <v>0.0</v>
      </c>
      <c r="X10" s="510">
        <v>0.0</v>
      </c>
      <c r="Y10" s="510">
        <v>0.0</v>
      </c>
      <c r="Z10" s="510">
        <v>0.0</v>
      </c>
      <c r="AA10" s="510">
        <v>0.0</v>
      </c>
      <c r="AB10" s="510">
        <v>0.0</v>
      </c>
      <c r="AC10" s="510">
        <v>0.0</v>
      </c>
      <c r="AD10" s="510">
        <v>0.0</v>
      </c>
      <c r="AE10" s="510">
        <v>0.0</v>
      </c>
      <c r="AF10" s="510">
        <v>0.0</v>
      </c>
      <c r="AG10" s="511">
        <f t="shared" ref="AG10:AG12" si="2">SUM(B10:AF10)</f>
        <v>0</v>
      </c>
      <c r="AH10" s="512"/>
    </row>
    <row r="11">
      <c r="A11" s="508" t="s">
        <v>1443</v>
      </c>
      <c r="B11" s="513">
        <v>0.0</v>
      </c>
      <c r="C11" s="513">
        <v>0.0</v>
      </c>
      <c r="D11" s="513">
        <v>0.0</v>
      </c>
      <c r="E11" s="513">
        <v>0.0</v>
      </c>
      <c r="F11" s="513">
        <v>0.0</v>
      </c>
      <c r="G11" s="513">
        <v>0.0</v>
      </c>
      <c r="H11" s="513">
        <v>0.0</v>
      </c>
      <c r="I11" s="513">
        <v>0.0</v>
      </c>
      <c r="J11" s="513">
        <v>0.0</v>
      </c>
      <c r="K11" s="513">
        <v>0.0</v>
      </c>
      <c r="L11" s="513">
        <v>0.0</v>
      </c>
      <c r="M11" s="513">
        <v>0.0</v>
      </c>
      <c r="N11" s="513">
        <v>0.0</v>
      </c>
      <c r="O11" s="513">
        <v>0.0</v>
      </c>
      <c r="P11" s="513">
        <v>0.0</v>
      </c>
      <c r="Q11" s="513">
        <v>0.0</v>
      </c>
      <c r="R11" s="513">
        <v>0.0</v>
      </c>
      <c r="S11" s="513">
        <v>0.0</v>
      </c>
      <c r="T11" s="513">
        <v>0.0</v>
      </c>
      <c r="U11" s="513">
        <v>0.0</v>
      </c>
      <c r="V11" s="513">
        <v>0.0</v>
      </c>
      <c r="W11" s="513">
        <v>0.0</v>
      </c>
      <c r="X11" s="513">
        <v>0.0</v>
      </c>
      <c r="Y11" s="513">
        <v>0.0</v>
      </c>
      <c r="Z11" s="513">
        <v>0.0</v>
      </c>
      <c r="AA11" s="513">
        <v>0.0</v>
      </c>
      <c r="AB11" s="513">
        <v>0.0</v>
      </c>
      <c r="AC11" s="513">
        <v>0.0</v>
      </c>
      <c r="AD11" s="513">
        <v>0.0</v>
      </c>
      <c r="AE11" s="513">
        <v>0.0</v>
      </c>
      <c r="AF11" s="513">
        <v>0.0</v>
      </c>
      <c r="AG11" s="499">
        <f t="shared" si="2"/>
        <v>0</v>
      </c>
      <c r="AH11" s="500"/>
    </row>
    <row r="12">
      <c r="A12" s="508" t="s">
        <v>1444</v>
      </c>
      <c r="B12" s="514">
        <f>Summary!B150</f>
        <v>0</v>
      </c>
      <c r="C12" s="514">
        <f>Summary!C150</f>
        <v>0</v>
      </c>
      <c r="D12" s="514">
        <f>Summary!D150</f>
        <v>0</v>
      </c>
      <c r="E12" s="514">
        <f>Summary!E150</f>
        <v>0</v>
      </c>
      <c r="F12" s="514">
        <f>Summary!F150</f>
        <v>0</v>
      </c>
      <c r="G12" s="514">
        <f>Summary!G150</f>
        <v>0</v>
      </c>
      <c r="H12" s="514">
        <f>Summary!H150</f>
        <v>0</v>
      </c>
      <c r="I12" s="514">
        <f>Summary!I150</f>
        <v>0</v>
      </c>
      <c r="J12" s="514">
        <f>Summary!J150</f>
        <v>0</v>
      </c>
      <c r="K12" s="514">
        <f>Summary!K150</f>
        <v>0</v>
      </c>
      <c r="L12" s="514">
        <f>Summary!L150</f>
        <v>0</v>
      </c>
      <c r="M12" s="514">
        <f>Summary!M150</f>
        <v>0</v>
      </c>
      <c r="N12" s="514">
        <f>Summary!N150</f>
        <v>0</v>
      </c>
      <c r="O12" s="514">
        <f>Summary!O150</f>
        <v>0</v>
      </c>
      <c r="P12" s="514">
        <f>Summary!P150</f>
        <v>0</v>
      </c>
      <c r="Q12" s="514">
        <f>Summary!Q150</f>
        <v>0</v>
      </c>
      <c r="R12" s="514">
        <f>Summary!R150</f>
        <v>0</v>
      </c>
      <c r="S12" s="514">
        <f>Summary!S150</f>
        <v>0</v>
      </c>
      <c r="T12" s="514">
        <f>Summary!T150</f>
        <v>0</v>
      </c>
      <c r="U12" s="514">
        <f>Summary!U150</f>
        <v>0</v>
      </c>
      <c r="V12" s="514">
        <f>Summary!V150</f>
        <v>0</v>
      </c>
      <c r="W12" s="514">
        <f>Summary!W150</f>
        <v>0</v>
      </c>
      <c r="X12" s="514">
        <f>Summary!X150</f>
        <v>0</v>
      </c>
      <c r="Y12" s="514">
        <f>Summary!Y150</f>
        <v>0</v>
      </c>
      <c r="Z12" s="514">
        <f>Summary!Z150</f>
        <v>0</v>
      </c>
      <c r="AA12" s="514">
        <f>Summary!AA150</f>
        <v>0</v>
      </c>
      <c r="AB12" s="514">
        <f>Summary!AB150</f>
        <v>0</v>
      </c>
      <c r="AC12" s="514">
        <f>Summary!AC150</f>
        <v>0</v>
      </c>
      <c r="AD12" s="514">
        <f>Summary!AD150</f>
        <v>0</v>
      </c>
      <c r="AE12" s="514">
        <f>Summary!AE150</f>
        <v>0</v>
      </c>
      <c r="AF12" s="514">
        <f>Summary!AF150</f>
        <v>0</v>
      </c>
      <c r="AG12" s="511">
        <f t="shared" si="2"/>
        <v>0</v>
      </c>
      <c r="AH12" s="512"/>
    </row>
    <row r="13">
      <c r="A13" s="315"/>
      <c r="B13" s="315"/>
      <c r="C13" s="315"/>
      <c r="D13" s="315"/>
      <c r="E13" s="315"/>
      <c r="F13" s="315"/>
      <c r="G13" s="315"/>
      <c r="H13" s="315"/>
      <c r="I13" s="315"/>
      <c r="J13" s="315"/>
      <c r="K13" s="315"/>
      <c r="L13" s="315"/>
      <c r="M13" s="315"/>
      <c r="N13" s="315"/>
      <c r="O13" s="315"/>
      <c r="P13" s="315"/>
      <c r="Q13" s="315"/>
      <c r="R13" s="315"/>
      <c r="S13" s="315"/>
      <c r="T13" s="315"/>
      <c r="U13" s="315"/>
      <c r="V13" s="315"/>
      <c r="W13" s="315"/>
      <c r="X13" s="315"/>
      <c r="Y13" s="315"/>
      <c r="Z13" s="315"/>
      <c r="AA13" s="315"/>
      <c r="AB13" s="315"/>
      <c r="AC13" s="315"/>
      <c r="AD13" s="315"/>
      <c r="AE13" s="315"/>
      <c r="AF13" s="315"/>
      <c r="AG13" s="189"/>
      <c r="AH13" s="315"/>
    </row>
    <row r="14">
      <c r="A14" s="199" t="s">
        <v>221</v>
      </c>
      <c r="B14" s="200">
        <f t="shared" ref="B14:AF14" si="3">sum(B15,B26)</f>
        <v>42</v>
      </c>
      <c r="C14" s="200">
        <f t="shared" si="3"/>
        <v>46</v>
      </c>
      <c r="D14" s="200">
        <f t="shared" si="3"/>
        <v>54</v>
      </c>
      <c r="E14" s="200">
        <f t="shared" si="3"/>
        <v>101</v>
      </c>
      <c r="F14" s="200">
        <f t="shared" si="3"/>
        <v>35</v>
      </c>
      <c r="G14" s="200">
        <f t="shared" si="3"/>
        <v>60</v>
      </c>
      <c r="H14" s="200">
        <f t="shared" si="3"/>
        <v>61</v>
      </c>
      <c r="I14" s="200">
        <f t="shared" si="3"/>
        <v>84</v>
      </c>
      <c r="J14" s="200">
        <f t="shared" si="3"/>
        <v>28</v>
      </c>
      <c r="K14" s="200">
        <f t="shared" si="3"/>
        <v>83</v>
      </c>
      <c r="L14" s="200">
        <f t="shared" si="3"/>
        <v>69</v>
      </c>
      <c r="M14" s="200">
        <f t="shared" si="3"/>
        <v>40</v>
      </c>
      <c r="N14" s="200">
        <f t="shared" si="3"/>
        <v>52</v>
      </c>
      <c r="O14" s="200">
        <f t="shared" si="3"/>
        <v>23</v>
      </c>
      <c r="P14" s="200">
        <f t="shared" si="3"/>
        <v>33</v>
      </c>
      <c r="Q14" s="200">
        <f t="shared" si="3"/>
        <v>16</v>
      </c>
      <c r="R14" s="200">
        <f t="shared" si="3"/>
        <v>11</v>
      </c>
      <c r="S14" s="200">
        <f t="shared" si="3"/>
        <v>16</v>
      </c>
      <c r="T14" s="200">
        <f t="shared" si="3"/>
        <v>17</v>
      </c>
      <c r="U14" s="200">
        <f t="shared" si="3"/>
        <v>17</v>
      </c>
      <c r="V14" s="200">
        <f t="shared" si="3"/>
        <v>36</v>
      </c>
      <c r="W14" s="200">
        <f t="shared" si="3"/>
        <v>38</v>
      </c>
      <c r="X14" s="200">
        <f t="shared" si="3"/>
        <v>19</v>
      </c>
      <c r="Y14" s="200">
        <f t="shared" si="3"/>
        <v>41</v>
      </c>
      <c r="Z14" s="200">
        <f t="shared" si="3"/>
        <v>12</v>
      </c>
      <c r="AA14" s="200">
        <f t="shared" si="3"/>
        <v>38</v>
      </c>
      <c r="AB14" s="200">
        <f t="shared" si="3"/>
        <v>36</v>
      </c>
      <c r="AC14" s="200">
        <f t="shared" si="3"/>
        <v>34</v>
      </c>
      <c r="AD14" s="200">
        <f t="shared" si="3"/>
        <v>10</v>
      </c>
      <c r="AE14" s="200">
        <f t="shared" si="3"/>
        <v>13</v>
      </c>
      <c r="AF14" s="200">
        <f t="shared" si="3"/>
        <v>14</v>
      </c>
      <c r="AG14" s="189">
        <f t="shared" ref="AG14:AG19" si="5">sum(B14:AF14)</f>
        <v>1179</v>
      </c>
      <c r="AH14" s="201"/>
    </row>
    <row r="15">
      <c r="A15" s="202" t="s">
        <v>230</v>
      </c>
      <c r="B15" s="203">
        <f t="shared" ref="B15:AF15" si="4">sum(B19,B24)</f>
        <v>42</v>
      </c>
      <c r="C15" s="203">
        <f t="shared" si="4"/>
        <v>46</v>
      </c>
      <c r="D15" s="203">
        <f t="shared" si="4"/>
        <v>54</v>
      </c>
      <c r="E15" s="203">
        <f t="shared" si="4"/>
        <v>101</v>
      </c>
      <c r="F15" s="203">
        <f t="shared" si="4"/>
        <v>35</v>
      </c>
      <c r="G15" s="203">
        <f t="shared" si="4"/>
        <v>60</v>
      </c>
      <c r="H15" s="203">
        <f t="shared" si="4"/>
        <v>61</v>
      </c>
      <c r="I15" s="203">
        <f t="shared" si="4"/>
        <v>84</v>
      </c>
      <c r="J15" s="203">
        <f t="shared" si="4"/>
        <v>28</v>
      </c>
      <c r="K15" s="203">
        <f t="shared" si="4"/>
        <v>83</v>
      </c>
      <c r="L15" s="203">
        <f t="shared" si="4"/>
        <v>69</v>
      </c>
      <c r="M15" s="203">
        <f t="shared" si="4"/>
        <v>40</v>
      </c>
      <c r="N15" s="203">
        <f t="shared" si="4"/>
        <v>52</v>
      </c>
      <c r="O15" s="203">
        <f t="shared" si="4"/>
        <v>23</v>
      </c>
      <c r="P15" s="203">
        <f t="shared" si="4"/>
        <v>33</v>
      </c>
      <c r="Q15" s="203">
        <f t="shared" si="4"/>
        <v>16</v>
      </c>
      <c r="R15" s="203">
        <f t="shared" si="4"/>
        <v>11</v>
      </c>
      <c r="S15" s="203">
        <f t="shared" si="4"/>
        <v>16</v>
      </c>
      <c r="T15" s="203">
        <f t="shared" si="4"/>
        <v>17</v>
      </c>
      <c r="U15" s="203">
        <f t="shared" si="4"/>
        <v>17</v>
      </c>
      <c r="V15" s="203">
        <f t="shared" si="4"/>
        <v>36</v>
      </c>
      <c r="W15" s="203">
        <f t="shared" si="4"/>
        <v>38</v>
      </c>
      <c r="X15" s="203">
        <f t="shared" si="4"/>
        <v>19</v>
      </c>
      <c r="Y15" s="203">
        <f t="shared" si="4"/>
        <v>41</v>
      </c>
      <c r="Z15" s="203">
        <f t="shared" si="4"/>
        <v>12</v>
      </c>
      <c r="AA15" s="203">
        <f t="shared" si="4"/>
        <v>38</v>
      </c>
      <c r="AB15" s="203">
        <f t="shared" si="4"/>
        <v>36</v>
      </c>
      <c r="AC15" s="203">
        <f t="shared" si="4"/>
        <v>34</v>
      </c>
      <c r="AD15" s="203">
        <f t="shared" si="4"/>
        <v>10</v>
      </c>
      <c r="AE15" s="203">
        <f t="shared" si="4"/>
        <v>13</v>
      </c>
      <c r="AF15" s="203">
        <f t="shared" si="4"/>
        <v>14</v>
      </c>
      <c r="AG15" s="189">
        <f t="shared" si="5"/>
        <v>1179</v>
      </c>
      <c r="AH15" s="205"/>
    </row>
    <row r="16">
      <c r="A16" s="206" t="s">
        <v>231</v>
      </c>
      <c r="B16" s="235">
        <v>0.0</v>
      </c>
      <c r="C16" s="235">
        <v>0.0</v>
      </c>
      <c r="D16" s="235">
        <v>0.0</v>
      </c>
      <c r="E16" s="235">
        <v>0.0</v>
      </c>
      <c r="F16" s="235">
        <v>0.0</v>
      </c>
      <c r="G16" s="235">
        <v>0.0</v>
      </c>
      <c r="H16" s="235">
        <v>0.0</v>
      </c>
      <c r="I16" s="235">
        <v>0.0</v>
      </c>
      <c r="J16" s="235">
        <v>0.0</v>
      </c>
      <c r="K16" s="235">
        <v>0.0</v>
      </c>
      <c r="L16" s="235">
        <v>0.0</v>
      </c>
      <c r="M16" s="235">
        <v>0.0</v>
      </c>
      <c r="N16" s="235">
        <v>0.0</v>
      </c>
      <c r="O16" s="235">
        <v>0.0</v>
      </c>
      <c r="P16" s="235">
        <v>0.0</v>
      </c>
      <c r="Q16" s="235">
        <v>0.0</v>
      </c>
      <c r="R16" s="235">
        <v>0.0</v>
      </c>
      <c r="S16" s="235">
        <v>0.0</v>
      </c>
      <c r="T16" s="235">
        <v>0.0</v>
      </c>
      <c r="U16" s="235">
        <v>0.0</v>
      </c>
      <c r="V16" s="235">
        <v>0.0</v>
      </c>
      <c r="W16" s="235">
        <v>0.0</v>
      </c>
      <c r="X16" s="235">
        <v>0.0</v>
      </c>
      <c r="Y16" s="235">
        <v>0.0</v>
      </c>
      <c r="Z16" s="235">
        <v>0.0</v>
      </c>
      <c r="AA16" s="235">
        <v>0.0</v>
      </c>
      <c r="AB16" s="235">
        <v>0.0</v>
      </c>
      <c r="AC16" s="235">
        <v>0.0</v>
      </c>
      <c r="AD16" s="235">
        <v>0.0</v>
      </c>
      <c r="AE16" s="235">
        <v>0.0</v>
      </c>
      <c r="AF16" s="235">
        <v>0.0</v>
      </c>
      <c r="AG16" s="189">
        <f t="shared" si="5"/>
        <v>0</v>
      </c>
      <c r="AH16" s="208"/>
    </row>
    <row r="17">
      <c r="A17" s="206" t="s">
        <v>1445</v>
      </c>
      <c r="B17" s="235">
        <v>0.0</v>
      </c>
      <c r="C17" s="235">
        <v>0.0</v>
      </c>
      <c r="D17" s="235">
        <v>0.0</v>
      </c>
      <c r="E17" s="235">
        <v>0.0</v>
      </c>
      <c r="F17" s="235">
        <v>0.0</v>
      </c>
      <c r="G17" s="235">
        <v>0.0</v>
      </c>
      <c r="H17" s="235">
        <v>0.0</v>
      </c>
      <c r="I17" s="235">
        <v>0.0</v>
      </c>
      <c r="J17" s="235">
        <v>0.0</v>
      </c>
      <c r="K17" s="235">
        <v>0.0</v>
      </c>
      <c r="L17" s="235">
        <v>0.0</v>
      </c>
      <c r="M17" s="235">
        <v>0.0</v>
      </c>
      <c r="N17" s="235">
        <v>0.0</v>
      </c>
      <c r="O17" s="235">
        <v>0.0</v>
      </c>
      <c r="P17" s="235">
        <v>0.0</v>
      </c>
      <c r="Q17" s="235">
        <v>0.0</v>
      </c>
      <c r="R17" s="235">
        <v>0.0</v>
      </c>
      <c r="S17" s="235">
        <v>0.0</v>
      </c>
      <c r="T17" s="235">
        <v>0.0</v>
      </c>
      <c r="U17" s="235">
        <v>0.0</v>
      </c>
      <c r="V17" s="235">
        <v>0.0</v>
      </c>
      <c r="W17" s="235">
        <v>0.0</v>
      </c>
      <c r="X17" s="235">
        <v>0.0</v>
      </c>
      <c r="Y17" s="235">
        <v>0.0</v>
      </c>
      <c r="Z17" s="235">
        <v>0.0</v>
      </c>
      <c r="AA17" s="235">
        <v>0.0</v>
      </c>
      <c r="AB17" s="235">
        <v>0.0</v>
      </c>
      <c r="AC17" s="235">
        <v>0.0</v>
      </c>
      <c r="AD17" s="235">
        <v>0.0</v>
      </c>
      <c r="AE17" s="235">
        <v>0.0</v>
      </c>
      <c r="AF17" s="235">
        <v>0.0</v>
      </c>
      <c r="AG17" s="189">
        <f t="shared" si="5"/>
        <v>0</v>
      </c>
      <c r="AH17" s="201"/>
    </row>
    <row r="18">
      <c r="A18" s="206" t="s">
        <v>1446</v>
      </c>
      <c r="B18" s="235">
        <v>18.0</v>
      </c>
      <c r="C18" s="235">
        <v>24.0</v>
      </c>
      <c r="D18" s="235">
        <v>22.0</v>
      </c>
      <c r="E18" s="235">
        <v>48.0</v>
      </c>
      <c r="F18" s="235">
        <v>28.0</v>
      </c>
      <c r="G18" s="235">
        <v>58.0</v>
      </c>
      <c r="H18" s="235">
        <v>32.0</v>
      </c>
      <c r="I18" s="235">
        <v>38.0</v>
      </c>
      <c r="J18" s="235">
        <v>21.0</v>
      </c>
      <c r="K18" s="235">
        <v>32.0</v>
      </c>
      <c r="L18" s="235">
        <v>31.0</v>
      </c>
      <c r="M18" s="235">
        <v>17.0</v>
      </c>
      <c r="N18" s="235">
        <v>21.0</v>
      </c>
      <c r="O18" s="235">
        <v>10.0</v>
      </c>
      <c r="P18" s="235">
        <v>21.0</v>
      </c>
      <c r="Q18" s="235">
        <v>12.0</v>
      </c>
      <c r="R18" s="235">
        <v>10.0</v>
      </c>
      <c r="S18" s="235">
        <v>16.0</v>
      </c>
      <c r="T18" s="235">
        <v>17.0</v>
      </c>
      <c r="U18" s="235">
        <v>16.0</v>
      </c>
      <c r="V18" s="235">
        <v>15.0</v>
      </c>
      <c r="W18" s="235">
        <v>21.0</v>
      </c>
      <c r="X18" s="235">
        <v>10.0</v>
      </c>
      <c r="Y18" s="235">
        <v>30.0</v>
      </c>
      <c r="Z18" s="235">
        <v>12.0</v>
      </c>
      <c r="AA18" s="235">
        <v>38.0</v>
      </c>
      <c r="AB18" s="235">
        <v>36.0</v>
      </c>
      <c r="AC18" s="235">
        <v>34.0</v>
      </c>
      <c r="AD18" s="235">
        <v>10.0</v>
      </c>
      <c r="AE18" s="235">
        <v>13.0</v>
      </c>
      <c r="AF18" s="235">
        <v>14.0</v>
      </c>
      <c r="AG18" s="189">
        <f t="shared" si="5"/>
        <v>725</v>
      </c>
      <c r="AH18" s="201"/>
    </row>
    <row r="19">
      <c r="A19" s="209" t="s">
        <v>234</v>
      </c>
      <c r="B19" s="210">
        <f t="shared" ref="B19:AF19" si="6">sum(B16:B18)</f>
        <v>18</v>
      </c>
      <c r="C19" s="210">
        <f t="shared" si="6"/>
        <v>24</v>
      </c>
      <c r="D19" s="210">
        <f t="shared" si="6"/>
        <v>22</v>
      </c>
      <c r="E19" s="210">
        <f t="shared" si="6"/>
        <v>48</v>
      </c>
      <c r="F19" s="210">
        <f t="shared" si="6"/>
        <v>28</v>
      </c>
      <c r="G19" s="210">
        <f t="shared" si="6"/>
        <v>58</v>
      </c>
      <c r="H19" s="210">
        <f t="shared" si="6"/>
        <v>32</v>
      </c>
      <c r="I19" s="210">
        <f t="shared" si="6"/>
        <v>38</v>
      </c>
      <c r="J19" s="210">
        <f t="shared" si="6"/>
        <v>21</v>
      </c>
      <c r="K19" s="210">
        <f t="shared" si="6"/>
        <v>32</v>
      </c>
      <c r="L19" s="210">
        <f t="shared" si="6"/>
        <v>31</v>
      </c>
      <c r="M19" s="210">
        <f t="shared" si="6"/>
        <v>17</v>
      </c>
      <c r="N19" s="210">
        <f t="shared" si="6"/>
        <v>21</v>
      </c>
      <c r="O19" s="210">
        <f t="shared" si="6"/>
        <v>10</v>
      </c>
      <c r="P19" s="210">
        <f t="shared" si="6"/>
        <v>21</v>
      </c>
      <c r="Q19" s="210">
        <f t="shared" si="6"/>
        <v>12</v>
      </c>
      <c r="R19" s="210">
        <f t="shared" si="6"/>
        <v>10</v>
      </c>
      <c r="S19" s="210">
        <f t="shared" si="6"/>
        <v>16</v>
      </c>
      <c r="T19" s="210">
        <f t="shared" si="6"/>
        <v>17</v>
      </c>
      <c r="U19" s="210">
        <f t="shared" si="6"/>
        <v>16</v>
      </c>
      <c r="V19" s="210">
        <f t="shared" si="6"/>
        <v>15</v>
      </c>
      <c r="W19" s="210">
        <f t="shared" si="6"/>
        <v>21</v>
      </c>
      <c r="X19" s="210">
        <f t="shared" si="6"/>
        <v>10</v>
      </c>
      <c r="Y19" s="210">
        <f t="shared" si="6"/>
        <v>30</v>
      </c>
      <c r="Z19" s="210">
        <f t="shared" si="6"/>
        <v>12</v>
      </c>
      <c r="AA19" s="210">
        <f t="shared" si="6"/>
        <v>38</v>
      </c>
      <c r="AB19" s="210">
        <f t="shared" si="6"/>
        <v>36</v>
      </c>
      <c r="AC19" s="210">
        <f t="shared" si="6"/>
        <v>34</v>
      </c>
      <c r="AD19" s="210">
        <f t="shared" si="6"/>
        <v>10</v>
      </c>
      <c r="AE19" s="210">
        <f t="shared" si="6"/>
        <v>13</v>
      </c>
      <c r="AF19" s="210">
        <f t="shared" si="6"/>
        <v>14</v>
      </c>
      <c r="AG19" s="189">
        <f t="shared" si="5"/>
        <v>725</v>
      </c>
      <c r="AH19" s="208"/>
    </row>
    <row r="20">
      <c r="A20" s="211"/>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89"/>
      <c r="AH20" s="185"/>
    </row>
    <row r="21">
      <c r="A21" s="206" t="s">
        <v>235</v>
      </c>
      <c r="B21" s="334">
        <v>0.0</v>
      </c>
      <c r="C21" s="334">
        <v>0.0</v>
      </c>
      <c r="D21" s="334">
        <v>0.0</v>
      </c>
      <c r="E21" s="334">
        <v>0.0</v>
      </c>
      <c r="F21" s="334">
        <v>0.0</v>
      </c>
      <c r="G21" s="334">
        <v>0.0</v>
      </c>
      <c r="H21" s="334">
        <v>0.0</v>
      </c>
      <c r="I21" s="334">
        <v>0.0</v>
      </c>
      <c r="J21" s="334">
        <v>0.0</v>
      </c>
      <c r="K21" s="334">
        <v>0.0</v>
      </c>
      <c r="L21" s="334">
        <v>0.0</v>
      </c>
      <c r="M21" s="334">
        <v>0.0</v>
      </c>
      <c r="N21" s="334">
        <v>0.0</v>
      </c>
      <c r="O21" s="334">
        <v>0.0</v>
      </c>
      <c r="P21" s="334">
        <v>0.0</v>
      </c>
      <c r="Q21" s="334">
        <v>0.0</v>
      </c>
      <c r="R21" s="334">
        <v>0.0</v>
      </c>
      <c r="S21" s="334">
        <v>0.0</v>
      </c>
      <c r="T21" s="334">
        <v>0.0</v>
      </c>
      <c r="U21" s="334">
        <v>0.0</v>
      </c>
      <c r="V21" s="334">
        <v>0.0</v>
      </c>
      <c r="W21" s="334">
        <v>0.0</v>
      </c>
      <c r="X21" s="334">
        <v>0.0</v>
      </c>
      <c r="Y21" s="334">
        <v>0.0</v>
      </c>
      <c r="Z21" s="334">
        <v>0.0</v>
      </c>
      <c r="AA21" s="334">
        <v>0.0</v>
      </c>
      <c r="AB21" s="334">
        <v>0.0</v>
      </c>
      <c r="AC21" s="334">
        <v>0.0</v>
      </c>
      <c r="AD21" s="334">
        <v>0.0</v>
      </c>
      <c r="AE21" s="334">
        <v>0.0</v>
      </c>
      <c r="AF21" s="334">
        <v>0.0</v>
      </c>
      <c r="AG21" s="189">
        <f t="shared" ref="AG21:AG24" si="7">sum(B21:AF21)</f>
        <v>0</v>
      </c>
      <c r="AH21" s="201"/>
    </row>
    <row r="22">
      <c r="A22" s="206" t="s">
        <v>1447</v>
      </c>
      <c r="B22" s="334">
        <v>0.0</v>
      </c>
      <c r="C22" s="334">
        <v>0.0</v>
      </c>
      <c r="D22" s="334">
        <v>0.0</v>
      </c>
      <c r="E22" s="334">
        <v>0.0</v>
      </c>
      <c r="F22" s="334">
        <v>0.0</v>
      </c>
      <c r="G22" s="334">
        <v>0.0</v>
      </c>
      <c r="H22" s="334">
        <v>0.0</v>
      </c>
      <c r="I22" s="334">
        <v>0.0</v>
      </c>
      <c r="J22" s="334">
        <v>0.0</v>
      </c>
      <c r="K22" s="334">
        <v>0.0</v>
      </c>
      <c r="L22" s="334">
        <v>0.0</v>
      </c>
      <c r="M22" s="334">
        <v>0.0</v>
      </c>
      <c r="N22" s="334">
        <v>0.0</v>
      </c>
      <c r="O22" s="334">
        <v>0.0</v>
      </c>
      <c r="P22" s="334">
        <v>0.0</v>
      </c>
      <c r="Q22" s="334">
        <v>0.0</v>
      </c>
      <c r="R22" s="334">
        <v>0.0</v>
      </c>
      <c r="S22" s="334">
        <v>0.0</v>
      </c>
      <c r="T22" s="334">
        <v>0.0</v>
      </c>
      <c r="U22" s="334">
        <v>0.0</v>
      </c>
      <c r="V22" s="334">
        <v>0.0</v>
      </c>
      <c r="W22" s="334">
        <v>0.0</v>
      </c>
      <c r="X22" s="334">
        <v>0.0</v>
      </c>
      <c r="Y22" s="334">
        <v>0.0</v>
      </c>
      <c r="Z22" s="334">
        <v>0.0</v>
      </c>
      <c r="AA22" s="334">
        <v>0.0</v>
      </c>
      <c r="AB22" s="334">
        <v>0.0</v>
      </c>
      <c r="AC22" s="334">
        <v>0.0</v>
      </c>
      <c r="AD22" s="334">
        <v>0.0</v>
      </c>
      <c r="AE22" s="334">
        <v>0.0</v>
      </c>
      <c r="AF22" s="334">
        <v>0.0</v>
      </c>
      <c r="AG22" s="189">
        <f t="shared" si="7"/>
        <v>0</v>
      </c>
      <c r="AH22" s="208"/>
    </row>
    <row r="23">
      <c r="A23" s="206" t="s">
        <v>1448</v>
      </c>
      <c r="B23" s="334">
        <v>24.0</v>
      </c>
      <c r="C23" s="334">
        <v>22.0</v>
      </c>
      <c r="D23" s="334">
        <v>32.0</v>
      </c>
      <c r="E23" s="334">
        <v>53.0</v>
      </c>
      <c r="F23" s="334">
        <v>7.0</v>
      </c>
      <c r="G23" s="334">
        <v>2.0</v>
      </c>
      <c r="H23" s="334">
        <v>29.0</v>
      </c>
      <c r="I23" s="334">
        <v>46.0</v>
      </c>
      <c r="J23" s="334">
        <v>7.0</v>
      </c>
      <c r="K23" s="334">
        <v>51.0</v>
      </c>
      <c r="L23" s="334">
        <v>38.0</v>
      </c>
      <c r="M23" s="334">
        <v>23.0</v>
      </c>
      <c r="N23" s="334">
        <v>31.0</v>
      </c>
      <c r="O23" s="334">
        <v>13.0</v>
      </c>
      <c r="P23" s="334">
        <v>12.0</v>
      </c>
      <c r="Q23" s="334">
        <v>4.0</v>
      </c>
      <c r="R23" s="334">
        <v>1.0</v>
      </c>
      <c r="S23" s="334">
        <v>0.0</v>
      </c>
      <c r="T23" s="334">
        <v>0.0</v>
      </c>
      <c r="U23" s="334">
        <v>1.0</v>
      </c>
      <c r="V23" s="334">
        <v>21.0</v>
      </c>
      <c r="W23" s="334">
        <v>17.0</v>
      </c>
      <c r="X23" s="334">
        <v>9.0</v>
      </c>
      <c r="Y23" s="334">
        <v>11.0</v>
      </c>
      <c r="Z23" s="334">
        <v>0.0</v>
      </c>
      <c r="AA23" s="334">
        <v>0.0</v>
      </c>
      <c r="AB23" s="334">
        <v>0.0</v>
      </c>
      <c r="AC23" s="334">
        <v>0.0</v>
      </c>
      <c r="AD23" s="334">
        <v>0.0</v>
      </c>
      <c r="AE23" s="334">
        <v>0.0</v>
      </c>
      <c r="AF23" s="334">
        <v>0.0</v>
      </c>
      <c r="AG23" s="189">
        <f t="shared" si="7"/>
        <v>454</v>
      </c>
      <c r="AH23" s="208"/>
    </row>
    <row r="24">
      <c r="A24" s="212" t="s">
        <v>238</v>
      </c>
      <c r="B24" s="213">
        <f t="shared" ref="B24:AF24" si="8">sum(B21:B23)</f>
        <v>24</v>
      </c>
      <c r="C24" s="213">
        <f t="shared" si="8"/>
        <v>22</v>
      </c>
      <c r="D24" s="213">
        <f t="shared" si="8"/>
        <v>32</v>
      </c>
      <c r="E24" s="213">
        <f t="shared" si="8"/>
        <v>53</v>
      </c>
      <c r="F24" s="213">
        <f t="shared" si="8"/>
        <v>7</v>
      </c>
      <c r="G24" s="213">
        <f t="shared" si="8"/>
        <v>2</v>
      </c>
      <c r="H24" s="213">
        <f t="shared" si="8"/>
        <v>29</v>
      </c>
      <c r="I24" s="213">
        <f t="shared" si="8"/>
        <v>46</v>
      </c>
      <c r="J24" s="213">
        <f t="shared" si="8"/>
        <v>7</v>
      </c>
      <c r="K24" s="213">
        <f t="shared" si="8"/>
        <v>51</v>
      </c>
      <c r="L24" s="213">
        <f t="shared" si="8"/>
        <v>38</v>
      </c>
      <c r="M24" s="213">
        <f t="shared" si="8"/>
        <v>23</v>
      </c>
      <c r="N24" s="213">
        <f t="shared" si="8"/>
        <v>31</v>
      </c>
      <c r="O24" s="213">
        <f t="shared" si="8"/>
        <v>13</v>
      </c>
      <c r="P24" s="213">
        <f t="shared" si="8"/>
        <v>12</v>
      </c>
      <c r="Q24" s="213">
        <f t="shared" si="8"/>
        <v>4</v>
      </c>
      <c r="R24" s="213">
        <f t="shared" si="8"/>
        <v>1</v>
      </c>
      <c r="S24" s="213">
        <f t="shared" si="8"/>
        <v>0</v>
      </c>
      <c r="T24" s="213">
        <f t="shared" si="8"/>
        <v>0</v>
      </c>
      <c r="U24" s="213">
        <f t="shared" si="8"/>
        <v>1</v>
      </c>
      <c r="V24" s="213">
        <f t="shared" si="8"/>
        <v>21</v>
      </c>
      <c r="W24" s="213">
        <f t="shared" si="8"/>
        <v>17</v>
      </c>
      <c r="X24" s="213">
        <f t="shared" si="8"/>
        <v>9</v>
      </c>
      <c r="Y24" s="213">
        <f t="shared" si="8"/>
        <v>11</v>
      </c>
      <c r="Z24" s="213">
        <f t="shared" si="8"/>
        <v>0</v>
      </c>
      <c r="AA24" s="213">
        <f t="shared" si="8"/>
        <v>0</v>
      </c>
      <c r="AB24" s="213">
        <f t="shared" si="8"/>
        <v>0</v>
      </c>
      <c r="AC24" s="213">
        <f t="shared" si="8"/>
        <v>0</v>
      </c>
      <c r="AD24" s="213">
        <f t="shared" si="8"/>
        <v>0</v>
      </c>
      <c r="AE24" s="213">
        <f t="shared" si="8"/>
        <v>0</v>
      </c>
      <c r="AF24" s="213">
        <f t="shared" si="8"/>
        <v>0</v>
      </c>
      <c r="AG24" s="189">
        <f t="shared" si="7"/>
        <v>454</v>
      </c>
      <c r="AH24" s="215"/>
    </row>
    <row r="25">
      <c r="A25" s="211"/>
      <c r="B25" s="352"/>
      <c r="C25" s="352"/>
      <c r="D25" s="352"/>
      <c r="E25" s="352"/>
      <c r="F25" s="352"/>
      <c r="G25" s="352"/>
      <c r="H25" s="352"/>
      <c r="I25" s="352"/>
      <c r="J25" s="352"/>
      <c r="K25" s="352"/>
      <c r="L25" s="352"/>
      <c r="M25" s="352"/>
      <c r="N25" s="352"/>
      <c r="O25" s="352"/>
      <c r="P25" s="352"/>
      <c r="Q25" s="352"/>
      <c r="R25" s="352"/>
      <c r="S25" s="352"/>
      <c r="T25" s="352"/>
      <c r="U25" s="352"/>
      <c r="V25" s="352"/>
      <c r="W25" s="352"/>
      <c r="X25" s="352"/>
      <c r="Y25" s="352"/>
      <c r="Z25" s="352"/>
      <c r="AA25" s="352"/>
      <c r="AB25" s="352"/>
      <c r="AC25" s="352"/>
      <c r="AD25" s="352"/>
      <c r="AE25" s="352"/>
      <c r="AF25" s="352"/>
      <c r="AG25" s="189"/>
      <c r="AH25" s="217"/>
    </row>
    <row r="26" collapsed="1">
      <c r="A26" s="218" t="s">
        <v>239</v>
      </c>
      <c r="B26" s="219">
        <f t="shared" ref="B26:AF26" si="9">sum(B30,B34,B39)</f>
        <v>0</v>
      </c>
      <c r="C26" s="219">
        <f t="shared" si="9"/>
        <v>0</v>
      </c>
      <c r="D26" s="219">
        <f t="shared" si="9"/>
        <v>0</v>
      </c>
      <c r="E26" s="219">
        <f t="shared" si="9"/>
        <v>0</v>
      </c>
      <c r="F26" s="219">
        <f t="shared" si="9"/>
        <v>0</v>
      </c>
      <c r="G26" s="219">
        <f t="shared" si="9"/>
        <v>0</v>
      </c>
      <c r="H26" s="219">
        <f t="shared" si="9"/>
        <v>0</v>
      </c>
      <c r="I26" s="219">
        <f t="shared" si="9"/>
        <v>0</v>
      </c>
      <c r="J26" s="219">
        <f t="shared" si="9"/>
        <v>0</v>
      </c>
      <c r="K26" s="219">
        <f t="shared" si="9"/>
        <v>0</v>
      </c>
      <c r="L26" s="219">
        <f t="shared" si="9"/>
        <v>0</v>
      </c>
      <c r="M26" s="219">
        <f t="shared" si="9"/>
        <v>0</v>
      </c>
      <c r="N26" s="219">
        <f t="shared" si="9"/>
        <v>0</v>
      </c>
      <c r="O26" s="219">
        <f t="shared" si="9"/>
        <v>0</v>
      </c>
      <c r="P26" s="219">
        <f t="shared" si="9"/>
        <v>0</v>
      </c>
      <c r="Q26" s="219">
        <f t="shared" si="9"/>
        <v>0</v>
      </c>
      <c r="R26" s="219">
        <f t="shared" si="9"/>
        <v>0</v>
      </c>
      <c r="S26" s="219">
        <f t="shared" si="9"/>
        <v>0</v>
      </c>
      <c r="T26" s="219">
        <f t="shared" si="9"/>
        <v>0</v>
      </c>
      <c r="U26" s="219">
        <f t="shared" si="9"/>
        <v>0</v>
      </c>
      <c r="V26" s="219">
        <f t="shared" si="9"/>
        <v>0</v>
      </c>
      <c r="W26" s="219">
        <f t="shared" si="9"/>
        <v>0</v>
      </c>
      <c r="X26" s="219">
        <f t="shared" si="9"/>
        <v>0</v>
      </c>
      <c r="Y26" s="219">
        <f t="shared" si="9"/>
        <v>0</v>
      </c>
      <c r="Z26" s="219">
        <f t="shared" si="9"/>
        <v>0</v>
      </c>
      <c r="AA26" s="219">
        <f t="shared" si="9"/>
        <v>0</v>
      </c>
      <c r="AB26" s="219">
        <f t="shared" si="9"/>
        <v>0</v>
      </c>
      <c r="AC26" s="219">
        <f t="shared" si="9"/>
        <v>0</v>
      </c>
      <c r="AD26" s="219">
        <f t="shared" si="9"/>
        <v>0</v>
      </c>
      <c r="AE26" s="219">
        <f t="shared" si="9"/>
        <v>0</v>
      </c>
      <c r="AF26" s="219">
        <f t="shared" si="9"/>
        <v>0</v>
      </c>
      <c r="AG26" s="189">
        <f t="shared" ref="AG26:AG30" si="10">sum(B26:AF26)</f>
        <v>0</v>
      </c>
      <c r="AH26" s="220"/>
    </row>
    <row r="27" hidden="1" outlineLevel="1">
      <c r="A27" s="206" t="s">
        <v>240</v>
      </c>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189">
        <f t="shared" si="10"/>
        <v>0</v>
      </c>
      <c r="AH27" s="208"/>
    </row>
    <row r="28" hidden="1" outlineLevel="1">
      <c r="A28" s="206" t="s">
        <v>1449</v>
      </c>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c r="AA28" s="221"/>
      <c r="AB28" s="221"/>
      <c r="AC28" s="221"/>
      <c r="AD28" s="221"/>
      <c r="AE28" s="221"/>
      <c r="AF28" s="221"/>
      <c r="AG28" s="189">
        <f t="shared" si="10"/>
        <v>0</v>
      </c>
      <c r="AH28" s="208"/>
    </row>
    <row r="29" hidden="1" outlineLevel="1">
      <c r="A29" s="206" t="s">
        <v>1450</v>
      </c>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c r="AA29" s="221"/>
      <c r="AB29" s="221"/>
      <c r="AC29" s="221"/>
      <c r="AD29" s="221"/>
      <c r="AE29" s="221"/>
      <c r="AF29" s="221"/>
      <c r="AG29" s="189">
        <f t="shared" si="10"/>
        <v>0</v>
      </c>
      <c r="AH29" s="208"/>
    </row>
    <row r="30" hidden="1" outlineLevel="1">
      <c r="A30" s="209" t="s">
        <v>243</v>
      </c>
      <c r="B30" s="210">
        <f t="shared" ref="B30:AF30" si="11">sum(B27:B29)</f>
        <v>0</v>
      </c>
      <c r="C30" s="210">
        <f t="shared" si="11"/>
        <v>0</v>
      </c>
      <c r="D30" s="210">
        <f t="shared" si="11"/>
        <v>0</v>
      </c>
      <c r="E30" s="210">
        <f t="shared" si="11"/>
        <v>0</v>
      </c>
      <c r="F30" s="210">
        <f t="shared" si="11"/>
        <v>0</v>
      </c>
      <c r="G30" s="210">
        <f t="shared" si="11"/>
        <v>0</v>
      </c>
      <c r="H30" s="210">
        <f t="shared" si="11"/>
        <v>0</v>
      </c>
      <c r="I30" s="210">
        <f t="shared" si="11"/>
        <v>0</v>
      </c>
      <c r="J30" s="210">
        <f t="shared" si="11"/>
        <v>0</v>
      </c>
      <c r="K30" s="210">
        <f t="shared" si="11"/>
        <v>0</v>
      </c>
      <c r="L30" s="210">
        <f t="shared" si="11"/>
        <v>0</v>
      </c>
      <c r="M30" s="210">
        <f t="shared" si="11"/>
        <v>0</v>
      </c>
      <c r="N30" s="210">
        <f t="shared" si="11"/>
        <v>0</v>
      </c>
      <c r="O30" s="210">
        <f t="shared" si="11"/>
        <v>0</v>
      </c>
      <c r="P30" s="210">
        <f t="shared" si="11"/>
        <v>0</v>
      </c>
      <c r="Q30" s="210">
        <f t="shared" si="11"/>
        <v>0</v>
      </c>
      <c r="R30" s="210">
        <f t="shared" si="11"/>
        <v>0</v>
      </c>
      <c r="S30" s="210">
        <f t="shared" si="11"/>
        <v>0</v>
      </c>
      <c r="T30" s="210">
        <f t="shared" si="11"/>
        <v>0</v>
      </c>
      <c r="U30" s="210">
        <f t="shared" si="11"/>
        <v>0</v>
      </c>
      <c r="V30" s="210">
        <f t="shared" si="11"/>
        <v>0</v>
      </c>
      <c r="W30" s="210">
        <f t="shared" si="11"/>
        <v>0</v>
      </c>
      <c r="X30" s="210">
        <f t="shared" si="11"/>
        <v>0</v>
      </c>
      <c r="Y30" s="210">
        <f t="shared" si="11"/>
        <v>0</v>
      </c>
      <c r="Z30" s="210">
        <f t="shared" si="11"/>
        <v>0</v>
      </c>
      <c r="AA30" s="210">
        <f t="shared" si="11"/>
        <v>0</v>
      </c>
      <c r="AB30" s="210">
        <f t="shared" si="11"/>
        <v>0</v>
      </c>
      <c r="AC30" s="210">
        <f t="shared" si="11"/>
        <v>0</v>
      </c>
      <c r="AD30" s="210">
        <f t="shared" si="11"/>
        <v>0</v>
      </c>
      <c r="AE30" s="210">
        <f t="shared" si="11"/>
        <v>0</v>
      </c>
      <c r="AF30" s="210">
        <f t="shared" si="11"/>
        <v>0</v>
      </c>
      <c r="AG30" s="189">
        <f t="shared" si="10"/>
        <v>0</v>
      </c>
      <c r="AH30" s="201"/>
    </row>
    <row r="31" hidden="1" outlineLevel="1">
      <c r="A31" s="211"/>
      <c r="B31" s="352"/>
      <c r="C31" s="352"/>
      <c r="D31" s="352"/>
      <c r="E31" s="352"/>
      <c r="F31" s="352"/>
      <c r="G31" s="352"/>
      <c r="H31" s="352"/>
      <c r="I31" s="352"/>
      <c r="J31" s="352"/>
      <c r="K31" s="352"/>
      <c r="L31" s="352"/>
      <c r="M31" s="352"/>
      <c r="N31" s="352"/>
      <c r="O31" s="352"/>
      <c r="P31" s="352"/>
      <c r="Q31" s="352"/>
      <c r="R31" s="352"/>
      <c r="S31" s="352"/>
      <c r="T31" s="352"/>
      <c r="U31" s="352"/>
      <c r="V31" s="352"/>
      <c r="W31" s="352"/>
      <c r="X31" s="352"/>
      <c r="Y31" s="352"/>
      <c r="Z31" s="352"/>
      <c r="AA31" s="352"/>
      <c r="AB31" s="352"/>
      <c r="AC31" s="352"/>
      <c r="AD31" s="352"/>
      <c r="AE31" s="352"/>
      <c r="AF31" s="352"/>
      <c r="AG31" s="189"/>
      <c r="AH31" s="185"/>
    </row>
    <row r="32" hidden="1" outlineLevel="1">
      <c r="A32" s="206" t="s">
        <v>244</v>
      </c>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189">
        <f t="shared" ref="AG32:AG34" si="12">sum(B32:AF32)</f>
        <v>0</v>
      </c>
      <c r="AH32" s="208"/>
    </row>
    <row r="33" hidden="1" outlineLevel="1">
      <c r="A33" s="206" t="s">
        <v>1451</v>
      </c>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189">
        <f t="shared" si="12"/>
        <v>0</v>
      </c>
      <c r="AH33" s="208"/>
    </row>
    <row r="34" hidden="1" outlineLevel="1">
      <c r="A34" s="209" t="s">
        <v>246</v>
      </c>
      <c r="B34" s="210">
        <f t="shared" ref="B34:AF34" si="13">sum(B32:B33)</f>
        <v>0</v>
      </c>
      <c r="C34" s="210">
        <f t="shared" si="13"/>
        <v>0</v>
      </c>
      <c r="D34" s="210">
        <f t="shared" si="13"/>
        <v>0</v>
      </c>
      <c r="E34" s="210">
        <f t="shared" si="13"/>
        <v>0</v>
      </c>
      <c r="F34" s="210">
        <f t="shared" si="13"/>
        <v>0</v>
      </c>
      <c r="G34" s="210">
        <f t="shared" si="13"/>
        <v>0</v>
      </c>
      <c r="H34" s="210">
        <f t="shared" si="13"/>
        <v>0</v>
      </c>
      <c r="I34" s="210">
        <f t="shared" si="13"/>
        <v>0</v>
      </c>
      <c r="J34" s="210">
        <f t="shared" si="13"/>
        <v>0</v>
      </c>
      <c r="K34" s="210">
        <f t="shared" si="13"/>
        <v>0</v>
      </c>
      <c r="L34" s="210">
        <f t="shared" si="13"/>
        <v>0</v>
      </c>
      <c r="M34" s="210">
        <f t="shared" si="13"/>
        <v>0</v>
      </c>
      <c r="N34" s="210">
        <f t="shared" si="13"/>
        <v>0</v>
      </c>
      <c r="O34" s="210">
        <f t="shared" si="13"/>
        <v>0</v>
      </c>
      <c r="P34" s="210">
        <f t="shared" si="13"/>
        <v>0</v>
      </c>
      <c r="Q34" s="210">
        <f t="shared" si="13"/>
        <v>0</v>
      </c>
      <c r="R34" s="210">
        <f t="shared" si="13"/>
        <v>0</v>
      </c>
      <c r="S34" s="210">
        <f t="shared" si="13"/>
        <v>0</v>
      </c>
      <c r="T34" s="210">
        <f t="shared" si="13"/>
        <v>0</v>
      </c>
      <c r="U34" s="210">
        <f t="shared" si="13"/>
        <v>0</v>
      </c>
      <c r="V34" s="210">
        <f t="shared" si="13"/>
        <v>0</v>
      </c>
      <c r="W34" s="210">
        <f t="shared" si="13"/>
        <v>0</v>
      </c>
      <c r="X34" s="210">
        <f t="shared" si="13"/>
        <v>0</v>
      </c>
      <c r="Y34" s="210">
        <f t="shared" si="13"/>
        <v>0</v>
      </c>
      <c r="Z34" s="210">
        <f t="shared" si="13"/>
        <v>0</v>
      </c>
      <c r="AA34" s="210">
        <f t="shared" si="13"/>
        <v>0</v>
      </c>
      <c r="AB34" s="210">
        <f t="shared" si="13"/>
        <v>0</v>
      </c>
      <c r="AC34" s="210">
        <f t="shared" si="13"/>
        <v>0</v>
      </c>
      <c r="AD34" s="210">
        <f t="shared" si="13"/>
        <v>0</v>
      </c>
      <c r="AE34" s="210">
        <f t="shared" si="13"/>
        <v>0</v>
      </c>
      <c r="AF34" s="210">
        <f t="shared" si="13"/>
        <v>0</v>
      </c>
      <c r="AG34" s="189">
        <f t="shared" si="12"/>
        <v>0</v>
      </c>
      <c r="AH34" s="201"/>
    </row>
    <row r="35" hidden="1" outlineLevel="1">
      <c r="A35" s="211"/>
      <c r="B35" s="352"/>
      <c r="C35" s="352"/>
      <c r="D35" s="352"/>
      <c r="E35" s="352"/>
      <c r="F35" s="352"/>
      <c r="G35" s="352"/>
      <c r="H35" s="352"/>
      <c r="I35" s="352"/>
      <c r="J35" s="352"/>
      <c r="K35" s="352"/>
      <c r="L35" s="352"/>
      <c r="M35" s="352"/>
      <c r="N35" s="352"/>
      <c r="O35" s="352"/>
      <c r="P35" s="352"/>
      <c r="Q35" s="352"/>
      <c r="R35" s="352"/>
      <c r="S35" s="352"/>
      <c r="T35" s="352"/>
      <c r="U35" s="352"/>
      <c r="V35" s="352"/>
      <c r="W35" s="352"/>
      <c r="X35" s="352"/>
      <c r="Y35" s="352"/>
      <c r="Z35" s="352"/>
      <c r="AA35" s="352"/>
      <c r="AB35" s="352"/>
      <c r="AC35" s="352"/>
      <c r="AD35" s="352"/>
      <c r="AE35" s="352"/>
      <c r="AF35" s="352"/>
      <c r="AG35" s="189"/>
      <c r="AH35" s="185"/>
    </row>
    <row r="36" hidden="1" outlineLevel="1">
      <c r="A36" s="206" t="s">
        <v>1452</v>
      </c>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189">
        <f t="shared" ref="AG36:AG39" si="14">sum(B36:AF36)</f>
        <v>0</v>
      </c>
      <c r="AH36" s="208"/>
    </row>
    <row r="37" hidden="1" outlineLevel="1">
      <c r="A37" s="206" t="s">
        <v>1453</v>
      </c>
      <c r="B37" s="221"/>
      <c r="C37" s="221"/>
      <c r="D37" s="221"/>
      <c r="E37" s="221"/>
      <c r="F37" s="221"/>
      <c r="G37" s="221"/>
      <c r="H37" s="221"/>
      <c r="I37" s="221"/>
      <c r="J37" s="221"/>
      <c r="K37" s="221"/>
      <c r="L37" s="221"/>
      <c r="M37" s="221"/>
      <c r="N37" s="221"/>
      <c r="O37" s="221"/>
      <c r="P37" s="221"/>
      <c r="Q37" s="221"/>
      <c r="R37" s="221"/>
      <c r="S37" s="221"/>
      <c r="T37" s="221"/>
      <c r="U37" s="221"/>
      <c r="V37" s="221"/>
      <c r="W37" s="221"/>
      <c r="X37" s="221"/>
      <c r="Y37" s="221"/>
      <c r="Z37" s="221"/>
      <c r="AA37" s="221"/>
      <c r="AB37" s="221"/>
      <c r="AC37" s="221"/>
      <c r="AD37" s="221"/>
      <c r="AE37" s="221"/>
      <c r="AF37" s="221"/>
      <c r="AG37" s="189">
        <f t="shared" si="14"/>
        <v>0</v>
      </c>
      <c r="AH37" s="208"/>
    </row>
    <row r="38" hidden="1" outlineLevel="1">
      <c r="A38" s="206" t="s">
        <v>1454</v>
      </c>
      <c r="B38" s="221"/>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c r="AA38" s="221"/>
      <c r="AB38" s="221"/>
      <c r="AC38" s="221"/>
      <c r="AD38" s="221"/>
      <c r="AE38" s="221"/>
      <c r="AF38" s="221"/>
      <c r="AG38" s="189">
        <f t="shared" si="14"/>
        <v>0</v>
      </c>
      <c r="AH38" s="208"/>
    </row>
    <row r="39" hidden="1" outlineLevel="1">
      <c r="A39" s="212" t="s">
        <v>250</v>
      </c>
      <c r="B39" s="213">
        <f t="shared" ref="B39:AF39" si="15">sum(B36:B38)</f>
        <v>0</v>
      </c>
      <c r="C39" s="213">
        <f t="shared" si="15"/>
        <v>0</v>
      </c>
      <c r="D39" s="213">
        <f t="shared" si="15"/>
        <v>0</v>
      </c>
      <c r="E39" s="213">
        <f t="shared" si="15"/>
        <v>0</v>
      </c>
      <c r="F39" s="213">
        <f t="shared" si="15"/>
        <v>0</v>
      </c>
      <c r="G39" s="213">
        <f t="shared" si="15"/>
        <v>0</v>
      </c>
      <c r="H39" s="213">
        <f t="shared" si="15"/>
        <v>0</v>
      </c>
      <c r="I39" s="213">
        <f t="shared" si="15"/>
        <v>0</v>
      </c>
      <c r="J39" s="213">
        <f t="shared" si="15"/>
        <v>0</v>
      </c>
      <c r="K39" s="213">
        <f t="shared" si="15"/>
        <v>0</v>
      </c>
      <c r="L39" s="213">
        <f t="shared" si="15"/>
        <v>0</v>
      </c>
      <c r="M39" s="213">
        <f t="shared" si="15"/>
        <v>0</v>
      </c>
      <c r="N39" s="213">
        <f t="shared" si="15"/>
        <v>0</v>
      </c>
      <c r="O39" s="213">
        <f t="shared" si="15"/>
        <v>0</v>
      </c>
      <c r="P39" s="213">
        <f t="shared" si="15"/>
        <v>0</v>
      </c>
      <c r="Q39" s="213">
        <f t="shared" si="15"/>
        <v>0</v>
      </c>
      <c r="R39" s="213">
        <f t="shared" si="15"/>
        <v>0</v>
      </c>
      <c r="S39" s="213">
        <f t="shared" si="15"/>
        <v>0</v>
      </c>
      <c r="T39" s="213">
        <f t="shared" si="15"/>
        <v>0</v>
      </c>
      <c r="U39" s="213">
        <f t="shared" si="15"/>
        <v>0</v>
      </c>
      <c r="V39" s="213">
        <f t="shared" si="15"/>
        <v>0</v>
      </c>
      <c r="W39" s="213">
        <f t="shared" si="15"/>
        <v>0</v>
      </c>
      <c r="X39" s="213">
        <f t="shared" si="15"/>
        <v>0</v>
      </c>
      <c r="Y39" s="213">
        <f t="shared" si="15"/>
        <v>0</v>
      </c>
      <c r="Z39" s="213">
        <f t="shared" si="15"/>
        <v>0</v>
      </c>
      <c r="AA39" s="213">
        <f t="shared" si="15"/>
        <v>0</v>
      </c>
      <c r="AB39" s="213">
        <f t="shared" si="15"/>
        <v>0</v>
      </c>
      <c r="AC39" s="213">
        <f t="shared" si="15"/>
        <v>0</v>
      </c>
      <c r="AD39" s="213">
        <f t="shared" si="15"/>
        <v>0</v>
      </c>
      <c r="AE39" s="213">
        <f t="shared" si="15"/>
        <v>0</v>
      </c>
      <c r="AF39" s="213">
        <f t="shared" si="15"/>
        <v>0</v>
      </c>
      <c r="AG39" s="189">
        <f t="shared" si="14"/>
        <v>0</v>
      </c>
      <c r="AH39" s="215"/>
    </row>
    <row r="40">
      <c r="A40" s="211"/>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89"/>
      <c r="AH40" s="185"/>
    </row>
    <row r="41">
      <c r="A41" s="223" t="s">
        <v>278</v>
      </c>
      <c r="B41" s="224">
        <v>0.0</v>
      </c>
      <c r="C41" s="224">
        <v>0.0</v>
      </c>
      <c r="D41" s="224">
        <v>0.0</v>
      </c>
      <c r="E41" s="224">
        <v>0.0</v>
      </c>
      <c r="F41" s="224">
        <v>0.0</v>
      </c>
      <c r="G41" s="224">
        <v>0.0</v>
      </c>
      <c r="H41" s="224">
        <v>0.0</v>
      </c>
      <c r="I41" s="224">
        <v>0.0</v>
      </c>
      <c r="J41" s="224">
        <v>0.0</v>
      </c>
      <c r="K41" s="224">
        <v>0.0</v>
      </c>
      <c r="L41" s="224">
        <v>0.0</v>
      </c>
      <c r="M41" s="224">
        <v>0.0</v>
      </c>
      <c r="N41" s="224">
        <v>0.0</v>
      </c>
      <c r="O41" s="224">
        <v>0.0</v>
      </c>
      <c r="P41" s="224">
        <v>0.0</v>
      </c>
      <c r="Q41" s="224">
        <v>0.0</v>
      </c>
      <c r="R41" s="224">
        <v>0.0</v>
      </c>
      <c r="S41" s="224">
        <v>0.0</v>
      </c>
      <c r="T41" s="224">
        <v>0.0</v>
      </c>
      <c r="U41" s="224">
        <v>0.0</v>
      </c>
      <c r="V41" s="224">
        <v>0.0</v>
      </c>
      <c r="W41" s="224">
        <v>0.0</v>
      </c>
      <c r="X41" s="224">
        <v>0.0</v>
      </c>
      <c r="Y41" s="224">
        <v>0.0</v>
      </c>
      <c r="Z41" s="224">
        <v>0.0</v>
      </c>
      <c r="AA41" s="224">
        <v>0.0</v>
      </c>
      <c r="AB41" s="224">
        <v>0.0</v>
      </c>
      <c r="AC41" s="224">
        <v>0.0</v>
      </c>
      <c r="AD41" s="224">
        <v>0.0</v>
      </c>
      <c r="AE41" s="224">
        <v>0.0</v>
      </c>
      <c r="AF41" s="224">
        <v>0.0</v>
      </c>
      <c r="AG41" s="189">
        <f t="shared" ref="AG41:AG54" si="16">sum(B41:AF41)</f>
        <v>0</v>
      </c>
      <c r="AH41" s="226"/>
    </row>
    <row r="42">
      <c r="A42" s="227" t="s">
        <v>279</v>
      </c>
      <c r="B42" s="207">
        <v>0.0</v>
      </c>
      <c r="C42" s="207">
        <v>0.0</v>
      </c>
      <c r="D42" s="207">
        <v>0.0</v>
      </c>
      <c r="E42" s="207">
        <v>0.0</v>
      </c>
      <c r="F42" s="207">
        <v>0.0</v>
      </c>
      <c r="G42" s="207">
        <v>0.0</v>
      </c>
      <c r="H42" s="207">
        <v>0.0</v>
      </c>
      <c r="I42" s="207">
        <v>0.0</v>
      </c>
      <c r="J42" s="207">
        <v>0.0</v>
      </c>
      <c r="K42" s="207">
        <v>0.0</v>
      </c>
      <c r="L42" s="207">
        <v>0.0</v>
      </c>
      <c r="M42" s="207">
        <v>0.0</v>
      </c>
      <c r="N42" s="207">
        <v>0.0</v>
      </c>
      <c r="O42" s="207">
        <v>0.0</v>
      </c>
      <c r="P42" s="207">
        <v>0.0</v>
      </c>
      <c r="Q42" s="207">
        <v>0.0</v>
      </c>
      <c r="R42" s="207">
        <v>0.0</v>
      </c>
      <c r="S42" s="207">
        <v>0.0</v>
      </c>
      <c r="T42" s="207">
        <v>0.0</v>
      </c>
      <c r="U42" s="207">
        <v>0.0</v>
      </c>
      <c r="V42" s="207">
        <v>0.0</v>
      </c>
      <c r="W42" s="207">
        <v>0.0</v>
      </c>
      <c r="X42" s="207">
        <v>0.0</v>
      </c>
      <c r="Y42" s="207">
        <v>0.0</v>
      </c>
      <c r="Z42" s="207">
        <v>0.0</v>
      </c>
      <c r="AA42" s="207">
        <v>0.0</v>
      </c>
      <c r="AB42" s="207">
        <v>0.0</v>
      </c>
      <c r="AC42" s="207">
        <v>0.0</v>
      </c>
      <c r="AD42" s="207">
        <v>0.0</v>
      </c>
      <c r="AE42" s="207">
        <v>0.0</v>
      </c>
      <c r="AF42" s="207">
        <v>0.0</v>
      </c>
      <c r="AG42" s="189">
        <f t="shared" si="16"/>
        <v>0</v>
      </c>
      <c r="AH42" s="201"/>
    </row>
    <row r="43">
      <c r="A43" s="227" t="s">
        <v>1455</v>
      </c>
      <c r="B43" s="207">
        <v>2.0</v>
      </c>
      <c r="C43" s="207">
        <v>2.0</v>
      </c>
      <c r="D43" s="207">
        <v>1.0</v>
      </c>
      <c r="E43" s="207">
        <v>3.0</v>
      </c>
      <c r="F43" s="207">
        <v>1.0</v>
      </c>
      <c r="G43" s="207">
        <v>2.0</v>
      </c>
      <c r="H43" s="207">
        <v>1.0</v>
      </c>
      <c r="I43" s="207">
        <v>2.0</v>
      </c>
      <c r="J43" s="207">
        <v>4.0</v>
      </c>
      <c r="K43" s="207">
        <v>2.0</v>
      </c>
      <c r="L43" s="207">
        <v>1.0</v>
      </c>
      <c r="M43" s="207">
        <v>2.0</v>
      </c>
      <c r="N43" s="207">
        <v>0.0</v>
      </c>
      <c r="O43" s="207">
        <v>1.0</v>
      </c>
      <c r="P43" s="207">
        <v>1.0</v>
      </c>
      <c r="Q43" s="207">
        <v>3.0</v>
      </c>
      <c r="R43" s="207">
        <v>1.0</v>
      </c>
      <c r="S43" s="207">
        <v>1.0</v>
      </c>
      <c r="T43" s="207">
        <v>0.0</v>
      </c>
      <c r="U43" s="207">
        <v>0.0</v>
      </c>
      <c r="V43" s="207">
        <v>0.0</v>
      </c>
      <c r="W43" s="207">
        <v>1.0</v>
      </c>
      <c r="X43" s="207">
        <v>0.0</v>
      </c>
      <c r="Y43" s="207">
        <v>3.0</v>
      </c>
      <c r="Z43" s="207">
        <v>0.0</v>
      </c>
      <c r="AA43" s="207">
        <v>3.0</v>
      </c>
      <c r="AB43" s="207">
        <v>2.0</v>
      </c>
      <c r="AC43" s="207">
        <v>2.0</v>
      </c>
      <c r="AD43" s="207">
        <v>0.0</v>
      </c>
      <c r="AE43" s="207">
        <v>0.0</v>
      </c>
      <c r="AF43" s="207">
        <v>0.0</v>
      </c>
      <c r="AG43" s="189">
        <f t="shared" si="16"/>
        <v>41</v>
      </c>
      <c r="AH43" s="201"/>
    </row>
    <row r="44">
      <c r="A44" s="227" t="s">
        <v>1456</v>
      </c>
      <c r="B44" s="207">
        <v>0.0</v>
      </c>
      <c r="C44" s="207">
        <v>0.0</v>
      </c>
      <c r="D44" s="207">
        <v>0.0</v>
      </c>
      <c r="E44" s="207">
        <v>0.0</v>
      </c>
      <c r="F44" s="207">
        <v>0.0</v>
      </c>
      <c r="G44" s="207">
        <v>0.0</v>
      </c>
      <c r="H44" s="207">
        <v>0.0</v>
      </c>
      <c r="I44" s="207">
        <v>0.0</v>
      </c>
      <c r="J44" s="207">
        <v>0.0</v>
      </c>
      <c r="K44" s="207">
        <v>0.0</v>
      </c>
      <c r="L44" s="207">
        <v>0.0</v>
      </c>
      <c r="M44" s="207">
        <v>0.0</v>
      </c>
      <c r="N44" s="207">
        <v>0.0</v>
      </c>
      <c r="O44" s="207">
        <v>0.0</v>
      </c>
      <c r="P44" s="207">
        <v>0.0</v>
      </c>
      <c r="Q44" s="207">
        <v>0.0</v>
      </c>
      <c r="R44" s="207">
        <v>0.0</v>
      </c>
      <c r="S44" s="207">
        <v>0.0</v>
      </c>
      <c r="T44" s="207">
        <v>0.0</v>
      </c>
      <c r="U44" s="207">
        <v>0.0</v>
      </c>
      <c r="V44" s="207">
        <v>0.0</v>
      </c>
      <c r="W44" s="207">
        <v>0.0</v>
      </c>
      <c r="X44" s="207">
        <v>0.0</v>
      </c>
      <c r="Y44" s="207">
        <v>0.0</v>
      </c>
      <c r="Z44" s="207">
        <v>0.0</v>
      </c>
      <c r="AA44" s="207">
        <v>0.0</v>
      </c>
      <c r="AB44" s="207">
        <v>0.0</v>
      </c>
      <c r="AC44" s="207">
        <v>0.0</v>
      </c>
      <c r="AD44" s="207">
        <v>0.0</v>
      </c>
      <c r="AE44" s="207">
        <v>0.0</v>
      </c>
      <c r="AF44" s="207">
        <v>0.0</v>
      </c>
      <c r="AG44" s="189">
        <f t="shared" si="16"/>
        <v>0</v>
      </c>
      <c r="AH44" s="201"/>
    </row>
    <row r="45">
      <c r="A45" s="227" t="s">
        <v>1457</v>
      </c>
      <c r="B45" s="207">
        <v>0.0</v>
      </c>
      <c r="C45" s="207">
        <v>0.0</v>
      </c>
      <c r="D45" s="207">
        <v>0.0</v>
      </c>
      <c r="E45" s="207">
        <v>0.0</v>
      </c>
      <c r="F45" s="207">
        <v>0.0</v>
      </c>
      <c r="G45" s="207">
        <v>0.0</v>
      </c>
      <c r="H45" s="207">
        <v>0.0</v>
      </c>
      <c r="I45" s="207">
        <v>0.0</v>
      </c>
      <c r="J45" s="207">
        <v>0.0</v>
      </c>
      <c r="K45" s="207">
        <v>0.0</v>
      </c>
      <c r="L45" s="207">
        <v>0.0</v>
      </c>
      <c r="M45" s="207">
        <v>0.0</v>
      </c>
      <c r="N45" s="207">
        <v>0.0</v>
      </c>
      <c r="O45" s="207">
        <v>0.0</v>
      </c>
      <c r="P45" s="207">
        <v>0.0</v>
      </c>
      <c r="Q45" s="207">
        <v>0.0</v>
      </c>
      <c r="R45" s="207">
        <v>0.0</v>
      </c>
      <c r="S45" s="207">
        <v>0.0</v>
      </c>
      <c r="T45" s="207">
        <v>0.0</v>
      </c>
      <c r="U45" s="207">
        <v>0.0</v>
      </c>
      <c r="V45" s="207">
        <v>0.0</v>
      </c>
      <c r="W45" s="207">
        <v>0.0</v>
      </c>
      <c r="X45" s="207">
        <v>0.0</v>
      </c>
      <c r="Y45" s="207">
        <v>0.0</v>
      </c>
      <c r="Z45" s="207">
        <v>0.0</v>
      </c>
      <c r="AA45" s="207">
        <v>0.0</v>
      </c>
      <c r="AB45" s="207">
        <v>0.0</v>
      </c>
      <c r="AC45" s="207">
        <v>0.0</v>
      </c>
      <c r="AD45" s="207">
        <v>0.0</v>
      </c>
      <c r="AE45" s="207">
        <v>0.0</v>
      </c>
      <c r="AF45" s="207">
        <v>0.0</v>
      </c>
      <c r="AG45" s="189">
        <f t="shared" si="16"/>
        <v>0</v>
      </c>
      <c r="AH45" s="201"/>
    </row>
    <row r="46">
      <c r="A46" s="227" t="s">
        <v>1458</v>
      </c>
      <c r="B46" s="207">
        <v>0.0</v>
      </c>
      <c r="C46" s="207">
        <v>0.0</v>
      </c>
      <c r="D46" s="207">
        <v>0.0</v>
      </c>
      <c r="E46" s="207">
        <v>0.0</v>
      </c>
      <c r="F46" s="207">
        <v>0.0</v>
      </c>
      <c r="G46" s="207">
        <v>0.0</v>
      </c>
      <c r="H46" s="207">
        <v>0.0</v>
      </c>
      <c r="I46" s="207">
        <v>0.0</v>
      </c>
      <c r="J46" s="207">
        <v>0.0</v>
      </c>
      <c r="K46" s="207">
        <v>0.0</v>
      </c>
      <c r="L46" s="207">
        <v>0.0</v>
      </c>
      <c r="M46" s="207">
        <v>0.0</v>
      </c>
      <c r="N46" s="207">
        <v>0.0</v>
      </c>
      <c r="O46" s="207">
        <v>0.0</v>
      </c>
      <c r="P46" s="207">
        <v>0.0</v>
      </c>
      <c r="Q46" s="207">
        <v>0.0</v>
      </c>
      <c r="R46" s="207">
        <v>0.0</v>
      </c>
      <c r="S46" s="207">
        <v>0.0</v>
      </c>
      <c r="T46" s="207">
        <v>0.0</v>
      </c>
      <c r="U46" s="207">
        <v>0.0</v>
      </c>
      <c r="V46" s="207">
        <v>0.0</v>
      </c>
      <c r="W46" s="207">
        <v>0.0</v>
      </c>
      <c r="X46" s="207">
        <v>0.0</v>
      </c>
      <c r="Y46" s="207">
        <v>0.0</v>
      </c>
      <c r="Z46" s="207">
        <v>0.0</v>
      </c>
      <c r="AA46" s="207">
        <v>0.0</v>
      </c>
      <c r="AB46" s="207">
        <v>0.0</v>
      </c>
      <c r="AC46" s="207">
        <v>0.0</v>
      </c>
      <c r="AD46" s="207">
        <v>0.0</v>
      </c>
      <c r="AE46" s="207">
        <v>0.0</v>
      </c>
      <c r="AF46" s="207">
        <v>0.0</v>
      </c>
      <c r="AG46" s="189">
        <f t="shared" si="16"/>
        <v>0</v>
      </c>
      <c r="AH46" s="201"/>
    </row>
    <row r="47">
      <c r="A47" s="227" t="s">
        <v>1459</v>
      </c>
      <c r="B47" s="207">
        <v>0.0</v>
      </c>
      <c r="C47" s="207">
        <v>0.0</v>
      </c>
      <c r="D47" s="207">
        <v>0.0</v>
      </c>
      <c r="E47" s="207">
        <v>0.0</v>
      </c>
      <c r="F47" s="207">
        <v>0.0</v>
      </c>
      <c r="G47" s="207">
        <v>0.0</v>
      </c>
      <c r="H47" s="207">
        <v>0.0</v>
      </c>
      <c r="I47" s="207">
        <v>0.0</v>
      </c>
      <c r="J47" s="207">
        <v>0.0</v>
      </c>
      <c r="K47" s="207">
        <v>0.0</v>
      </c>
      <c r="L47" s="207">
        <v>0.0</v>
      </c>
      <c r="M47" s="207">
        <v>0.0</v>
      </c>
      <c r="N47" s="207">
        <v>0.0</v>
      </c>
      <c r="O47" s="207">
        <v>0.0</v>
      </c>
      <c r="P47" s="207">
        <v>0.0</v>
      </c>
      <c r="Q47" s="207">
        <v>0.0</v>
      </c>
      <c r="R47" s="207">
        <v>0.0</v>
      </c>
      <c r="S47" s="207">
        <v>0.0</v>
      </c>
      <c r="T47" s="207">
        <v>0.0</v>
      </c>
      <c r="U47" s="207">
        <v>0.0</v>
      </c>
      <c r="V47" s="207">
        <v>0.0</v>
      </c>
      <c r="W47" s="207">
        <v>0.0</v>
      </c>
      <c r="X47" s="207">
        <v>0.0</v>
      </c>
      <c r="Y47" s="207">
        <v>0.0</v>
      </c>
      <c r="Z47" s="207">
        <v>0.0</v>
      </c>
      <c r="AA47" s="207">
        <v>0.0</v>
      </c>
      <c r="AB47" s="207">
        <v>0.0</v>
      </c>
      <c r="AC47" s="207">
        <v>0.0</v>
      </c>
      <c r="AD47" s="207">
        <v>0.0</v>
      </c>
      <c r="AE47" s="207">
        <v>0.0</v>
      </c>
      <c r="AF47" s="207">
        <v>0.0</v>
      </c>
      <c r="AG47" s="189">
        <f t="shared" si="16"/>
        <v>0</v>
      </c>
      <c r="AH47" s="201"/>
    </row>
    <row r="48" collapsed="1">
      <c r="A48" s="227" t="s">
        <v>1460</v>
      </c>
      <c r="B48" s="207">
        <v>0.0</v>
      </c>
      <c r="C48" s="207">
        <v>0.0</v>
      </c>
      <c r="D48" s="207">
        <v>0.0</v>
      </c>
      <c r="E48" s="207">
        <v>0.0</v>
      </c>
      <c r="F48" s="207">
        <v>0.0</v>
      </c>
      <c r="G48" s="207">
        <v>0.0</v>
      </c>
      <c r="H48" s="207">
        <v>0.0</v>
      </c>
      <c r="I48" s="207">
        <v>0.0</v>
      </c>
      <c r="J48" s="207">
        <v>0.0</v>
      </c>
      <c r="K48" s="207">
        <v>0.0</v>
      </c>
      <c r="L48" s="207">
        <v>0.0</v>
      </c>
      <c r="M48" s="207">
        <v>0.0</v>
      </c>
      <c r="N48" s="207">
        <v>0.0</v>
      </c>
      <c r="O48" s="207">
        <v>0.0</v>
      </c>
      <c r="P48" s="207">
        <v>0.0</v>
      </c>
      <c r="Q48" s="207">
        <v>0.0</v>
      </c>
      <c r="R48" s="207">
        <v>0.0</v>
      </c>
      <c r="S48" s="207">
        <v>0.0</v>
      </c>
      <c r="T48" s="207">
        <v>0.0</v>
      </c>
      <c r="U48" s="207">
        <v>0.0</v>
      </c>
      <c r="V48" s="207">
        <v>0.0</v>
      </c>
      <c r="W48" s="207">
        <v>0.0</v>
      </c>
      <c r="X48" s="207">
        <v>0.0</v>
      </c>
      <c r="Y48" s="207">
        <v>0.0</v>
      </c>
      <c r="Z48" s="207">
        <v>0.0</v>
      </c>
      <c r="AA48" s="207">
        <v>0.0</v>
      </c>
      <c r="AB48" s="207">
        <v>0.0</v>
      </c>
      <c r="AC48" s="207">
        <v>0.0</v>
      </c>
      <c r="AD48" s="207">
        <v>0.0</v>
      </c>
      <c r="AE48" s="207">
        <v>0.0</v>
      </c>
      <c r="AF48" s="207">
        <v>0.0</v>
      </c>
      <c r="AG48" s="189">
        <f t="shared" si="16"/>
        <v>0</v>
      </c>
      <c r="AH48" s="201"/>
    </row>
    <row r="49" hidden="1" outlineLevel="1">
      <c r="A49" s="227" t="s">
        <v>1461</v>
      </c>
      <c r="B49" s="349"/>
      <c r="C49" s="349"/>
      <c r="D49" s="349"/>
      <c r="E49" s="349"/>
      <c r="F49" s="349"/>
      <c r="G49" s="349"/>
      <c r="H49" s="349"/>
      <c r="I49" s="349"/>
      <c r="J49" s="349"/>
      <c r="K49" s="349"/>
      <c r="L49" s="349"/>
      <c r="M49" s="349"/>
      <c r="N49" s="349"/>
      <c r="O49" s="349"/>
      <c r="P49" s="349"/>
      <c r="Q49" s="349"/>
      <c r="R49" s="349"/>
      <c r="S49" s="349"/>
      <c r="T49" s="349"/>
      <c r="U49" s="349"/>
      <c r="V49" s="349"/>
      <c r="W49" s="349"/>
      <c r="X49" s="349"/>
      <c r="Y49" s="349"/>
      <c r="Z49" s="349"/>
      <c r="AA49" s="349"/>
      <c r="AB49" s="349"/>
      <c r="AC49" s="349"/>
      <c r="AD49" s="349"/>
      <c r="AE49" s="349"/>
      <c r="AF49" s="349"/>
      <c r="AG49" s="189">
        <f t="shared" si="16"/>
        <v>0</v>
      </c>
      <c r="AH49" s="201"/>
    </row>
    <row r="50" hidden="1" outlineLevel="1">
      <c r="A50" s="227" t="s">
        <v>1462</v>
      </c>
      <c r="B50" s="349"/>
      <c r="C50" s="349"/>
      <c r="D50" s="349"/>
      <c r="E50" s="349"/>
      <c r="F50" s="349"/>
      <c r="G50" s="349"/>
      <c r="H50" s="349"/>
      <c r="I50" s="349"/>
      <c r="J50" s="349"/>
      <c r="K50" s="349"/>
      <c r="L50" s="349"/>
      <c r="M50" s="349"/>
      <c r="N50" s="349"/>
      <c r="O50" s="349"/>
      <c r="P50" s="349"/>
      <c r="Q50" s="349"/>
      <c r="R50" s="349"/>
      <c r="S50" s="349"/>
      <c r="T50" s="349"/>
      <c r="U50" s="349"/>
      <c r="V50" s="349"/>
      <c r="W50" s="349"/>
      <c r="X50" s="349"/>
      <c r="Y50" s="349"/>
      <c r="Z50" s="349"/>
      <c r="AA50" s="349"/>
      <c r="AB50" s="349"/>
      <c r="AC50" s="349"/>
      <c r="AD50" s="349"/>
      <c r="AE50" s="349"/>
      <c r="AF50" s="349"/>
      <c r="AG50" s="189">
        <f t="shared" si="16"/>
        <v>0</v>
      </c>
      <c r="AH50" s="201"/>
    </row>
    <row r="51" hidden="1" outlineLevel="1">
      <c r="A51" s="206" t="s">
        <v>1463</v>
      </c>
      <c r="B51" s="349"/>
      <c r="C51" s="349"/>
      <c r="D51" s="349"/>
      <c r="E51" s="349"/>
      <c r="F51" s="349"/>
      <c r="G51" s="349"/>
      <c r="H51" s="349"/>
      <c r="I51" s="349"/>
      <c r="J51" s="349"/>
      <c r="K51" s="349"/>
      <c r="L51" s="349"/>
      <c r="M51" s="349"/>
      <c r="N51" s="349"/>
      <c r="O51" s="349"/>
      <c r="P51" s="349"/>
      <c r="Q51" s="349"/>
      <c r="R51" s="349"/>
      <c r="S51" s="349"/>
      <c r="T51" s="349"/>
      <c r="U51" s="349"/>
      <c r="V51" s="349"/>
      <c r="W51" s="349"/>
      <c r="X51" s="349"/>
      <c r="Y51" s="349"/>
      <c r="Z51" s="349"/>
      <c r="AA51" s="349"/>
      <c r="AB51" s="349"/>
      <c r="AC51" s="349"/>
      <c r="AD51" s="349"/>
      <c r="AE51" s="349"/>
      <c r="AF51" s="349"/>
      <c r="AG51" s="189">
        <f t="shared" si="16"/>
        <v>0</v>
      </c>
      <c r="AH51" s="201"/>
    </row>
    <row r="52" hidden="1" outlineLevel="1">
      <c r="A52" s="206" t="s">
        <v>1464</v>
      </c>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189">
        <f t="shared" si="16"/>
        <v>0</v>
      </c>
      <c r="AH52" s="201"/>
    </row>
    <row r="53" hidden="1" outlineLevel="1">
      <c r="A53" s="206" t="s">
        <v>290</v>
      </c>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189">
        <f t="shared" si="16"/>
        <v>0</v>
      </c>
      <c r="AH53" s="201"/>
    </row>
    <row r="54">
      <c r="A54" s="228" t="s">
        <v>291</v>
      </c>
      <c r="B54" s="247">
        <f t="shared" ref="B54:AF54" si="17">sum(B41:B53)</f>
        <v>2</v>
      </c>
      <c r="C54" s="247">
        <f t="shared" si="17"/>
        <v>2</v>
      </c>
      <c r="D54" s="247">
        <f t="shared" si="17"/>
        <v>1</v>
      </c>
      <c r="E54" s="247">
        <f t="shared" si="17"/>
        <v>3</v>
      </c>
      <c r="F54" s="247">
        <f t="shared" si="17"/>
        <v>1</v>
      </c>
      <c r="G54" s="247">
        <f t="shared" si="17"/>
        <v>2</v>
      </c>
      <c r="H54" s="247">
        <f t="shared" si="17"/>
        <v>1</v>
      </c>
      <c r="I54" s="247">
        <f t="shared" si="17"/>
        <v>2</v>
      </c>
      <c r="J54" s="247">
        <f t="shared" si="17"/>
        <v>4</v>
      </c>
      <c r="K54" s="247">
        <f t="shared" si="17"/>
        <v>2</v>
      </c>
      <c r="L54" s="247">
        <f t="shared" si="17"/>
        <v>1</v>
      </c>
      <c r="M54" s="247">
        <f t="shared" si="17"/>
        <v>2</v>
      </c>
      <c r="N54" s="247">
        <f t="shared" si="17"/>
        <v>0</v>
      </c>
      <c r="O54" s="247">
        <f t="shared" si="17"/>
        <v>1</v>
      </c>
      <c r="P54" s="247">
        <f t="shared" si="17"/>
        <v>1</v>
      </c>
      <c r="Q54" s="247">
        <f t="shared" si="17"/>
        <v>3</v>
      </c>
      <c r="R54" s="247">
        <f t="shared" si="17"/>
        <v>1</v>
      </c>
      <c r="S54" s="247">
        <f t="shared" si="17"/>
        <v>1</v>
      </c>
      <c r="T54" s="247">
        <f t="shared" si="17"/>
        <v>0</v>
      </c>
      <c r="U54" s="247">
        <f t="shared" si="17"/>
        <v>0</v>
      </c>
      <c r="V54" s="247">
        <f t="shared" si="17"/>
        <v>0</v>
      </c>
      <c r="W54" s="247">
        <f t="shared" si="17"/>
        <v>1</v>
      </c>
      <c r="X54" s="247">
        <f t="shared" si="17"/>
        <v>0</v>
      </c>
      <c r="Y54" s="247">
        <f t="shared" si="17"/>
        <v>3</v>
      </c>
      <c r="Z54" s="247">
        <f t="shared" si="17"/>
        <v>0</v>
      </c>
      <c r="AA54" s="247">
        <f t="shared" si="17"/>
        <v>3</v>
      </c>
      <c r="AB54" s="247">
        <f t="shared" si="17"/>
        <v>2</v>
      </c>
      <c r="AC54" s="247">
        <f t="shared" si="17"/>
        <v>2</v>
      </c>
      <c r="AD54" s="247">
        <f t="shared" si="17"/>
        <v>0</v>
      </c>
      <c r="AE54" s="247">
        <f t="shared" si="17"/>
        <v>0</v>
      </c>
      <c r="AF54" s="247">
        <f t="shared" si="17"/>
        <v>0</v>
      </c>
      <c r="AG54" s="189">
        <f t="shared" si="16"/>
        <v>41</v>
      </c>
      <c r="AH54" s="231"/>
    </row>
    <row r="55">
      <c r="A55" s="315"/>
      <c r="B55" s="315"/>
      <c r="C55" s="315"/>
      <c r="D55" s="315"/>
      <c r="E55" s="315"/>
      <c r="F55" s="315"/>
      <c r="G55" s="315"/>
      <c r="H55" s="315"/>
      <c r="I55" s="315"/>
      <c r="J55" s="315"/>
      <c r="K55" s="315"/>
      <c r="L55" s="315"/>
      <c r="M55" s="315"/>
      <c r="N55" s="315"/>
      <c r="O55" s="315"/>
      <c r="P55" s="315"/>
      <c r="Q55" s="315"/>
      <c r="R55" s="315"/>
      <c r="S55" s="315"/>
      <c r="T55" s="315"/>
      <c r="U55" s="315"/>
      <c r="V55" s="315"/>
      <c r="W55" s="315"/>
      <c r="X55" s="315"/>
      <c r="Y55" s="315"/>
      <c r="Z55" s="315"/>
      <c r="AA55" s="315"/>
      <c r="AB55" s="315"/>
      <c r="AC55" s="315"/>
      <c r="AD55" s="315"/>
      <c r="AE55" s="315"/>
      <c r="AF55" s="315"/>
      <c r="AG55" s="189"/>
      <c r="AH55" s="315"/>
    </row>
    <row r="56">
      <c r="A56" s="315"/>
      <c r="B56" s="315"/>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315"/>
      <c r="AA56" s="315"/>
      <c r="AB56" s="315"/>
      <c r="AC56" s="315"/>
      <c r="AD56" s="315"/>
      <c r="AE56" s="315"/>
      <c r="AF56" s="315"/>
      <c r="AG56" s="189"/>
      <c r="AH56" s="315"/>
    </row>
    <row r="57">
      <c r="A57" s="315"/>
      <c r="B57" s="315"/>
      <c r="C57" s="315"/>
      <c r="D57" s="315"/>
      <c r="E57" s="315"/>
      <c r="F57" s="315"/>
      <c r="G57" s="315"/>
      <c r="H57" s="315"/>
      <c r="I57" s="315"/>
      <c r="J57" s="315"/>
      <c r="K57" s="315"/>
      <c r="L57" s="315"/>
      <c r="M57" s="315"/>
      <c r="N57" s="315"/>
      <c r="O57" s="315"/>
      <c r="P57" s="315"/>
      <c r="Q57" s="315"/>
      <c r="R57" s="315"/>
      <c r="S57" s="315"/>
      <c r="T57" s="315"/>
      <c r="U57" s="315"/>
      <c r="V57" s="315"/>
      <c r="W57" s="315"/>
      <c r="X57" s="315"/>
      <c r="Y57" s="315"/>
      <c r="Z57" s="315"/>
      <c r="AA57" s="315"/>
      <c r="AB57" s="315"/>
      <c r="AC57" s="315"/>
      <c r="AD57" s="315"/>
      <c r="AE57" s="315"/>
      <c r="AF57" s="315"/>
      <c r="AG57" s="189"/>
      <c r="AH57" s="31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39" t="s">
        <v>1465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2"/>
      <c r="AH1" s="143"/>
    </row>
    <row r="2">
      <c r="A2" s="140" t="s">
        <v>252</v>
      </c>
      <c r="B2" s="141" t="s">
        <v>17</v>
      </c>
      <c r="C2" s="141" t="s">
        <v>18</v>
      </c>
      <c r="D2" s="141" t="s">
        <v>19</v>
      </c>
      <c r="E2" s="141" t="s">
        <v>20</v>
      </c>
      <c r="F2" s="141" t="s">
        <v>21</v>
      </c>
      <c r="G2" s="141" t="s">
        <v>15</v>
      </c>
      <c r="H2" s="141" t="s">
        <v>16</v>
      </c>
      <c r="I2" s="141" t="s">
        <v>17</v>
      </c>
      <c r="J2" s="141" t="s">
        <v>18</v>
      </c>
      <c r="K2" s="141" t="s">
        <v>19</v>
      </c>
      <c r="L2" s="141" t="s">
        <v>20</v>
      </c>
      <c r="M2" s="141" t="s">
        <v>21</v>
      </c>
      <c r="N2" s="141" t="s">
        <v>15</v>
      </c>
      <c r="O2" s="141" t="s">
        <v>16</v>
      </c>
      <c r="P2" s="141" t="s">
        <v>17</v>
      </c>
      <c r="Q2" s="141" t="s">
        <v>18</v>
      </c>
      <c r="R2" s="141" t="s">
        <v>19</v>
      </c>
      <c r="S2" s="141" t="s">
        <v>20</v>
      </c>
      <c r="T2" s="141" t="s">
        <v>21</v>
      </c>
      <c r="U2" s="141" t="s">
        <v>15</v>
      </c>
      <c r="V2" s="141" t="s">
        <v>16</v>
      </c>
      <c r="W2" s="141" t="s">
        <v>17</v>
      </c>
      <c r="X2" s="141" t="s">
        <v>18</v>
      </c>
      <c r="Y2" s="141" t="s">
        <v>19</v>
      </c>
      <c r="Z2" s="141" t="s">
        <v>20</v>
      </c>
      <c r="AA2" s="141" t="s">
        <v>21</v>
      </c>
      <c r="AB2" s="141" t="s">
        <v>15</v>
      </c>
      <c r="AC2" s="141" t="s">
        <v>16</v>
      </c>
      <c r="AD2" s="141" t="s">
        <v>17</v>
      </c>
      <c r="AE2" s="141" t="s">
        <v>18</v>
      </c>
      <c r="AF2" s="141" t="s">
        <v>19</v>
      </c>
      <c r="AG2" s="142"/>
      <c r="AH2" s="143"/>
    </row>
    <row r="3" ht="30.0" customHeight="1">
      <c r="A3" s="515" t="s">
        <v>74</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484"/>
      <c r="AH3" s="201"/>
    </row>
    <row r="4">
      <c r="A4" s="180" t="s">
        <v>208</v>
      </c>
      <c r="B4" s="181">
        <f>Summary!B68</f>
        <v>1187.59</v>
      </c>
      <c r="C4" s="181">
        <f>Summary!C68</f>
        <v>1218.97</v>
      </c>
      <c r="D4" s="181">
        <f>Summary!D68</f>
        <v>1927.97</v>
      </c>
      <c r="E4" s="181">
        <f>Summary!E68</f>
        <v>2718.28</v>
      </c>
      <c r="F4" s="181">
        <f>Summary!F68</f>
        <v>1100.4</v>
      </c>
      <c r="G4" s="181">
        <f>Summary!G68</f>
        <v>669.03</v>
      </c>
      <c r="H4" s="181">
        <f>Summary!H68</f>
        <v>339.18</v>
      </c>
      <c r="I4" s="181">
        <f>Summary!I68</f>
        <v>0</v>
      </c>
      <c r="J4" s="181">
        <f>Summary!J68</f>
        <v>30.89</v>
      </c>
      <c r="K4" s="181">
        <f>Summary!K68</f>
        <v>30.74</v>
      </c>
      <c r="L4" s="181">
        <f>Summary!L68</f>
        <v>69.91</v>
      </c>
      <c r="M4" s="181">
        <f>Summary!M68</f>
        <v>38.87</v>
      </c>
      <c r="N4" s="181">
        <f>Summary!N68</f>
        <v>61.62</v>
      </c>
      <c r="O4" s="181">
        <f>Summary!O68</f>
        <v>0</v>
      </c>
      <c r="P4" s="181">
        <f>Summary!P68</f>
        <v>287.15</v>
      </c>
      <c r="Q4" s="181">
        <f>Summary!Q68</f>
        <v>31.7</v>
      </c>
      <c r="R4" s="181">
        <f>Summary!R68</f>
        <v>38.51</v>
      </c>
      <c r="S4" s="181">
        <f>Summary!S68</f>
        <v>31.76</v>
      </c>
      <c r="T4" s="181">
        <f>Summary!T68</f>
        <v>69.29</v>
      </c>
      <c r="U4" s="181">
        <f>Summary!U68</f>
        <v>0</v>
      </c>
      <c r="V4" s="181">
        <f>Summary!V68</f>
        <v>0</v>
      </c>
      <c r="W4" s="181">
        <f>Summary!W68</f>
        <v>0</v>
      </c>
      <c r="X4" s="181">
        <f>Summary!X68</f>
        <v>0</v>
      </c>
      <c r="Y4" s="181">
        <f>Summary!Y68</f>
        <v>0</v>
      </c>
      <c r="Z4" s="181">
        <f>Summary!Z68</f>
        <v>0</v>
      </c>
      <c r="AA4" s="181">
        <f>Summary!AA68</f>
        <v>38.37</v>
      </c>
      <c r="AB4" s="181">
        <f>Summary!AB68</f>
        <v>0</v>
      </c>
      <c r="AC4" s="181">
        <f>Summary!AC68</f>
        <v>0</v>
      </c>
      <c r="AD4" s="181">
        <f>Summary!AD68</f>
        <v>0</v>
      </c>
      <c r="AE4" s="181">
        <f>Summary!AE68</f>
        <v>0</v>
      </c>
      <c r="AF4" s="181">
        <f>Summary!AF68</f>
        <v>38.96</v>
      </c>
      <c r="AG4" s="383">
        <f t="shared" ref="AG4:AG8" si="1">SUM(B4:AF4)</f>
        <v>9929.19</v>
      </c>
      <c r="AH4" s="150"/>
    </row>
    <row r="5">
      <c r="A5" s="485" t="s">
        <v>265</v>
      </c>
      <c r="B5" s="486"/>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6"/>
      <c r="AE5" s="486"/>
      <c r="AF5" s="486"/>
      <c r="AG5" s="383">
        <f t="shared" si="1"/>
        <v>0</v>
      </c>
      <c r="AH5" s="150"/>
    </row>
    <row r="6">
      <c r="A6" s="487" t="s">
        <v>86</v>
      </c>
      <c r="B6" s="181">
        <f>Summary!B70</f>
        <v>84.59</v>
      </c>
      <c r="C6" s="181">
        <f>Summary!C70</f>
        <v>79.98</v>
      </c>
      <c r="D6" s="181">
        <f>Summary!D70</f>
        <v>137.97</v>
      </c>
      <c r="E6" s="181">
        <f>Summary!E70</f>
        <v>183.28</v>
      </c>
      <c r="F6" s="181">
        <f>Summary!F70</f>
        <v>58.4</v>
      </c>
      <c r="G6" s="181">
        <f>Summary!G70</f>
        <v>43.03</v>
      </c>
      <c r="H6" s="181">
        <f>Summary!H70</f>
        <v>4.19</v>
      </c>
      <c r="I6" s="181">
        <f>Summary!I70</f>
        <v>0</v>
      </c>
      <c r="J6" s="181">
        <f>Summary!J70</f>
        <v>1.89</v>
      </c>
      <c r="K6" s="181">
        <f>Summary!K70</f>
        <v>1.74</v>
      </c>
      <c r="L6" s="181">
        <f>Summary!L70</f>
        <v>4.92</v>
      </c>
      <c r="M6" s="181">
        <f>Summary!M70</f>
        <v>2.88</v>
      </c>
      <c r="N6" s="181">
        <f>Summary!N70</f>
        <v>3.62</v>
      </c>
      <c r="O6" s="181">
        <f>Summary!O70</f>
        <v>0</v>
      </c>
      <c r="P6" s="181">
        <f>Summary!P70</f>
        <v>17.15</v>
      </c>
      <c r="Q6" s="181">
        <f>Summary!Q70</f>
        <v>2.7</v>
      </c>
      <c r="R6" s="181">
        <f>Summary!R70</f>
        <v>2.52</v>
      </c>
      <c r="S6" s="181">
        <f>Summary!S70</f>
        <v>2.76</v>
      </c>
      <c r="T6" s="181">
        <f>Summary!T70</f>
        <v>4.3</v>
      </c>
      <c r="U6" s="181">
        <f>Summary!U70</f>
        <v>0</v>
      </c>
      <c r="V6" s="181">
        <f>Summary!V70</f>
        <v>0</v>
      </c>
      <c r="W6" s="181">
        <f>Summary!W70</f>
        <v>0</v>
      </c>
      <c r="X6" s="181">
        <f>Summary!X70</f>
        <v>0</v>
      </c>
      <c r="Y6" s="181">
        <f>Summary!Y70</f>
        <v>0</v>
      </c>
      <c r="Z6" s="181">
        <f>Summary!Z70</f>
        <v>0</v>
      </c>
      <c r="AA6" s="181">
        <f>Summary!AA70</f>
        <v>2.38</v>
      </c>
      <c r="AB6" s="181">
        <f>Summary!AB70</f>
        <v>0</v>
      </c>
      <c r="AC6" s="181">
        <f>Summary!AC70</f>
        <v>0</v>
      </c>
      <c r="AD6" s="181">
        <f>Summary!AD70</f>
        <v>0</v>
      </c>
      <c r="AE6" s="181">
        <f>Summary!AE70</f>
        <v>0</v>
      </c>
      <c r="AF6" s="181">
        <f>Summary!AF70</f>
        <v>2.97</v>
      </c>
      <c r="AG6" s="383">
        <f t="shared" si="1"/>
        <v>641.27</v>
      </c>
      <c r="AH6" s="150"/>
    </row>
    <row r="7">
      <c r="A7" s="487" t="s">
        <v>1393</v>
      </c>
      <c r="B7" s="181">
        <f>Summary!B71</f>
        <v>0</v>
      </c>
      <c r="C7" s="181">
        <f>Summary!C71</f>
        <v>6.99</v>
      </c>
      <c r="D7" s="181">
        <f>Summary!D71</f>
        <v>0</v>
      </c>
      <c r="E7" s="181">
        <f>Summary!E71</f>
        <v>0</v>
      </c>
      <c r="F7" s="181">
        <f>Summary!F71</f>
        <v>0</v>
      </c>
      <c r="G7" s="181">
        <f>Summary!G71</f>
        <v>0</v>
      </c>
      <c r="H7" s="181">
        <f>Summary!H71</f>
        <v>6.99</v>
      </c>
      <c r="I7" s="181">
        <f>Summary!I71</f>
        <v>0</v>
      </c>
      <c r="J7" s="181">
        <f>Summary!J71</f>
        <v>0</v>
      </c>
      <c r="K7" s="181">
        <f>Summary!K71</f>
        <v>0</v>
      </c>
      <c r="L7" s="181">
        <f>Summary!L71</f>
        <v>6.99</v>
      </c>
      <c r="M7" s="181">
        <f>Summary!M71</f>
        <v>6.99</v>
      </c>
      <c r="N7" s="181">
        <f>Summary!N71</f>
        <v>0</v>
      </c>
      <c r="O7" s="181">
        <f>Summary!O71</f>
        <v>0</v>
      </c>
      <c r="P7" s="181">
        <f>Summary!P71</f>
        <v>0</v>
      </c>
      <c r="Q7" s="181">
        <f>Summary!Q71</f>
        <v>0</v>
      </c>
      <c r="R7" s="181">
        <f>Summary!R71</f>
        <v>6.99</v>
      </c>
      <c r="S7" s="181">
        <f>Summary!S71</f>
        <v>0</v>
      </c>
      <c r="T7" s="181">
        <f>Summary!T71</f>
        <v>6.99</v>
      </c>
      <c r="U7" s="181">
        <f>Summary!U71</f>
        <v>0</v>
      </c>
      <c r="V7" s="181">
        <f>Summary!V71</f>
        <v>0</v>
      </c>
      <c r="W7" s="181">
        <f>Summary!W71</f>
        <v>0</v>
      </c>
      <c r="X7" s="181">
        <f>Summary!X71</f>
        <v>0</v>
      </c>
      <c r="Y7" s="181">
        <f>Summary!Y71</f>
        <v>0</v>
      </c>
      <c r="Z7" s="181">
        <f>Summary!Z71</f>
        <v>0</v>
      </c>
      <c r="AA7" s="181">
        <f>Summary!AA71</f>
        <v>6.99</v>
      </c>
      <c r="AB7" s="181">
        <f>Summary!AB71</f>
        <v>0</v>
      </c>
      <c r="AC7" s="181">
        <f>Summary!AC71</f>
        <v>0</v>
      </c>
      <c r="AD7" s="181">
        <f>Summary!AD71</f>
        <v>0</v>
      </c>
      <c r="AE7" s="181">
        <f>Summary!AE71</f>
        <v>0</v>
      </c>
      <c r="AF7" s="181">
        <f>Summary!AF71</f>
        <v>6.99</v>
      </c>
      <c r="AG7" s="383">
        <f t="shared" si="1"/>
        <v>55.92</v>
      </c>
      <c r="AH7" s="150"/>
    </row>
    <row r="8">
      <c r="A8" s="180" t="s">
        <v>220</v>
      </c>
      <c r="B8" s="207">
        <f>Summary!B120</f>
        <v>6</v>
      </c>
      <c r="C8" s="207">
        <f>Summary!C120</f>
        <v>8</v>
      </c>
      <c r="D8" s="207">
        <f>Summary!D120</f>
        <v>10</v>
      </c>
      <c r="E8" s="207">
        <f>Summary!E120</f>
        <v>15</v>
      </c>
      <c r="F8" s="207">
        <f>Summary!F120</f>
        <v>8</v>
      </c>
      <c r="G8" s="207">
        <f>Summary!G120</f>
        <v>4</v>
      </c>
      <c r="H8" s="207">
        <f>Summary!H120</f>
        <v>3</v>
      </c>
      <c r="I8" s="207">
        <f>Summary!I120</f>
        <v>0</v>
      </c>
      <c r="J8" s="207">
        <f>Summary!J120</f>
        <v>1</v>
      </c>
      <c r="K8" s="207">
        <f>Summary!K120</f>
        <v>1</v>
      </c>
      <c r="L8" s="207">
        <f>Summary!L120</f>
        <v>2</v>
      </c>
      <c r="M8" s="207">
        <f>Summary!M120</f>
        <v>1</v>
      </c>
      <c r="N8" s="207">
        <f>Summary!N120</f>
        <v>1</v>
      </c>
      <c r="O8" s="207">
        <f>Summary!O120</f>
        <v>0</v>
      </c>
      <c r="P8" s="207">
        <f>Summary!P120</f>
        <v>1</v>
      </c>
      <c r="Q8" s="207">
        <f>Summary!Q120</f>
        <v>1</v>
      </c>
      <c r="R8" s="207">
        <f>Summary!R120</f>
        <v>1</v>
      </c>
      <c r="S8" s="207">
        <f>Summary!S120</f>
        <v>1</v>
      </c>
      <c r="T8" s="207">
        <f>Summary!T120</f>
        <v>2</v>
      </c>
      <c r="U8" s="207">
        <f>Summary!U120</f>
        <v>0</v>
      </c>
      <c r="V8" s="207">
        <f>Summary!V120</f>
        <v>0</v>
      </c>
      <c r="W8" s="207">
        <f>Summary!W120</f>
        <v>0</v>
      </c>
      <c r="X8" s="207">
        <f>Summary!X120</f>
        <v>0</v>
      </c>
      <c r="Y8" s="207">
        <f>Summary!Y120</f>
        <v>0</v>
      </c>
      <c r="Z8" s="207">
        <f>Summary!Z120</f>
        <v>0</v>
      </c>
      <c r="AA8" s="207">
        <f>Summary!AA120</f>
        <v>1</v>
      </c>
      <c r="AB8" s="207">
        <f>Summary!AB120</f>
        <v>0</v>
      </c>
      <c r="AC8" s="207">
        <f>Summary!AC120</f>
        <v>0</v>
      </c>
      <c r="AD8" s="207">
        <f>Summary!AD120</f>
        <v>0</v>
      </c>
      <c r="AE8" s="207">
        <f>Summary!AE120</f>
        <v>0</v>
      </c>
      <c r="AF8" s="207">
        <f>Summary!AF120</f>
        <v>1</v>
      </c>
      <c r="AG8" s="383">
        <f t="shared" si="1"/>
        <v>68</v>
      </c>
      <c r="AH8" s="150"/>
    </row>
    <row r="9">
      <c r="A9" s="158"/>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488"/>
      <c r="AH9" s="185"/>
    </row>
    <row r="10">
      <c r="A10" s="170" t="s">
        <v>260</v>
      </c>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150"/>
      <c r="AH10" s="150"/>
    </row>
    <row r="11">
      <c r="A11" s="360" t="s">
        <v>1466</v>
      </c>
      <c r="B11" s="262">
        <f>Summary!B151</f>
        <v>60</v>
      </c>
      <c r="C11" s="262">
        <f>Summary!C151</f>
        <v>32.78</v>
      </c>
      <c r="D11" s="262">
        <f>Summary!D151</f>
        <v>44.82</v>
      </c>
      <c r="E11" s="262">
        <f>Summary!E151</f>
        <v>28.13</v>
      </c>
      <c r="F11" s="262">
        <f>Summary!F151</f>
        <v>23.03</v>
      </c>
      <c r="G11" s="262">
        <f>Summary!G151</f>
        <v>25.41</v>
      </c>
      <c r="H11" s="262">
        <f>Summary!H151</f>
        <v>0</v>
      </c>
      <c r="I11" s="262">
        <f>Summary!I151</f>
        <v>0</v>
      </c>
      <c r="J11" s="262">
        <f>Summary!J151</f>
        <v>0</v>
      </c>
      <c r="K11" s="262">
        <f>Summary!K151</f>
        <v>0</v>
      </c>
      <c r="L11" s="262">
        <f>Summary!L151</f>
        <v>0</v>
      </c>
      <c r="M11" s="262">
        <f>Summary!M151</f>
        <v>0</v>
      </c>
      <c r="N11" s="262">
        <f>Summary!N151</f>
        <v>0</v>
      </c>
      <c r="O11" s="262">
        <f>Summary!O151</f>
        <v>0</v>
      </c>
      <c r="P11" s="262">
        <f>Summary!P151</f>
        <v>0</v>
      </c>
      <c r="Q11" s="262">
        <f>Summary!Q151</f>
        <v>0</v>
      </c>
      <c r="R11" s="262">
        <f>Summary!R151</f>
        <v>0</v>
      </c>
      <c r="S11" s="262">
        <f>Summary!S151</f>
        <v>0</v>
      </c>
      <c r="T11" s="262">
        <f>Summary!T151</f>
        <v>0</v>
      </c>
      <c r="U11" s="262">
        <f>Summary!U151</f>
        <v>0</v>
      </c>
      <c r="V11" s="262">
        <f>Summary!V151</f>
        <v>0</v>
      </c>
      <c r="W11" s="262">
        <f>Summary!W151</f>
        <v>0</v>
      </c>
      <c r="X11" s="262">
        <f>Summary!X151</f>
        <v>0</v>
      </c>
      <c r="Y11" s="262">
        <f>Summary!Y151</f>
        <v>0</v>
      </c>
      <c r="Z11" s="262">
        <f>Summary!Z151</f>
        <v>0</v>
      </c>
      <c r="AA11" s="262">
        <f>Summary!AA151</f>
        <v>0</v>
      </c>
      <c r="AB11" s="262">
        <f>Summary!AB151</f>
        <v>0</v>
      </c>
      <c r="AC11" s="262">
        <f>Summary!AC151</f>
        <v>0</v>
      </c>
      <c r="AD11" s="262">
        <f>Summary!AD151</f>
        <v>0</v>
      </c>
      <c r="AE11" s="262">
        <f>Summary!AE151</f>
        <v>0</v>
      </c>
      <c r="AF11" s="262">
        <f>Summary!AF151</f>
        <v>0</v>
      </c>
      <c r="AG11" s="150"/>
      <c r="AH11" s="150"/>
    </row>
    <row r="12">
      <c r="A12" s="360" t="s">
        <v>1467</v>
      </c>
      <c r="B12" s="262">
        <f t="shared" ref="B12:AF12" si="2">B4*0.15</f>
        <v>178.1385</v>
      </c>
      <c r="C12" s="262">
        <f t="shared" si="2"/>
        <v>182.8455</v>
      </c>
      <c r="D12" s="262">
        <f t="shared" si="2"/>
        <v>289.1955</v>
      </c>
      <c r="E12" s="262">
        <f t="shared" si="2"/>
        <v>407.742</v>
      </c>
      <c r="F12" s="262">
        <f t="shared" si="2"/>
        <v>165.06</v>
      </c>
      <c r="G12" s="262">
        <f t="shared" si="2"/>
        <v>100.3545</v>
      </c>
      <c r="H12" s="262">
        <f t="shared" si="2"/>
        <v>50.877</v>
      </c>
      <c r="I12" s="262">
        <f t="shared" si="2"/>
        <v>0</v>
      </c>
      <c r="J12" s="262">
        <f t="shared" si="2"/>
        <v>4.6335</v>
      </c>
      <c r="K12" s="262">
        <f t="shared" si="2"/>
        <v>4.611</v>
      </c>
      <c r="L12" s="262">
        <f t="shared" si="2"/>
        <v>10.4865</v>
      </c>
      <c r="M12" s="262">
        <f t="shared" si="2"/>
        <v>5.8305</v>
      </c>
      <c r="N12" s="262">
        <f t="shared" si="2"/>
        <v>9.243</v>
      </c>
      <c r="O12" s="262">
        <f t="shared" si="2"/>
        <v>0</v>
      </c>
      <c r="P12" s="262">
        <f t="shared" si="2"/>
        <v>43.0725</v>
      </c>
      <c r="Q12" s="262">
        <f t="shared" si="2"/>
        <v>4.755</v>
      </c>
      <c r="R12" s="262">
        <f t="shared" si="2"/>
        <v>5.7765</v>
      </c>
      <c r="S12" s="262">
        <f t="shared" si="2"/>
        <v>4.764</v>
      </c>
      <c r="T12" s="262">
        <f t="shared" si="2"/>
        <v>10.3935</v>
      </c>
      <c r="U12" s="262">
        <f t="shared" si="2"/>
        <v>0</v>
      </c>
      <c r="V12" s="262">
        <f t="shared" si="2"/>
        <v>0</v>
      </c>
      <c r="W12" s="262">
        <f t="shared" si="2"/>
        <v>0</v>
      </c>
      <c r="X12" s="262">
        <f t="shared" si="2"/>
        <v>0</v>
      </c>
      <c r="Y12" s="262">
        <f t="shared" si="2"/>
        <v>0</v>
      </c>
      <c r="Z12" s="262">
        <f t="shared" si="2"/>
        <v>0</v>
      </c>
      <c r="AA12" s="262">
        <f t="shared" si="2"/>
        <v>5.7555</v>
      </c>
      <c r="AB12" s="262">
        <f t="shared" si="2"/>
        <v>0</v>
      </c>
      <c r="AC12" s="262">
        <f t="shared" si="2"/>
        <v>0</v>
      </c>
      <c r="AD12" s="262">
        <f t="shared" si="2"/>
        <v>0</v>
      </c>
      <c r="AE12" s="262">
        <f t="shared" si="2"/>
        <v>0</v>
      </c>
      <c r="AF12" s="262">
        <f t="shared" si="2"/>
        <v>5.844</v>
      </c>
      <c r="AG12" s="383">
        <f>SUM(B12:AF12)</f>
        <v>1489.3785</v>
      </c>
      <c r="AH12" s="150"/>
    </row>
    <row r="13">
      <c r="A13" s="158"/>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488"/>
      <c r="AH13" s="185"/>
    </row>
    <row r="14">
      <c r="A14" s="31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85"/>
      <c r="AH14" s="185"/>
    </row>
    <row r="15">
      <c r="A15" s="31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85"/>
      <c r="AH15" s="185"/>
    </row>
    <row r="16">
      <c r="A16" s="286" t="s">
        <v>1468</v>
      </c>
      <c r="B16" s="200">
        <f t="shared" ref="B16:AF16" si="3">sum(B17,B28)</f>
        <v>0</v>
      </c>
      <c r="C16" s="200">
        <f t="shared" si="3"/>
        <v>0</v>
      </c>
      <c r="D16" s="200">
        <f t="shared" si="3"/>
        <v>0</v>
      </c>
      <c r="E16" s="200">
        <f t="shared" si="3"/>
        <v>0</v>
      </c>
      <c r="F16" s="200">
        <f t="shared" si="3"/>
        <v>0</v>
      </c>
      <c r="G16" s="200">
        <f t="shared" si="3"/>
        <v>0</v>
      </c>
      <c r="H16" s="200">
        <f t="shared" si="3"/>
        <v>0</v>
      </c>
      <c r="I16" s="200">
        <f t="shared" si="3"/>
        <v>0</v>
      </c>
      <c r="J16" s="200">
        <f t="shared" si="3"/>
        <v>0</v>
      </c>
      <c r="K16" s="200">
        <f t="shared" si="3"/>
        <v>0</v>
      </c>
      <c r="L16" s="200">
        <f t="shared" si="3"/>
        <v>0</v>
      </c>
      <c r="M16" s="200">
        <f t="shared" si="3"/>
        <v>0</v>
      </c>
      <c r="N16" s="200">
        <f t="shared" si="3"/>
        <v>0</v>
      </c>
      <c r="O16" s="200">
        <f t="shared" si="3"/>
        <v>0</v>
      </c>
      <c r="P16" s="200">
        <f t="shared" si="3"/>
        <v>0</v>
      </c>
      <c r="Q16" s="200">
        <f t="shared" si="3"/>
        <v>0</v>
      </c>
      <c r="R16" s="200">
        <f t="shared" si="3"/>
        <v>0</v>
      </c>
      <c r="S16" s="200">
        <f t="shared" si="3"/>
        <v>0</v>
      </c>
      <c r="T16" s="200">
        <f t="shared" si="3"/>
        <v>0</v>
      </c>
      <c r="U16" s="200">
        <f t="shared" si="3"/>
        <v>0</v>
      </c>
      <c r="V16" s="200">
        <f t="shared" si="3"/>
        <v>0</v>
      </c>
      <c r="W16" s="200">
        <f t="shared" si="3"/>
        <v>0</v>
      </c>
      <c r="X16" s="200">
        <f t="shared" si="3"/>
        <v>0</v>
      </c>
      <c r="Y16" s="200">
        <f t="shared" si="3"/>
        <v>0</v>
      </c>
      <c r="Z16" s="200">
        <f t="shared" si="3"/>
        <v>0</v>
      </c>
      <c r="AA16" s="200">
        <f t="shared" si="3"/>
        <v>0</v>
      </c>
      <c r="AB16" s="200">
        <f t="shared" si="3"/>
        <v>0</v>
      </c>
      <c r="AC16" s="200">
        <f t="shared" si="3"/>
        <v>0</v>
      </c>
      <c r="AD16" s="200">
        <f t="shared" si="3"/>
        <v>0</v>
      </c>
      <c r="AE16" s="200">
        <f t="shared" si="3"/>
        <v>0</v>
      </c>
      <c r="AF16" s="200">
        <f t="shared" si="3"/>
        <v>0</v>
      </c>
      <c r="AG16" s="189">
        <f t="shared" ref="AG16:AG21" si="5">SUM(B16:AF16)</f>
        <v>0</v>
      </c>
      <c r="AH16" s="201"/>
    </row>
    <row r="17">
      <c r="A17" s="202" t="s">
        <v>230</v>
      </c>
      <c r="B17" s="203">
        <f t="shared" ref="B17:AF17" si="4">sum(B21,B26)</f>
        <v>0</v>
      </c>
      <c r="C17" s="203">
        <f t="shared" si="4"/>
        <v>0</v>
      </c>
      <c r="D17" s="203">
        <f t="shared" si="4"/>
        <v>0</v>
      </c>
      <c r="E17" s="203">
        <f t="shared" si="4"/>
        <v>0</v>
      </c>
      <c r="F17" s="203">
        <f t="shared" si="4"/>
        <v>0</v>
      </c>
      <c r="G17" s="203">
        <f t="shared" si="4"/>
        <v>0</v>
      </c>
      <c r="H17" s="203">
        <f t="shared" si="4"/>
        <v>0</v>
      </c>
      <c r="I17" s="203">
        <f t="shared" si="4"/>
        <v>0</v>
      </c>
      <c r="J17" s="203">
        <f t="shared" si="4"/>
        <v>0</v>
      </c>
      <c r="K17" s="203">
        <f t="shared" si="4"/>
        <v>0</v>
      </c>
      <c r="L17" s="203">
        <f t="shared" si="4"/>
        <v>0</v>
      </c>
      <c r="M17" s="203">
        <f t="shared" si="4"/>
        <v>0</v>
      </c>
      <c r="N17" s="203">
        <f t="shared" si="4"/>
        <v>0</v>
      </c>
      <c r="O17" s="203">
        <f t="shared" si="4"/>
        <v>0</v>
      </c>
      <c r="P17" s="203">
        <f t="shared" si="4"/>
        <v>0</v>
      </c>
      <c r="Q17" s="203">
        <f t="shared" si="4"/>
        <v>0</v>
      </c>
      <c r="R17" s="203">
        <f t="shared" si="4"/>
        <v>0</v>
      </c>
      <c r="S17" s="203">
        <f t="shared" si="4"/>
        <v>0</v>
      </c>
      <c r="T17" s="203">
        <f t="shared" si="4"/>
        <v>0</v>
      </c>
      <c r="U17" s="203">
        <f t="shared" si="4"/>
        <v>0</v>
      </c>
      <c r="V17" s="203">
        <f t="shared" si="4"/>
        <v>0</v>
      </c>
      <c r="W17" s="203">
        <f t="shared" si="4"/>
        <v>0</v>
      </c>
      <c r="X17" s="203">
        <f t="shared" si="4"/>
        <v>0</v>
      </c>
      <c r="Y17" s="203">
        <f t="shared" si="4"/>
        <v>0</v>
      </c>
      <c r="Z17" s="203">
        <f t="shared" si="4"/>
        <v>0</v>
      </c>
      <c r="AA17" s="203">
        <f t="shared" si="4"/>
        <v>0</v>
      </c>
      <c r="AB17" s="203">
        <f t="shared" si="4"/>
        <v>0</v>
      </c>
      <c r="AC17" s="203">
        <f t="shared" si="4"/>
        <v>0</v>
      </c>
      <c r="AD17" s="203">
        <f t="shared" si="4"/>
        <v>0</v>
      </c>
      <c r="AE17" s="203">
        <f t="shared" si="4"/>
        <v>0</v>
      </c>
      <c r="AF17" s="203">
        <f t="shared" si="4"/>
        <v>0</v>
      </c>
      <c r="AG17" s="189">
        <f t="shared" si="5"/>
        <v>0</v>
      </c>
      <c r="AH17" s="205"/>
    </row>
    <row r="18">
      <c r="A18" s="206" t="s">
        <v>231</v>
      </c>
      <c r="B18" s="235">
        <v>0.0</v>
      </c>
      <c r="C18" s="235">
        <v>0.0</v>
      </c>
      <c r="D18" s="235">
        <v>0.0</v>
      </c>
      <c r="E18" s="235">
        <v>0.0</v>
      </c>
      <c r="F18" s="235">
        <v>0.0</v>
      </c>
      <c r="G18" s="235">
        <v>0.0</v>
      </c>
      <c r="H18" s="235">
        <v>0.0</v>
      </c>
      <c r="I18" s="235">
        <v>0.0</v>
      </c>
      <c r="J18" s="235">
        <v>0.0</v>
      </c>
      <c r="K18" s="235">
        <v>0.0</v>
      </c>
      <c r="L18" s="235">
        <v>0.0</v>
      </c>
      <c r="M18" s="235">
        <v>0.0</v>
      </c>
      <c r="N18" s="235">
        <v>0.0</v>
      </c>
      <c r="O18" s="235">
        <v>0.0</v>
      </c>
      <c r="P18" s="235">
        <v>0.0</v>
      </c>
      <c r="Q18" s="235">
        <v>0.0</v>
      </c>
      <c r="R18" s="235">
        <v>0.0</v>
      </c>
      <c r="S18" s="235">
        <v>0.0</v>
      </c>
      <c r="T18" s="235">
        <v>0.0</v>
      </c>
      <c r="U18" s="235">
        <v>0.0</v>
      </c>
      <c r="V18" s="235">
        <v>0.0</v>
      </c>
      <c r="W18" s="235">
        <v>0.0</v>
      </c>
      <c r="X18" s="235">
        <v>0.0</v>
      </c>
      <c r="Y18" s="235">
        <v>0.0</v>
      </c>
      <c r="Z18" s="235">
        <v>0.0</v>
      </c>
      <c r="AA18" s="235">
        <v>0.0</v>
      </c>
      <c r="AB18" s="235">
        <v>0.0</v>
      </c>
      <c r="AC18" s="235">
        <v>0.0</v>
      </c>
      <c r="AD18" s="235"/>
      <c r="AE18" s="235"/>
      <c r="AF18" s="235"/>
      <c r="AG18" s="189">
        <f t="shared" si="5"/>
        <v>0</v>
      </c>
      <c r="AH18" s="208"/>
    </row>
    <row r="19">
      <c r="A19" s="206" t="s">
        <v>1469</v>
      </c>
      <c r="B19" s="235">
        <v>0.0</v>
      </c>
      <c r="C19" s="235">
        <v>0.0</v>
      </c>
      <c r="D19" s="235">
        <v>0.0</v>
      </c>
      <c r="E19" s="235">
        <v>0.0</v>
      </c>
      <c r="F19" s="235">
        <v>0.0</v>
      </c>
      <c r="G19" s="235">
        <v>0.0</v>
      </c>
      <c r="H19" s="235">
        <v>0.0</v>
      </c>
      <c r="I19" s="235">
        <v>0.0</v>
      </c>
      <c r="J19" s="235">
        <v>0.0</v>
      </c>
      <c r="K19" s="235">
        <v>0.0</v>
      </c>
      <c r="L19" s="235">
        <v>0.0</v>
      </c>
      <c r="M19" s="235">
        <v>0.0</v>
      </c>
      <c r="N19" s="235">
        <v>0.0</v>
      </c>
      <c r="O19" s="235">
        <v>0.0</v>
      </c>
      <c r="P19" s="235">
        <v>0.0</v>
      </c>
      <c r="Q19" s="235">
        <v>0.0</v>
      </c>
      <c r="R19" s="235">
        <v>0.0</v>
      </c>
      <c r="S19" s="235">
        <v>0.0</v>
      </c>
      <c r="T19" s="235">
        <v>0.0</v>
      </c>
      <c r="U19" s="235">
        <v>0.0</v>
      </c>
      <c r="V19" s="235">
        <v>0.0</v>
      </c>
      <c r="W19" s="235">
        <v>0.0</v>
      </c>
      <c r="X19" s="235">
        <v>0.0</v>
      </c>
      <c r="Y19" s="235">
        <v>0.0</v>
      </c>
      <c r="Z19" s="235">
        <v>0.0</v>
      </c>
      <c r="AA19" s="235">
        <v>0.0</v>
      </c>
      <c r="AB19" s="235">
        <v>0.0</v>
      </c>
      <c r="AC19" s="235">
        <v>0.0</v>
      </c>
      <c r="AD19" s="235"/>
      <c r="AE19" s="235"/>
      <c r="AF19" s="235"/>
      <c r="AG19" s="189">
        <f t="shared" si="5"/>
        <v>0</v>
      </c>
      <c r="AH19" s="201"/>
    </row>
    <row r="20">
      <c r="A20" s="206" t="s">
        <v>1470</v>
      </c>
      <c r="B20" s="207">
        <v>0.0</v>
      </c>
      <c r="C20" s="207">
        <v>0.0</v>
      </c>
      <c r="D20" s="207">
        <v>0.0</v>
      </c>
      <c r="E20" s="207">
        <v>0.0</v>
      </c>
      <c r="F20" s="207">
        <v>0.0</v>
      </c>
      <c r="G20" s="207">
        <v>0.0</v>
      </c>
      <c r="H20" s="207">
        <v>0.0</v>
      </c>
      <c r="I20" s="207">
        <v>0.0</v>
      </c>
      <c r="J20" s="207">
        <v>0.0</v>
      </c>
      <c r="K20" s="207">
        <v>0.0</v>
      </c>
      <c r="L20" s="207">
        <v>0.0</v>
      </c>
      <c r="M20" s="207">
        <v>0.0</v>
      </c>
      <c r="N20" s="207">
        <v>0.0</v>
      </c>
      <c r="O20" s="207">
        <v>0.0</v>
      </c>
      <c r="P20" s="207">
        <v>0.0</v>
      </c>
      <c r="Q20" s="207">
        <v>0.0</v>
      </c>
      <c r="R20" s="207">
        <v>0.0</v>
      </c>
      <c r="S20" s="207">
        <v>0.0</v>
      </c>
      <c r="T20" s="207">
        <v>0.0</v>
      </c>
      <c r="U20" s="207">
        <v>0.0</v>
      </c>
      <c r="V20" s="207">
        <v>0.0</v>
      </c>
      <c r="W20" s="207">
        <v>0.0</v>
      </c>
      <c r="X20" s="207">
        <v>0.0</v>
      </c>
      <c r="Y20" s="207">
        <v>0.0</v>
      </c>
      <c r="Z20" s="207">
        <v>0.0</v>
      </c>
      <c r="AA20" s="207">
        <v>0.0</v>
      </c>
      <c r="AB20" s="207">
        <v>0.0</v>
      </c>
      <c r="AC20" s="207">
        <v>0.0</v>
      </c>
      <c r="AD20" s="207"/>
      <c r="AE20" s="207"/>
      <c r="AF20" s="207"/>
      <c r="AG20" s="189">
        <f t="shared" si="5"/>
        <v>0</v>
      </c>
      <c r="AH20" s="201"/>
    </row>
    <row r="21">
      <c r="A21" s="209" t="s">
        <v>234</v>
      </c>
      <c r="B21" s="210">
        <f t="shared" ref="B21:AF21" si="6">sum(B18:B20)</f>
        <v>0</v>
      </c>
      <c r="C21" s="210">
        <f t="shared" si="6"/>
        <v>0</v>
      </c>
      <c r="D21" s="210">
        <f t="shared" si="6"/>
        <v>0</v>
      </c>
      <c r="E21" s="210">
        <f t="shared" si="6"/>
        <v>0</v>
      </c>
      <c r="F21" s="210">
        <f t="shared" si="6"/>
        <v>0</v>
      </c>
      <c r="G21" s="210">
        <f t="shared" si="6"/>
        <v>0</v>
      </c>
      <c r="H21" s="210">
        <f t="shared" si="6"/>
        <v>0</v>
      </c>
      <c r="I21" s="210">
        <f t="shared" si="6"/>
        <v>0</v>
      </c>
      <c r="J21" s="210">
        <f t="shared" si="6"/>
        <v>0</v>
      </c>
      <c r="K21" s="210">
        <f t="shared" si="6"/>
        <v>0</v>
      </c>
      <c r="L21" s="210">
        <f t="shared" si="6"/>
        <v>0</v>
      </c>
      <c r="M21" s="210">
        <f t="shared" si="6"/>
        <v>0</v>
      </c>
      <c r="N21" s="210">
        <f t="shared" si="6"/>
        <v>0</v>
      </c>
      <c r="O21" s="210">
        <f t="shared" si="6"/>
        <v>0</v>
      </c>
      <c r="P21" s="210">
        <f t="shared" si="6"/>
        <v>0</v>
      </c>
      <c r="Q21" s="210">
        <f t="shared" si="6"/>
        <v>0</v>
      </c>
      <c r="R21" s="210">
        <f t="shared" si="6"/>
        <v>0</v>
      </c>
      <c r="S21" s="210">
        <f t="shared" si="6"/>
        <v>0</v>
      </c>
      <c r="T21" s="210">
        <f t="shared" si="6"/>
        <v>0</v>
      </c>
      <c r="U21" s="210">
        <f t="shared" si="6"/>
        <v>0</v>
      </c>
      <c r="V21" s="210">
        <f t="shared" si="6"/>
        <v>0</v>
      </c>
      <c r="W21" s="210">
        <f t="shared" si="6"/>
        <v>0</v>
      </c>
      <c r="X21" s="210">
        <f t="shared" si="6"/>
        <v>0</v>
      </c>
      <c r="Y21" s="210">
        <f t="shared" si="6"/>
        <v>0</v>
      </c>
      <c r="Z21" s="210">
        <f t="shared" si="6"/>
        <v>0</v>
      </c>
      <c r="AA21" s="210">
        <f t="shared" si="6"/>
        <v>0</v>
      </c>
      <c r="AB21" s="210">
        <f t="shared" si="6"/>
        <v>0</v>
      </c>
      <c r="AC21" s="210">
        <f t="shared" si="6"/>
        <v>0</v>
      </c>
      <c r="AD21" s="210">
        <f t="shared" si="6"/>
        <v>0</v>
      </c>
      <c r="AE21" s="210">
        <f t="shared" si="6"/>
        <v>0</v>
      </c>
      <c r="AF21" s="210">
        <f t="shared" si="6"/>
        <v>0</v>
      </c>
      <c r="AG21" s="189">
        <f t="shared" si="5"/>
        <v>0</v>
      </c>
      <c r="AH21" s="208"/>
    </row>
    <row r="22" collapsed="1">
      <c r="A22" s="211"/>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89"/>
      <c r="AH22" s="185"/>
    </row>
    <row r="23" hidden="1" outlineLevel="1">
      <c r="A23" s="206" t="s">
        <v>235</v>
      </c>
      <c r="B23" s="221"/>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c r="AA23" s="221"/>
      <c r="AB23" s="221"/>
      <c r="AC23" s="221"/>
      <c r="AD23" s="221"/>
      <c r="AE23" s="221"/>
      <c r="AF23" s="221"/>
      <c r="AG23" s="189">
        <f t="shared" ref="AG23:AG26" si="7">SUM(B23:AF23)</f>
        <v>0</v>
      </c>
      <c r="AH23" s="201"/>
    </row>
    <row r="24" hidden="1" outlineLevel="1">
      <c r="A24" s="206" t="s">
        <v>1471</v>
      </c>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189">
        <f t="shared" si="7"/>
        <v>0</v>
      </c>
      <c r="AH24" s="208"/>
    </row>
    <row r="25" hidden="1" outlineLevel="1">
      <c r="A25" s="206" t="s">
        <v>1472</v>
      </c>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189">
        <f t="shared" si="7"/>
        <v>0</v>
      </c>
      <c r="AH25" s="208"/>
    </row>
    <row r="26" hidden="1" outlineLevel="1">
      <c r="A26" s="212" t="s">
        <v>238</v>
      </c>
      <c r="B26" s="213">
        <f t="shared" ref="B26:AF26" si="8">sum(B23:B25)</f>
        <v>0</v>
      </c>
      <c r="C26" s="213">
        <f t="shared" si="8"/>
        <v>0</v>
      </c>
      <c r="D26" s="213">
        <f t="shared" si="8"/>
        <v>0</v>
      </c>
      <c r="E26" s="213">
        <f t="shared" si="8"/>
        <v>0</v>
      </c>
      <c r="F26" s="213">
        <f t="shared" si="8"/>
        <v>0</v>
      </c>
      <c r="G26" s="213">
        <f t="shared" si="8"/>
        <v>0</v>
      </c>
      <c r="H26" s="213">
        <f t="shared" si="8"/>
        <v>0</v>
      </c>
      <c r="I26" s="213">
        <f t="shared" si="8"/>
        <v>0</v>
      </c>
      <c r="J26" s="213">
        <f t="shared" si="8"/>
        <v>0</v>
      </c>
      <c r="K26" s="213">
        <f t="shared" si="8"/>
        <v>0</v>
      </c>
      <c r="L26" s="213">
        <f t="shared" si="8"/>
        <v>0</v>
      </c>
      <c r="M26" s="213">
        <f t="shared" si="8"/>
        <v>0</v>
      </c>
      <c r="N26" s="213">
        <f t="shared" si="8"/>
        <v>0</v>
      </c>
      <c r="O26" s="213">
        <f t="shared" si="8"/>
        <v>0</v>
      </c>
      <c r="P26" s="213">
        <f t="shared" si="8"/>
        <v>0</v>
      </c>
      <c r="Q26" s="213">
        <f t="shared" si="8"/>
        <v>0</v>
      </c>
      <c r="R26" s="213">
        <f t="shared" si="8"/>
        <v>0</v>
      </c>
      <c r="S26" s="213">
        <f t="shared" si="8"/>
        <v>0</v>
      </c>
      <c r="T26" s="213">
        <f t="shared" si="8"/>
        <v>0</v>
      </c>
      <c r="U26" s="213">
        <f t="shared" si="8"/>
        <v>0</v>
      </c>
      <c r="V26" s="213">
        <f t="shared" si="8"/>
        <v>0</v>
      </c>
      <c r="W26" s="213">
        <f t="shared" si="8"/>
        <v>0</v>
      </c>
      <c r="X26" s="213">
        <f t="shared" si="8"/>
        <v>0</v>
      </c>
      <c r="Y26" s="213">
        <f t="shared" si="8"/>
        <v>0</v>
      </c>
      <c r="Z26" s="213">
        <f t="shared" si="8"/>
        <v>0</v>
      </c>
      <c r="AA26" s="213">
        <f t="shared" si="8"/>
        <v>0</v>
      </c>
      <c r="AB26" s="213">
        <f t="shared" si="8"/>
        <v>0</v>
      </c>
      <c r="AC26" s="213">
        <f t="shared" si="8"/>
        <v>0</v>
      </c>
      <c r="AD26" s="213">
        <f t="shared" si="8"/>
        <v>0</v>
      </c>
      <c r="AE26" s="213">
        <f t="shared" si="8"/>
        <v>0</v>
      </c>
      <c r="AF26" s="213">
        <f t="shared" si="8"/>
        <v>0</v>
      </c>
      <c r="AG26" s="189">
        <f t="shared" si="7"/>
        <v>0</v>
      </c>
      <c r="AH26" s="215"/>
    </row>
    <row r="27" hidden="1" outlineLevel="1">
      <c r="A27" s="211"/>
      <c r="B27" s="352"/>
      <c r="C27" s="352"/>
      <c r="D27" s="352"/>
      <c r="E27" s="352"/>
      <c r="F27" s="352"/>
      <c r="G27" s="352"/>
      <c r="H27" s="352"/>
      <c r="I27" s="352"/>
      <c r="J27" s="352"/>
      <c r="K27" s="352"/>
      <c r="L27" s="352"/>
      <c r="M27" s="352"/>
      <c r="N27" s="352"/>
      <c r="O27" s="352"/>
      <c r="P27" s="352"/>
      <c r="Q27" s="352"/>
      <c r="R27" s="352"/>
      <c r="S27" s="352"/>
      <c r="T27" s="352"/>
      <c r="U27" s="352"/>
      <c r="V27" s="352"/>
      <c r="W27" s="352"/>
      <c r="X27" s="352"/>
      <c r="Y27" s="352"/>
      <c r="Z27" s="352"/>
      <c r="AA27" s="352"/>
      <c r="AB27" s="352"/>
      <c r="AC27" s="352"/>
      <c r="AD27" s="352"/>
      <c r="AE27" s="352"/>
      <c r="AF27" s="352"/>
      <c r="AG27" s="189"/>
      <c r="AH27" s="217"/>
    </row>
    <row r="28" collapsed="1">
      <c r="A28" s="218" t="s">
        <v>239</v>
      </c>
      <c r="B28" s="219">
        <f t="shared" ref="B28:AF28" si="9">sum(B32,B36,B41)</f>
        <v>0</v>
      </c>
      <c r="C28" s="219">
        <f t="shared" si="9"/>
        <v>0</v>
      </c>
      <c r="D28" s="219">
        <f t="shared" si="9"/>
        <v>0</v>
      </c>
      <c r="E28" s="219">
        <f t="shared" si="9"/>
        <v>0</v>
      </c>
      <c r="F28" s="219">
        <f t="shared" si="9"/>
        <v>0</v>
      </c>
      <c r="G28" s="219">
        <f t="shared" si="9"/>
        <v>0</v>
      </c>
      <c r="H28" s="219">
        <f t="shared" si="9"/>
        <v>0</v>
      </c>
      <c r="I28" s="219">
        <f t="shared" si="9"/>
        <v>0</v>
      </c>
      <c r="J28" s="219">
        <f t="shared" si="9"/>
        <v>0</v>
      </c>
      <c r="K28" s="219">
        <f t="shared" si="9"/>
        <v>0</v>
      </c>
      <c r="L28" s="219">
        <f t="shared" si="9"/>
        <v>0</v>
      </c>
      <c r="M28" s="219">
        <f t="shared" si="9"/>
        <v>0</v>
      </c>
      <c r="N28" s="219">
        <f t="shared" si="9"/>
        <v>0</v>
      </c>
      <c r="O28" s="219">
        <f t="shared" si="9"/>
        <v>0</v>
      </c>
      <c r="P28" s="219">
        <f t="shared" si="9"/>
        <v>0</v>
      </c>
      <c r="Q28" s="219">
        <f t="shared" si="9"/>
        <v>0</v>
      </c>
      <c r="R28" s="219">
        <f t="shared" si="9"/>
        <v>0</v>
      </c>
      <c r="S28" s="219">
        <f t="shared" si="9"/>
        <v>0</v>
      </c>
      <c r="T28" s="219">
        <f t="shared" si="9"/>
        <v>0</v>
      </c>
      <c r="U28" s="219">
        <f t="shared" si="9"/>
        <v>0</v>
      </c>
      <c r="V28" s="219">
        <f t="shared" si="9"/>
        <v>0</v>
      </c>
      <c r="W28" s="219">
        <f t="shared" si="9"/>
        <v>0</v>
      </c>
      <c r="X28" s="219">
        <f t="shared" si="9"/>
        <v>0</v>
      </c>
      <c r="Y28" s="219">
        <f t="shared" si="9"/>
        <v>0</v>
      </c>
      <c r="Z28" s="219">
        <f t="shared" si="9"/>
        <v>0</v>
      </c>
      <c r="AA28" s="219">
        <f t="shared" si="9"/>
        <v>0</v>
      </c>
      <c r="AB28" s="219">
        <f t="shared" si="9"/>
        <v>0</v>
      </c>
      <c r="AC28" s="219">
        <f t="shared" si="9"/>
        <v>0</v>
      </c>
      <c r="AD28" s="219">
        <f t="shared" si="9"/>
        <v>0</v>
      </c>
      <c r="AE28" s="219">
        <f t="shared" si="9"/>
        <v>0</v>
      </c>
      <c r="AF28" s="219">
        <f t="shared" si="9"/>
        <v>0</v>
      </c>
      <c r="AG28" s="189">
        <f t="shared" ref="AG28:AG32" si="10">SUM(B28:AF28)</f>
        <v>0</v>
      </c>
      <c r="AH28" s="220"/>
    </row>
    <row r="29" hidden="1" outlineLevel="1">
      <c r="A29" s="206" t="s">
        <v>240</v>
      </c>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189">
        <f t="shared" si="10"/>
        <v>0</v>
      </c>
      <c r="AH29" s="208"/>
    </row>
    <row r="30" hidden="1" outlineLevel="1">
      <c r="A30" s="206" t="s">
        <v>1473</v>
      </c>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c r="AA30" s="221"/>
      <c r="AB30" s="221"/>
      <c r="AC30" s="221"/>
      <c r="AD30" s="221"/>
      <c r="AE30" s="221"/>
      <c r="AF30" s="221"/>
      <c r="AG30" s="189">
        <f t="shared" si="10"/>
        <v>0</v>
      </c>
      <c r="AH30" s="208"/>
    </row>
    <row r="31" hidden="1" outlineLevel="1">
      <c r="A31" s="206" t="s">
        <v>1474</v>
      </c>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189">
        <f t="shared" si="10"/>
        <v>0</v>
      </c>
      <c r="AH31" s="208"/>
    </row>
    <row r="32" hidden="1" outlineLevel="1">
      <c r="A32" s="209" t="s">
        <v>243</v>
      </c>
      <c r="B32" s="210">
        <f t="shared" ref="B32:AF32" si="11">sum(B29:B31)</f>
        <v>0</v>
      </c>
      <c r="C32" s="210">
        <f t="shared" si="11"/>
        <v>0</v>
      </c>
      <c r="D32" s="210">
        <f t="shared" si="11"/>
        <v>0</v>
      </c>
      <c r="E32" s="210">
        <f t="shared" si="11"/>
        <v>0</v>
      </c>
      <c r="F32" s="210">
        <f t="shared" si="11"/>
        <v>0</v>
      </c>
      <c r="G32" s="210">
        <f t="shared" si="11"/>
        <v>0</v>
      </c>
      <c r="H32" s="210">
        <f t="shared" si="11"/>
        <v>0</v>
      </c>
      <c r="I32" s="210">
        <f t="shared" si="11"/>
        <v>0</v>
      </c>
      <c r="J32" s="210">
        <f t="shared" si="11"/>
        <v>0</v>
      </c>
      <c r="K32" s="210">
        <f t="shared" si="11"/>
        <v>0</v>
      </c>
      <c r="L32" s="210">
        <f t="shared" si="11"/>
        <v>0</v>
      </c>
      <c r="M32" s="210">
        <f t="shared" si="11"/>
        <v>0</v>
      </c>
      <c r="N32" s="210">
        <f t="shared" si="11"/>
        <v>0</v>
      </c>
      <c r="O32" s="210">
        <f t="shared" si="11"/>
        <v>0</v>
      </c>
      <c r="P32" s="210">
        <f t="shared" si="11"/>
        <v>0</v>
      </c>
      <c r="Q32" s="210">
        <f t="shared" si="11"/>
        <v>0</v>
      </c>
      <c r="R32" s="210">
        <f t="shared" si="11"/>
        <v>0</v>
      </c>
      <c r="S32" s="210">
        <f t="shared" si="11"/>
        <v>0</v>
      </c>
      <c r="T32" s="210">
        <f t="shared" si="11"/>
        <v>0</v>
      </c>
      <c r="U32" s="210">
        <f t="shared" si="11"/>
        <v>0</v>
      </c>
      <c r="V32" s="210">
        <f t="shared" si="11"/>
        <v>0</v>
      </c>
      <c r="W32" s="210">
        <f t="shared" si="11"/>
        <v>0</v>
      </c>
      <c r="X32" s="210">
        <f t="shared" si="11"/>
        <v>0</v>
      </c>
      <c r="Y32" s="210">
        <f t="shared" si="11"/>
        <v>0</v>
      </c>
      <c r="Z32" s="210">
        <f t="shared" si="11"/>
        <v>0</v>
      </c>
      <c r="AA32" s="210">
        <f t="shared" si="11"/>
        <v>0</v>
      </c>
      <c r="AB32" s="210">
        <f t="shared" si="11"/>
        <v>0</v>
      </c>
      <c r="AC32" s="210">
        <f t="shared" si="11"/>
        <v>0</v>
      </c>
      <c r="AD32" s="210">
        <f t="shared" si="11"/>
        <v>0</v>
      </c>
      <c r="AE32" s="210">
        <f t="shared" si="11"/>
        <v>0</v>
      </c>
      <c r="AF32" s="210">
        <f t="shared" si="11"/>
        <v>0</v>
      </c>
      <c r="AG32" s="189">
        <f t="shared" si="10"/>
        <v>0</v>
      </c>
      <c r="AH32" s="201"/>
    </row>
    <row r="33" hidden="1" outlineLevel="1">
      <c r="A33" s="211"/>
      <c r="B33" s="352"/>
      <c r="C33" s="352"/>
      <c r="D33" s="352"/>
      <c r="E33" s="352"/>
      <c r="F33" s="352"/>
      <c r="G33" s="352"/>
      <c r="H33" s="352"/>
      <c r="I33" s="352"/>
      <c r="J33" s="352"/>
      <c r="K33" s="352"/>
      <c r="L33" s="352"/>
      <c r="M33" s="352"/>
      <c r="N33" s="352"/>
      <c r="O33" s="352"/>
      <c r="P33" s="352"/>
      <c r="Q33" s="352"/>
      <c r="R33" s="352"/>
      <c r="S33" s="352"/>
      <c r="T33" s="352"/>
      <c r="U33" s="352"/>
      <c r="V33" s="352"/>
      <c r="W33" s="352"/>
      <c r="X33" s="352"/>
      <c r="Y33" s="352"/>
      <c r="Z33" s="352"/>
      <c r="AA33" s="352"/>
      <c r="AB33" s="352"/>
      <c r="AC33" s="352"/>
      <c r="AD33" s="352"/>
      <c r="AE33" s="352"/>
      <c r="AF33" s="352"/>
      <c r="AG33" s="189"/>
      <c r="AH33" s="185"/>
    </row>
    <row r="34" hidden="1" outlineLevel="1">
      <c r="A34" s="206" t="s">
        <v>244</v>
      </c>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189">
        <f t="shared" ref="AG34:AG36" si="12">SUM(B34:AF34)</f>
        <v>0</v>
      </c>
      <c r="AH34" s="208"/>
    </row>
    <row r="35" hidden="1" outlineLevel="1">
      <c r="A35" s="206" t="s">
        <v>1475</v>
      </c>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189">
        <f t="shared" si="12"/>
        <v>0</v>
      </c>
      <c r="AH35" s="208"/>
    </row>
    <row r="36" hidden="1" outlineLevel="1">
      <c r="A36" s="209" t="s">
        <v>246</v>
      </c>
      <c r="B36" s="210">
        <f t="shared" ref="B36:AF36" si="13">sum(B34:B35)</f>
        <v>0</v>
      </c>
      <c r="C36" s="210">
        <f t="shared" si="13"/>
        <v>0</v>
      </c>
      <c r="D36" s="210">
        <f t="shared" si="13"/>
        <v>0</v>
      </c>
      <c r="E36" s="210">
        <f t="shared" si="13"/>
        <v>0</v>
      </c>
      <c r="F36" s="210">
        <f t="shared" si="13"/>
        <v>0</v>
      </c>
      <c r="G36" s="210">
        <f t="shared" si="13"/>
        <v>0</v>
      </c>
      <c r="H36" s="210">
        <f t="shared" si="13"/>
        <v>0</v>
      </c>
      <c r="I36" s="210">
        <f t="shared" si="13"/>
        <v>0</v>
      </c>
      <c r="J36" s="210">
        <f t="shared" si="13"/>
        <v>0</v>
      </c>
      <c r="K36" s="210">
        <f t="shared" si="13"/>
        <v>0</v>
      </c>
      <c r="L36" s="210">
        <f t="shared" si="13"/>
        <v>0</v>
      </c>
      <c r="M36" s="210">
        <f t="shared" si="13"/>
        <v>0</v>
      </c>
      <c r="N36" s="210">
        <f t="shared" si="13"/>
        <v>0</v>
      </c>
      <c r="O36" s="210">
        <f t="shared" si="13"/>
        <v>0</v>
      </c>
      <c r="P36" s="210">
        <f t="shared" si="13"/>
        <v>0</v>
      </c>
      <c r="Q36" s="210">
        <f t="shared" si="13"/>
        <v>0</v>
      </c>
      <c r="R36" s="210">
        <f t="shared" si="13"/>
        <v>0</v>
      </c>
      <c r="S36" s="210">
        <f t="shared" si="13"/>
        <v>0</v>
      </c>
      <c r="T36" s="210">
        <f t="shared" si="13"/>
        <v>0</v>
      </c>
      <c r="U36" s="210">
        <f t="shared" si="13"/>
        <v>0</v>
      </c>
      <c r="V36" s="210">
        <f t="shared" si="13"/>
        <v>0</v>
      </c>
      <c r="W36" s="210">
        <f t="shared" si="13"/>
        <v>0</v>
      </c>
      <c r="X36" s="210">
        <f t="shared" si="13"/>
        <v>0</v>
      </c>
      <c r="Y36" s="210">
        <f t="shared" si="13"/>
        <v>0</v>
      </c>
      <c r="Z36" s="210">
        <f t="shared" si="13"/>
        <v>0</v>
      </c>
      <c r="AA36" s="210">
        <f t="shared" si="13"/>
        <v>0</v>
      </c>
      <c r="AB36" s="210">
        <f t="shared" si="13"/>
        <v>0</v>
      </c>
      <c r="AC36" s="210">
        <f t="shared" si="13"/>
        <v>0</v>
      </c>
      <c r="AD36" s="210">
        <f t="shared" si="13"/>
        <v>0</v>
      </c>
      <c r="AE36" s="210">
        <f t="shared" si="13"/>
        <v>0</v>
      </c>
      <c r="AF36" s="210">
        <f t="shared" si="13"/>
        <v>0</v>
      </c>
      <c r="AG36" s="189">
        <f t="shared" si="12"/>
        <v>0</v>
      </c>
      <c r="AH36" s="201"/>
    </row>
    <row r="37" hidden="1" outlineLevel="1">
      <c r="A37" s="211"/>
      <c r="B37" s="352"/>
      <c r="C37" s="352"/>
      <c r="D37" s="352"/>
      <c r="E37" s="352"/>
      <c r="F37" s="352"/>
      <c r="G37" s="352"/>
      <c r="H37" s="352"/>
      <c r="I37" s="352"/>
      <c r="J37" s="352"/>
      <c r="K37" s="352"/>
      <c r="L37" s="352"/>
      <c r="M37" s="352"/>
      <c r="N37" s="352"/>
      <c r="O37" s="352"/>
      <c r="P37" s="352"/>
      <c r="Q37" s="352"/>
      <c r="R37" s="352"/>
      <c r="S37" s="352"/>
      <c r="T37" s="352"/>
      <c r="U37" s="352"/>
      <c r="V37" s="352"/>
      <c r="W37" s="352"/>
      <c r="X37" s="352"/>
      <c r="Y37" s="352"/>
      <c r="Z37" s="352"/>
      <c r="AA37" s="352"/>
      <c r="AB37" s="352"/>
      <c r="AC37" s="352"/>
      <c r="AD37" s="352"/>
      <c r="AE37" s="352"/>
      <c r="AF37" s="352"/>
      <c r="AG37" s="189"/>
      <c r="AH37" s="185"/>
    </row>
    <row r="38" hidden="1" outlineLevel="1">
      <c r="A38" s="206" t="s">
        <v>1476</v>
      </c>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189">
        <f t="shared" ref="AG38:AG41" si="14">SUM(B38:AF38)</f>
        <v>0</v>
      </c>
      <c r="AH38" s="208"/>
    </row>
    <row r="39" hidden="1" outlineLevel="1">
      <c r="A39" s="206" t="s">
        <v>1477</v>
      </c>
      <c r="B39" s="221"/>
      <c r="C39" s="221"/>
      <c r="D39" s="221"/>
      <c r="E39" s="221"/>
      <c r="F39" s="221"/>
      <c r="G39" s="221"/>
      <c r="H39" s="221"/>
      <c r="I39" s="221"/>
      <c r="J39" s="221"/>
      <c r="K39" s="221"/>
      <c r="L39" s="221"/>
      <c r="M39" s="221"/>
      <c r="N39" s="221"/>
      <c r="O39" s="221"/>
      <c r="P39" s="221"/>
      <c r="Q39" s="221"/>
      <c r="R39" s="221"/>
      <c r="S39" s="221"/>
      <c r="T39" s="221"/>
      <c r="U39" s="221"/>
      <c r="V39" s="221"/>
      <c r="W39" s="221"/>
      <c r="X39" s="221"/>
      <c r="Y39" s="221"/>
      <c r="Z39" s="221"/>
      <c r="AA39" s="221"/>
      <c r="AB39" s="221"/>
      <c r="AC39" s="221"/>
      <c r="AD39" s="221"/>
      <c r="AE39" s="221"/>
      <c r="AF39" s="221"/>
      <c r="AG39" s="189">
        <f t="shared" si="14"/>
        <v>0</v>
      </c>
      <c r="AH39" s="208"/>
    </row>
    <row r="40" hidden="1" outlineLevel="1">
      <c r="A40" s="206" t="s">
        <v>1478</v>
      </c>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c r="AA40" s="221"/>
      <c r="AB40" s="221"/>
      <c r="AC40" s="221"/>
      <c r="AD40" s="221"/>
      <c r="AE40" s="221"/>
      <c r="AF40" s="221"/>
      <c r="AG40" s="189">
        <f t="shared" si="14"/>
        <v>0</v>
      </c>
      <c r="AH40" s="208"/>
    </row>
    <row r="41" hidden="1" outlineLevel="1">
      <c r="A41" s="212" t="s">
        <v>250</v>
      </c>
      <c r="B41" s="213">
        <f t="shared" ref="B41:AF41" si="15">sum(B38:B40)</f>
        <v>0</v>
      </c>
      <c r="C41" s="213">
        <f t="shared" si="15"/>
        <v>0</v>
      </c>
      <c r="D41" s="213">
        <f t="shared" si="15"/>
        <v>0</v>
      </c>
      <c r="E41" s="213">
        <f t="shared" si="15"/>
        <v>0</v>
      </c>
      <c r="F41" s="213">
        <f t="shared" si="15"/>
        <v>0</v>
      </c>
      <c r="G41" s="213">
        <f t="shared" si="15"/>
        <v>0</v>
      </c>
      <c r="H41" s="213">
        <f t="shared" si="15"/>
        <v>0</v>
      </c>
      <c r="I41" s="213">
        <f t="shared" si="15"/>
        <v>0</v>
      </c>
      <c r="J41" s="213">
        <f t="shared" si="15"/>
        <v>0</v>
      </c>
      <c r="K41" s="213">
        <f t="shared" si="15"/>
        <v>0</v>
      </c>
      <c r="L41" s="213">
        <f t="shared" si="15"/>
        <v>0</v>
      </c>
      <c r="M41" s="213">
        <f t="shared" si="15"/>
        <v>0</v>
      </c>
      <c r="N41" s="213">
        <f t="shared" si="15"/>
        <v>0</v>
      </c>
      <c r="O41" s="213">
        <f t="shared" si="15"/>
        <v>0</v>
      </c>
      <c r="P41" s="213">
        <f t="shared" si="15"/>
        <v>0</v>
      </c>
      <c r="Q41" s="213">
        <f t="shared" si="15"/>
        <v>0</v>
      </c>
      <c r="R41" s="213">
        <f t="shared" si="15"/>
        <v>0</v>
      </c>
      <c r="S41" s="213">
        <f t="shared" si="15"/>
        <v>0</v>
      </c>
      <c r="T41" s="213">
        <f t="shared" si="15"/>
        <v>0</v>
      </c>
      <c r="U41" s="213">
        <f t="shared" si="15"/>
        <v>0</v>
      </c>
      <c r="V41" s="213">
        <f t="shared" si="15"/>
        <v>0</v>
      </c>
      <c r="W41" s="213">
        <f t="shared" si="15"/>
        <v>0</v>
      </c>
      <c r="X41" s="213">
        <f t="shared" si="15"/>
        <v>0</v>
      </c>
      <c r="Y41" s="213">
        <f t="shared" si="15"/>
        <v>0</v>
      </c>
      <c r="Z41" s="213">
        <f t="shared" si="15"/>
        <v>0</v>
      </c>
      <c r="AA41" s="213">
        <f t="shared" si="15"/>
        <v>0</v>
      </c>
      <c r="AB41" s="213">
        <f t="shared" si="15"/>
        <v>0</v>
      </c>
      <c r="AC41" s="213">
        <f t="shared" si="15"/>
        <v>0</v>
      </c>
      <c r="AD41" s="213">
        <f t="shared" si="15"/>
        <v>0</v>
      </c>
      <c r="AE41" s="213">
        <f t="shared" si="15"/>
        <v>0</v>
      </c>
      <c r="AF41" s="213">
        <f t="shared" si="15"/>
        <v>0</v>
      </c>
      <c r="AG41" s="189">
        <f t="shared" si="14"/>
        <v>0</v>
      </c>
      <c r="AH41" s="215"/>
    </row>
    <row r="42">
      <c r="A42" s="211"/>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89"/>
      <c r="AH42" s="185"/>
    </row>
    <row r="43">
      <c r="A43" s="223" t="s">
        <v>278</v>
      </c>
      <c r="B43" s="224">
        <v>0.0</v>
      </c>
      <c r="C43" s="224">
        <v>0.0</v>
      </c>
      <c r="D43" s="224">
        <v>0.0</v>
      </c>
      <c r="E43" s="224">
        <v>0.0</v>
      </c>
      <c r="F43" s="224">
        <v>0.0</v>
      </c>
      <c r="G43" s="224">
        <v>0.0</v>
      </c>
      <c r="H43" s="224">
        <v>0.0</v>
      </c>
      <c r="I43" s="224">
        <v>0.0</v>
      </c>
      <c r="J43" s="224">
        <v>0.0</v>
      </c>
      <c r="K43" s="224">
        <v>0.0</v>
      </c>
      <c r="L43" s="224">
        <v>0.0</v>
      </c>
      <c r="M43" s="224">
        <v>0.0</v>
      </c>
      <c r="N43" s="224">
        <v>0.0</v>
      </c>
      <c r="O43" s="224">
        <v>0.0</v>
      </c>
      <c r="P43" s="224">
        <v>0.0</v>
      </c>
      <c r="Q43" s="224">
        <v>0.0</v>
      </c>
      <c r="R43" s="224">
        <v>0.0</v>
      </c>
      <c r="S43" s="224">
        <v>0.0</v>
      </c>
      <c r="T43" s="224">
        <v>0.0</v>
      </c>
      <c r="U43" s="224">
        <v>0.0</v>
      </c>
      <c r="V43" s="224">
        <v>0.0</v>
      </c>
      <c r="W43" s="224">
        <v>0.0</v>
      </c>
      <c r="X43" s="224">
        <v>0.0</v>
      </c>
      <c r="Y43" s="224">
        <v>0.0</v>
      </c>
      <c r="Z43" s="224">
        <v>0.0</v>
      </c>
      <c r="AA43" s="224">
        <v>0.0</v>
      </c>
      <c r="AB43" s="224">
        <v>0.0</v>
      </c>
      <c r="AC43" s="224">
        <v>0.0</v>
      </c>
      <c r="AD43" s="224"/>
      <c r="AE43" s="224"/>
      <c r="AF43" s="224"/>
      <c r="AG43" s="189">
        <f t="shared" ref="AG43:AG56" si="16">SUM(B43:AF43)</f>
        <v>0</v>
      </c>
      <c r="AH43" s="226"/>
    </row>
    <row r="44">
      <c r="A44" s="227" t="s">
        <v>279</v>
      </c>
      <c r="B44" s="207">
        <v>0.0</v>
      </c>
      <c r="C44" s="207">
        <v>0.0</v>
      </c>
      <c r="D44" s="207">
        <v>0.0</v>
      </c>
      <c r="E44" s="207">
        <v>0.0</v>
      </c>
      <c r="F44" s="207">
        <v>0.0</v>
      </c>
      <c r="G44" s="207">
        <v>0.0</v>
      </c>
      <c r="H44" s="207">
        <v>0.0</v>
      </c>
      <c r="I44" s="207">
        <v>0.0</v>
      </c>
      <c r="J44" s="207">
        <v>0.0</v>
      </c>
      <c r="K44" s="207">
        <v>0.0</v>
      </c>
      <c r="L44" s="207">
        <v>0.0</v>
      </c>
      <c r="M44" s="207">
        <v>0.0</v>
      </c>
      <c r="N44" s="207">
        <v>0.0</v>
      </c>
      <c r="O44" s="207">
        <v>0.0</v>
      </c>
      <c r="P44" s="207">
        <v>0.0</v>
      </c>
      <c r="Q44" s="207">
        <v>0.0</v>
      </c>
      <c r="R44" s="207">
        <v>0.0</v>
      </c>
      <c r="S44" s="207">
        <v>0.0</v>
      </c>
      <c r="T44" s="207">
        <v>0.0</v>
      </c>
      <c r="U44" s="207">
        <v>0.0</v>
      </c>
      <c r="V44" s="207">
        <v>0.0</v>
      </c>
      <c r="W44" s="207">
        <v>0.0</v>
      </c>
      <c r="X44" s="207">
        <v>0.0</v>
      </c>
      <c r="Y44" s="207">
        <v>0.0</v>
      </c>
      <c r="Z44" s="207">
        <v>0.0</v>
      </c>
      <c r="AA44" s="207">
        <v>0.0</v>
      </c>
      <c r="AB44" s="207">
        <v>0.0</v>
      </c>
      <c r="AC44" s="207">
        <v>0.0</v>
      </c>
      <c r="AD44" s="207"/>
      <c r="AE44" s="207"/>
      <c r="AF44" s="207"/>
      <c r="AG44" s="189">
        <f t="shared" si="16"/>
        <v>0</v>
      </c>
      <c r="AH44" s="201"/>
    </row>
    <row r="45">
      <c r="A45" s="227" t="s">
        <v>1479</v>
      </c>
      <c r="B45" s="207">
        <v>0.0</v>
      </c>
      <c r="C45" s="207">
        <v>0.0</v>
      </c>
      <c r="D45" s="207">
        <v>0.0</v>
      </c>
      <c r="E45" s="207">
        <v>0.0</v>
      </c>
      <c r="F45" s="207">
        <v>0.0</v>
      </c>
      <c r="G45" s="207">
        <v>0.0</v>
      </c>
      <c r="H45" s="207">
        <v>0.0</v>
      </c>
      <c r="I45" s="207">
        <v>0.0</v>
      </c>
      <c r="J45" s="207">
        <v>0.0</v>
      </c>
      <c r="K45" s="207">
        <v>0.0</v>
      </c>
      <c r="L45" s="207">
        <v>0.0</v>
      </c>
      <c r="M45" s="207">
        <v>0.0</v>
      </c>
      <c r="N45" s="207">
        <v>0.0</v>
      </c>
      <c r="O45" s="207">
        <v>0.0</v>
      </c>
      <c r="P45" s="207">
        <v>0.0</v>
      </c>
      <c r="Q45" s="207">
        <v>0.0</v>
      </c>
      <c r="R45" s="207">
        <v>0.0</v>
      </c>
      <c r="S45" s="207">
        <v>0.0</v>
      </c>
      <c r="T45" s="207">
        <v>0.0</v>
      </c>
      <c r="U45" s="207">
        <v>0.0</v>
      </c>
      <c r="V45" s="207">
        <v>0.0</v>
      </c>
      <c r="W45" s="207">
        <v>0.0</v>
      </c>
      <c r="X45" s="207">
        <v>0.0</v>
      </c>
      <c r="Y45" s="207">
        <v>0.0</v>
      </c>
      <c r="Z45" s="207">
        <v>0.0</v>
      </c>
      <c r="AA45" s="207">
        <v>0.0</v>
      </c>
      <c r="AB45" s="207">
        <v>0.0</v>
      </c>
      <c r="AC45" s="207">
        <v>0.0</v>
      </c>
      <c r="AD45" s="207"/>
      <c r="AE45" s="207"/>
      <c r="AF45" s="207"/>
      <c r="AG45" s="189">
        <f t="shared" si="16"/>
        <v>0</v>
      </c>
      <c r="AH45" s="201"/>
    </row>
    <row r="46">
      <c r="A46" s="227" t="s">
        <v>1480</v>
      </c>
      <c r="B46" s="207">
        <v>0.0</v>
      </c>
      <c r="C46" s="207">
        <v>0.0</v>
      </c>
      <c r="D46" s="207">
        <v>0.0</v>
      </c>
      <c r="E46" s="207">
        <v>0.0</v>
      </c>
      <c r="F46" s="207">
        <v>0.0</v>
      </c>
      <c r="G46" s="207">
        <v>0.0</v>
      </c>
      <c r="H46" s="207">
        <v>0.0</v>
      </c>
      <c r="I46" s="207">
        <v>0.0</v>
      </c>
      <c r="J46" s="207">
        <v>0.0</v>
      </c>
      <c r="K46" s="207">
        <v>0.0</v>
      </c>
      <c r="L46" s="207">
        <v>0.0</v>
      </c>
      <c r="M46" s="207">
        <v>0.0</v>
      </c>
      <c r="N46" s="207">
        <v>0.0</v>
      </c>
      <c r="O46" s="207">
        <v>0.0</v>
      </c>
      <c r="P46" s="207">
        <v>0.0</v>
      </c>
      <c r="Q46" s="207">
        <v>0.0</v>
      </c>
      <c r="R46" s="207">
        <v>0.0</v>
      </c>
      <c r="S46" s="207">
        <v>0.0</v>
      </c>
      <c r="T46" s="207">
        <v>0.0</v>
      </c>
      <c r="U46" s="207">
        <v>0.0</v>
      </c>
      <c r="V46" s="207">
        <v>0.0</v>
      </c>
      <c r="W46" s="207">
        <v>0.0</v>
      </c>
      <c r="X46" s="207">
        <v>0.0</v>
      </c>
      <c r="Y46" s="207">
        <v>0.0</v>
      </c>
      <c r="Z46" s="207">
        <v>0.0</v>
      </c>
      <c r="AA46" s="207">
        <v>0.0</v>
      </c>
      <c r="AB46" s="207">
        <v>0.0</v>
      </c>
      <c r="AC46" s="207">
        <v>0.0</v>
      </c>
      <c r="AD46" s="207"/>
      <c r="AE46" s="207"/>
      <c r="AF46" s="207"/>
      <c r="AG46" s="189">
        <f t="shared" si="16"/>
        <v>0</v>
      </c>
      <c r="AH46" s="201"/>
    </row>
    <row r="47">
      <c r="A47" s="227" t="s">
        <v>1481</v>
      </c>
      <c r="B47" s="207">
        <v>0.0</v>
      </c>
      <c r="C47" s="207">
        <v>0.0</v>
      </c>
      <c r="D47" s="207">
        <v>0.0</v>
      </c>
      <c r="E47" s="207">
        <v>0.0</v>
      </c>
      <c r="F47" s="207">
        <v>0.0</v>
      </c>
      <c r="G47" s="207">
        <v>0.0</v>
      </c>
      <c r="H47" s="207">
        <v>0.0</v>
      </c>
      <c r="I47" s="207">
        <v>0.0</v>
      </c>
      <c r="J47" s="207">
        <v>0.0</v>
      </c>
      <c r="K47" s="207">
        <v>0.0</v>
      </c>
      <c r="L47" s="207">
        <v>0.0</v>
      </c>
      <c r="M47" s="207">
        <v>0.0</v>
      </c>
      <c r="N47" s="207">
        <v>0.0</v>
      </c>
      <c r="O47" s="207">
        <v>0.0</v>
      </c>
      <c r="P47" s="207">
        <v>0.0</v>
      </c>
      <c r="Q47" s="207">
        <v>0.0</v>
      </c>
      <c r="R47" s="207">
        <v>0.0</v>
      </c>
      <c r="S47" s="207">
        <v>0.0</v>
      </c>
      <c r="T47" s="207">
        <v>0.0</v>
      </c>
      <c r="U47" s="207">
        <v>0.0</v>
      </c>
      <c r="V47" s="207">
        <v>0.0</v>
      </c>
      <c r="W47" s="207">
        <v>0.0</v>
      </c>
      <c r="X47" s="207">
        <v>0.0</v>
      </c>
      <c r="Y47" s="207">
        <v>0.0</v>
      </c>
      <c r="Z47" s="207">
        <v>0.0</v>
      </c>
      <c r="AA47" s="207">
        <v>0.0</v>
      </c>
      <c r="AB47" s="207">
        <v>0.0</v>
      </c>
      <c r="AC47" s="207">
        <v>0.0</v>
      </c>
      <c r="AD47" s="207"/>
      <c r="AE47" s="207"/>
      <c r="AF47" s="207"/>
      <c r="AG47" s="189">
        <f t="shared" si="16"/>
        <v>0</v>
      </c>
      <c r="AH47" s="201"/>
    </row>
    <row r="48">
      <c r="A48" s="227" t="s">
        <v>1482</v>
      </c>
      <c r="B48" s="207">
        <v>0.0</v>
      </c>
      <c r="C48" s="207">
        <v>0.0</v>
      </c>
      <c r="D48" s="207">
        <v>0.0</v>
      </c>
      <c r="E48" s="207">
        <v>0.0</v>
      </c>
      <c r="F48" s="207">
        <v>0.0</v>
      </c>
      <c r="G48" s="207">
        <v>0.0</v>
      </c>
      <c r="H48" s="207">
        <v>0.0</v>
      </c>
      <c r="I48" s="207">
        <v>0.0</v>
      </c>
      <c r="J48" s="207">
        <v>0.0</v>
      </c>
      <c r="K48" s="207">
        <v>0.0</v>
      </c>
      <c r="L48" s="207">
        <v>0.0</v>
      </c>
      <c r="M48" s="207">
        <v>0.0</v>
      </c>
      <c r="N48" s="207">
        <v>0.0</v>
      </c>
      <c r="O48" s="207">
        <v>0.0</v>
      </c>
      <c r="P48" s="207">
        <v>0.0</v>
      </c>
      <c r="Q48" s="207">
        <v>0.0</v>
      </c>
      <c r="R48" s="207">
        <v>0.0</v>
      </c>
      <c r="S48" s="207">
        <v>0.0</v>
      </c>
      <c r="T48" s="207">
        <v>0.0</v>
      </c>
      <c r="U48" s="207">
        <v>0.0</v>
      </c>
      <c r="V48" s="207">
        <v>0.0</v>
      </c>
      <c r="W48" s="207">
        <v>0.0</v>
      </c>
      <c r="X48" s="207">
        <v>0.0</v>
      </c>
      <c r="Y48" s="207">
        <v>0.0</v>
      </c>
      <c r="Z48" s="207">
        <v>0.0</v>
      </c>
      <c r="AA48" s="207">
        <v>0.0</v>
      </c>
      <c r="AB48" s="207">
        <v>0.0</v>
      </c>
      <c r="AC48" s="207">
        <v>0.0</v>
      </c>
      <c r="AD48" s="207"/>
      <c r="AE48" s="207"/>
      <c r="AF48" s="207"/>
      <c r="AG48" s="189">
        <f t="shared" si="16"/>
        <v>0</v>
      </c>
      <c r="AH48" s="201"/>
    </row>
    <row r="49">
      <c r="A49" s="227" t="s">
        <v>1483</v>
      </c>
      <c r="B49" s="207">
        <v>0.0</v>
      </c>
      <c r="C49" s="207">
        <v>0.0</v>
      </c>
      <c r="D49" s="207">
        <v>0.0</v>
      </c>
      <c r="E49" s="207">
        <v>0.0</v>
      </c>
      <c r="F49" s="207">
        <v>0.0</v>
      </c>
      <c r="G49" s="207">
        <v>0.0</v>
      </c>
      <c r="H49" s="207">
        <v>0.0</v>
      </c>
      <c r="I49" s="207">
        <v>0.0</v>
      </c>
      <c r="J49" s="207">
        <v>0.0</v>
      </c>
      <c r="K49" s="207">
        <v>0.0</v>
      </c>
      <c r="L49" s="207">
        <v>0.0</v>
      </c>
      <c r="M49" s="207">
        <v>0.0</v>
      </c>
      <c r="N49" s="207">
        <v>0.0</v>
      </c>
      <c r="O49" s="207">
        <v>0.0</v>
      </c>
      <c r="P49" s="207">
        <v>0.0</v>
      </c>
      <c r="Q49" s="207">
        <v>0.0</v>
      </c>
      <c r="R49" s="207">
        <v>0.0</v>
      </c>
      <c r="S49" s="207">
        <v>0.0</v>
      </c>
      <c r="T49" s="207">
        <v>0.0</v>
      </c>
      <c r="U49" s="207">
        <v>0.0</v>
      </c>
      <c r="V49" s="207">
        <v>0.0</v>
      </c>
      <c r="W49" s="207">
        <v>0.0</v>
      </c>
      <c r="X49" s="207">
        <v>0.0</v>
      </c>
      <c r="Y49" s="207">
        <v>0.0</v>
      </c>
      <c r="Z49" s="207">
        <v>0.0</v>
      </c>
      <c r="AA49" s="207">
        <v>0.0</v>
      </c>
      <c r="AB49" s="207">
        <v>0.0</v>
      </c>
      <c r="AC49" s="207">
        <v>0.0</v>
      </c>
      <c r="AD49" s="207"/>
      <c r="AE49" s="207"/>
      <c r="AF49" s="207"/>
      <c r="AG49" s="189">
        <f t="shared" si="16"/>
        <v>0</v>
      </c>
      <c r="AH49" s="201"/>
    </row>
    <row r="50" collapsed="1">
      <c r="A50" s="227" t="s">
        <v>1484</v>
      </c>
      <c r="B50" s="207">
        <v>0.0</v>
      </c>
      <c r="C50" s="207">
        <v>0.0</v>
      </c>
      <c r="D50" s="207">
        <v>0.0</v>
      </c>
      <c r="E50" s="207">
        <v>0.0</v>
      </c>
      <c r="F50" s="207">
        <v>0.0</v>
      </c>
      <c r="G50" s="207">
        <v>0.0</v>
      </c>
      <c r="H50" s="207">
        <v>0.0</v>
      </c>
      <c r="I50" s="207">
        <v>0.0</v>
      </c>
      <c r="J50" s="207">
        <v>0.0</v>
      </c>
      <c r="K50" s="207">
        <v>0.0</v>
      </c>
      <c r="L50" s="207">
        <v>0.0</v>
      </c>
      <c r="M50" s="207">
        <v>0.0</v>
      </c>
      <c r="N50" s="207">
        <v>0.0</v>
      </c>
      <c r="O50" s="207">
        <v>0.0</v>
      </c>
      <c r="P50" s="207">
        <v>0.0</v>
      </c>
      <c r="Q50" s="207">
        <v>0.0</v>
      </c>
      <c r="R50" s="207">
        <v>0.0</v>
      </c>
      <c r="S50" s="207">
        <v>0.0</v>
      </c>
      <c r="T50" s="207">
        <v>0.0</v>
      </c>
      <c r="U50" s="207">
        <v>0.0</v>
      </c>
      <c r="V50" s="207">
        <v>0.0</v>
      </c>
      <c r="W50" s="207">
        <v>0.0</v>
      </c>
      <c r="X50" s="207">
        <v>0.0</v>
      </c>
      <c r="Y50" s="207">
        <v>0.0</v>
      </c>
      <c r="Z50" s="207">
        <v>0.0</v>
      </c>
      <c r="AA50" s="207">
        <v>0.0</v>
      </c>
      <c r="AB50" s="207">
        <v>0.0</v>
      </c>
      <c r="AC50" s="207">
        <v>0.0</v>
      </c>
      <c r="AD50" s="207"/>
      <c r="AE50" s="207"/>
      <c r="AF50" s="207"/>
      <c r="AG50" s="189">
        <f t="shared" si="16"/>
        <v>0</v>
      </c>
      <c r="AH50" s="201"/>
    </row>
    <row r="51" hidden="1" outlineLevel="1">
      <c r="A51" s="227" t="s">
        <v>1485</v>
      </c>
      <c r="B51" s="349"/>
      <c r="C51" s="349"/>
      <c r="D51" s="349"/>
      <c r="E51" s="349"/>
      <c r="F51" s="349"/>
      <c r="G51" s="349"/>
      <c r="H51" s="349"/>
      <c r="I51" s="349"/>
      <c r="J51" s="349"/>
      <c r="K51" s="349"/>
      <c r="L51" s="349"/>
      <c r="M51" s="349"/>
      <c r="N51" s="349"/>
      <c r="O51" s="349"/>
      <c r="P51" s="349"/>
      <c r="Q51" s="349"/>
      <c r="R51" s="349"/>
      <c r="S51" s="349"/>
      <c r="T51" s="349"/>
      <c r="U51" s="349"/>
      <c r="V51" s="349"/>
      <c r="W51" s="349"/>
      <c r="X51" s="349"/>
      <c r="Y51" s="349"/>
      <c r="Z51" s="349"/>
      <c r="AA51" s="349"/>
      <c r="AB51" s="349"/>
      <c r="AC51" s="349"/>
      <c r="AD51" s="349"/>
      <c r="AE51" s="349"/>
      <c r="AF51" s="349"/>
      <c r="AG51" s="189">
        <f t="shared" si="16"/>
        <v>0</v>
      </c>
      <c r="AH51" s="201"/>
    </row>
    <row r="52" hidden="1" outlineLevel="1">
      <c r="A52" s="227" t="s">
        <v>1486</v>
      </c>
      <c r="B52" s="349"/>
      <c r="C52" s="349"/>
      <c r="D52" s="349"/>
      <c r="E52" s="349"/>
      <c r="F52" s="349"/>
      <c r="G52" s="349"/>
      <c r="H52" s="349"/>
      <c r="I52" s="349"/>
      <c r="J52" s="349"/>
      <c r="K52" s="349"/>
      <c r="L52" s="349"/>
      <c r="M52" s="349"/>
      <c r="N52" s="349"/>
      <c r="O52" s="349"/>
      <c r="P52" s="349"/>
      <c r="Q52" s="349"/>
      <c r="R52" s="349"/>
      <c r="S52" s="349"/>
      <c r="T52" s="349"/>
      <c r="U52" s="349"/>
      <c r="V52" s="349"/>
      <c r="W52" s="349"/>
      <c r="X52" s="349"/>
      <c r="Y52" s="349"/>
      <c r="Z52" s="349"/>
      <c r="AA52" s="349"/>
      <c r="AB52" s="349"/>
      <c r="AC52" s="349"/>
      <c r="AD52" s="349"/>
      <c r="AE52" s="349"/>
      <c r="AF52" s="349"/>
      <c r="AG52" s="189">
        <f t="shared" si="16"/>
        <v>0</v>
      </c>
      <c r="AH52" s="201"/>
    </row>
    <row r="53" hidden="1" outlineLevel="1">
      <c r="A53" s="206" t="s">
        <v>1487</v>
      </c>
      <c r="B53" s="349"/>
      <c r="C53" s="349"/>
      <c r="D53" s="349"/>
      <c r="E53" s="349"/>
      <c r="F53" s="349"/>
      <c r="G53" s="349"/>
      <c r="H53" s="349"/>
      <c r="I53" s="349"/>
      <c r="J53" s="349"/>
      <c r="K53" s="349"/>
      <c r="L53" s="349"/>
      <c r="M53" s="349"/>
      <c r="N53" s="349"/>
      <c r="O53" s="349"/>
      <c r="P53" s="349"/>
      <c r="Q53" s="349"/>
      <c r="R53" s="349"/>
      <c r="S53" s="349"/>
      <c r="T53" s="349"/>
      <c r="U53" s="349"/>
      <c r="V53" s="349"/>
      <c r="W53" s="349"/>
      <c r="X53" s="349"/>
      <c r="Y53" s="349"/>
      <c r="Z53" s="349"/>
      <c r="AA53" s="349"/>
      <c r="AB53" s="349"/>
      <c r="AC53" s="349"/>
      <c r="AD53" s="349"/>
      <c r="AE53" s="349"/>
      <c r="AF53" s="349"/>
      <c r="AG53" s="189">
        <f t="shared" si="16"/>
        <v>0</v>
      </c>
      <c r="AH53" s="201"/>
    </row>
    <row r="54" hidden="1" outlineLevel="1">
      <c r="A54" s="206" t="s">
        <v>1488</v>
      </c>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189">
        <f t="shared" si="16"/>
        <v>0</v>
      </c>
      <c r="AH54" s="201"/>
    </row>
    <row r="55" hidden="1" outlineLevel="1">
      <c r="A55" s="206" t="s">
        <v>290</v>
      </c>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189">
        <f t="shared" si="16"/>
        <v>0</v>
      </c>
      <c r="AH55" s="201"/>
    </row>
    <row r="56">
      <c r="A56" s="228" t="s">
        <v>291</v>
      </c>
      <c r="B56" s="247">
        <f t="shared" ref="B56:AF56" si="17">sum(B43:B55)</f>
        <v>0</v>
      </c>
      <c r="C56" s="247">
        <f t="shared" si="17"/>
        <v>0</v>
      </c>
      <c r="D56" s="247">
        <f t="shared" si="17"/>
        <v>0</v>
      </c>
      <c r="E56" s="247">
        <f t="shared" si="17"/>
        <v>0</v>
      </c>
      <c r="F56" s="247">
        <f t="shared" si="17"/>
        <v>0</v>
      </c>
      <c r="G56" s="247">
        <f t="shared" si="17"/>
        <v>0</v>
      </c>
      <c r="H56" s="247">
        <f t="shared" si="17"/>
        <v>0</v>
      </c>
      <c r="I56" s="247">
        <f t="shared" si="17"/>
        <v>0</v>
      </c>
      <c r="J56" s="247">
        <f t="shared" si="17"/>
        <v>0</v>
      </c>
      <c r="K56" s="247">
        <f t="shared" si="17"/>
        <v>0</v>
      </c>
      <c r="L56" s="247">
        <f t="shared" si="17"/>
        <v>0</v>
      </c>
      <c r="M56" s="247">
        <f t="shared" si="17"/>
        <v>0</v>
      </c>
      <c r="N56" s="247">
        <f t="shared" si="17"/>
        <v>0</v>
      </c>
      <c r="O56" s="247">
        <f t="shared" si="17"/>
        <v>0</v>
      </c>
      <c r="P56" s="247">
        <f t="shared" si="17"/>
        <v>0</v>
      </c>
      <c r="Q56" s="247">
        <f t="shared" si="17"/>
        <v>0</v>
      </c>
      <c r="R56" s="247">
        <f t="shared" si="17"/>
        <v>0</v>
      </c>
      <c r="S56" s="247">
        <f t="shared" si="17"/>
        <v>0</v>
      </c>
      <c r="T56" s="247">
        <f t="shared" si="17"/>
        <v>0</v>
      </c>
      <c r="U56" s="247">
        <f t="shared" si="17"/>
        <v>0</v>
      </c>
      <c r="V56" s="247">
        <f t="shared" si="17"/>
        <v>0</v>
      </c>
      <c r="W56" s="247">
        <f t="shared" si="17"/>
        <v>0</v>
      </c>
      <c r="X56" s="247">
        <f t="shared" si="17"/>
        <v>0</v>
      </c>
      <c r="Y56" s="247">
        <f t="shared" si="17"/>
        <v>0</v>
      </c>
      <c r="Z56" s="247">
        <f t="shared" si="17"/>
        <v>0</v>
      </c>
      <c r="AA56" s="247">
        <f t="shared" si="17"/>
        <v>0</v>
      </c>
      <c r="AB56" s="247">
        <f t="shared" si="17"/>
        <v>0</v>
      </c>
      <c r="AC56" s="247">
        <f t="shared" si="17"/>
        <v>0</v>
      </c>
      <c r="AD56" s="247">
        <f t="shared" si="17"/>
        <v>0</v>
      </c>
      <c r="AE56" s="247">
        <f t="shared" si="17"/>
        <v>0</v>
      </c>
      <c r="AF56" s="247">
        <f t="shared" si="17"/>
        <v>0</v>
      </c>
      <c r="AG56" s="189">
        <f t="shared" si="16"/>
        <v>0</v>
      </c>
      <c r="AH56" s="231"/>
    </row>
    <row r="57">
      <c r="A57" s="358"/>
      <c r="AG57" s="189"/>
      <c r="AH57" s="319"/>
    </row>
    <row r="58">
      <c r="A58" s="286" t="s">
        <v>1489</v>
      </c>
      <c r="B58" s="200">
        <f t="shared" ref="B58:AF58" si="18">sum(B59,B70)</f>
        <v>0</v>
      </c>
      <c r="C58" s="200">
        <f t="shared" si="18"/>
        <v>0</v>
      </c>
      <c r="D58" s="200">
        <f t="shared" si="18"/>
        <v>0</v>
      </c>
      <c r="E58" s="200">
        <f t="shared" si="18"/>
        <v>0</v>
      </c>
      <c r="F58" s="200">
        <f t="shared" si="18"/>
        <v>0</v>
      </c>
      <c r="G58" s="200">
        <f t="shared" si="18"/>
        <v>0</v>
      </c>
      <c r="H58" s="200">
        <f t="shared" si="18"/>
        <v>0</v>
      </c>
      <c r="I58" s="200">
        <f t="shared" si="18"/>
        <v>0</v>
      </c>
      <c r="J58" s="200">
        <f t="shared" si="18"/>
        <v>0</v>
      </c>
      <c r="K58" s="200">
        <f t="shared" si="18"/>
        <v>0</v>
      </c>
      <c r="L58" s="200">
        <f t="shared" si="18"/>
        <v>0</v>
      </c>
      <c r="M58" s="200">
        <f t="shared" si="18"/>
        <v>0</v>
      </c>
      <c r="N58" s="200">
        <f t="shared" si="18"/>
        <v>0</v>
      </c>
      <c r="O58" s="200">
        <f t="shared" si="18"/>
        <v>0</v>
      </c>
      <c r="P58" s="200">
        <f t="shared" si="18"/>
        <v>0</v>
      </c>
      <c r="Q58" s="200">
        <f t="shared" si="18"/>
        <v>0</v>
      </c>
      <c r="R58" s="200">
        <f t="shared" si="18"/>
        <v>0</v>
      </c>
      <c r="S58" s="200">
        <f t="shared" si="18"/>
        <v>0</v>
      </c>
      <c r="T58" s="200">
        <f t="shared" si="18"/>
        <v>0</v>
      </c>
      <c r="U58" s="200">
        <f t="shared" si="18"/>
        <v>0</v>
      </c>
      <c r="V58" s="200">
        <f t="shared" si="18"/>
        <v>0</v>
      </c>
      <c r="W58" s="200">
        <f t="shared" si="18"/>
        <v>0</v>
      </c>
      <c r="X58" s="200">
        <f t="shared" si="18"/>
        <v>0</v>
      </c>
      <c r="Y58" s="200">
        <f t="shared" si="18"/>
        <v>0</v>
      </c>
      <c r="Z58" s="200">
        <f t="shared" si="18"/>
        <v>0</v>
      </c>
      <c r="AA58" s="200">
        <f t="shared" si="18"/>
        <v>0</v>
      </c>
      <c r="AB58" s="200">
        <f t="shared" si="18"/>
        <v>0</v>
      </c>
      <c r="AC58" s="200">
        <f t="shared" si="18"/>
        <v>0</v>
      </c>
      <c r="AD58" s="200">
        <f t="shared" si="18"/>
        <v>0</v>
      </c>
      <c r="AE58" s="200">
        <f t="shared" si="18"/>
        <v>0</v>
      </c>
      <c r="AF58" s="200">
        <f t="shared" si="18"/>
        <v>0</v>
      </c>
      <c r="AG58" s="189">
        <f t="shared" ref="AG58:AG63" si="20">SUM(B58:AF58)</f>
        <v>0</v>
      </c>
      <c r="AH58" s="201"/>
    </row>
    <row r="59">
      <c r="A59" s="202" t="s">
        <v>230</v>
      </c>
      <c r="B59" s="203">
        <f t="shared" ref="B59:AF59" si="19">sum(B63,B68)</f>
        <v>0</v>
      </c>
      <c r="C59" s="203">
        <f t="shared" si="19"/>
        <v>0</v>
      </c>
      <c r="D59" s="203">
        <f t="shared" si="19"/>
        <v>0</v>
      </c>
      <c r="E59" s="203">
        <f t="shared" si="19"/>
        <v>0</v>
      </c>
      <c r="F59" s="203">
        <f t="shared" si="19"/>
        <v>0</v>
      </c>
      <c r="G59" s="203">
        <f t="shared" si="19"/>
        <v>0</v>
      </c>
      <c r="H59" s="203">
        <f t="shared" si="19"/>
        <v>0</v>
      </c>
      <c r="I59" s="203">
        <f t="shared" si="19"/>
        <v>0</v>
      </c>
      <c r="J59" s="203">
        <f t="shared" si="19"/>
        <v>0</v>
      </c>
      <c r="K59" s="203">
        <f t="shared" si="19"/>
        <v>0</v>
      </c>
      <c r="L59" s="203">
        <f t="shared" si="19"/>
        <v>0</v>
      </c>
      <c r="M59" s="203">
        <f t="shared" si="19"/>
        <v>0</v>
      </c>
      <c r="N59" s="203">
        <f t="shared" si="19"/>
        <v>0</v>
      </c>
      <c r="O59" s="203">
        <f t="shared" si="19"/>
        <v>0</v>
      </c>
      <c r="P59" s="203">
        <f t="shared" si="19"/>
        <v>0</v>
      </c>
      <c r="Q59" s="203">
        <f t="shared" si="19"/>
        <v>0</v>
      </c>
      <c r="R59" s="203">
        <f t="shared" si="19"/>
        <v>0</v>
      </c>
      <c r="S59" s="203">
        <f t="shared" si="19"/>
        <v>0</v>
      </c>
      <c r="T59" s="203">
        <f t="shared" si="19"/>
        <v>0</v>
      </c>
      <c r="U59" s="203">
        <f t="shared" si="19"/>
        <v>0</v>
      </c>
      <c r="V59" s="203">
        <f t="shared" si="19"/>
        <v>0</v>
      </c>
      <c r="W59" s="203">
        <f t="shared" si="19"/>
        <v>0</v>
      </c>
      <c r="X59" s="203">
        <f t="shared" si="19"/>
        <v>0</v>
      </c>
      <c r="Y59" s="203">
        <f t="shared" si="19"/>
        <v>0</v>
      </c>
      <c r="Z59" s="203">
        <f t="shared" si="19"/>
        <v>0</v>
      </c>
      <c r="AA59" s="203">
        <f t="shared" si="19"/>
        <v>0</v>
      </c>
      <c r="AB59" s="203">
        <f t="shared" si="19"/>
        <v>0</v>
      </c>
      <c r="AC59" s="203">
        <f t="shared" si="19"/>
        <v>0</v>
      </c>
      <c r="AD59" s="203">
        <f t="shared" si="19"/>
        <v>0</v>
      </c>
      <c r="AE59" s="203">
        <f t="shared" si="19"/>
        <v>0</v>
      </c>
      <c r="AF59" s="203">
        <f t="shared" si="19"/>
        <v>0</v>
      </c>
      <c r="AG59" s="189">
        <f t="shared" si="20"/>
        <v>0</v>
      </c>
      <c r="AH59" s="205"/>
    </row>
    <row r="60">
      <c r="A60" s="288" t="s">
        <v>231</v>
      </c>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c r="AC60" s="235"/>
      <c r="AD60" s="235"/>
      <c r="AE60" s="235"/>
      <c r="AF60" s="235"/>
      <c r="AG60" s="189">
        <f t="shared" si="20"/>
        <v>0</v>
      </c>
      <c r="AH60" s="208"/>
    </row>
    <row r="61">
      <c r="A61" s="288" t="s">
        <v>1490</v>
      </c>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189">
        <f t="shared" si="20"/>
        <v>0</v>
      </c>
      <c r="AH61" s="201"/>
    </row>
    <row r="62">
      <c r="A62" s="288" t="s">
        <v>1491</v>
      </c>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c r="AD62" s="235"/>
      <c r="AE62" s="235"/>
      <c r="AF62" s="235"/>
      <c r="AG62" s="189">
        <f t="shared" si="20"/>
        <v>0</v>
      </c>
      <c r="AH62" s="201"/>
    </row>
    <row r="63">
      <c r="A63" s="289" t="s">
        <v>234</v>
      </c>
      <c r="B63" s="290">
        <f t="shared" ref="B63:AF63" si="21">sum(B60:B62)</f>
        <v>0</v>
      </c>
      <c r="C63" s="290">
        <f t="shared" si="21"/>
        <v>0</v>
      </c>
      <c r="D63" s="290">
        <f t="shared" si="21"/>
        <v>0</v>
      </c>
      <c r="E63" s="290">
        <f t="shared" si="21"/>
        <v>0</v>
      </c>
      <c r="F63" s="290">
        <f t="shared" si="21"/>
        <v>0</v>
      </c>
      <c r="G63" s="290">
        <f t="shared" si="21"/>
        <v>0</v>
      </c>
      <c r="H63" s="290">
        <f t="shared" si="21"/>
        <v>0</v>
      </c>
      <c r="I63" s="290">
        <f t="shared" si="21"/>
        <v>0</v>
      </c>
      <c r="J63" s="290">
        <f t="shared" si="21"/>
        <v>0</v>
      </c>
      <c r="K63" s="290">
        <f t="shared" si="21"/>
        <v>0</v>
      </c>
      <c r="L63" s="290">
        <f t="shared" si="21"/>
        <v>0</v>
      </c>
      <c r="M63" s="290">
        <f t="shared" si="21"/>
        <v>0</v>
      </c>
      <c r="N63" s="290">
        <f t="shared" si="21"/>
        <v>0</v>
      </c>
      <c r="O63" s="290">
        <f t="shared" si="21"/>
        <v>0</v>
      </c>
      <c r="P63" s="290">
        <f t="shared" si="21"/>
        <v>0</v>
      </c>
      <c r="Q63" s="290">
        <f t="shared" si="21"/>
        <v>0</v>
      </c>
      <c r="R63" s="290">
        <f t="shared" si="21"/>
        <v>0</v>
      </c>
      <c r="S63" s="290">
        <f t="shared" si="21"/>
        <v>0</v>
      </c>
      <c r="T63" s="290">
        <f t="shared" si="21"/>
        <v>0</v>
      </c>
      <c r="U63" s="290">
        <f t="shared" si="21"/>
        <v>0</v>
      </c>
      <c r="V63" s="290">
        <f t="shared" si="21"/>
        <v>0</v>
      </c>
      <c r="W63" s="290">
        <f t="shared" si="21"/>
        <v>0</v>
      </c>
      <c r="X63" s="290">
        <f t="shared" si="21"/>
        <v>0</v>
      </c>
      <c r="Y63" s="290">
        <f t="shared" si="21"/>
        <v>0</v>
      </c>
      <c r="Z63" s="290">
        <f t="shared" si="21"/>
        <v>0</v>
      </c>
      <c r="AA63" s="290">
        <f t="shared" si="21"/>
        <v>0</v>
      </c>
      <c r="AB63" s="290">
        <f t="shared" si="21"/>
        <v>0</v>
      </c>
      <c r="AC63" s="290">
        <f t="shared" si="21"/>
        <v>0</v>
      </c>
      <c r="AD63" s="290">
        <f t="shared" si="21"/>
        <v>0</v>
      </c>
      <c r="AE63" s="290">
        <f t="shared" si="21"/>
        <v>0</v>
      </c>
      <c r="AF63" s="290">
        <f t="shared" si="21"/>
        <v>0</v>
      </c>
      <c r="AG63" s="189">
        <f t="shared" si="20"/>
        <v>0</v>
      </c>
      <c r="AH63" s="292"/>
    </row>
    <row r="64" collapsed="1">
      <c r="A64" s="211"/>
      <c r="B64" s="307"/>
      <c r="C64" s="307"/>
      <c r="D64" s="307"/>
      <c r="E64" s="307"/>
      <c r="F64" s="307"/>
      <c r="G64" s="307"/>
      <c r="H64" s="307"/>
      <c r="I64" s="307"/>
      <c r="J64" s="307"/>
      <c r="K64" s="307"/>
      <c r="L64" s="307"/>
      <c r="M64" s="307"/>
      <c r="N64" s="307"/>
      <c r="O64" s="307"/>
      <c r="P64" s="307"/>
      <c r="Q64" s="307"/>
      <c r="R64" s="307"/>
      <c r="S64" s="307"/>
      <c r="T64" s="307"/>
      <c r="U64" s="307"/>
      <c r="V64" s="307"/>
      <c r="W64" s="307"/>
      <c r="X64" s="307"/>
      <c r="Y64" s="307"/>
      <c r="Z64" s="307"/>
      <c r="AA64" s="307"/>
      <c r="AB64" s="307"/>
      <c r="AC64" s="307"/>
      <c r="AD64" s="307"/>
      <c r="AE64" s="307"/>
      <c r="AF64" s="307"/>
      <c r="AG64" s="189"/>
      <c r="AH64" s="150"/>
    </row>
    <row r="65" hidden="1" outlineLevel="1">
      <c r="A65" s="288" t="s">
        <v>235</v>
      </c>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189">
        <f t="shared" ref="AG65:AG68" si="22">SUM(B65:AF65)</f>
        <v>0</v>
      </c>
      <c r="AH65" s="208"/>
    </row>
    <row r="66" hidden="1" outlineLevel="1">
      <c r="A66" s="288" t="s">
        <v>1492</v>
      </c>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189">
        <f t="shared" si="22"/>
        <v>0</v>
      </c>
      <c r="AH66" s="201"/>
    </row>
    <row r="67" hidden="1" outlineLevel="1">
      <c r="A67" s="288" t="s">
        <v>1493</v>
      </c>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189">
        <f t="shared" si="22"/>
        <v>0</v>
      </c>
      <c r="AH67" s="201"/>
    </row>
    <row r="68" hidden="1" outlineLevel="1">
      <c r="A68" s="289" t="s">
        <v>238</v>
      </c>
      <c r="B68" s="290">
        <f t="shared" ref="B68:AF68" si="23">sum(B65:B67)</f>
        <v>0</v>
      </c>
      <c r="C68" s="290">
        <f t="shared" si="23"/>
        <v>0</v>
      </c>
      <c r="D68" s="290">
        <f t="shared" si="23"/>
        <v>0</v>
      </c>
      <c r="E68" s="290">
        <f t="shared" si="23"/>
        <v>0</v>
      </c>
      <c r="F68" s="290">
        <f t="shared" si="23"/>
        <v>0</v>
      </c>
      <c r="G68" s="290">
        <f t="shared" si="23"/>
        <v>0</v>
      </c>
      <c r="H68" s="290">
        <f t="shared" si="23"/>
        <v>0</v>
      </c>
      <c r="I68" s="290">
        <f t="shared" si="23"/>
        <v>0</v>
      </c>
      <c r="J68" s="290">
        <f t="shared" si="23"/>
        <v>0</v>
      </c>
      <c r="K68" s="290">
        <f t="shared" si="23"/>
        <v>0</v>
      </c>
      <c r="L68" s="290">
        <f t="shared" si="23"/>
        <v>0</v>
      </c>
      <c r="M68" s="290">
        <f t="shared" si="23"/>
        <v>0</v>
      </c>
      <c r="N68" s="290">
        <f t="shared" si="23"/>
        <v>0</v>
      </c>
      <c r="O68" s="290">
        <f t="shared" si="23"/>
        <v>0</v>
      </c>
      <c r="P68" s="290">
        <f t="shared" si="23"/>
        <v>0</v>
      </c>
      <c r="Q68" s="290">
        <f t="shared" si="23"/>
        <v>0</v>
      </c>
      <c r="R68" s="290">
        <f t="shared" si="23"/>
        <v>0</v>
      </c>
      <c r="S68" s="290">
        <f t="shared" si="23"/>
        <v>0</v>
      </c>
      <c r="T68" s="290">
        <f t="shared" si="23"/>
        <v>0</v>
      </c>
      <c r="U68" s="290">
        <f t="shared" si="23"/>
        <v>0</v>
      </c>
      <c r="V68" s="290">
        <f t="shared" si="23"/>
        <v>0</v>
      </c>
      <c r="W68" s="290">
        <f t="shared" si="23"/>
        <v>0</v>
      </c>
      <c r="X68" s="290">
        <f t="shared" si="23"/>
        <v>0</v>
      </c>
      <c r="Y68" s="290">
        <f t="shared" si="23"/>
        <v>0</v>
      </c>
      <c r="Z68" s="290">
        <f t="shared" si="23"/>
        <v>0</v>
      </c>
      <c r="AA68" s="290">
        <f t="shared" si="23"/>
        <v>0</v>
      </c>
      <c r="AB68" s="290">
        <f t="shared" si="23"/>
        <v>0</v>
      </c>
      <c r="AC68" s="290">
        <f t="shared" si="23"/>
        <v>0</v>
      </c>
      <c r="AD68" s="290">
        <f t="shared" si="23"/>
        <v>0</v>
      </c>
      <c r="AE68" s="290">
        <f t="shared" si="23"/>
        <v>0</v>
      </c>
      <c r="AF68" s="290">
        <f t="shared" si="23"/>
        <v>0</v>
      </c>
      <c r="AG68" s="189">
        <f t="shared" si="22"/>
        <v>0</v>
      </c>
      <c r="AH68" s="292"/>
    </row>
    <row r="69" hidden="1" outlineLevel="1">
      <c r="A69" s="211"/>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189"/>
      <c r="AH69" s="150"/>
    </row>
    <row r="70" collapsed="1">
      <c r="A70" s="218" t="s">
        <v>239</v>
      </c>
      <c r="B70" s="219">
        <f t="shared" ref="B70:AF70" si="24">sum(B74,B78,B83)</f>
        <v>0</v>
      </c>
      <c r="C70" s="219">
        <f t="shared" si="24"/>
        <v>0</v>
      </c>
      <c r="D70" s="219">
        <f t="shared" si="24"/>
        <v>0</v>
      </c>
      <c r="E70" s="219">
        <f t="shared" si="24"/>
        <v>0</v>
      </c>
      <c r="F70" s="219">
        <f t="shared" si="24"/>
        <v>0</v>
      </c>
      <c r="G70" s="219">
        <f t="shared" si="24"/>
        <v>0</v>
      </c>
      <c r="H70" s="219">
        <f t="shared" si="24"/>
        <v>0</v>
      </c>
      <c r="I70" s="219">
        <f t="shared" si="24"/>
        <v>0</v>
      </c>
      <c r="J70" s="219">
        <f t="shared" si="24"/>
        <v>0</v>
      </c>
      <c r="K70" s="219">
        <f t="shared" si="24"/>
        <v>0</v>
      </c>
      <c r="L70" s="219">
        <f t="shared" si="24"/>
        <v>0</v>
      </c>
      <c r="M70" s="219">
        <f t="shared" si="24"/>
        <v>0</v>
      </c>
      <c r="N70" s="219">
        <f t="shared" si="24"/>
        <v>0</v>
      </c>
      <c r="O70" s="219">
        <f t="shared" si="24"/>
        <v>0</v>
      </c>
      <c r="P70" s="219">
        <f t="shared" si="24"/>
        <v>0</v>
      </c>
      <c r="Q70" s="219">
        <f t="shared" si="24"/>
        <v>0</v>
      </c>
      <c r="R70" s="219">
        <f t="shared" si="24"/>
        <v>0</v>
      </c>
      <c r="S70" s="219">
        <f t="shared" si="24"/>
        <v>0</v>
      </c>
      <c r="T70" s="219">
        <f t="shared" si="24"/>
        <v>0</v>
      </c>
      <c r="U70" s="219">
        <f t="shared" si="24"/>
        <v>0</v>
      </c>
      <c r="V70" s="219">
        <f t="shared" si="24"/>
        <v>0</v>
      </c>
      <c r="W70" s="219">
        <f t="shared" si="24"/>
        <v>0</v>
      </c>
      <c r="X70" s="219">
        <f t="shared" si="24"/>
        <v>0</v>
      </c>
      <c r="Y70" s="219">
        <f t="shared" si="24"/>
        <v>0</v>
      </c>
      <c r="Z70" s="219">
        <f t="shared" si="24"/>
        <v>0</v>
      </c>
      <c r="AA70" s="219">
        <f t="shared" si="24"/>
        <v>0</v>
      </c>
      <c r="AB70" s="219">
        <f t="shared" si="24"/>
        <v>0</v>
      </c>
      <c r="AC70" s="219">
        <f t="shared" si="24"/>
        <v>0</v>
      </c>
      <c r="AD70" s="219">
        <f t="shared" si="24"/>
        <v>0</v>
      </c>
      <c r="AE70" s="219">
        <f t="shared" si="24"/>
        <v>0</v>
      </c>
      <c r="AF70" s="219">
        <f t="shared" si="24"/>
        <v>0</v>
      </c>
      <c r="AG70" s="189">
        <f t="shared" ref="AG70:AG74" si="25">SUM(B70:AF70)</f>
        <v>0</v>
      </c>
      <c r="AH70" s="220"/>
    </row>
    <row r="71" hidden="1" outlineLevel="1">
      <c r="A71" s="288" t="s">
        <v>240</v>
      </c>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189">
        <f t="shared" si="25"/>
        <v>0</v>
      </c>
      <c r="AH71" s="208"/>
    </row>
    <row r="72" hidden="1" outlineLevel="1">
      <c r="A72" s="288" t="s">
        <v>1494</v>
      </c>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189">
        <f t="shared" si="25"/>
        <v>0</v>
      </c>
      <c r="AH72" s="208"/>
    </row>
    <row r="73" hidden="1" outlineLevel="1">
      <c r="A73" s="288" t="s">
        <v>1495</v>
      </c>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189">
        <f t="shared" si="25"/>
        <v>0</v>
      </c>
      <c r="AH73" s="150"/>
    </row>
    <row r="74" hidden="1" outlineLevel="1">
      <c r="A74" s="289" t="s">
        <v>243</v>
      </c>
      <c r="B74" s="290">
        <f t="shared" ref="B74:AF74" si="26">sum(B71:B73)</f>
        <v>0</v>
      </c>
      <c r="C74" s="290">
        <f t="shared" si="26"/>
        <v>0</v>
      </c>
      <c r="D74" s="290">
        <f t="shared" si="26"/>
        <v>0</v>
      </c>
      <c r="E74" s="290">
        <f t="shared" si="26"/>
        <v>0</v>
      </c>
      <c r="F74" s="290">
        <f t="shared" si="26"/>
        <v>0</v>
      </c>
      <c r="G74" s="290">
        <f t="shared" si="26"/>
        <v>0</v>
      </c>
      <c r="H74" s="290">
        <f t="shared" si="26"/>
        <v>0</v>
      </c>
      <c r="I74" s="290">
        <f t="shared" si="26"/>
        <v>0</v>
      </c>
      <c r="J74" s="290">
        <f t="shared" si="26"/>
        <v>0</v>
      </c>
      <c r="K74" s="290">
        <f t="shared" si="26"/>
        <v>0</v>
      </c>
      <c r="L74" s="290">
        <f t="shared" si="26"/>
        <v>0</v>
      </c>
      <c r="M74" s="290">
        <f t="shared" si="26"/>
        <v>0</v>
      </c>
      <c r="N74" s="290">
        <f t="shared" si="26"/>
        <v>0</v>
      </c>
      <c r="O74" s="290">
        <f t="shared" si="26"/>
        <v>0</v>
      </c>
      <c r="P74" s="290">
        <f t="shared" si="26"/>
        <v>0</v>
      </c>
      <c r="Q74" s="290">
        <f t="shared" si="26"/>
        <v>0</v>
      </c>
      <c r="R74" s="290">
        <f t="shared" si="26"/>
        <v>0</v>
      </c>
      <c r="S74" s="290">
        <f t="shared" si="26"/>
        <v>0</v>
      </c>
      <c r="T74" s="290">
        <f t="shared" si="26"/>
        <v>0</v>
      </c>
      <c r="U74" s="290">
        <f t="shared" si="26"/>
        <v>0</v>
      </c>
      <c r="V74" s="290">
        <f t="shared" si="26"/>
        <v>0</v>
      </c>
      <c r="W74" s="290">
        <f t="shared" si="26"/>
        <v>0</v>
      </c>
      <c r="X74" s="290">
        <f t="shared" si="26"/>
        <v>0</v>
      </c>
      <c r="Y74" s="290">
        <f t="shared" si="26"/>
        <v>0</v>
      </c>
      <c r="Z74" s="290">
        <f t="shared" si="26"/>
        <v>0</v>
      </c>
      <c r="AA74" s="290">
        <f t="shared" si="26"/>
        <v>0</v>
      </c>
      <c r="AB74" s="290">
        <f t="shared" si="26"/>
        <v>0</v>
      </c>
      <c r="AC74" s="290">
        <f t="shared" si="26"/>
        <v>0</v>
      </c>
      <c r="AD74" s="290">
        <f t="shared" si="26"/>
        <v>0</v>
      </c>
      <c r="AE74" s="290">
        <f t="shared" si="26"/>
        <v>0</v>
      </c>
      <c r="AF74" s="290">
        <f t="shared" si="26"/>
        <v>0</v>
      </c>
      <c r="AG74" s="189">
        <f t="shared" si="25"/>
        <v>0</v>
      </c>
      <c r="AH74" s="150"/>
    </row>
    <row r="75" hidden="1" outlineLevel="1">
      <c r="A75" s="211"/>
      <c r="B75" s="352"/>
      <c r="C75" s="352"/>
      <c r="D75" s="352"/>
      <c r="E75" s="352"/>
      <c r="F75" s="352"/>
      <c r="G75" s="352"/>
      <c r="H75" s="352"/>
      <c r="I75" s="352"/>
      <c r="J75" s="352"/>
      <c r="K75" s="352"/>
      <c r="L75" s="352"/>
      <c r="M75" s="352"/>
      <c r="N75" s="352"/>
      <c r="O75" s="352"/>
      <c r="P75" s="352"/>
      <c r="Q75" s="352"/>
      <c r="R75" s="352"/>
      <c r="S75" s="352"/>
      <c r="T75" s="352"/>
      <c r="U75" s="352"/>
      <c r="V75" s="352"/>
      <c r="W75" s="352"/>
      <c r="X75" s="352"/>
      <c r="Y75" s="352"/>
      <c r="Z75" s="352"/>
      <c r="AA75" s="352"/>
      <c r="AB75" s="352"/>
      <c r="AC75" s="352"/>
      <c r="AD75" s="352"/>
      <c r="AE75" s="352"/>
      <c r="AF75" s="352"/>
      <c r="AG75" s="189"/>
      <c r="AH75" s="185"/>
    </row>
    <row r="76" hidden="1" outlineLevel="1">
      <c r="A76" s="288" t="s">
        <v>244</v>
      </c>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189">
        <f t="shared" ref="AG76:AG78" si="27">SUM(B76:AF76)</f>
        <v>0</v>
      </c>
      <c r="AH76" s="208"/>
    </row>
    <row r="77" hidden="1" outlineLevel="1">
      <c r="A77" s="288" t="s">
        <v>1496</v>
      </c>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21"/>
      <c r="AF77" s="221"/>
      <c r="AG77" s="189">
        <f t="shared" si="27"/>
        <v>0</v>
      </c>
      <c r="AH77" s="208"/>
    </row>
    <row r="78" hidden="1" outlineLevel="1">
      <c r="A78" s="289" t="s">
        <v>246</v>
      </c>
      <c r="B78" s="290">
        <f t="shared" ref="B78:AF78" si="28">sum(B76:B77)</f>
        <v>0</v>
      </c>
      <c r="C78" s="290">
        <f t="shared" si="28"/>
        <v>0</v>
      </c>
      <c r="D78" s="290">
        <f t="shared" si="28"/>
        <v>0</v>
      </c>
      <c r="E78" s="290">
        <f t="shared" si="28"/>
        <v>0</v>
      </c>
      <c r="F78" s="290">
        <f t="shared" si="28"/>
        <v>0</v>
      </c>
      <c r="G78" s="290">
        <f t="shared" si="28"/>
        <v>0</v>
      </c>
      <c r="H78" s="290">
        <f t="shared" si="28"/>
        <v>0</v>
      </c>
      <c r="I78" s="290">
        <f t="shared" si="28"/>
        <v>0</v>
      </c>
      <c r="J78" s="290">
        <f t="shared" si="28"/>
        <v>0</v>
      </c>
      <c r="K78" s="290">
        <f t="shared" si="28"/>
        <v>0</v>
      </c>
      <c r="L78" s="290">
        <f t="shared" si="28"/>
        <v>0</v>
      </c>
      <c r="M78" s="290">
        <f t="shared" si="28"/>
        <v>0</v>
      </c>
      <c r="N78" s="290">
        <f t="shared" si="28"/>
        <v>0</v>
      </c>
      <c r="O78" s="290">
        <f t="shared" si="28"/>
        <v>0</v>
      </c>
      <c r="P78" s="290">
        <f t="shared" si="28"/>
        <v>0</v>
      </c>
      <c r="Q78" s="290">
        <f t="shared" si="28"/>
        <v>0</v>
      </c>
      <c r="R78" s="290">
        <f t="shared" si="28"/>
        <v>0</v>
      </c>
      <c r="S78" s="290">
        <f t="shared" si="28"/>
        <v>0</v>
      </c>
      <c r="T78" s="290">
        <f t="shared" si="28"/>
        <v>0</v>
      </c>
      <c r="U78" s="290">
        <f t="shared" si="28"/>
        <v>0</v>
      </c>
      <c r="V78" s="290">
        <f t="shared" si="28"/>
        <v>0</v>
      </c>
      <c r="W78" s="290">
        <f t="shared" si="28"/>
        <v>0</v>
      </c>
      <c r="X78" s="290">
        <f t="shared" si="28"/>
        <v>0</v>
      </c>
      <c r="Y78" s="290">
        <f t="shared" si="28"/>
        <v>0</v>
      </c>
      <c r="Z78" s="290">
        <f t="shared" si="28"/>
        <v>0</v>
      </c>
      <c r="AA78" s="290">
        <f t="shared" si="28"/>
        <v>0</v>
      </c>
      <c r="AB78" s="290">
        <f t="shared" si="28"/>
        <v>0</v>
      </c>
      <c r="AC78" s="290">
        <f t="shared" si="28"/>
        <v>0</v>
      </c>
      <c r="AD78" s="290">
        <f t="shared" si="28"/>
        <v>0</v>
      </c>
      <c r="AE78" s="290">
        <f t="shared" si="28"/>
        <v>0</v>
      </c>
      <c r="AF78" s="290">
        <f t="shared" si="28"/>
        <v>0</v>
      </c>
      <c r="AG78" s="189">
        <f t="shared" si="27"/>
        <v>0</v>
      </c>
      <c r="AH78" s="150"/>
    </row>
    <row r="79" hidden="1" outlineLevel="1">
      <c r="A79" s="211"/>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89"/>
      <c r="AH79" s="185"/>
    </row>
    <row r="80" hidden="1" outlineLevel="1">
      <c r="A80" s="288" t="s">
        <v>1497</v>
      </c>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189">
        <f t="shared" ref="AG80:AG83" si="29">SUM(B80:AF80)</f>
        <v>0</v>
      </c>
      <c r="AH80" s="208"/>
    </row>
    <row r="81" hidden="1" outlineLevel="1">
      <c r="A81" s="288" t="s">
        <v>1498</v>
      </c>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189">
        <f t="shared" si="29"/>
        <v>0</v>
      </c>
      <c r="AH81" s="208"/>
    </row>
    <row r="82" hidden="1" outlineLevel="1">
      <c r="A82" s="288" t="s">
        <v>1499</v>
      </c>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189">
        <f t="shared" si="29"/>
        <v>0</v>
      </c>
      <c r="AH82" s="208"/>
    </row>
    <row r="83" hidden="1" outlineLevel="1">
      <c r="A83" s="296" t="s">
        <v>250</v>
      </c>
      <c r="B83" s="297">
        <f t="shared" ref="B83:AF83" si="30">sum(B80:B82)</f>
        <v>0</v>
      </c>
      <c r="C83" s="297">
        <f t="shared" si="30"/>
        <v>0</v>
      </c>
      <c r="D83" s="297">
        <f t="shared" si="30"/>
        <v>0</v>
      </c>
      <c r="E83" s="297">
        <f t="shared" si="30"/>
        <v>0</v>
      </c>
      <c r="F83" s="297">
        <f t="shared" si="30"/>
        <v>0</v>
      </c>
      <c r="G83" s="297">
        <f t="shared" si="30"/>
        <v>0</v>
      </c>
      <c r="H83" s="297">
        <f t="shared" si="30"/>
        <v>0</v>
      </c>
      <c r="I83" s="297">
        <f t="shared" si="30"/>
        <v>0</v>
      </c>
      <c r="J83" s="297">
        <f t="shared" si="30"/>
        <v>0</v>
      </c>
      <c r="K83" s="297">
        <f t="shared" si="30"/>
        <v>0</v>
      </c>
      <c r="L83" s="297">
        <f t="shared" si="30"/>
        <v>0</v>
      </c>
      <c r="M83" s="297">
        <f t="shared" si="30"/>
        <v>0</v>
      </c>
      <c r="N83" s="297">
        <f t="shared" si="30"/>
        <v>0</v>
      </c>
      <c r="O83" s="297">
        <f t="shared" si="30"/>
        <v>0</v>
      </c>
      <c r="P83" s="297">
        <f t="shared" si="30"/>
        <v>0</v>
      </c>
      <c r="Q83" s="297">
        <f t="shared" si="30"/>
        <v>0</v>
      </c>
      <c r="R83" s="297">
        <f t="shared" si="30"/>
        <v>0</v>
      </c>
      <c r="S83" s="297">
        <f t="shared" si="30"/>
        <v>0</v>
      </c>
      <c r="T83" s="297">
        <f t="shared" si="30"/>
        <v>0</v>
      </c>
      <c r="U83" s="297">
        <f t="shared" si="30"/>
        <v>0</v>
      </c>
      <c r="V83" s="297">
        <f t="shared" si="30"/>
        <v>0</v>
      </c>
      <c r="W83" s="297">
        <f t="shared" si="30"/>
        <v>0</v>
      </c>
      <c r="X83" s="297">
        <f t="shared" si="30"/>
        <v>0</v>
      </c>
      <c r="Y83" s="297">
        <f t="shared" si="30"/>
        <v>0</v>
      </c>
      <c r="Z83" s="297">
        <f t="shared" si="30"/>
        <v>0</v>
      </c>
      <c r="AA83" s="297">
        <f t="shared" si="30"/>
        <v>0</v>
      </c>
      <c r="AB83" s="297">
        <f t="shared" si="30"/>
        <v>0</v>
      </c>
      <c r="AC83" s="297">
        <f t="shared" si="30"/>
        <v>0</v>
      </c>
      <c r="AD83" s="297">
        <f t="shared" si="30"/>
        <v>0</v>
      </c>
      <c r="AE83" s="297">
        <f t="shared" si="30"/>
        <v>0</v>
      </c>
      <c r="AF83" s="297">
        <f t="shared" si="30"/>
        <v>0</v>
      </c>
      <c r="AG83" s="189">
        <f t="shared" si="29"/>
        <v>0</v>
      </c>
      <c r="AH83" s="298"/>
    </row>
    <row r="84">
      <c r="A84" s="211"/>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89"/>
      <c r="AH84" s="185"/>
    </row>
    <row r="85">
      <c r="A85" s="299" t="s">
        <v>278</v>
      </c>
      <c r="B85" s="245"/>
      <c r="C85" s="245"/>
      <c r="D85" s="245"/>
      <c r="E85" s="245"/>
      <c r="F85" s="245"/>
      <c r="G85" s="245"/>
      <c r="H85" s="245"/>
      <c r="I85" s="245"/>
      <c r="J85" s="245"/>
      <c r="K85" s="245"/>
      <c r="L85" s="245"/>
      <c r="M85" s="245"/>
      <c r="N85" s="245"/>
      <c r="O85" s="245"/>
      <c r="P85" s="245"/>
      <c r="Q85" s="245"/>
      <c r="R85" s="245"/>
      <c r="S85" s="245"/>
      <c r="T85" s="245"/>
      <c r="U85" s="245"/>
      <c r="V85" s="245"/>
      <c r="W85" s="245"/>
      <c r="X85" s="245"/>
      <c r="Y85" s="245"/>
      <c r="Z85" s="245"/>
      <c r="AA85" s="245"/>
      <c r="AB85" s="245"/>
      <c r="AC85" s="245"/>
      <c r="AD85" s="245"/>
      <c r="AE85" s="245"/>
      <c r="AF85" s="245"/>
      <c r="AG85" s="189">
        <f t="shared" ref="AG85:AG98" si="31">SUM(B85:AF85)</f>
        <v>0</v>
      </c>
      <c r="AH85" s="226"/>
    </row>
    <row r="86">
      <c r="A86" s="300" t="s">
        <v>279</v>
      </c>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189">
        <f t="shared" si="31"/>
        <v>0</v>
      </c>
      <c r="AH86" s="201"/>
    </row>
    <row r="87">
      <c r="A87" s="300" t="s">
        <v>1500</v>
      </c>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c r="AG87" s="189">
        <f t="shared" si="31"/>
        <v>0</v>
      </c>
      <c r="AH87" s="201"/>
    </row>
    <row r="88">
      <c r="A88" s="300" t="s">
        <v>1501</v>
      </c>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c r="AD88" s="235"/>
      <c r="AE88" s="235"/>
      <c r="AF88" s="235"/>
      <c r="AG88" s="189">
        <f t="shared" si="31"/>
        <v>0</v>
      </c>
      <c r="AH88" s="201"/>
    </row>
    <row r="89">
      <c r="A89" s="300" t="s">
        <v>1502</v>
      </c>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c r="AG89" s="189">
        <f t="shared" si="31"/>
        <v>0</v>
      </c>
      <c r="AH89" s="201"/>
    </row>
    <row r="90">
      <c r="A90" s="300" t="s">
        <v>1503</v>
      </c>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c r="AG90" s="189">
        <f t="shared" si="31"/>
        <v>0</v>
      </c>
      <c r="AH90" s="201"/>
    </row>
    <row r="91">
      <c r="A91" s="300" t="s">
        <v>1504</v>
      </c>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c r="AG91" s="189">
        <f t="shared" si="31"/>
        <v>0</v>
      </c>
      <c r="AH91" s="201"/>
    </row>
    <row r="92" collapsed="1">
      <c r="A92" s="300" t="s">
        <v>1505</v>
      </c>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189">
        <f t="shared" si="31"/>
        <v>0</v>
      </c>
      <c r="AH92" s="201"/>
    </row>
    <row r="93" hidden="1" outlineLevel="1">
      <c r="A93" s="300" t="s">
        <v>1506</v>
      </c>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189">
        <f t="shared" si="31"/>
        <v>0</v>
      </c>
      <c r="AH93" s="201"/>
    </row>
    <row r="94" hidden="1" outlineLevel="1">
      <c r="A94" s="300" t="s">
        <v>1507</v>
      </c>
      <c r="B94" s="295"/>
      <c r="C94" s="295"/>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c r="AB94" s="295"/>
      <c r="AC94" s="295"/>
      <c r="AD94" s="295"/>
      <c r="AE94" s="295"/>
      <c r="AF94" s="295"/>
      <c r="AG94" s="189">
        <f t="shared" si="31"/>
        <v>0</v>
      </c>
      <c r="AH94" s="201"/>
    </row>
    <row r="95" hidden="1" outlineLevel="1">
      <c r="A95" s="288" t="s">
        <v>1508</v>
      </c>
      <c r="B95" s="295"/>
      <c r="C95" s="295"/>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c r="AB95" s="295"/>
      <c r="AC95" s="295"/>
      <c r="AD95" s="295"/>
      <c r="AE95" s="295"/>
      <c r="AF95" s="295"/>
      <c r="AG95" s="189">
        <f t="shared" si="31"/>
        <v>0</v>
      </c>
      <c r="AH95" s="201"/>
    </row>
    <row r="96" hidden="1" outlineLevel="1">
      <c r="A96" s="288" t="s">
        <v>1509</v>
      </c>
      <c r="B96" s="295"/>
      <c r="C96" s="295"/>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189">
        <f t="shared" si="31"/>
        <v>0</v>
      </c>
      <c r="AH96" s="201"/>
    </row>
    <row r="97" hidden="1" outlineLevel="1">
      <c r="A97" s="288" t="s">
        <v>290</v>
      </c>
      <c r="B97" s="295"/>
      <c r="C97" s="295"/>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c r="AB97" s="295"/>
      <c r="AC97" s="295"/>
      <c r="AD97" s="295"/>
      <c r="AE97" s="295"/>
      <c r="AF97" s="295"/>
      <c r="AG97" s="189">
        <f t="shared" si="31"/>
        <v>0</v>
      </c>
      <c r="AH97" s="201"/>
    </row>
    <row r="98">
      <c r="A98" s="296" t="s">
        <v>291</v>
      </c>
      <c r="B98" s="297">
        <f t="shared" ref="B98:AF98" si="32">sum(B85:B97)</f>
        <v>0</v>
      </c>
      <c r="C98" s="297">
        <f t="shared" si="32"/>
        <v>0</v>
      </c>
      <c r="D98" s="297">
        <f t="shared" si="32"/>
        <v>0</v>
      </c>
      <c r="E98" s="297">
        <f t="shared" si="32"/>
        <v>0</v>
      </c>
      <c r="F98" s="297">
        <f t="shared" si="32"/>
        <v>0</v>
      </c>
      <c r="G98" s="297">
        <f t="shared" si="32"/>
        <v>0</v>
      </c>
      <c r="H98" s="297">
        <f t="shared" si="32"/>
        <v>0</v>
      </c>
      <c r="I98" s="297">
        <f t="shared" si="32"/>
        <v>0</v>
      </c>
      <c r="J98" s="297">
        <f t="shared" si="32"/>
        <v>0</v>
      </c>
      <c r="K98" s="297">
        <f t="shared" si="32"/>
        <v>0</v>
      </c>
      <c r="L98" s="297">
        <f t="shared" si="32"/>
        <v>0</v>
      </c>
      <c r="M98" s="297">
        <f t="shared" si="32"/>
        <v>0</v>
      </c>
      <c r="N98" s="297">
        <f t="shared" si="32"/>
        <v>0</v>
      </c>
      <c r="O98" s="297">
        <f t="shared" si="32"/>
        <v>0</v>
      </c>
      <c r="P98" s="297">
        <f t="shared" si="32"/>
        <v>0</v>
      </c>
      <c r="Q98" s="297">
        <f t="shared" si="32"/>
        <v>0</v>
      </c>
      <c r="R98" s="297">
        <f t="shared" si="32"/>
        <v>0</v>
      </c>
      <c r="S98" s="297">
        <f t="shared" si="32"/>
        <v>0</v>
      </c>
      <c r="T98" s="297">
        <f t="shared" si="32"/>
        <v>0</v>
      </c>
      <c r="U98" s="297">
        <f t="shared" si="32"/>
        <v>0</v>
      </c>
      <c r="V98" s="297">
        <f t="shared" si="32"/>
        <v>0</v>
      </c>
      <c r="W98" s="297">
        <f t="shared" si="32"/>
        <v>0</v>
      </c>
      <c r="X98" s="297">
        <f t="shared" si="32"/>
        <v>0</v>
      </c>
      <c r="Y98" s="297">
        <f t="shared" si="32"/>
        <v>0</v>
      </c>
      <c r="Z98" s="297">
        <f t="shared" si="32"/>
        <v>0</v>
      </c>
      <c r="AA98" s="297">
        <f t="shared" si="32"/>
        <v>0</v>
      </c>
      <c r="AB98" s="297">
        <f t="shared" si="32"/>
        <v>0</v>
      </c>
      <c r="AC98" s="297">
        <f t="shared" si="32"/>
        <v>0</v>
      </c>
      <c r="AD98" s="297">
        <f t="shared" si="32"/>
        <v>0</v>
      </c>
      <c r="AE98" s="297">
        <f t="shared" si="32"/>
        <v>0</v>
      </c>
      <c r="AF98" s="297">
        <f t="shared" si="32"/>
        <v>0</v>
      </c>
      <c r="AG98" s="189">
        <f t="shared" si="31"/>
        <v>0</v>
      </c>
      <c r="AH98" s="298"/>
    </row>
    <row r="99">
      <c r="A99" s="158"/>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89"/>
      <c r="AH99" s="201"/>
    </row>
    <row r="100">
      <c r="A100" s="423" t="s">
        <v>1510</v>
      </c>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89"/>
      <c r="AH100" s="283"/>
    </row>
    <row r="101">
      <c r="A101" s="356" t="s">
        <v>1438</v>
      </c>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c r="AA101" s="489"/>
      <c r="AB101" s="489"/>
      <c r="AC101" s="489"/>
      <c r="AD101" s="489"/>
      <c r="AE101" s="489"/>
      <c r="AF101" s="489"/>
      <c r="AG101" s="189"/>
      <c r="AH101" s="150"/>
    </row>
    <row r="102">
      <c r="A102" s="356" t="s">
        <v>799</v>
      </c>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89">
        <f t="shared" ref="AG102:AG104" si="33">SUM(B102:AF102)</f>
        <v>0</v>
      </c>
      <c r="AH102" s="150"/>
    </row>
    <row r="103">
      <c r="A103" s="356" t="s">
        <v>1439</v>
      </c>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89">
        <f t="shared" si="33"/>
        <v>0</v>
      </c>
      <c r="AH103" s="150"/>
    </row>
    <row r="104">
      <c r="A104" s="490" t="s">
        <v>1440</v>
      </c>
      <c r="B104" s="414">
        <f t="shared" ref="B104:AF104" si="34">sum(B101:B103)</f>
        <v>0</v>
      </c>
      <c r="C104" s="414">
        <f t="shared" si="34"/>
        <v>0</v>
      </c>
      <c r="D104" s="414">
        <f t="shared" si="34"/>
        <v>0</v>
      </c>
      <c r="E104" s="414">
        <f t="shared" si="34"/>
        <v>0</v>
      </c>
      <c r="F104" s="414">
        <f t="shared" si="34"/>
        <v>0</v>
      </c>
      <c r="G104" s="414">
        <f t="shared" si="34"/>
        <v>0</v>
      </c>
      <c r="H104" s="414">
        <f t="shared" si="34"/>
        <v>0</v>
      </c>
      <c r="I104" s="414">
        <f t="shared" si="34"/>
        <v>0</v>
      </c>
      <c r="J104" s="414">
        <f t="shared" si="34"/>
        <v>0</v>
      </c>
      <c r="K104" s="414">
        <f t="shared" si="34"/>
        <v>0</v>
      </c>
      <c r="L104" s="414">
        <f t="shared" si="34"/>
        <v>0</v>
      </c>
      <c r="M104" s="414">
        <f t="shared" si="34"/>
        <v>0</v>
      </c>
      <c r="N104" s="414">
        <f t="shared" si="34"/>
        <v>0</v>
      </c>
      <c r="O104" s="414">
        <f t="shared" si="34"/>
        <v>0</v>
      </c>
      <c r="P104" s="414">
        <f t="shared" si="34"/>
        <v>0</v>
      </c>
      <c r="Q104" s="414">
        <f t="shared" si="34"/>
        <v>0</v>
      </c>
      <c r="R104" s="414">
        <f t="shared" si="34"/>
        <v>0</v>
      </c>
      <c r="S104" s="414">
        <f t="shared" si="34"/>
        <v>0</v>
      </c>
      <c r="T104" s="414">
        <f t="shared" si="34"/>
        <v>0</v>
      </c>
      <c r="U104" s="414">
        <f t="shared" si="34"/>
        <v>0</v>
      </c>
      <c r="V104" s="414">
        <f t="shared" si="34"/>
        <v>0</v>
      </c>
      <c r="W104" s="414">
        <f t="shared" si="34"/>
        <v>0</v>
      </c>
      <c r="X104" s="414">
        <f t="shared" si="34"/>
        <v>0</v>
      </c>
      <c r="Y104" s="414">
        <f t="shared" si="34"/>
        <v>0</v>
      </c>
      <c r="Z104" s="414">
        <f t="shared" si="34"/>
        <v>0</v>
      </c>
      <c r="AA104" s="414">
        <f t="shared" si="34"/>
        <v>0</v>
      </c>
      <c r="AB104" s="414">
        <f t="shared" si="34"/>
        <v>0</v>
      </c>
      <c r="AC104" s="414">
        <f t="shared" si="34"/>
        <v>0</v>
      </c>
      <c r="AD104" s="414">
        <f t="shared" si="34"/>
        <v>0</v>
      </c>
      <c r="AE104" s="414">
        <f t="shared" si="34"/>
        <v>0</v>
      </c>
      <c r="AF104" s="414">
        <f t="shared" si="34"/>
        <v>0</v>
      </c>
      <c r="AG104" s="189">
        <f t="shared" si="33"/>
        <v>0</v>
      </c>
      <c r="AH104" s="150"/>
    </row>
    <row r="105">
      <c r="A105" s="158"/>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484"/>
      <c r="AH105" s="201"/>
    </row>
    <row r="106">
      <c r="A106" s="359"/>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c r="AD106" s="491"/>
      <c r="AE106" s="491"/>
      <c r="AF106" s="491"/>
      <c r="AG106" s="492"/>
      <c r="AH106" s="150"/>
    </row>
    <row r="107">
      <c r="A107" s="359"/>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c r="AD107" s="491"/>
      <c r="AE107" s="491"/>
      <c r="AF107" s="491"/>
      <c r="AG107" s="492"/>
      <c r="AH107" s="150"/>
    </row>
    <row r="108">
      <c r="A108" s="359"/>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c r="AA108" s="491"/>
      <c r="AB108" s="491"/>
      <c r="AC108" s="491"/>
      <c r="AD108" s="491"/>
      <c r="AE108" s="491"/>
      <c r="AF108" s="491"/>
      <c r="AG108" s="492"/>
      <c r="AH108" s="150"/>
    </row>
    <row r="109">
      <c r="A109" s="359"/>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c r="AA109" s="491"/>
      <c r="AB109" s="491"/>
      <c r="AC109" s="491"/>
      <c r="AD109" s="491"/>
      <c r="AE109" s="491"/>
      <c r="AF109" s="491"/>
      <c r="AG109" s="492"/>
      <c r="AH109" s="150"/>
    </row>
    <row r="110">
      <c r="A110" s="359"/>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c r="AA110" s="491"/>
      <c r="AB110" s="491"/>
      <c r="AC110" s="491"/>
      <c r="AD110" s="491"/>
      <c r="AE110" s="491"/>
      <c r="AF110" s="491"/>
      <c r="AG110" s="492"/>
      <c r="AH110" s="150"/>
    </row>
    <row r="111">
      <c r="A111" s="359"/>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c r="AA111" s="491"/>
      <c r="AB111" s="491"/>
      <c r="AC111" s="491"/>
      <c r="AD111" s="491"/>
      <c r="AE111" s="491"/>
      <c r="AF111" s="491"/>
      <c r="AG111" s="492"/>
      <c r="AH111" s="150"/>
    </row>
    <row r="112">
      <c r="A112" s="359"/>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91"/>
      <c r="AD112" s="491"/>
      <c r="AE112" s="491"/>
      <c r="AF112" s="491"/>
      <c r="AG112" s="492"/>
      <c r="AH112" s="15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39" t="s">
        <v>251</v>
      </c>
      <c r="B1" s="516">
        <v>46143.0</v>
      </c>
      <c r="C1" s="516">
        <v>46144.0</v>
      </c>
      <c r="D1" s="516">
        <v>46145.0</v>
      </c>
      <c r="E1" s="516">
        <v>46146.0</v>
      </c>
      <c r="F1" s="516">
        <v>46147.0</v>
      </c>
      <c r="G1" s="516">
        <v>46148.0</v>
      </c>
      <c r="H1" s="516">
        <v>46149.0</v>
      </c>
      <c r="I1" s="516">
        <v>46150.0</v>
      </c>
      <c r="J1" s="516">
        <v>46151.0</v>
      </c>
      <c r="K1" s="516">
        <v>46152.0</v>
      </c>
      <c r="L1" s="516">
        <v>46153.0</v>
      </c>
      <c r="M1" s="516">
        <v>46154.0</v>
      </c>
      <c r="N1" s="516">
        <v>46155.0</v>
      </c>
      <c r="O1" s="516">
        <v>46156.0</v>
      </c>
      <c r="P1" s="516">
        <v>46157.0</v>
      </c>
      <c r="Q1" s="516">
        <v>46158.0</v>
      </c>
      <c r="R1" s="516">
        <v>46159.0</v>
      </c>
      <c r="S1" s="516">
        <v>46160.0</v>
      </c>
      <c r="T1" s="516">
        <v>46161.0</v>
      </c>
      <c r="U1" s="516">
        <v>46162.0</v>
      </c>
      <c r="V1" s="516">
        <v>46163.0</v>
      </c>
      <c r="W1" s="516">
        <v>46164.0</v>
      </c>
      <c r="X1" s="516">
        <v>46165.0</v>
      </c>
      <c r="Y1" s="516">
        <v>46166.0</v>
      </c>
      <c r="Z1" s="516">
        <v>46167.0</v>
      </c>
      <c r="AA1" s="516">
        <v>46168.0</v>
      </c>
      <c r="AB1" s="516">
        <v>46169.0</v>
      </c>
      <c r="AC1" s="516">
        <v>46170.0</v>
      </c>
      <c r="AD1" s="516">
        <v>46171.0</v>
      </c>
      <c r="AE1" s="516">
        <v>46172.0</v>
      </c>
      <c r="AF1" s="516">
        <v>46173.0</v>
      </c>
      <c r="AG1" s="142"/>
      <c r="AH1" s="143"/>
    </row>
    <row r="2">
      <c r="A2" s="375"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c r="AH2" s="143"/>
    </row>
    <row r="3" ht="28.5" customHeight="1">
      <c r="A3" s="517" t="s">
        <v>78</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484"/>
      <c r="AH3" s="201"/>
    </row>
    <row r="4">
      <c r="A4" s="518" t="s">
        <v>208</v>
      </c>
      <c r="B4" s="181">
        <f>Summary!B73</f>
        <v>0</v>
      </c>
      <c r="C4" s="181">
        <f>Summary!C73</f>
        <v>0</v>
      </c>
      <c r="D4" s="181">
        <f>Summary!D73</f>
        <v>0</v>
      </c>
      <c r="E4" s="181">
        <f>Summary!E73</f>
        <v>0</v>
      </c>
      <c r="F4" s="181">
        <f>Summary!F73</f>
        <v>0</v>
      </c>
      <c r="G4" s="181">
        <f>Summary!G73</f>
        <v>0</v>
      </c>
      <c r="H4" s="181">
        <f>Summary!H73</f>
        <v>0</v>
      </c>
      <c r="I4" s="181">
        <f>Summary!I73</f>
        <v>0</v>
      </c>
      <c r="J4" s="181">
        <f>Summary!J73</f>
        <v>0</v>
      </c>
      <c r="K4" s="181">
        <f>Summary!K73</f>
        <v>0</v>
      </c>
      <c r="L4" s="181">
        <f>Summary!L73</f>
        <v>0</v>
      </c>
      <c r="M4" s="181">
        <f>Summary!M73</f>
        <v>0</v>
      </c>
      <c r="N4" s="181">
        <f>Summary!N73</f>
        <v>0</v>
      </c>
      <c r="O4" s="181">
        <f>Summary!O73</f>
        <v>0</v>
      </c>
      <c r="P4" s="181">
        <f>Summary!P73</f>
        <v>0</v>
      </c>
      <c r="Q4" s="181">
        <f>Summary!Q73</f>
        <v>0</v>
      </c>
      <c r="R4" s="181">
        <f>Summary!R73</f>
        <v>0</v>
      </c>
      <c r="S4" s="181">
        <f>Summary!S73</f>
        <v>0</v>
      </c>
      <c r="T4" s="181">
        <f>Summary!T73</f>
        <v>0</v>
      </c>
      <c r="U4" s="181">
        <f>Summary!U73</f>
        <v>0</v>
      </c>
      <c r="V4" s="181">
        <f>Summary!V73</f>
        <v>0</v>
      </c>
      <c r="W4" s="181">
        <f>Summary!W73</f>
        <v>0</v>
      </c>
      <c r="X4" s="181">
        <f>Summary!X73</f>
        <v>0</v>
      </c>
      <c r="Y4" s="181">
        <f>Summary!Y73</f>
        <v>0</v>
      </c>
      <c r="Z4" s="181">
        <f>Summary!Z73</f>
        <v>0</v>
      </c>
      <c r="AA4" s="181">
        <f>Summary!AA73</f>
        <v>0</v>
      </c>
      <c r="AB4" s="181">
        <f>Summary!AB73</f>
        <v>0</v>
      </c>
      <c r="AC4" s="181">
        <f>Summary!AC73</f>
        <v>0</v>
      </c>
      <c r="AD4" s="181">
        <f>Summary!AD73</f>
        <v>0</v>
      </c>
      <c r="AE4" s="181">
        <f>Summary!AE73</f>
        <v>0</v>
      </c>
      <c r="AF4" s="181">
        <f>Summary!AF73</f>
        <v>0</v>
      </c>
      <c r="AG4" s="383">
        <f>SUM(B4:AF4)</f>
        <v>0</v>
      </c>
      <c r="AH4" s="150"/>
    </row>
    <row r="5">
      <c r="A5" s="519" t="s">
        <v>265</v>
      </c>
      <c r="B5" s="486"/>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6"/>
      <c r="AE5" s="486"/>
      <c r="AF5" s="486"/>
      <c r="AG5" s="484"/>
      <c r="AH5" s="201"/>
    </row>
    <row r="6">
      <c r="A6" s="520" t="s">
        <v>86</v>
      </c>
      <c r="B6" s="181">
        <f>Summary!B75</f>
        <v>0</v>
      </c>
      <c r="C6" s="181">
        <f>Summary!C75</f>
        <v>0</v>
      </c>
      <c r="D6" s="181">
        <f>Summary!D75</f>
        <v>0</v>
      </c>
      <c r="E6" s="181">
        <f>Summary!E75</f>
        <v>0</v>
      </c>
      <c r="F6" s="181">
        <f>Summary!F75</f>
        <v>0</v>
      </c>
      <c r="G6" s="181">
        <f>Summary!G75</f>
        <v>0</v>
      </c>
      <c r="H6" s="181">
        <f>Summary!H75</f>
        <v>0</v>
      </c>
      <c r="I6" s="181">
        <f>Summary!I75</f>
        <v>0</v>
      </c>
      <c r="J6" s="181">
        <f>Summary!J75</f>
        <v>0</v>
      </c>
      <c r="K6" s="181">
        <f>Summary!K75</f>
        <v>0</v>
      </c>
      <c r="L6" s="181">
        <f>Summary!L75</f>
        <v>0</v>
      </c>
      <c r="M6" s="181">
        <f>Summary!M75</f>
        <v>0</v>
      </c>
      <c r="N6" s="181">
        <f>Summary!N75</f>
        <v>0</v>
      </c>
      <c r="O6" s="181">
        <f>Summary!O75</f>
        <v>0</v>
      </c>
      <c r="P6" s="181">
        <f>Summary!P75</f>
        <v>0</v>
      </c>
      <c r="Q6" s="181">
        <f>Summary!Q75</f>
        <v>0</v>
      </c>
      <c r="R6" s="181">
        <f>Summary!R75</f>
        <v>0</v>
      </c>
      <c r="S6" s="181">
        <f>Summary!S75</f>
        <v>0</v>
      </c>
      <c r="T6" s="181">
        <f>Summary!T75</f>
        <v>0</v>
      </c>
      <c r="U6" s="181">
        <f>Summary!U75</f>
        <v>0</v>
      </c>
      <c r="V6" s="181">
        <f>Summary!V75</f>
        <v>0</v>
      </c>
      <c r="W6" s="181">
        <f>Summary!W75</f>
        <v>0</v>
      </c>
      <c r="X6" s="181">
        <f>Summary!X75</f>
        <v>0</v>
      </c>
      <c r="Y6" s="181">
        <f>Summary!Y75</f>
        <v>0</v>
      </c>
      <c r="Z6" s="181">
        <f>Summary!Z75</f>
        <v>0</v>
      </c>
      <c r="AA6" s="181">
        <f>Summary!AA75</f>
        <v>0</v>
      </c>
      <c r="AB6" s="181">
        <f>Summary!AB75</f>
        <v>0</v>
      </c>
      <c r="AC6" s="181">
        <f>Summary!AC75</f>
        <v>0</v>
      </c>
      <c r="AD6" s="181">
        <f>Summary!AD75</f>
        <v>0</v>
      </c>
      <c r="AE6" s="181">
        <f>Summary!AE75</f>
        <v>0</v>
      </c>
      <c r="AF6" s="181">
        <f>Summary!AF75</f>
        <v>0</v>
      </c>
      <c r="AG6" s="383">
        <f t="shared" ref="AG6:AG8" si="1">SUM(B6:AF6)</f>
        <v>0</v>
      </c>
      <c r="AH6" s="150"/>
    </row>
    <row r="7">
      <c r="A7" s="520" t="s">
        <v>1393</v>
      </c>
      <c r="B7" s="181" t="str">
        <f>Summary!B76</f>
        <v/>
      </c>
      <c r="C7" s="181" t="str">
        <f>Summary!C76</f>
        <v/>
      </c>
      <c r="D7" s="181" t="str">
        <f>Summary!D76</f>
        <v/>
      </c>
      <c r="E7" s="181" t="str">
        <f>Summary!E76</f>
        <v/>
      </c>
      <c r="F7" s="181" t="str">
        <f>Summary!F76</f>
        <v/>
      </c>
      <c r="G7" s="181" t="str">
        <f>Summary!G76</f>
        <v/>
      </c>
      <c r="H7" s="181" t="str">
        <f>Summary!H76</f>
        <v/>
      </c>
      <c r="I7" s="181" t="str">
        <f>Summary!I76</f>
        <v/>
      </c>
      <c r="J7" s="181" t="str">
        <f>Summary!J76</f>
        <v/>
      </c>
      <c r="K7" s="181" t="str">
        <f>Summary!K76</f>
        <v/>
      </c>
      <c r="L7" s="181" t="str">
        <f>Summary!L76</f>
        <v/>
      </c>
      <c r="M7" s="181" t="str">
        <f>Summary!M76</f>
        <v/>
      </c>
      <c r="N7" s="181" t="str">
        <f>Summary!N76</f>
        <v/>
      </c>
      <c r="O7" s="181" t="str">
        <f>Summary!O76</f>
        <v/>
      </c>
      <c r="P7" s="181" t="str">
        <f>Summary!P76</f>
        <v/>
      </c>
      <c r="Q7" s="181" t="str">
        <f>Summary!Q76</f>
        <v/>
      </c>
      <c r="R7" s="181" t="str">
        <f>Summary!R76</f>
        <v/>
      </c>
      <c r="S7" s="181" t="str">
        <f>Summary!S76</f>
        <v/>
      </c>
      <c r="T7" s="181" t="str">
        <f>Summary!T76</f>
        <v/>
      </c>
      <c r="U7" s="181" t="str">
        <f>Summary!U76</f>
        <v/>
      </c>
      <c r="V7" s="181" t="str">
        <f>Summary!V76</f>
        <v/>
      </c>
      <c r="W7" s="181" t="str">
        <f>Summary!W76</f>
        <v/>
      </c>
      <c r="X7" s="181" t="str">
        <f>Summary!X76</f>
        <v/>
      </c>
      <c r="Y7" s="181" t="str">
        <f>Summary!Y76</f>
        <v/>
      </c>
      <c r="Z7" s="181" t="str">
        <f>Summary!Z76</f>
        <v/>
      </c>
      <c r="AA7" s="181" t="str">
        <f>Summary!AA76</f>
        <v/>
      </c>
      <c r="AB7" s="181" t="str">
        <f>Summary!AB76</f>
        <v/>
      </c>
      <c r="AC7" s="181" t="str">
        <f>Summary!AC76</f>
        <v/>
      </c>
      <c r="AD7" s="181" t="str">
        <f>Summary!AD76</f>
        <v/>
      </c>
      <c r="AE7" s="181" t="str">
        <f>Summary!AE76</f>
        <v/>
      </c>
      <c r="AF7" s="181" t="str">
        <f>Summary!AF76</f>
        <v/>
      </c>
      <c r="AG7" s="383">
        <f t="shared" si="1"/>
        <v>0</v>
      </c>
      <c r="AH7" s="150"/>
    </row>
    <row r="8">
      <c r="A8" s="518" t="s">
        <v>220</v>
      </c>
      <c r="B8" s="207">
        <f>Summary!B122</f>
        <v>0</v>
      </c>
      <c r="C8" s="207">
        <f>Summary!C122</f>
        <v>0</v>
      </c>
      <c r="D8" s="207">
        <f>Summary!D122</f>
        <v>0</v>
      </c>
      <c r="E8" s="207">
        <f>Summary!E122</f>
        <v>0</v>
      </c>
      <c r="F8" s="207">
        <f>Summary!F122</f>
        <v>0</v>
      </c>
      <c r="G8" s="207">
        <f>Summary!G122</f>
        <v>0</v>
      </c>
      <c r="H8" s="207">
        <f>Summary!H122</f>
        <v>0</v>
      </c>
      <c r="I8" s="207">
        <f>Summary!I122</f>
        <v>0</v>
      </c>
      <c r="J8" s="207">
        <f>Summary!J122</f>
        <v>0</v>
      </c>
      <c r="K8" s="207">
        <f>Summary!K122</f>
        <v>0</v>
      </c>
      <c r="L8" s="207">
        <f>Summary!L122</f>
        <v>0</v>
      </c>
      <c r="M8" s="207">
        <f>Summary!M122</f>
        <v>0</v>
      </c>
      <c r="N8" s="207">
        <f>Summary!N122</f>
        <v>0</v>
      </c>
      <c r="O8" s="207">
        <f>Summary!O122</f>
        <v>0</v>
      </c>
      <c r="P8" s="207">
        <f>Summary!P122</f>
        <v>0</v>
      </c>
      <c r="Q8" s="207">
        <f>Summary!Q122</f>
        <v>0</v>
      </c>
      <c r="R8" s="207">
        <f>Summary!R122</f>
        <v>0</v>
      </c>
      <c r="S8" s="207">
        <f>Summary!S122</f>
        <v>0</v>
      </c>
      <c r="T8" s="207">
        <f>Summary!T122</f>
        <v>0</v>
      </c>
      <c r="U8" s="207">
        <f>Summary!U122</f>
        <v>0</v>
      </c>
      <c r="V8" s="207">
        <f>Summary!V122</f>
        <v>0</v>
      </c>
      <c r="W8" s="207">
        <f>Summary!W122</f>
        <v>0</v>
      </c>
      <c r="X8" s="207">
        <f>Summary!X122</f>
        <v>0</v>
      </c>
      <c r="Y8" s="207">
        <f>Summary!Y122</f>
        <v>0</v>
      </c>
      <c r="Z8" s="207">
        <f>Summary!Z122</f>
        <v>0</v>
      </c>
      <c r="AA8" s="207">
        <f>Summary!AA122</f>
        <v>0</v>
      </c>
      <c r="AB8" s="207">
        <f>Summary!AB122</f>
        <v>0</v>
      </c>
      <c r="AC8" s="207">
        <f>Summary!AC122</f>
        <v>0</v>
      </c>
      <c r="AD8" s="207">
        <f>Summary!AD122</f>
        <v>0</v>
      </c>
      <c r="AE8" s="207">
        <f>Summary!AE122</f>
        <v>0</v>
      </c>
      <c r="AF8" s="207">
        <f>Summary!AF122</f>
        <v>0</v>
      </c>
      <c r="AG8" s="383">
        <f t="shared" si="1"/>
        <v>0</v>
      </c>
      <c r="AH8" s="150"/>
    </row>
    <row r="9">
      <c r="A9" s="152"/>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484"/>
      <c r="AH9" s="201"/>
    </row>
    <row r="10">
      <c r="A10" s="360" t="s">
        <v>1511</v>
      </c>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383">
        <f>SUM(B10:AF10)</f>
        <v>0</v>
      </c>
      <c r="AH10" s="150"/>
    </row>
    <row r="11">
      <c r="A11" s="152"/>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488"/>
      <c r="AH11" s="185"/>
    </row>
    <row r="12">
      <c r="A12" s="199" t="s">
        <v>1512</v>
      </c>
      <c r="B12" s="200">
        <f t="shared" ref="B12:AF12" si="2">sum(B13,B24)</f>
        <v>0</v>
      </c>
      <c r="C12" s="200">
        <f t="shared" si="2"/>
        <v>0</v>
      </c>
      <c r="D12" s="200">
        <f t="shared" si="2"/>
        <v>0</v>
      </c>
      <c r="E12" s="200">
        <f t="shared" si="2"/>
        <v>0</v>
      </c>
      <c r="F12" s="200">
        <f t="shared" si="2"/>
        <v>0</v>
      </c>
      <c r="G12" s="200">
        <f t="shared" si="2"/>
        <v>0</v>
      </c>
      <c r="H12" s="200">
        <f t="shared" si="2"/>
        <v>0</v>
      </c>
      <c r="I12" s="200">
        <f t="shared" si="2"/>
        <v>0</v>
      </c>
      <c r="J12" s="200">
        <f t="shared" si="2"/>
        <v>0</v>
      </c>
      <c r="K12" s="200">
        <f t="shared" si="2"/>
        <v>0</v>
      </c>
      <c r="L12" s="200">
        <f t="shared" si="2"/>
        <v>0</v>
      </c>
      <c r="M12" s="200">
        <f t="shared" si="2"/>
        <v>0</v>
      </c>
      <c r="N12" s="200">
        <f t="shared" si="2"/>
        <v>0</v>
      </c>
      <c r="O12" s="200">
        <f t="shared" si="2"/>
        <v>0</v>
      </c>
      <c r="P12" s="200">
        <f t="shared" si="2"/>
        <v>0</v>
      </c>
      <c r="Q12" s="200">
        <f t="shared" si="2"/>
        <v>0</v>
      </c>
      <c r="R12" s="200">
        <f t="shared" si="2"/>
        <v>0</v>
      </c>
      <c r="S12" s="200">
        <f t="shared" si="2"/>
        <v>0</v>
      </c>
      <c r="T12" s="200">
        <f t="shared" si="2"/>
        <v>0</v>
      </c>
      <c r="U12" s="200">
        <f t="shared" si="2"/>
        <v>0</v>
      </c>
      <c r="V12" s="200">
        <f t="shared" si="2"/>
        <v>0</v>
      </c>
      <c r="W12" s="200">
        <f t="shared" si="2"/>
        <v>0</v>
      </c>
      <c r="X12" s="200">
        <f t="shared" si="2"/>
        <v>0</v>
      </c>
      <c r="Y12" s="200">
        <f t="shared" si="2"/>
        <v>0</v>
      </c>
      <c r="Z12" s="200">
        <f t="shared" si="2"/>
        <v>0</v>
      </c>
      <c r="AA12" s="200">
        <f t="shared" si="2"/>
        <v>0</v>
      </c>
      <c r="AB12" s="200">
        <f t="shared" si="2"/>
        <v>0</v>
      </c>
      <c r="AC12" s="200">
        <f t="shared" si="2"/>
        <v>0</v>
      </c>
      <c r="AD12" s="200">
        <f t="shared" si="2"/>
        <v>0</v>
      </c>
      <c r="AE12" s="200">
        <f t="shared" si="2"/>
        <v>0</v>
      </c>
      <c r="AF12" s="200">
        <f t="shared" si="2"/>
        <v>0</v>
      </c>
      <c r="AG12" s="189">
        <f t="shared" ref="AG12:AG17" si="4">SUM(B12:AF12)</f>
        <v>0</v>
      </c>
      <c r="AH12" s="201"/>
    </row>
    <row r="13">
      <c r="A13" s="202" t="s">
        <v>230</v>
      </c>
      <c r="B13" s="203">
        <f t="shared" ref="B13:AF13" si="3">sum(B17,B22)</f>
        <v>0</v>
      </c>
      <c r="C13" s="203">
        <f t="shared" si="3"/>
        <v>0</v>
      </c>
      <c r="D13" s="203">
        <f t="shared" si="3"/>
        <v>0</v>
      </c>
      <c r="E13" s="203">
        <f t="shared" si="3"/>
        <v>0</v>
      </c>
      <c r="F13" s="203">
        <f t="shared" si="3"/>
        <v>0</v>
      </c>
      <c r="G13" s="203">
        <f t="shared" si="3"/>
        <v>0</v>
      </c>
      <c r="H13" s="203">
        <f t="shared" si="3"/>
        <v>0</v>
      </c>
      <c r="I13" s="203">
        <f t="shared" si="3"/>
        <v>0</v>
      </c>
      <c r="J13" s="203">
        <f t="shared" si="3"/>
        <v>0</v>
      </c>
      <c r="K13" s="203">
        <f t="shared" si="3"/>
        <v>0</v>
      </c>
      <c r="L13" s="203">
        <f t="shared" si="3"/>
        <v>0</v>
      </c>
      <c r="M13" s="203">
        <f t="shared" si="3"/>
        <v>0</v>
      </c>
      <c r="N13" s="203">
        <f t="shared" si="3"/>
        <v>0</v>
      </c>
      <c r="O13" s="203">
        <f t="shared" si="3"/>
        <v>0</v>
      </c>
      <c r="P13" s="203">
        <f t="shared" si="3"/>
        <v>0</v>
      </c>
      <c r="Q13" s="203">
        <f t="shared" si="3"/>
        <v>0</v>
      </c>
      <c r="R13" s="203">
        <f t="shared" si="3"/>
        <v>0</v>
      </c>
      <c r="S13" s="203">
        <f t="shared" si="3"/>
        <v>0</v>
      </c>
      <c r="T13" s="203">
        <f t="shared" si="3"/>
        <v>0</v>
      </c>
      <c r="U13" s="203">
        <f t="shared" si="3"/>
        <v>0</v>
      </c>
      <c r="V13" s="203">
        <f t="shared" si="3"/>
        <v>0</v>
      </c>
      <c r="W13" s="203">
        <f t="shared" si="3"/>
        <v>0</v>
      </c>
      <c r="X13" s="203">
        <f t="shared" si="3"/>
        <v>0</v>
      </c>
      <c r="Y13" s="203">
        <f t="shared" si="3"/>
        <v>0</v>
      </c>
      <c r="Z13" s="203">
        <f t="shared" si="3"/>
        <v>0</v>
      </c>
      <c r="AA13" s="203">
        <f t="shared" si="3"/>
        <v>0</v>
      </c>
      <c r="AB13" s="203">
        <f t="shared" si="3"/>
        <v>0</v>
      </c>
      <c r="AC13" s="203">
        <f t="shared" si="3"/>
        <v>0</v>
      </c>
      <c r="AD13" s="203">
        <f t="shared" si="3"/>
        <v>0</v>
      </c>
      <c r="AE13" s="203">
        <f t="shared" si="3"/>
        <v>0</v>
      </c>
      <c r="AF13" s="203">
        <f t="shared" si="3"/>
        <v>0</v>
      </c>
      <c r="AG13" s="189">
        <f t="shared" si="4"/>
        <v>0</v>
      </c>
      <c r="AH13" s="205"/>
    </row>
    <row r="14">
      <c r="A14" s="206" t="s">
        <v>231</v>
      </c>
      <c r="B14" s="235">
        <v>0.0</v>
      </c>
      <c r="C14" s="235">
        <v>0.0</v>
      </c>
      <c r="D14" s="235">
        <v>0.0</v>
      </c>
      <c r="E14" s="235">
        <v>0.0</v>
      </c>
      <c r="F14" s="235">
        <v>0.0</v>
      </c>
      <c r="G14" s="235">
        <v>0.0</v>
      </c>
      <c r="H14" s="235">
        <v>0.0</v>
      </c>
      <c r="I14" s="235">
        <v>0.0</v>
      </c>
      <c r="J14" s="235">
        <v>0.0</v>
      </c>
      <c r="K14" s="235">
        <v>0.0</v>
      </c>
      <c r="L14" s="235">
        <v>0.0</v>
      </c>
      <c r="M14" s="235">
        <v>0.0</v>
      </c>
      <c r="N14" s="235">
        <v>0.0</v>
      </c>
      <c r="O14" s="235">
        <v>0.0</v>
      </c>
      <c r="P14" s="235">
        <v>0.0</v>
      </c>
      <c r="Q14" s="235">
        <v>0.0</v>
      </c>
      <c r="R14" s="235">
        <v>0.0</v>
      </c>
      <c r="S14" s="235">
        <v>0.0</v>
      </c>
      <c r="T14" s="235">
        <v>0.0</v>
      </c>
      <c r="U14" s="235">
        <v>0.0</v>
      </c>
      <c r="V14" s="235">
        <v>0.0</v>
      </c>
      <c r="W14" s="235">
        <v>0.0</v>
      </c>
      <c r="X14" s="235">
        <v>0.0</v>
      </c>
      <c r="Y14" s="235">
        <v>0.0</v>
      </c>
      <c r="Z14" s="235">
        <v>0.0</v>
      </c>
      <c r="AA14" s="235">
        <v>0.0</v>
      </c>
      <c r="AB14" s="235">
        <v>0.0</v>
      </c>
      <c r="AC14" s="235">
        <v>0.0</v>
      </c>
      <c r="AD14" s="235">
        <v>0.0</v>
      </c>
      <c r="AE14" s="235">
        <v>0.0</v>
      </c>
      <c r="AF14" s="235">
        <v>0.0</v>
      </c>
      <c r="AG14" s="189">
        <f t="shared" si="4"/>
        <v>0</v>
      </c>
      <c r="AH14" s="208"/>
    </row>
    <row r="15" collapsed="1">
      <c r="A15" s="206" t="s">
        <v>1513</v>
      </c>
      <c r="B15" s="235">
        <v>0.0</v>
      </c>
      <c r="C15" s="235">
        <v>0.0</v>
      </c>
      <c r="D15" s="235">
        <v>0.0</v>
      </c>
      <c r="E15" s="235">
        <v>0.0</v>
      </c>
      <c r="F15" s="235">
        <v>0.0</v>
      </c>
      <c r="G15" s="235">
        <v>0.0</v>
      </c>
      <c r="H15" s="235">
        <v>0.0</v>
      </c>
      <c r="I15" s="235">
        <v>0.0</v>
      </c>
      <c r="J15" s="235">
        <v>0.0</v>
      </c>
      <c r="K15" s="235">
        <v>0.0</v>
      </c>
      <c r="L15" s="235">
        <v>0.0</v>
      </c>
      <c r="M15" s="235">
        <v>0.0</v>
      </c>
      <c r="N15" s="235">
        <v>0.0</v>
      </c>
      <c r="O15" s="235">
        <v>0.0</v>
      </c>
      <c r="P15" s="235">
        <v>0.0</v>
      </c>
      <c r="Q15" s="235">
        <v>0.0</v>
      </c>
      <c r="R15" s="235">
        <v>0.0</v>
      </c>
      <c r="S15" s="235">
        <v>0.0</v>
      </c>
      <c r="T15" s="235">
        <v>0.0</v>
      </c>
      <c r="U15" s="235">
        <v>0.0</v>
      </c>
      <c r="V15" s="235">
        <v>0.0</v>
      </c>
      <c r="W15" s="235">
        <v>0.0</v>
      </c>
      <c r="X15" s="235">
        <v>0.0</v>
      </c>
      <c r="Y15" s="235">
        <v>0.0</v>
      </c>
      <c r="Z15" s="235">
        <v>0.0</v>
      </c>
      <c r="AA15" s="235">
        <v>0.0</v>
      </c>
      <c r="AB15" s="235">
        <v>0.0</v>
      </c>
      <c r="AC15" s="235">
        <v>0.0</v>
      </c>
      <c r="AD15" s="235">
        <v>0.0</v>
      </c>
      <c r="AE15" s="235">
        <v>0.0</v>
      </c>
      <c r="AF15" s="235">
        <v>0.0</v>
      </c>
      <c r="AG15" s="189">
        <f t="shared" si="4"/>
        <v>0</v>
      </c>
      <c r="AH15" s="201"/>
    </row>
    <row r="16" hidden="1" outlineLevel="1">
      <c r="A16" s="206" t="s">
        <v>1514</v>
      </c>
      <c r="B16" s="349"/>
      <c r="C16" s="349"/>
      <c r="D16" s="349"/>
      <c r="E16" s="349"/>
      <c r="F16" s="349"/>
      <c r="G16" s="349"/>
      <c r="H16" s="349"/>
      <c r="I16" s="349"/>
      <c r="J16" s="349"/>
      <c r="K16" s="349"/>
      <c r="L16" s="349"/>
      <c r="M16" s="349"/>
      <c r="N16" s="349"/>
      <c r="O16" s="349"/>
      <c r="P16" s="349"/>
      <c r="Q16" s="349"/>
      <c r="R16" s="349"/>
      <c r="S16" s="349"/>
      <c r="T16" s="349"/>
      <c r="U16" s="349"/>
      <c r="V16" s="349"/>
      <c r="W16" s="349"/>
      <c r="X16" s="349"/>
      <c r="Y16" s="349"/>
      <c r="Z16" s="349"/>
      <c r="AA16" s="349"/>
      <c r="AB16" s="349"/>
      <c r="AC16" s="349"/>
      <c r="AD16" s="349"/>
      <c r="AE16" s="349"/>
      <c r="AF16" s="349"/>
      <c r="AG16" s="189">
        <f t="shared" si="4"/>
        <v>0</v>
      </c>
      <c r="AH16" s="201"/>
    </row>
    <row r="17">
      <c r="A17" s="209" t="s">
        <v>234</v>
      </c>
      <c r="B17" s="210">
        <f t="shared" ref="B17:AF17" si="5">sum(B14:B16)</f>
        <v>0</v>
      </c>
      <c r="C17" s="210">
        <f t="shared" si="5"/>
        <v>0</v>
      </c>
      <c r="D17" s="210">
        <f t="shared" si="5"/>
        <v>0</v>
      </c>
      <c r="E17" s="210">
        <f t="shared" si="5"/>
        <v>0</v>
      </c>
      <c r="F17" s="210">
        <f t="shared" si="5"/>
        <v>0</v>
      </c>
      <c r="G17" s="210">
        <f t="shared" si="5"/>
        <v>0</v>
      </c>
      <c r="H17" s="210">
        <f t="shared" si="5"/>
        <v>0</v>
      </c>
      <c r="I17" s="210">
        <f t="shared" si="5"/>
        <v>0</v>
      </c>
      <c r="J17" s="210">
        <f t="shared" si="5"/>
        <v>0</v>
      </c>
      <c r="K17" s="210">
        <f t="shared" si="5"/>
        <v>0</v>
      </c>
      <c r="L17" s="210">
        <f t="shared" si="5"/>
        <v>0</v>
      </c>
      <c r="M17" s="210">
        <f t="shared" si="5"/>
        <v>0</v>
      </c>
      <c r="N17" s="210">
        <f t="shared" si="5"/>
        <v>0</v>
      </c>
      <c r="O17" s="210">
        <f t="shared" si="5"/>
        <v>0</v>
      </c>
      <c r="P17" s="210">
        <f t="shared" si="5"/>
        <v>0</v>
      </c>
      <c r="Q17" s="210">
        <f t="shared" si="5"/>
        <v>0</v>
      </c>
      <c r="R17" s="210">
        <f t="shared" si="5"/>
        <v>0</v>
      </c>
      <c r="S17" s="210">
        <f t="shared" si="5"/>
        <v>0</v>
      </c>
      <c r="T17" s="210">
        <f t="shared" si="5"/>
        <v>0</v>
      </c>
      <c r="U17" s="210">
        <f t="shared" si="5"/>
        <v>0</v>
      </c>
      <c r="V17" s="210">
        <f t="shared" si="5"/>
        <v>0</v>
      </c>
      <c r="W17" s="210">
        <f t="shared" si="5"/>
        <v>0</v>
      </c>
      <c r="X17" s="210">
        <f t="shared" si="5"/>
        <v>0</v>
      </c>
      <c r="Y17" s="210">
        <f t="shared" si="5"/>
        <v>0</v>
      </c>
      <c r="Z17" s="210">
        <f t="shared" si="5"/>
        <v>0</v>
      </c>
      <c r="AA17" s="210">
        <f t="shared" si="5"/>
        <v>0</v>
      </c>
      <c r="AB17" s="210">
        <f t="shared" si="5"/>
        <v>0</v>
      </c>
      <c r="AC17" s="210">
        <f t="shared" si="5"/>
        <v>0</v>
      </c>
      <c r="AD17" s="210">
        <f t="shared" si="5"/>
        <v>0</v>
      </c>
      <c r="AE17" s="210">
        <f t="shared" si="5"/>
        <v>0</v>
      </c>
      <c r="AF17" s="210">
        <f t="shared" si="5"/>
        <v>0</v>
      </c>
      <c r="AG17" s="189">
        <f t="shared" si="4"/>
        <v>0</v>
      </c>
      <c r="AH17" s="208"/>
    </row>
    <row r="18" collapsed="1">
      <c r="A18" s="211"/>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89"/>
      <c r="AH18" s="185"/>
    </row>
    <row r="19" hidden="1" outlineLevel="1">
      <c r="A19" s="206" t="s">
        <v>235</v>
      </c>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c r="AA19" s="221"/>
      <c r="AB19" s="221"/>
      <c r="AC19" s="221"/>
      <c r="AD19" s="221"/>
      <c r="AE19" s="221"/>
      <c r="AF19" s="221"/>
      <c r="AG19" s="189">
        <f t="shared" ref="AG19:AG22" si="6">SUM(B19:AF19)</f>
        <v>0</v>
      </c>
      <c r="AH19" s="201"/>
    </row>
    <row r="20" hidden="1" outlineLevel="1">
      <c r="A20" s="206" t="s">
        <v>1515</v>
      </c>
      <c r="B20" s="221"/>
      <c r="C20" s="221"/>
      <c r="D20" s="221"/>
      <c r="E20" s="221"/>
      <c r="F20" s="221"/>
      <c r="G20" s="221"/>
      <c r="H20" s="221"/>
      <c r="I20" s="221"/>
      <c r="J20" s="221"/>
      <c r="K20" s="221"/>
      <c r="L20" s="221"/>
      <c r="M20" s="221"/>
      <c r="N20" s="221"/>
      <c r="O20" s="221"/>
      <c r="P20" s="221"/>
      <c r="Q20" s="221"/>
      <c r="R20" s="221"/>
      <c r="S20" s="221"/>
      <c r="T20" s="221"/>
      <c r="U20" s="221"/>
      <c r="V20" s="221"/>
      <c r="W20" s="221"/>
      <c r="X20" s="221"/>
      <c r="Y20" s="221"/>
      <c r="Z20" s="221"/>
      <c r="AA20" s="221"/>
      <c r="AB20" s="221"/>
      <c r="AC20" s="221"/>
      <c r="AD20" s="221"/>
      <c r="AE20" s="221"/>
      <c r="AF20" s="221"/>
      <c r="AG20" s="189">
        <f t="shared" si="6"/>
        <v>0</v>
      </c>
      <c r="AH20" s="208"/>
    </row>
    <row r="21" hidden="1" outlineLevel="1">
      <c r="A21" s="206" t="s">
        <v>1516</v>
      </c>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189">
        <f t="shared" si="6"/>
        <v>0</v>
      </c>
      <c r="AH21" s="208"/>
    </row>
    <row r="22" hidden="1" outlineLevel="1">
      <c r="A22" s="212" t="s">
        <v>238</v>
      </c>
      <c r="B22" s="213">
        <f t="shared" ref="B22:AF22" si="7">sum(B19:B21)</f>
        <v>0</v>
      </c>
      <c r="C22" s="213">
        <f t="shared" si="7"/>
        <v>0</v>
      </c>
      <c r="D22" s="213">
        <f t="shared" si="7"/>
        <v>0</v>
      </c>
      <c r="E22" s="213">
        <f t="shared" si="7"/>
        <v>0</v>
      </c>
      <c r="F22" s="213">
        <f t="shared" si="7"/>
        <v>0</v>
      </c>
      <c r="G22" s="213">
        <f t="shared" si="7"/>
        <v>0</v>
      </c>
      <c r="H22" s="213">
        <f t="shared" si="7"/>
        <v>0</v>
      </c>
      <c r="I22" s="213">
        <f t="shared" si="7"/>
        <v>0</v>
      </c>
      <c r="J22" s="213">
        <f t="shared" si="7"/>
        <v>0</v>
      </c>
      <c r="K22" s="213">
        <f t="shared" si="7"/>
        <v>0</v>
      </c>
      <c r="L22" s="213">
        <f t="shared" si="7"/>
        <v>0</v>
      </c>
      <c r="M22" s="213">
        <f t="shared" si="7"/>
        <v>0</v>
      </c>
      <c r="N22" s="213">
        <f t="shared" si="7"/>
        <v>0</v>
      </c>
      <c r="O22" s="213">
        <f t="shared" si="7"/>
        <v>0</v>
      </c>
      <c r="P22" s="213">
        <f t="shared" si="7"/>
        <v>0</v>
      </c>
      <c r="Q22" s="213">
        <f t="shared" si="7"/>
        <v>0</v>
      </c>
      <c r="R22" s="213">
        <f t="shared" si="7"/>
        <v>0</v>
      </c>
      <c r="S22" s="213">
        <f t="shared" si="7"/>
        <v>0</v>
      </c>
      <c r="T22" s="213">
        <f t="shared" si="7"/>
        <v>0</v>
      </c>
      <c r="U22" s="213">
        <f t="shared" si="7"/>
        <v>0</v>
      </c>
      <c r="V22" s="213">
        <f t="shared" si="7"/>
        <v>0</v>
      </c>
      <c r="W22" s="213">
        <f t="shared" si="7"/>
        <v>0</v>
      </c>
      <c r="X22" s="213">
        <f t="shared" si="7"/>
        <v>0</v>
      </c>
      <c r="Y22" s="213">
        <f t="shared" si="7"/>
        <v>0</v>
      </c>
      <c r="Z22" s="213">
        <f t="shared" si="7"/>
        <v>0</v>
      </c>
      <c r="AA22" s="213">
        <f t="shared" si="7"/>
        <v>0</v>
      </c>
      <c r="AB22" s="213">
        <f t="shared" si="7"/>
        <v>0</v>
      </c>
      <c r="AC22" s="213">
        <f t="shared" si="7"/>
        <v>0</v>
      </c>
      <c r="AD22" s="213">
        <f t="shared" si="7"/>
        <v>0</v>
      </c>
      <c r="AE22" s="213">
        <f t="shared" si="7"/>
        <v>0</v>
      </c>
      <c r="AF22" s="213">
        <f t="shared" si="7"/>
        <v>0</v>
      </c>
      <c r="AG22" s="189">
        <f t="shared" si="6"/>
        <v>0</v>
      </c>
      <c r="AH22" s="215"/>
    </row>
    <row r="23" hidden="1" outlineLevel="1">
      <c r="A23" s="211"/>
      <c r="B23" s="352"/>
      <c r="C23" s="352"/>
      <c r="D23" s="352"/>
      <c r="E23" s="352"/>
      <c r="F23" s="352"/>
      <c r="G23" s="352"/>
      <c r="H23" s="352"/>
      <c r="I23" s="352"/>
      <c r="J23" s="352"/>
      <c r="K23" s="352"/>
      <c r="L23" s="352"/>
      <c r="M23" s="352"/>
      <c r="N23" s="352"/>
      <c r="O23" s="352"/>
      <c r="P23" s="352"/>
      <c r="Q23" s="352"/>
      <c r="R23" s="352"/>
      <c r="S23" s="352"/>
      <c r="T23" s="352"/>
      <c r="U23" s="352"/>
      <c r="V23" s="352"/>
      <c r="W23" s="352"/>
      <c r="X23" s="352"/>
      <c r="Y23" s="352"/>
      <c r="Z23" s="352"/>
      <c r="AA23" s="352"/>
      <c r="AB23" s="352"/>
      <c r="AC23" s="352"/>
      <c r="AD23" s="352"/>
      <c r="AE23" s="352"/>
      <c r="AF23" s="352"/>
      <c r="AG23" s="189"/>
      <c r="AH23" s="217"/>
    </row>
    <row r="24" collapsed="1">
      <c r="A24" s="218" t="s">
        <v>239</v>
      </c>
      <c r="B24" s="219">
        <f t="shared" ref="B24:AF24" si="8">sum(B28,B32,B37)</f>
        <v>0</v>
      </c>
      <c r="C24" s="219">
        <f t="shared" si="8"/>
        <v>0</v>
      </c>
      <c r="D24" s="219">
        <f t="shared" si="8"/>
        <v>0</v>
      </c>
      <c r="E24" s="219">
        <f t="shared" si="8"/>
        <v>0</v>
      </c>
      <c r="F24" s="219">
        <f t="shared" si="8"/>
        <v>0</v>
      </c>
      <c r="G24" s="219">
        <f t="shared" si="8"/>
        <v>0</v>
      </c>
      <c r="H24" s="219">
        <f t="shared" si="8"/>
        <v>0</v>
      </c>
      <c r="I24" s="219">
        <f t="shared" si="8"/>
        <v>0</v>
      </c>
      <c r="J24" s="219">
        <f t="shared" si="8"/>
        <v>0</v>
      </c>
      <c r="K24" s="219">
        <f t="shared" si="8"/>
        <v>0</v>
      </c>
      <c r="L24" s="219">
        <f t="shared" si="8"/>
        <v>0</v>
      </c>
      <c r="M24" s="219">
        <f t="shared" si="8"/>
        <v>0</v>
      </c>
      <c r="N24" s="219">
        <f t="shared" si="8"/>
        <v>0</v>
      </c>
      <c r="O24" s="219">
        <f t="shared" si="8"/>
        <v>0</v>
      </c>
      <c r="P24" s="219">
        <f t="shared" si="8"/>
        <v>0</v>
      </c>
      <c r="Q24" s="219">
        <f t="shared" si="8"/>
        <v>0</v>
      </c>
      <c r="R24" s="219">
        <f t="shared" si="8"/>
        <v>0</v>
      </c>
      <c r="S24" s="219">
        <f t="shared" si="8"/>
        <v>0</v>
      </c>
      <c r="T24" s="219">
        <f t="shared" si="8"/>
        <v>0</v>
      </c>
      <c r="U24" s="219">
        <f t="shared" si="8"/>
        <v>0</v>
      </c>
      <c r="V24" s="219">
        <f t="shared" si="8"/>
        <v>0</v>
      </c>
      <c r="W24" s="219">
        <f t="shared" si="8"/>
        <v>0</v>
      </c>
      <c r="X24" s="219">
        <f t="shared" si="8"/>
        <v>0</v>
      </c>
      <c r="Y24" s="219">
        <f t="shared" si="8"/>
        <v>0</v>
      </c>
      <c r="Z24" s="219">
        <f t="shared" si="8"/>
        <v>0</v>
      </c>
      <c r="AA24" s="219">
        <f t="shared" si="8"/>
        <v>0</v>
      </c>
      <c r="AB24" s="219">
        <f t="shared" si="8"/>
        <v>0</v>
      </c>
      <c r="AC24" s="219">
        <f t="shared" si="8"/>
        <v>0</v>
      </c>
      <c r="AD24" s="219">
        <f t="shared" si="8"/>
        <v>0</v>
      </c>
      <c r="AE24" s="219">
        <f t="shared" si="8"/>
        <v>0</v>
      </c>
      <c r="AF24" s="219">
        <f t="shared" si="8"/>
        <v>0</v>
      </c>
      <c r="AG24" s="189">
        <f t="shared" ref="AG24:AG28" si="9">SUM(B24:AF24)</f>
        <v>0</v>
      </c>
      <c r="AH24" s="220"/>
    </row>
    <row r="25" hidden="1" outlineLevel="1">
      <c r="A25" s="206" t="s">
        <v>240</v>
      </c>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189">
        <f t="shared" si="9"/>
        <v>0</v>
      </c>
      <c r="AH25" s="208"/>
    </row>
    <row r="26" hidden="1" outlineLevel="1">
      <c r="A26" s="206" t="s">
        <v>1517</v>
      </c>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189">
        <f t="shared" si="9"/>
        <v>0</v>
      </c>
      <c r="AH26" s="208"/>
    </row>
    <row r="27" hidden="1" outlineLevel="1">
      <c r="A27" s="206" t="s">
        <v>1518</v>
      </c>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1"/>
      <c r="Z27" s="221"/>
      <c r="AA27" s="221"/>
      <c r="AB27" s="221"/>
      <c r="AC27" s="221"/>
      <c r="AD27" s="221"/>
      <c r="AE27" s="221"/>
      <c r="AF27" s="221"/>
      <c r="AG27" s="189">
        <f t="shared" si="9"/>
        <v>0</v>
      </c>
      <c r="AH27" s="208"/>
    </row>
    <row r="28" hidden="1" outlineLevel="1">
      <c r="A28" s="209" t="s">
        <v>243</v>
      </c>
      <c r="B28" s="210">
        <f t="shared" ref="B28:AF28" si="10">sum(B25:B27)</f>
        <v>0</v>
      </c>
      <c r="C28" s="210">
        <f t="shared" si="10"/>
        <v>0</v>
      </c>
      <c r="D28" s="210">
        <f t="shared" si="10"/>
        <v>0</v>
      </c>
      <c r="E28" s="210">
        <f t="shared" si="10"/>
        <v>0</v>
      </c>
      <c r="F28" s="210">
        <f t="shared" si="10"/>
        <v>0</v>
      </c>
      <c r="G28" s="210">
        <f t="shared" si="10"/>
        <v>0</v>
      </c>
      <c r="H28" s="210">
        <f t="shared" si="10"/>
        <v>0</v>
      </c>
      <c r="I28" s="210">
        <f t="shared" si="10"/>
        <v>0</v>
      </c>
      <c r="J28" s="210">
        <f t="shared" si="10"/>
        <v>0</v>
      </c>
      <c r="K28" s="210">
        <f t="shared" si="10"/>
        <v>0</v>
      </c>
      <c r="L28" s="210">
        <f t="shared" si="10"/>
        <v>0</v>
      </c>
      <c r="M28" s="210">
        <f t="shared" si="10"/>
        <v>0</v>
      </c>
      <c r="N28" s="210">
        <f t="shared" si="10"/>
        <v>0</v>
      </c>
      <c r="O28" s="210">
        <f t="shared" si="10"/>
        <v>0</v>
      </c>
      <c r="P28" s="210">
        <f t="shared" si="10"/>
        <v>0</v>
      </c>
      <c r="Q28" s="210">
        <f t="shared" si="10"/>
        <v>0</v>
      </c>
      <c r="R28" s="210">
        <f t="shared" si="10"/>
        <v>0</v>
      </c>
      <c r="S28" s="210">
        <f t="shared" si="10"/>
        <v>0</v>
      </c>
      <c r="T28" s="210">
        <f t="shared" si="10"/>
        <v>0</v>
      </c>
      <c r="U28" s="210">
        <f t="shared" si="10"/>
        <v>0</v>
      </c>
      <c r="V28" s="210">
        <f t="shared" si="10"/>
        <v>0</v>
      </c>
      <c r="W28" s="210">
        <f t="shared" si="10"/>
        <v>0</v>
      </c>
      <c r="X28" s="210">
        <f t="shared" si="10"/>
        <v>0</v>
      </c>
      <c r="Y28" s="210">
        <f t="shared" si="10"/>
        <v>0</v>
      </c>
      <c r="Z28" s="210">
        <f t="shared" si="10"/>
        <v>0</v>
      </c>
      <c r="AA28" s="210">
        <f t="shared" si="10"/>
        <v>0</v>
      </c>
      <c r="AB28" s="210">
        <f t="shared" si="10"/>
        <v>0</v>
      </c>
      <c r="AC28" s="210">
        <f t="shared" si="10"/>
        <v>0</v>
      </c>
      <c r="AD28" s="210">
        <f t="shared" si="10"/>
        <v>0</v>
      </c>
      <c r="AE28" s="210">
        <f t="shared" si="10"/>
        <v>0</v>
      </c>
      <c r="AF28" s="210">
        <f t="shared" si="10"/>
        <v>0</v>
      </c>
      <c r="AG28" s="189">
        <f t="shared" si="9"/>
        <v>0</v>
      </c>
      <c r="AH28" s="201"/>
    </row>
    <row r="29" hidden="1" outlineLevel="1">
      <c r="A29" s="211"/>
      <c r="B29" s="352"/>
      <c r="C29" s="352"/>
      <c r="D29" s="352"/>
      <c r="E29" s="352"/>
      <c r="F29" s="352"/>
      <c r="G29" s="352"/>
      <c r="H29" s="352"/>
      <c r="I29" s="352"/>
      <c r="J29" s="352"/>
      <c r="K29" s="352"/>
      <c r="L29" s="352"/>
      <c r="M29" s="352"/>
      <c r="N29" s="352"/>
      <c r="O29" s="352"/>
      <c r="P29" s="352"/>
      <c r="Q29" s="352"/>
      <c r="R29" s="352"/>
      <c r="S29" s="352"/>
      <c r="T29" s="352"/>
      <c r="U29" s="352"/>
      <c r="V29" s="352"/>
      <c r="W29" s="352"/>
      <c r="X29" s="352"/>
      <c r="Y29" s="352"/>
      <c r="Z29" s="352"/>
      <c r="AA29" s="352"/>
      <c r="AB29" s="352"/>
      <c r="AC29" s="352"/>
      <c r="AD29" s="352"/>
      <c r="AE29" s="352"/>
      <c r="AF29" s="352"/>
      <c r="AG29" s="189"/>
      <c r="AH29" s="185"/>
    </row>
    <row r="30" hidden="1" outlineLevel="1">
      <c r="A30" s="206" t="s">
        <v>244</v>
      </c>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189">
        <f t="shared" ref="AG30:AG32" si="11">SUM(B30:AF30)</f>
        <v>0</v>
      </c>
      <c r="AH30" s="208"/>
    </row>
    <row r="31" hidden="1" outlineLevel="1">
      <c r="A31" s="206" t="s">
        <v>1519</v>
      </c>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189">
        <f t="shared" si="11"/>
        <v>0</v>
      </c>
      <c r="AH31" s="208"/>
    </row>
    <row r="32" hidden="1" outlineLevel="1">
      <c r="A32" s="209" t="s">
        <v>246</v>
      </c>
      <c r="B32" s="210">
        <f t="shared" ref="B32:AF32" si="12">sum(B30:B31)</f>
        <v>0</v>
      </c>
      <c r="C32" s="210">
        <f t="shared" si="12"/>
        <v>0</v>
      </c>
      <c r="D32" s="210">
        <f t="shared" si="12"/>
        <v>0</v>
      </c>
      <c r="E32" s="210">
        <f t="shared" si="12"/>
        <v>0</v>
      </c>
      <c r="F32" s="210">
        <f t="shared" si="12"/>
        <v>0</v>
      </c>
      <c r="G32" s="210">
        <f t="shared" si="12"/>
        <v>0</v>
      </c>
      <c r="H32" s="210">
        <f t="shared" si="12"/>
        <v>0</v>
      </c>
      <c r="I32" s="210">
        <f t="shared" si="12"/>
        <v>0</v>
      </c>
      <c r="J32" s="210">
        <f t="shared" si="12"/>
        <v>0</v>
      </c>
      <c r="K32" s="210">
        <f t="shared" si="12"/>
        <v>0</v>
      </c>
      <c r="L32" s="210">
        <f t="shared" si="12"/>
        <v>0</v>
      </c>
      <c r="M32" s="210">
        <f t="shared" si="12"/>
        <v>0</v>
      </c>
      <c r="N32" s="210">
        <f t="shared" si="12"/>
        <v>0</v>
      </c>
      <c r="O32" s="210">
        <f t="shared" si="12"/>
        <v>0</v>
      </c>
      <c r="P32" s="210">
        <f t="shared" si="12"/>
        <v>0</v>
      </c>
      <c r="Q32" s="210">
        <f t="shared" si="12"/>
        <v>0</v>
      </c>
      <c r="R32" s="210">
        <f t="shared" si="12"/>
        <v>0</v>
      </c>
      <c r="S32" s="210">
        <f t="shared" si="12"/>
        <v>0</v>
      </c>
      <c r="T32" s="210">
        <f t="shared" si="12"/>
        <v>0</v>
      </c>
      <c r="U32" s="210">
        <f t="shared" si="12"/>
        <v>0</v>
      </c>
      <c r="V32" s="210">
        <f t="shared" si="12"/>
        <v>0</v>
      </c>
      <c r="W32" s="210">
        <f t="shared" si="12"/>
        <v>0</v>
      </c>
      <c r="X32" s="210">
        <f t="shared" si="12"/>
        <v>0</v>
      </c>
      <c r="Y32" s="210">
        <f t="shared" si="12"/>
        <v>0</v>
      </c>
      <c r="Z32" s="210">
        <f t="shared" si="12"/>
        <v>0</v>
      </c>
      <c r="AA32" s="210">
        <f t="shared" si="12"/>
        <v>0</v>
      </c>
      <c r="AB32" s="210">
        <f t="shared" si="12"/>
        <v>0</v>
      </c>
      <c r="AC32" s="210">
        <f t="shared" si="12"/>
        <v>0</v>
      </c>
      <c r="AD32" s="210">
        <f t="shared" si="12"/>
        <v>0</v>
      </c>
      <c r="AE32" s="210">
        <f t="shared" si="12"/>
        <v>0</v>
      </c>
      <c r="AF32" s="210">
        <f t="shared" si="12"/>
        <v>0</v>
      </c>
      <c r="AG32" s="189">
        <f t="shared" si="11"/>
        <v>0</v>
      </c>
      <c r="AH32" s="201"/>
    </row>
    <row r="33" hidden="1" outlineLevel="1">
      <c r="A33" s="211"/>
      <c r="B33" s="352"/>
      <c r="C33" s="352"/>
      <c r="D33" s="352"/>
      <c r="E33" s="352"/>
      <c r="F33" s="352"/>
      <c r="G33" s="352"/>
      <c r="H33" s="352"/>
      <c r="I33" s="352"/>
      <c r="J33" s="352"/>
      <c r="K33" s="352"/>
      <c r="L33" s="352"/>
      <c r="M33" s="352"/>
      <c r="N33" s="352"/>
      <c r="O33" s="352"/>
      <c r="P33" s="352"/>
      <c r="Q33" s="352"/>
      <c r="R33" s="352"/>
      <c r="S33" s="352"/>
      <c r="T33" s="352"/>
      <c r="U33" s="352"/>
      <c r="V33" s="352"/>
      <c r="W33" s="352"/>
      <c r="X33" s="352"/>
      <c r="Y33" s="352"/>
      <c r="Z33" s="352"/>
      <c r="AA33" s="352"/>
      <c r="AB33" s="352"/>
      <c r="AC33" s="352"/>
      <c r="AD33" s="352"/>
      <c r="AE33" s="352"/>
      <c r="AF33" s="352"/>
      <c r="AG33" s="189"/>
      <c r="AH33" s="185"/>
    </row>
    <row r="34" hidden="1" outlineLevel="1">
      <c r="A34" s="206" t="s">
        <v>1520</v>
      </c>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189">
        <f t="shared" ref="AG34:AG37" si="13">SUM(B34:AF34)</f>
        <v>0</v>
      </c>
      <c r="AH34" s="208"/>
    </row>
    <row r="35" hidden="1" outlineLevel="1">
      <c r="A35" s="206" t="s">
        <v>1521</v>
      </c>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c r="AA35" s="221"/>
      <c r="AB35" s="221"/>
      <c r="AC35" s="221"/>
      <c r="AD35" s="221"/>
      <c r="AE35" s="221"/>
      <c r="AF35" s="221"/>
      <c r="AG35" s="189">
        <f t="shared" si="13"/>
        <v>0</v>
      </c>
      <c r="AH35" s="208"/>
    </row>
    <row r="36" hidden="1" outlineLevel="1">
      <c r="A36" s="206" t="s">
        <v>1522</v>
      </c>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c r="AA36" s="221"/>
      <c r="AB36" s="221"/>
      <c r="AC36" s="221"/>
      <c r="AD36" s="221"/>
      <c r="AE36" s="221"/>
      <c r="AF36" s="221"/>
      <c r="AG36" s="189">
        <f t="shared" si="13"/>
        <v>0</v>
      </c>
      <c r="AH36" s="208"/>
    </row>
    <row r="37" hidden="1" outlineLevel="1">
      <c r="A37" s="212" t="s">
        <v>250</v>
      </c>
      <c r="B37" s="213">
        <f t="shared" ref="B37:AF37" si="14">sum(B34:B36)</f>
        <v>0</v>
      </c>
      <c r="C37" s="213">
        <f t="shared" si="14"/>
        <v>0</v>
      </c>
      <c r="D37" s="213">
        <f t="shared" si="14"/>
        <v>0</v>
      </c>
      <c r="E37" s="213">
        <f t="shared" si="14"/>
        <v>0</v>
      </c>
      <c r="F37" s="213">
        <f t="shared" si="14"/>
        <v>0</v>
      </c>
      <c r="G37" s="213">
        <f t="shared" si="14"/>
        <v>0</v>
      </c>
      <c r="H37" s="213">
        <f t="shared" si="14"/>
        <v>0</v>
      </c>
      <c r="I37" s="213">
        <f t="shared" si="14"/>
        <v>0</v>
      </c>
      <c r="J37" s="213">
        <f t="shared" si="14"/>
        <v>0</v>
      </c>
      <c r="K37" s="213">
        <f t="shared" si="14"/>
        <v>0</v>
      </c>
      <c r="L37" s="213">
        <f t="shared" si="14"/>
        <v>0</v>
      </c>
      <c r="M37" s="213">
        <f t="shared" si="14"/>
        <v>0</v>
      </c>
      <c r="N37" s="213">
        <f t="shared" si="14"/>
        <v>0</v>
      </c>
      <c r="O37" s="213">
        <f t="shared" si="14"/>
        <v>0</v>
      </c>
      <c r="P37" s="213">
        <f t="shared" si="14"/>
        <v>0</v>
      </c>
      <c r="Q37" s="213">
        <f t="shared" si="14"/>
        <v>0</v>
      </c>
      <c r="R37" s="213">
        <f t="shared" si="14"/>
        <v>0</v>
      </c>
      <c r="S37" s="213">
        <f t="shared" si="14"/>
        <v>0</v>
      </c>
      <c r="T37" s="213">
        <f t="shared" si="14"/>
        <v>0</v>
      </c>
      <c r="U37" s="213">
        <f t="shared" si="14"/>
        <v>0</v>
      </c>
      <c r="V37" s="213">
        <f t="shared" si="14"/>
        <v>0</v>
      </c>
      <c r="W37" s="213">
        <f t="shared" si="14"/>
        <v>0</v>
      </c>
      <c r="X37" s="213">
        <f t="shared" si="14"/>
        <v>0</v>
      </c>
      <c r="Y37" s="213">
        <f t="shared" si="14"/>
        <v>0</v>
      </c>
      <c r="Z37" s="213">
        <f t="shared" si="14"/>
        <v>0</v>
      </c>
      <c r="AA37" s="213">
        <f t="shared" si="14"/>
        <v>0</v>
      </c>
      <c r="AB37" s="213">
        <f t="shared" si="14"/>
        <v>0</v>
      </c>
      <c r="AC37" s="213">
        <f t="shared" si="14"/>
        <v>0</v>
      </c>
      <c r="AD37" s="213">
        <f t="shared" si="14"/>
        <v>0</v>
      </c>
      <c r="AE37" s="213">
        <f t="shared" si="14"/>
        <v>0</v>
      </c>
      <c r="AF37" s="213">
        <f t="shared" si="14"/>
        <v>0</v>
      </c>
      <c r="AG37" s="189">
        <f t="shared" si="13"/>
        <v>0</v>
      </c>
      <c r="AH37" s="215"/>
    </row>
    <row r="38" collapsed="1">
      <c r="A38" s="211"/>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89"/>
      <c r="AH38" s="185"/>
    </row>
    <row r="39" hidden="1" outlineLevel="1">
      <c r="A39" s="223" t="s">
        <v>278</v>
      </c>
      <c r="B39" s="521"/>
      <c r="C39" s="521"/>
      <c r="D39" s="521"/>
      <c r="E39" s="521"/>
      <c r="F39" s="521"/>
      <c r="G39" s="521"/>
      <c r="H39" s="521"/>
      <c r="I39" s="521"/>
      <c r="J39" s="521"/>
      <c r="K39" s="521"/>
      <c r="L39" s="521"/>
      <c r="M39" s="521"/>
      <c r="N39" s="521"/>
      <c r="O39" s="521"/>
      <c r="P39" s="521"/>
      <c r="Q39" s="521"/>
      <c r="R39" s="521"/>
      <c r="S39" s="521"/>
      <c r="T39" s="521"/>
      <c r="U39" s="521"/>
      <c r="V39" s="521"/>
      <c r="W39" s="521"/>
      <c r="X39" s="521"/>
      <c r="Y39" s="521"/>
      <c r="Z39" s="521"/>
      <c r="AA39" s="521"/>
      <c r="AB39" s="521"/>
      <c r="AC39" s="521"/>
      <c r="AD39" s="521"/>
      <c r="AE39" s="521"/>
      <c r="AF39" s="521"/>
      <c r="AG39" s="189">
        <f t="shared" ref="AG39:AG52" si="15">SUM(B39:AF39)</f>
        <v>0</v>
      </c>
      <c r="AH39" s="226"/>
    </row>
    <row r="40" hidden="1" outlineLevel="1">
      <c r="A40" s="227" t="s">
        <v>279</v>
      </c>
      <c r="B40" s="349"/>
      <c r="C40" s="349"/>
      <c r="D40" s="349"/>
      <c r="E40" s="349"/>
      <c r="F40" s="349"/>
      <c r="G40" s="349"/>
      <c r="H40" s="349"/>
      <c r="I40" s="349"/>
      <c r="J40" s="349"/>
      <c r="K40" s="349"/>
      <c r="L40" s="349"/>
      <c r="M40" s="349"/>
      <c r="N40" s="349"/>
      <c r="O40" s="349"/>
      <c r="P40" s="349"/>
      <c r="Q40" s="349"/>
      <c r="R40" s="349"/>
      <c r="S40" s="349"/>
      <c r="T40" s="349"/>
      <c r="U40" s="349"/>
      <c r="V40" s="349"/>
      <c r="W40" s="349"/>
      <c r="X40" s="349"/>
      <c r="Y40" s="349"/>
      <c r="Z40" s="349"/>
      <c r="AA40" s="349"/>
      <c r="AB40" s="349"/>
      <c r="AC40" s="349"/>
      <c r="AD40" s="349"/>
      <c r="AE40" s="349"/>
      <c r="AF40" s="349"/>
      <c r="AG40" s="189">
        <f t="shared" si="15"/>
        <v>0</v>
      </c>
      <c r="AH40" s="201"/>
    </row>
    <row r="41" hidden="1" outlineLevel="1">
      <c r="A41" s="227" t="s">
        <v>1523</v>
      </c>
      <c r="B41" s="349"/>
      <c r="C41" s="349"/>
      <c r="D41" s="349"/>
      <c r="E41" s="349"/>
      <c r="F41" s="349"/>
      <c r="G41" s="349"/>
      <c r="H41" s="349"/>
      <c r="I41" s="349"/>
      <c r="J41" s="349"/>
      <c r="K41" s="349"/>
      <c r="L41" s="349"/>
      <c r="M41" s="349"/>
      <c r="N41" s="349"/>
      <c r="O41" s="349"/>
      <c r="P41" s="349"/>
      <c r="Q41" s="349"/>
      <c r="R41" s="349"/>
      <c r="S41" s="349"/>
      <c r="T41" s="349"/>
      <c r="U41" s="349"/>
      <c r="V41" s="349"/>
      <c r="W41" s="349"/>
      <c r="X41" s="349"/>
      <c r="Y41" s="349"/>
      <c r="Z41" s="349"/>
      <c r="AA41" s="349"/>
      <c r="AB41" s="349"/>
      <c r="AC41" s="349"/>
      <c r="AD41" s="349"/>
      <c r="AE41" s="349"/>
      <c r="AF41" s="349"/>
      <c r="AG41" s="189">
        <f t="shared" si="15"/>
        <v>0</v>
      </c>
      <c r="AH41" s="201"/>
    </row>
    <row r="42" hidden="1" outlineLevel="1">
      <c r="A42" s="227" t="s">
        <v>1524</v>
      </c>
      <c r="B42" s="349"/>
      <c r="C42" s="349"/>
      <c r="D42" s="349"/>
      <c r="E42" s="349"/>
      <c r="F42" s="349"/>
      <c r="G42" s="349"/>
      <c r="H42" s="349"/>
      <c r="I42" s="349"/>
      <c r="J42" s="349"/>
      <c r="K42" s="349"/>
      <c r="L42" s="349"/>
      <c r="M42" s="349"/>
      <c r="N42" s="349"/>
      <c r="O42" s="349"/>
      <c r="P42" s="349"/>
      <c r="Q42" s="349"/>
      <c r="R42" s="349"/>
      <c r="S42" s="349"/>
      <c r="T42" s="349"/>
      <c r="U42" s="349"/>
      <c r="V42" s="349"/>
      <c r="W42" s="349"/>
      <c r="X42" s="349"/>
      <c r="Y42" s="349"/>
      <c r="Z42" s="349"/>
      <c r="AA42" s="349"/>
      <c r="AB42" s="349"/>
      <c r="AC42" s="349"/>
      <c r="AD42" s="349"/>
      <c r="AE42" s="349"/>
      <c r="AF42" s="349"/>
      <c r="AG42" s="189">
        <f t="shared" si="15"/>
        <v>0</v>
      </c>
      <c r="AH42" s="201"/>
    </row>
    <row r="43" hidden="1" outlineLevel="1">
      <c r="A43" s="227" t="s">
        <v>1525</v>
      </c>
      <c r="B43" s="349"/>
      <c r="C43" s="349"/>
      <c r="D43" s="349"/>
      <c r="E43" s="349"/>
      <c r="F43" s="349"/>
      <c r="G43" s="349"/>
      <c r="H43" s="349"/>
      <c r="I43" s="349"/>
      <c r="J43" s="349"/>
      <c r="K43" s="349"/>
      <c r="L43" s="349"/>
      <c r="M43" s="349"/>
      <c r="N43" s="349"/>
      <c r="O43" s="349"/>
      <c r="P43" s="349"/>
      <c r="Q43" s="349"/>
      <c r="R43" s="349"/>
      <c r="S43" s="349"/>
      <c r="T43" s="349"/>
      <c r="U43" s="349"/>
      <c r="V43" s="349"/>
      <c r="W43" s="349"/>
      <c r="X43" s="349"/>
      <c r="Y43" s="349"/>
      <c r="Z43" s="349"/>
      <c r="AA43" s="349"/>
      <c r="AB43" s="349"/>
      <c r="AC43" s="349"/>
      <c r="AD43" s="349"/>
      <c r="AE43" s="349"/>
      <c r="AF43" s="349"/>
      <c r="AG43" s="189">
        <f t="shared" si="15"/>
        <v>0</v>
      </c>
      <c r="AH43" s="201"/>
    </row>
    <row r="44" hidden="1" outlineLevel="1">
      <c r="A44" s="227" t="s">
        <v>1526</v>
      </c>
      <c r="B44" s="349"/>
      <c r="C44" s="349"/>
      <c r="D44" s="349"/>
      <c r="E44" s="349"/>
      <c r="F44" s="349"/>
      <c r="G44" s="349"/>
      <c r="H44" s="349"/>
      <c r="I44" s="349"/>
      <c r="J44" s="349"/>
      <c r="K44" s="349"/>
      <c r="L44" s="349"/>
      <c r="M44" s="349"/>
      <c r="N44" s="349"/>
      <c r="O44" s="349"/>
      <c r="P44" s="349"/>
      <c r="Q44" s="349"/>
      <c r="R44" s="349"/>
      <c r="S44" s="349"/>
      <c r="T44" s="349"/>
      <c r="U44" s="349"/>
      <c r="V44" s="349"/>
      <c r="W44" s="349"/>
      <c r="X44" s="349"/>
      <c r="Y44" s="349"/>
      <c r="Z44" s="349"/>
      <c r="AA44" s="349"/>
      <c r="AB44" s="349"/>
      <c r="AC44" s="349"/>
      <c r="AD44" s="349"/>
      <c r="AE44" s="349"/>
      <c r="AF44" s="349"/>
      <c r="AG44" s="189">
        <f t="shared" si="15"/>
        <v>0</v>
      </c>
      <c r="AH44" s="201"/>
    </row>
    <row r="45" hidden="1" outlineLevel="1">
      <c r="A45" s="227" t="s">
        <v>1527</v>
      </c>
      <c r="B45" s="349"/>
      <c r="C45" s="349"/>
      <c r="D45" s="349"/>
      <c r="E45" s="349"/>
      <c r="F45" s="349"/>
      <c r="G45" s="349"/>
      <c r="H45" s="349"/>
      <c r="I45" s="349"/>
      <c r="J45" s="349"/>
      <c r="K45" s="349"/>
      <c r="L45" s="349"/>
      <c r="M45" s="349"/>
      <c r="N45" s="349"/>
      <c r="O45" s="349"/>
      <c r="P45" s="349"/>
      <c r="Q45" s="349"/>
      <c r="R45" s="349"/>
      <c r="S45" s="349"/>
      <c r="T45" s="349"/>
      <c r="U45" s="349"/>
      <c r="V45" s="349"/>
      <c r="W45" s="349"/>
      <c r="X45" s="349"/>
      <c r="Y45" s="349"/>
      <c r="Z45" s="349"/>
      <c r="AA45" s="349"/>
      <c r="AB45" s="349"/>
      <c r="AC45" s="349"/>
      <c r="AD45" s="349"/>
      <c r="AE45" s="349"/>
      <c r="AF45" s="349"/>
      <c r="AG45" s="189">
        <f t="shared" si="15"/>
        <v>0</v>
      </c>
      <c r="AH45" s="201"/>
    </row>
    <row r="46" hidden="1" outlineLevel="1">
      <c r="A46" s="227" t="s">
        <v>1528</v>
      </c>
      <c r="B46" s="349"/>
      <c r="C46" s="349"/>
      <c r="D46" s="349"/>
      <c r="E46" s="349"/>
      <c r="F46" s="349"/>
      <c r="G46" s="349"/>
      <c r="H46" s="349"/>
      <c r="I46" s="349"/>
      <c r="J46" s="349"/>
      <c r="K46" s="349"/>
      <c r="L46" s="349"/>
      <c r="M46" s="349"/>
      <c r="N46" s="349"/>
      <c r="O46" s="349"/>
      <c r="P46" s="349"/>
      <c r="Q46" s="349"/>
      <c r="R46" s="349"/>
      <c r="S46" s="349"/>
      <c r="T46" s="349"/>
      <c r="U46" s="349"/>
      <c r="V46" s="349"/>
      <c r="W46" s="349"/>
      <c r="X46" s="349"/>
      <c r="Y46" s="349"/>
      <c r="Z46" s="349"/>
      <c r="AA46" s="349"/>
      <c r="AB46" s="349"/>
      <c r="AC46" s="349"/>
      <c r="AD46" s="349"/>
      <c r="AE46" s="349"/>
      <c r="AF46" s="349"/>
      <c r="AG46" s="189">
        <f t="shared" si="15"/>
        <v>0</v>
      </c>
      <c r="AH46" s="201"/>
    </row>
    <row r="47" hidden="1" outlineLevel="1">
      <c r="A47" s="227" t="s">
        <v>1529</v>
      </c>
      <c r="B47" s="349"/>
      <c r="C47" s="349"/>
      <c r="D47" s="349"/>
      <c r="E47" s="349"/>
      <c r="F47" s="349"/>
      <c r="G47" s="349"/>
      <c r="H47" s="349"/>
      <c r="I47" s="349"/>
      <c r="J47" s="349"/>
      <c r="K47" s="349"/>
      <c r="L47" s="349"/>
      <c r="M47" s="349"/>
      <c r="N47" s="349"/>
      <c r="O47" s="349"/>
      <c r="P47" s="349"/>
      <c r="Q47" s="349"/>
      <c r="R47" s="349"/>
      <c r="S47" s="349"/>
      <c r="T47" s="349"/>
      <c r="U47" s="349"/>
      <c r="V47" s="349"/>
      <c r="W47" s="349"/>
      <c r="X47" s="349"/>
      <c r="Y47" s="349"/>
      <c r="Z47" s="349"/>
      <c r="AA47" s="349"/>
      <c r="AB47" s="349"/>
      <c r="AC47" s="349"/>
      <c r="AD47" s="349"/>
      <c r="AE47" s="349"/>
      <c r="AF47" s="349"/>
      <c r="AG47" s="189">
        <f t="shared" si="15"/>
        <v>0</v>
      </c>
      <c r="AH47" s="201"/>
    </row>
    <row r="48" hidden="1" outlineLevel="1">
      <c r="A48" s="227" t="s">
        <v>1530</v>
      </c>
      <c r="B48" s="349"/>
      <c r="C48" s="349"/>
      <c r="D48" s="349"/>
      <c r="E48" s="349"/>
      <c r="F48" s="349"/>
      <c r="G48" s="349"/>
      <c r="H48" s="349"/>
      <c r="I48" s="349"/>
      <c r="J48" s="349"/>
      <c r="K48" s="349"/>
      <c r="L48" s="349"/>
      <c r="M48" s="349"/>
      <c r="N48" s="349"/>
      <c r="O48" s="349"/>
      <c r="P48" s="349"/>
      <c r="Q48" s="349"/>
      <c r="R48" s="349"/>
      <c r="S48" s="349"/>
      <c r="T48" s="349"/>
      <c r="U48" s="349"/>
      <c r="V48" s="349"/>
      <c r="W48" s="349"/>
      <c r="X48" s="349"/>
      <c r="Y48" s="349"/>
      <c r="Z48" s="349"/>
      <c r="AA48" s="349"/>
      <c r="AB48" s="349"/>
      <c r="AC48" s="349"/>
      <c r="AD48" s="349"/>
      <c r="AE48" s="349"/>
      <c r="AF48" s="349"/>
      <c r="AG48" s="189">
        <f t="shared" si="15"/>
        <v>0</v>
      </c>
      <c r="AH48" s="201"/>
    </row>
    <row r="49" hidden="1" outlineLevel="1">
      <c r="A49" s="206" t="s">
        <v>1531</v>
      </c>
      <c r="B49" s="349"/>
      <c r="C49" s="349"/>
      <c r="D49" s="349"/>
      <c r="E49" s="349"/>
      <c r="F49" s="349"/>
      <c r="G49" s="349"/>
      <c r="H49" s="349"/>
      <c r="I49" s="349"/>
      <c r="J49" s="349"/>
      <c r="K49" s="349"/>
      <c r="L49" s="349"/>
      <c r="M49" s="349"/>
      <c r="N49" s="349"/>
      <c r="O49" s="349"/>
      <c r="P49" s="349"/>
      <c r="Q49" s="349"/>
      <c r="R49" s="349"/>
      <c r="S49" s="349"/>
      <c r="T49" s="349"/>
      <c r="U49" s="349"/>
      <c r="V49" s="349"/>
      <c r="W49" s="349"/>
      <c r="X49" s="349"/>
      <c r="Y49" s="349"/>
      <c r="Z49" s="349"/>
      <c r="AA49" s="349"/>
      <c r="AB49" s="349"/>
      <c r="AC49" s="349"/>
      <c r="AD49" s="349"/>
      <c r="AE49" s="349"/>
      <c r="AF49" s="349"/>
      <c r="AG49" s="189">
        <f t="shared" si="15"/>
        <v>0</v>
      </c>
      <c r="AH49" s="201"/>
    </row>
    <row r="50" hidden="1" outlineLevel="1">
      <c r="A50" s="206" t="s">
        <v>1532</v>
      </c>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189">
        <f t="shared" si="15"/>
        <v>0</v>
      </c>
      <c r="AH50" s="201"/>
    </row>
    <row r="51" hidden="1" outlineLevel="1">
      <c r="A51" s="206" t="s">
        <v>290</v>
      </c>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189">
        <f t="shared" si="15"/>
        <v>0</v>
      </c>
      <c r="AH51" s="201"/>
    </row>
    <row r="52" hidden="1" outlineLevel="1">
      <c r="A52" s="228" t="s">
        <v>291</v>
      </c>
      <c r="B52" s="247">
        <f t="shared" ref="B52:AF52" si="16">sum(B39:B51)</f>
        <v>0</v>
      </c>
      <c r="C52" s="247">
        <f t="shared" si="16"/>
        <v>0</v>
      </c>
      <c r="D52" s="247">
        <f t="shared" si="16"/>
        <v>0</v>
      </c>
      <c r="E52" s="247">
        <f t="shared" si="16"/>
        <v>0</v>
      </c>
      <c r="F52" s="247">
        <f t="shared" si="16"/>
        <v>0</v>
      </c>
      <c r="G52" s="247">
        <f t="shared" si="16"/>
        <v>0</v>
      </c>
      <c r="H52" s="247">
        <f t="shared" si="16"/>
        <v>0</v>
      </c>
      <c r="I52" s="247">
        <f t="shared" si="16"/>
        <v>0</v>
      </c>
      <c r="J52" s="247">
        <f t="shared" si="16"/>
        <v>0</v>
      </c>
      <c r="K52" s="247">
        <f t="shared" si="16"/>
        <v>0</v>
      </c>
      <c r="L52" s="247">
        <f t="shared" si="16"/>
        <v>0</v>
      </c>
      <c r="M52" s="247">
        <f t="shared" si="16"/>
        <v>0</v>
      </c>
      <c r="N52" s="247">
        <f t="shared" si="16"/>
        <v>0</v>
      </c>
      <c r="O52" s="247">
        <f t="shared" si="16"/>
        <v>0</v>
      </c>
      <c r="P52" s="247">
        <f t="shared" si="16"/>
        <v>0</v>
      </c>
      <c r="Q52" s="247">
        <f t="shared" si="16"/>
        <v>0</v>
      </c>
      <c r="R52" s="247">
        <f t="shared" si="16"/>
        <v>0</v>
      </c>
      <c r="S52" s="247">
        <f t="shared" si="16"/>
        <v>0</v>
      </c>
      <c r="T52" s="247">
        <f t="shared" si="16"/>
        <v>0</v>
      </c>
      <c r="U52" s="247">
        <f t="shared" si="16"/>
        <v>0</v>
      </c>
      <c r="V52" s="247">
        <f t="shared" si="16"/>
        <v>0</v>
      </c>
      <c r="W52" s="247">
        <f t="shared" si="16"/>
        <v>0</v>
      </c>
      <c r="X52" s="247">
        <f t="shared" si="16"/>
        <v>0</v>
      </c>
      <c r="Y52" s="247">
        <f t="shared" si="16"/>
        <v>0</v>
      </c>
      <c r="Z52" s="247">
        <f t="shared" si="16"/>
        <v>0</v>
      </c>
      <c r="AA52" s="247">
        <f t="shared" si="16"/>
        <v>0</v>
      </c>
      <c r="AB52" s="247">
        <f t="shared" si="16"/>
        <v>0</v>
      </c>
      <c r="AC52" s="247">
        <f t="shared" si="16"/>
        <v>0</v>
      </c>
      <c r="AD52" s="247">
        <f t="shared" si="16"/>
        <v>0</v>
      </c>
      <c r="AE52" s="247">
        <f t="shared" si="16"/>
        <v>0</v>
      </c>
      <c r="AF52" s="247">
        <f t="shared" si="16"/>
        <v>0</v>
      </c>
      <c r="AG52" s="189">
        <f t="shared" si="15"/>
        <v>0</v>
      </c>
      <c r="AH52" s="231"/>
    </row>
    <row r="53">
      <c r="A53" s="358"/>
      <c r="B53" s="315"/>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c r="AA53" s="315"/>
      <c r="AB53" s="315"/>
      <c r="AC53" s="315"/>
      <c r="AD53" s="315"/>
      <c r="AE53" s="315"/>
      <c r="AF53" s="315"/>
      <c r="AG53" s="189"/>
      <c r="AH53" s="319"/>
    </row>
    <row r="54" ht="19.5" customHeight="1">
      <c r="A54" s="286" t="s">
        <v>1533</v>
      </c>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c r="AA54" s="200"/>
      <c r="AB54" s="200"/>
      <c r="AC54" s="200"/>
      <c r="AD54" s="200"/>
      <c r="AE54" s="200"/>
      <c r="AF54" s="200"/>
      <c r="AG54" s="189">
        <f t="shared" ref="AG54:AG59" si="17">SUM(B54:AF54)</f>
        <v>0</v>
      </c>
      <c r="AH54" s="201"/>
    </row>
    <row r="55">
      <c r="A55" s="202" t="s">
        <v>230</v>
      </c>
      <c r="B55" s="203"/>
      <c r="C55" s="203"/>
      <c r="D55" s="203"/>
      <c r="E55" s="203"/>
      <c r="F55" s="203"/>
      <c r="G55" s="203"/>
      <c r="H55" s="203"/>
      <c r="I55" s="203"/>
      <c r="J55" s="203"/>
      <c r="K55" s="203"/>
      <c r="L55" s="203"/>
      <c r="M55" s="203"/>
      <c r="N55" s="203"/>
      <c r="O55" s="203"/>
      <c r="P55" s="203"/>
      <c r="Q55" s="203"/>
      <c r="R55" s="203"/>
      <c r="S55" s="203"/>
      <c r="T55" s="203"/>
      <c r="U55" s="203"/>
      <c r="V55" s="203"/>
      <c r="W55" s="203"/>
      <c r="X55" s="203"/>
      <c r="Y55" s="203"/>
      <c r="Z55" s="203"/>
      <c r="AA55" s="203"/>
      <c r="AB55" s="203"/>
      <c r="AC55" s="203"/>
      <c r="AD55" s="203"/>
      <c r="AE55" s="203"/>
      <c r="AF55" s="203"/>
      <c r="AG55" s="189">
        <f t="shared" si="17"/>
        <v>0</v>
      </c>
      <c r="AH55" s="205"/>
    </row>
    <row r="56">
      <c r="A56" s="288" t="s">
        <v>231</v>
      </c>
      <c r="B56" s="235">
        <v>0.0</v>
      </c>
      <c r="C56" s="235">
        <v>0.0</v>
      </c>
      <c r="D56" s="235">
        <v>0.0</v>
      </c>
      <c r="E56" s="235">
        <v>0.0</v>
      </c>
      <c r="F56" s="235">
        <v>0.0</v>
      </c>
      <c r="G56" s="235">
        <v>0.0</v>
      </c>
      <c r="H56" s="235">
        <v>0.0</v>
      </c>
      <c r="I56" s="235">
        <v>0.0</v>
      </c>
      <c r="J56" s="235">
        <v>0.0</v>
      </c>
      <c r="K56" s="235">
        <v>0.0</v>
      </c>
      <c r="L56" s="235">
        <v>0.0</v>
      </c>
      <c r="M56" s="235">
        <v>0.0</v>
      </c>
      <c r="N56" s="235">
        <v>0.0</v>
      </c>
      <c r="O56" s="235">
        <v>0.0</v>
      </c>
      <c r="P56" s="235">
        <v>0.0</v>
      </c>
      <c r="Q56" s="235">
        <v>0.0</v>
      </c>
      <c r="R56" s="235">
        <v>0.0</v>
      </c>
      <c r="S56" s="235">
        <v>0.0</v>
      </c>
      <c r="T56" s="235">
        <v>0.0</v>
      </c>
      <c r="U56" s="235">
        <v>0.0</v>
      </c>
      <c r="V56" s="235">
        <v>0.0</v>
      </c>
      <c r="W56" s="235">
        <v>0.0</v>
      </c>
      <c r="X56" s="235">
        <v>0.0</v>
      </c>
      <c r="Y56" s="235">
        <v>0.0</v>
      </c>
      <c r="Z56" s="235">
        <v>0.0</v>
      </c>
      <c r="AA56" s="235">
        <v>0.0</v>
      </c>
      <c r="AB56" s="235">
        <v>0.0</v>
      </c>
      <c r="AC56" s="235">
        <v>0.0</v>
      </c>
      <c r="AD56" s="235">
        <v>0.0</v>
      </c>
      <c r="AE56" s="235">
        <v>0.0</v>
      </c>
      <c r="AF56" s="235">
        <v>0.0</v>
      </c>
      <c r="AG56" s="189">
        <f t="shared" si="17"/>
        <v>0</v>
      </c>
      <c r="AH56" s="208"/>
    </row>
    <row r="57" collapsed="1">
      <c r="A57" s="288" t="s">
        <v>1534</v>
      </c>
      <c r="B57" s="235">
        <v>0.0</v>
      </c>
      <c r="C57" s="235">
        <v>0.0</v>
      </c>
      <c r="D57" s="235">
        <v>0.0</v>
      </c>
      <c r="E57" s="235">
        <v>0.0</v>
      </c>
      <c r="F57" s="235">
        <v>0.0</v>
      </c>
      <c r="G57" s="235">
        <v>0.0</v>
      </c>
      <c r="H57" s="235">
        <v>0.0</v>
      </c>
      <c r="I57" s="235">
        <v>0.0</v>
      </c>
      <c r="J57" s="235">
        <v>0.0</v>
      </c>
      <c r="K57" s="235">
        <v>0.0</v>
      </c>
      <c r="L57" s="235">
        <v>0.0</v>
      </c>
      <c r="M57" s="235">
        <v>0.0</v>
      </c>
      <c r="N57" s="235">
        <v>0.0</v>
      </c>
      <c r="O57" s="235">
        <v>0.0</v>
      </c>
      <c r="P57" s="235">
        <v>0.0</v>
      </c>
      <c r="Q57" s="235">
        <v>0.0</v>
      </c>
      <c r="R57" s="235">
        <v>0.0</v>
      </c>
      <c r="S57" s="235">
        <v>0.0</v>
      </c>
      <c r="T57" s="235">
        <v>0.0</v>
      </c>
      <c r="U57" s="235">
        <v>0.0</v>
      </c>
      <c r="V57" s="235">
        <v>0.0</v>
      </c>
      <c r="W57" s="235">
        <v>0.0</v>
      </c>
      <c r="X57" s="235">
        <v>0.0</v>
      </c>
      <c r="Y57" s="235">
        <v>0.0</v>
      </c>
      <c r="Z57" s="235">
        <v>0.0</v>
      </c>
      <c r="AA57" s="235">
        <v>0.0</v>
      </c>
      <c r="AB57" s="235">
        <v>0.0</v>
      </c>
      <c r="AC57" s="235">
        <v>0.0</v>
      </c>
      <c r="AD57" s="235">
        <v>0.0</v>
      </c>
      <c r="AE57" s="235">
        <v>0.0</v>
      </c>
      <c r="AF57" s="235">
        <v>0.0</v>
      </c>
      <c r="AG57" s="189">
        <f t="shared" si="17"/>
        <v>0</v>
      </c>
      <c r="AH57" s="201"/>
    </row>
    <row r="58" hidden="1" outlineLevel="1">
      <c r="A58" s="288" t="s">
        <v>1535</v>
      </c>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189">
        <f t="shared" si="17"/>
        <v>0</v>
      </c>
      <c r="AH58" s="201"/>
    </row>
    <row r="59">
      <c r="A59" s="289" t="s">
        <v>234</v>
      </c>
      <c r="B59" s="290"/>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0"/>
      <c r="AA59" s="290"/>
      <c r="AB59" s="290"/>
      <c r="AC59" s="290"/>
      <c r="AD59" s="290"/>
      <c r="AE59" s="290"/>
      <c r="AF59" s="290"/>
      <c r="AG59" s="189">
        <f t="shared" si="17"/>
        <v>0</v>
      </c>
      <c r="AH59" s="292"/>
    </row>
    <row r="60" collapsed="1">
      <c r="A60" s="211"/>
      <c r="B60" s="307"/>
      <c r="C60" s="307"/>
      <c r="D60" s="307"/>
      <c r="E60" s="307"/>
      <c r="F60" s="307"/>
      <c r="G60" s="307"/>
      <c r="H60" s="307"/>
      <c r="I60" s="307"/>
      <c r="J60" s="307"/>
      <c r="K60" s="307"/>
      <c r="L60" s="307"/>
      <c r="M60" s="307"/>
      <c r="N60" s="307"/>
      <c r="O60" s="307"/>
      <c r="P60" s="307"/>
      <c r="Q60" s="307"/>
      <c r="R60" s="307"/>
      <c r="S60" s="307"/>
      <c r="T60" s="307"/>
      <c r="U60" s="307"/>
      <c r="V60" s="307"/>
      <c r="W60" s="307"/>
      <c r="X60" s="307"/>
      <c r="Y60" s="307"/>
      <c r="Z60" s="307"/>
      <c r="AA60" s="307"/>
      <c r="AB60" s="307"/>
      <c r="AC60" s="307"/>
      <c r="AD60" s="307"/>
      <c r="AE60" s="307"/>
      <c r="AF60" s="307"/>
      <c r="AG60" s="189"/>
      <c r="AH60" s="150"/>
    </row>
    <row r="61" hidden="1" outlineLevel="1">
      <c r="A61" s="288" t="s">
        <v>235</v>
      </c>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189">
        <f t="shared" ref="AG61:AG64" si="18">SUM(B61:AF61)</f>
        <v>0</v>
      </c>
      <c r="AH61" s="208"/>
    </row>
    <row r="62" hidden="1" outlineLevel="1">
      <c r="A62" s="288" t="s">
        <v>1536</v>
      </c>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189">
        <f t="shared" si="18"/>
        <v>0</v>
      </c>
      <c r="AH62" s="201"/>
    </row>
    <row r="63" hidden="1" outlineLevel="1">
      <c r="A63" s="288" t="s">
        <v>1537</v>
      </c>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189">
        <f t="shared" si="18"/>
        <v>0</v>
      </c>
      <c r="AH63" s="201"/>
    </row>
    <row r="64" hidden="1" outlineLevel="1">
      <c r="A64" s="289" t="s">
        <v>238</v>
      </c>
      <c r="B64" s="290"/>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0"/>
      <c r="AG64" s="189">
        <f t="shared" si="18"/>
        <v>0</v>
      </c>
      <c r="AH64" s="292"/>
    </row>
    <row r="65" hidden="1" outlineLevel="1">
      <c r="A65" s="211"/>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189"/>
      <c r="AH65" s="150"/>
    </row>
    <row r="66" collapsed="1">
      <c r="A66" s="218" t="s">
        <v>239</v>
      </c>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189">
        <f t="shared" ref="AG66:AG70" si="19">SUM(B66:AF66)</f>
        <v>0</v>
      </c>
      <c r="AH66" s="220"/>
    </row>
    <row r="67" hidden="1" outlineLevel="1">
      <c r="A67" s="288" t="s">
        <v>240</v>
      </c>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189">
        <f t="shared" si="19"/>
        <v>0</v>
      </c>
      <c r="AH67" s="208"/>
    </row>
    <row r="68" hidden="1" outlineLevel="1">
      <c r="A68" s="288" t="s">
        <v>1538</v>
      </c>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2"/>
      <c r="AE68" s="222"/>
      <c r="AF68" s="222"/>
      <c r="AG68" s="189">
        <f t="shared" si="19"/>
        <v>0</v>
      </c>
      <c r="AH68" s="208"/>
    </row>
    <row r="69" hidden="1" outlineLevel="1">
      <c r="A69" s="288" t="s">
        <v>1539</v>
      </c>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189">
        <f t="shared" si="19"/>
        <v>0</v>
      </c>
      <c r="AH69" s="150"/>
    </row>
    <row r="70" hidden="1" outlineLevel="1">
      <c r="A70" s="289" t="s">
        <v>243</v>
      </c>
      <c r="B70" s="290"/>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189">
        <f t="shared" si="19"/>
        <v>0</v>
      </c>
      <c r="AH70" s="150"/>
    </row>
    <row r="71" hidden="1" outlineLevel="1">
      <c r="A71" s="211"/>
      <c r="B71" s="352"/>
      <c r="C71" s="352"/>
      <c r="D71" s="352"/>
      <c r="E71" s="352"/>
      <c r="F71" s="352"/>
      <c r="G71" s="352"/>
      <c r="H71" s="352"/>
      <c r="I71" s="352"/>
      <c r="J71" s="352"/>
      <c r="K71" s="352"/>
      <c r="L71" s="352"/>
      <c r="M71" s="352"/>
      <c r="N71" s="352"/>
      <c r="O71" s="352"/>
      <c r="P71" s="352"/>
      <c r="Q71" s="352"/>
      <c r="R71" s="352"/>
      <c r="S71" s="352"/>
      <c r="T71" s="352"/>
      <c r="U71" s="352"/>
      <c r="V71" s="352"/>
      <c r="W71" s="352"/>
      <c r="X71" s="352"/>
      <c r="Y71" s="352"/>
      <c r="Z71" s="352"/>
      <c r="AA71" s="352"/>
      <c r="AB71" s="352"/>
      <c r="AC71" s="352"/>
      <c r="AD71" s="352"/>
      <c r="AE71" s="352"/>
      <c r="AF71" s="352"/>
      <c r="AG71" s="189"/>
      <c r="AH71" s="185"/>
    </row>
    <row r="72" hidden="1" outlineLevel="1">
      <c r="A72" s="288" t="s">
        <v>244</v>
      </c>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189">
        <f t="shared" ref="AG72:AG74" si="20">SUM(B72:AF72)</f>
        <v>0</v>
      </c>
      <c r="AH72" s="208"/>
    </row>
    <row r="73" hidden="1" outlineLevel="1">
      <c r="A73" s="288" t="s">
        <v>1540</v>
      </c>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c r="AA73" s="221"/>
      <c r="AB73" s="221"/>
      <c r="AC73" s="221"/>
      <c r="AD73" s="221"/>
      <c r="AE73" s="221"/>
      <c r="AF73" s="221"/>
      <c r="AG73" s="189">
        <f t="shared" si="20"/>
        <v>0</v>
      </c>
      <c r="AH73" s="208"/>
    </row>
    <row r="74" hidden="1" outlineLevel="1">
      <c r="A74" s="289" t="s">
        <v>246</v>
      </c>
      <c r="B74" s="290"/>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189">
        <f t="shared" si="20"/>
        <v>0</v>
      </c>
      <c r="AH74" s="150"/>
    </row>
    <row r="75" hidden="1" outlineLevel="1">
      <c r="A75" s="211"/>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89"/>
      <c r="AH75" s="185"/>
    </row>
    <row r="76" hidden="1" outlineLevel="1">
      <c r="A76" s="288" t="s">
        <v>1541</v>
      </c>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189">
        <f t="shared" ref="AG76:AG79" si="21">SUM(B76:AF76)</f>
        <v>0</v>
      </c>
      <c r="AH76" s="208"/>
    </row>
    <row r="77" hidden="1" outlineLevel="1">
      <c r="A77" s="288" t="s">
        <v>1542</v>
      </c>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189">
        <f t="shared" si="21"/>
        <v>0</v>
      </c>
      <c r="AH77" s="208"/>
    </row>
    <row r="78" hidden="1" outlineLevel="1">
      <c r="A78" s="288" t="s">
        <v>1543</v>
      </c>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189">
        <f t="shared" si="21"/>
        <v>0</v>
      </c>
      <c r="AH78" s="208"/>
    </row>
    <row r="79" hidden="1" outlineLevel="1">
      <c r="A79" s="296" t="s">
        <v>250</v>
      </c>
      <c r="B79" s="297"/>
      <c r="C79" s="297"/>
      <c r="D79" s="297"/>
      <c r="E79" s="297"/>
      <c r="F79" s="297"/>
      <c r="G79" s="297"/>
      <c r="H79" s="297"/>
      <c r="I79" s="297"/>
      <c r="J79" s="297"/>
      <c r="K79" s="297"/>
      <c r="L79" s="297"/>
      <c r="M79" s="297"/>
      <c r="N79" s="297"/>
      <c r="O79" s="297"/>
      <c r="P79" s="297"/>
      <c r="Q79" s="297"/>
      <c r="R79" s="297"/>
      <c r="S79" s="297"/>
      <c r="T79" s="297"/>
      <c r="U79" s="297"/>
      <c r="V79" s="297"/>
      <c r="W79" s="297"/>
      <c r="X79" s="297"/>
      <c r="Y79" s="297"/>
      <c r="Z79" s="297"/>
      <c r="AA79" s="297"/>
      <c r="AB79" s="297"/>
      <c r="AC79" s="297"/>
      <c r="AD79" s="297"/>
      <c r="AE79" s="297"/>
      <c r="AF79" s="297"/>
      <c r="AG79" s="189">
        <f t="shared" si="21"/>
        <v>0</v>
      </c>
      <c r="AH79" s="298"/>
    </row>
    <row r="80" collapsed="1">
      <c r="A80" s="211"/>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89"/>
      <c r="AH80" s="185"/>
    </row>
    <row r="81" hidden="1" outlineLevel="1">
      <c r="A81" s="299" t="s">
        <v>278</v>
      </c>
      <c r="B81" s="521"/>
      <c r="C81" s="521"/>
      <c r="D81" s="521"/>
      <c r="E81" s="521"/>
      <c r="F81" s="521"/>
      <c r="G81" s="521"/>
      <c r="H81" s="521"/>
      <c r="I81" s="521"/>
      <c r="J81" s="521"/>
      <c r="K81" s="521"/>
      <c r="L81" s="521"/>
      <c r="M81" s="521"/>
      <c r="N81" s="521"/>
      <c r="O81" s="521"/>
      <c r="P81" s="521"/>
      <c r="Q81" s="521"/>
      <c r="R81" s="521"/>
      <c r="S81" s="521"/>
      <c r="T81" s="521"/>
      <c r="U81" s="521"/>
      <c r="V81" s="521"/>
      <c r="W81" s="521"/>
      <c r="X81" s="521"/>
      <c r="Y81" s="521"/>
      <c r="Z81" s="521"/>
      <c r="AA81" s="521"/>
      <c r="AB81" s="521"/>
      <c r="AC81" s="521"/>
      <c r="AD81" s="521"/>
      <c r="AE81" s="521"/>
      <c r="AF81" s="521"/>
      <c r="AG81" s="189">
        <f t="shared" ref="AG81:AG94" si="22">SUM(B81:AF81)</f>
        <v>0</v>
      </c>
      <c r="AH81" s="226"/>
    </row>
    <row r="82" hidden="1" outlineLevel="1">
      <c r="A82" s="300" t="s">
        <v>279</v>
      </c>
      <c r="B82" s="295"/>
      <c r="C82" s="295"/>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189">
        <f t="shared" si="22"/>
        <v>0</v>
      </c>
      <c r="AH82" s="201"/>
    </row>
    <row r="83" hidden="1" outlineLevel="1">
      <c r="A83" s="300" t="s">
        <v>1544</v>
      </c>
      <c r="B83" s="295"/>
      <c r="C83" s="295"/>
      <c r="D83" s="295"/>
      <c r="E83" s="295"/>
      <c r="F83" s="295"/>
      <c r="G83" s="295"/>
      <c r="H83" s="295"/>
      <c r="I83" s="295"/>
      <c r="J83" s="295"/>
      <c r="K83" s="295"/>
      <c r="L83" s="295"/>
      <c r="M83" s="295"/>
      <c r="N83" s="295"/>
      <c r="O83" s="295"/>
      <c r="P83" s="295"/>
      <c r="Q83" s="295"/>
      <c r="R83" s="295"/>
      <c r="S83" s="295"/>
      <c r="T83" s="295"/>
      <c r="U83" s="295"/>
      <c r="V83" s="295"/>
      <c r="W83" s="295"/>
      <c r="X83" s="295"/>
      <c r="Y83" s="295"/>
      <c r="Z83" s="295"/>
      <c r="AA83" s="295"/>
      <c r="AB83" s="295"/>
      <c r="AC83" s="295"/>
      <c r="AD83" s="295"/>
      <c r="AE83" s="295"/>
      <c r="AF83" s="295"/>
      <c r="AG83" s="189">
        <f t="shared" si="22"/>
        <v>0</v>
      </c>
      <c r="AH83" s="201"/>
    </row>
    <row r="84" hidden="1" outlineLevel="1">
      <c r="A84" s="300" t="s">
        <v>1545</v>
      </c>
      <c r="B84" s="295"/>
      <c r="C84" s="295"/>
      <c r="D84" s="295"/>
      <c r="E84" s="295"/>
      <c r="F84" s="295"/>
      <c r="G84" s="295"/>
      <c r="H84" s="295"/>
      <c r="I84" s="295"/>
      <c r="J84" s="295"/>
      <c r="K84" s="295"/>
      <c r="L84" s="295"/>
      <c r="M84" s="295"/>
      <c r="N84" s="295"/>
      <c r="O84" s="295"/>
      <c r="P84" s="295"/>
      <c r="Q84" s="295"/>
      <c r="R84" s="295"/>
      <c r="S84" s="295"/>
      <c r="T84" s="295"/>
      <c r="U84" s="295"/>
      <c r="V84" s="295"/>
      <c r="W84" s="295"/>
      <c r="X84" s="295"/>
      <c r="Y84" s="295"/>
      <c r="Z84" s="295"/>
      <c r="AA84" s="295"/>
      <c r="AB84" s="295"/>
      <c r="AC84" s="295"/>
      <c r="AD84" s="295"/>
      <c r="AE84" s="295"/>
      <c r="AF84" s="295"/>
      <c r="AG84" s="189">
        <f t="shared" si="22"/>
        <v>0</v>
      </c>
      <c r="AH84" s="201"/>
    </row>
    <row r="85" hidden="1" outlineLevel="1">
      <c r="A85" s="300" t="s">
        <v>1546</v>
      </c>
      <c r="B85" s="295"/>
      <c r="C85" s="295"/>
      <c r="D85" s="295"/>
      <c r="E85" s="295"/>
      <c r="F85" s="295"/>
      <c r="G85" s="295"/>
      <c r="H85" s="295"/>
      <c r="I85" s="295"/>
      <c r="J85" s="295"/>
      <c r="K85" s="295"/>
      <c r="L85" s="295"/>
      <c r="M85" s="295"/>
      <c r="N85" s="295"/>
      <c r="O85" s="295"/>
      <c r="P85" s="295"/>
      <c r="Q85" s="295"/>
      <c r="R85" s="295"/>
      <c r="S85" s="295"/>
      <c r="T85" s="295"/>
      <c r="U85" s="295"/>
      <c r="V85" s="295"/>
      <c r="W85" s="295"/>
      <c r="X85" s="295"/>
      <c r="Y85" s="295"/>
      <c r="Z85" s="295"/>
      <c r="AA85" s="295"/>
      <c r="AB85" s="295"/>
      <c r="AC85" s="295"/>
      <c r="AD85" s="295"/>
      <c r="AE85" s="295"/>
      <c r="AF85" s="295"/>
      <c r="AG85" s="189">
        <f t="shared" si="22"/>
        <v>0</v>
      </c>
      <c r="AH85" s="201"/>
    </row>
    <row r="86" hidden="1" outlineLevel="1">
      <c r="A86" s="300" t="s">
        <v>1547</v>
      </c>
      <c r="B86" s="295"/>
      <c r="C86" s="295"/>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c r="AB86" s="295"/>
      <c r="AC86" s="295"/>
      <c r="AD86" s="295"/>
      <c r="AE86" s="295"/>
      <c r="AF86" s="295"/>
      <c r="AG86" s="189">
        <f t="shared" si="22"/>
        <v>0</v>
      </c>
      <c r="AH86" s="201"/>
    </row>
    <row r="87" hidden="1" outlineLevel="1">
      <c r="A87" s="300" t="s">
        <v>1548</v>
      </c>
      <c r="B87" s="295"/>
      <c r="C87" s="295"/>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c r="AB87" s="295"/>
      <c r="AC87" s="295"/>
      <c r="AD87" s="295"/>
      <c r="AE87" s="295"/>
      <c r="AF87" s="295"/>
      <c r="AG87" s="189">
        <f t="shared" si="22"/>
        <v>0</v>
      </c>
      <c r="AH87" s="201"/>
    </row>
    <row r="88" hidden="1" outlineLevel="1">
      <c r="A88" s="300" t="s">
        <v>1549</v>
      </c>
      <c r="B88" s="295"/>
      <c r="C88" s="295"/>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c r="AB88" s="295"/>
      <c r="AC88" s="295"/>
      <c r="AD88" s="295"/>
      <c r="AE88" s="295"/>
      <c r="AF88" s="295"/>
      <c r="AG88" s="189">
        <f t="shared" si="22"/>
        <v>0</v>
      </c>
      <c r="AH88" s="201"/>
    </row>
    <row r="89" hidden="1" outlineLevel="1">
      <c r="A89" s="300" t="s">
        <v>1550</v>
      </c>
      <c r="B89" s="295"/>
      <c r="C89" s="295"/>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c r="AB89" s="295"/>
      <c r="AC89" s="295"/>
      <c r="AD89" s="295"/>
      <c r="AE89" s="295"/>
      <c r="AF89" s="295"/>
      <c r="AG89" s="189">
        <f t="shared" si="22"/>
        <v>0</v>
      </c>
      <c r="AH89" s="201"/>
    </row>
    <row r="90" hidden="1" outlineLevel="1">
      <c r="A90" s="300" t="s">
        <v>1551</v>
      </c>
      <c r="B90" s="295"/>
      <c r="C90" s="295"/>
      <c r="D90" s="295"/>
      <c r="E90" s="295"/>
      <c r="F90" s="295"/>
      <c r="G90" s="295"/>
      <c r="H90" s="295"/>
      <c r="I90" s="295"/>
      <c r="J90" s="295"/>
      <c r="K90" s="295"/>
      <c r="L90" s="295"/>
      <c r="M90" s="295"/>
      <c r="N90" s="295"/>
      <c r="O90" s="295"/>
      <c r="P90" s="295"/>
      <c r="Q90" s="295"/>
      <c r="R90" s="295"/>
      <c r="S90" s="295"/>
      <c r="T90" s="295"/>
      <c r="U90" s="295"/>
      <c r="V90" s="295"/>
      <c r="W90" s="295"/>
      <c r="X90" s="295"/>
      <c r="Y90" s="295"/>
      <c r="Z90" s="295"/>
      <c r="AA90" s="295"/>
      <c r="AB90" s="295"/>
      <c r="AC90" s="295"/>
      <c r="AD90" s="295"/>
      <c r="AE90" s="295"/>
      <c r="AF90" s="295"/>
      <c r="AG90" s="189">
        <f t="shared" si="22"/>
        <v>0</v>
      </c>
      <c r="AH90" s="201"/>
    </row>
    <row r="91" hidden="1" outlineLevel="1">
      <c r="A91" s="288" t="s">
        <v>1552</v>
      </c>
      <c r="B91" s="295"/>
      <c r="C91" s="295"/>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c r="AB91" s="295"/>
      <c r="AC91" s="295"/>
      <c r="AD91" s="295"/>
      <c r="AE91" s="295"/>
      <c r="AF91" s="295"/>
      <c r="AG91" s="189">
        <f t="shared" si="22"/>
        <v>0</v>
      </c>
      <c r="AH91" s="201"/>
    </row>
    <row r="92" hidden="1" outlineLevel="1">
      <c r="A92" s="288" t="s">
        <v>1553</v>
      </c>
      <c r="B92" s="295"/>
      <c r="C92" s="295"/>
      <c r="D92" s="295"/>
      <c r="E92" s="295"/>
      <c r="F92" s="295"/>
      <c r="G92" s="295"/>
      <c r="H92" s="295"/>
      <c r="I92" s="295"/>
      <c r="J92" s="295"/>
      <c r="K92" s="295"/>
      <c r="L92" s="295"/>
      <c r="M92" s="295"/>
      <c r="N92" s="295"/>
      <c r="O92" s="295"/>
      <c r="P92" s="295"/>
      <c r="Q92" s="295"/>
      <c r="R92" s="295"/>
      <c r="S92" s="295"/>
      <c r="T92" s="295"/>
      <c r="U92" s="295"/>
      <c r="V92" s="295"/>
      <c r="W92" s="295"/>
      <c r="X92" s="295"/>
      <c r="Y92" s="295"/>
      <c r="Z92" s="295"/>
      <c r="AA92" s="295"/>
      <c r="AB92" s="295"/>
      <c r="AC92" s="295"/>
      <c r="AD92" s="295"/>
      <c r="AE92" s="295"/>
      <c r="AF92" s="295"/>
      <c r="AG92" s="189">
        <f t="shared" si="22"/>
        <v>0</v>
      </c>
      <c r="AH92" s="201"/>
    </row>
    <row r="93" hidden="1" outlineLevel="1">
      <c r="A93" s="288" t="s">
        <v>290</v>
      </c>
      <c r="B93" s="295"/>
      <c r="C93" s="295"/>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c r="AB93" s="295"/>
      <c r="AC93" s="295"/>
      <c r="AD93" s="295"/>
      <c r="AE93" s="295"/>
      <c r="AF93" s="295"/>
      <c r="AG93" s="189">
        <f t="shared" si="22"/>
        <v>0</v>
      </c>
      <c r="AH93" s="201"/>
    </row>
    <row r="94" hidden="1" outlineLevel="1">
      <c r="A94" s="296" t="s">
        <v>291</v>
      </c>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c r="AB94" s="297"/>
      <c r="AC94" s="297"/>
      <c r="AD94" s="297"/>
      <c r="AE94" s="297"/>
      <c r="AF94" s="297"/>
      <c r="AG94" s="189">
        <f t="shared" si="22"/>
        <v>0</v>
      </c>
      <c r="AH94" s="298"/>
    </row>
    <row r="95" hidden="1" outlineLevel="1">
      <c r="A95" s="158"/>
      <c r="B95" s="315"/>
      <c r="C95" s="315"/>
      <c r="D95" s="315"/>
      <c r="E95" s="315"/>
      <c r="F95" s="315"/>
      <c r="G95" s="315"/>
      <c r="H95" s="315"/>
      <c r="I95" s="315"/>
      <c r="J95" s="315"/>
      <c r="K95" s="315"/>
      <c r="L95" s="315"/>
      <c r="M95" s="315"/>
      <c r="N95" s="315"/>
      <c r="O95" s="315"/>
      <c r="P95" s="315"/>
      <c r="Q95" s="315"/>
      <c r="R95" s="315"/>
      <c r="S95" s="315"/>
      <c r="T95" s="315"/>
      <c r="U95" s="315"/>
      <c r="V95" s="315"/>
      <c r="W95" s="315"/>
      <c r="X95" s="315"/>
      <c r="Y95" s="315"/>
      <c r="Z95" s="315"/>
      <c r="AA95" s="315"/>
      <c r="AB95" s="315"/>
      <c r="AC95" s="315"/>
      <c r="AD95" s="315"/>
      <c r="AE95" s="315"/>
      <c r="AF95" s="315"/>
      <c r="AG95" s="189"/>
      <c r="AH95" s="201"/>
    </row>
    <row r="96">
      <c r="A96" s="186" t="s">
        <v>1554</v>
      </c>
      <c r="B96" s="315"/>
      <c r="C96" s="315"/>
      <c r="D96" s="315"/>
      <c r="E96" s="315"/>
      <c r="F96" s="315"/>
      <c r="G96" s="315"/>
      <c r="H96" s="315"/>
      <c r="I96" s="315"/>
      <c r="J96" s="315"/>
      <c r="K96" s="315"/>
      <c r="L96" s="315"/>
      <c r="M96" s="315"/>
      <c r="N96" s="315"/>
      <c r="O96" s="315"/>
      <c r="P96" s="315"/>
      <c r="Q96" s="315"/>
      <c r="R96" s="315"/>
      <c r="S96" s="315"/>
      <c r="T96" s="315"/>
      <c r="U96" s="315"/>
      <c r="V96" s="315"/>
      <c r="W96" s="315"/>
      <c r="X96" s="315"/>
      <c r="Y96" s="315"/>
      <c r="Z96" s="315"/>
      <c r="AA96" s="315"/>
      <c r="AB96" s="315"/>
      <c r="AC96" s="315"/>
      <c r="AD96" s="315"/>
      <c r="AE96" s="315"/>
      <c r="AF96" s="315"/>
      <c r="AG96" s="189"/>
      <c r="AH96" s="319"/>
    </row>
    <row r="97">
      <c r="A97" s="356" t="s">
        <v>1438</v>
      </c>
      <c r="B97" s="522"/>
      <c r="C97" s="522"/>
      <c r="D97" s="522"/>
      <c r="E97" s="522"/>
      <c r="F97" s="522"/>
      <c r="G97" s="522"/>
      <c r="H97" s="522"/>
      <c r="I97" s="522"/>
      <c r="J97" s="522"/>
      <c r="K97" s="522"/>
      <c r="L97" s="522"/>
      <c r="M97" s="522"/>
      <c r="N97" s="522"/>
      <c r="O97" s="522"/>
      <c r="P97" s="522"/>
      <c r="Q97" s="522"/>
      <c r="R97" s="522"/>
      <c r="S97" s="522"/>
      <c r="T97" s="522"/>
      <c r="U97" s="522"/>
      <c r="V97" s="522"/>
      <c r="W97" s="522"/>
      <c r="X97" s="522"/>
      <c r="Y97" s="522"/>
      <c r="Z97" s="522"/>
      <c r="AA97" s="522"/>
      <c r="AB97" s="522"/>
      <c r="AC97" s="522"/>
      <c r="AD97" s="522"/>
      <c r="AE97" s="522"/>
      <c r="AF97" s="522"/>
      <c r="AG97" s="189">
        <f t="shared" ref="AG97:AG100" si="23">SUM(B97:AF97)</f>
        <v>0</v>
      </c>
      <c r="AH97" s="150"/>
    </row>
    <row r="98">
      <c r="A98" s="356" t="s">
        <v>799</v>
      </c>
      <c r="B98" s="522"/>
      <c r="C98" s="522"/>
      <c r="D98" s="522"/>
      <c r="E98" s="522"/>
      <c r="F98" s="522"/>
      <c r="G98" s="522"/>
      <c r="H98" s="522"/>
      <c r="I98" s="522"/>
      <c r="J98" s="522"/>
      <c r="K98" s="522"/>
      <c r="L98" s="522"/>
      <c r="M98" s="522"/>
      <c r="N98" s="522"/>
      <c r="O98" s="522"/>
      <c r="P98" s="522"/>
      <c r="Q98" s="522"/>
      <c r="R98" s="522"/>
      <c r="S98" s="522"/>
      <c r="T98" s="522"/>
      <c r="U98" s="522"/>
      <c r="V98" s="522"/>
      <c r="W98" s="522"/>
      <c r="X98" s="522"/>
      <c r="Y98" s="522"/>
      <c r="Z98" s="522"/>
      <c r="AA98" s="522"/>
      <c r="AB98" s="522"/>
      <c r="AC98" s="522"/>
      <c r="AD98" s="522"/>
      <c r="AE98" s="522"/>
      <c r="AF98" s="522"/>
      <c r="AG98" s="189">
        <f t="shared" si="23"/>
        <v>0</v>
      </c>
      <c r="AH98" s="150"/>
    </row>
    <row r="99">
      <c r="A99" s="356" t="s">
        <v>1439</v>
      </c>
      <c r="B99" s="522"/>
      <c r="C99" s="522"/>
      <c r="D99" s="522"/>
      <c r="E99" s="522"/>
      <c r="F99" s="522"/>
      <c r="G99" s="522"/>
      <c r="H99" s="522"/>
      <c r="I99" s="522"/>
      <c r="J99" s="522"/>
      <c r="K99" s="522"/>
      <c r="L99" s="522"/>
      <c r="M99" s="522"/>
      <c r="N99" s="522"/>
      <c r="O99" s="522"/>
      <c r="P99" s="522"/>
      <c r="Q99" s="522"/>
      <c r="R99" s="522"/>
      <c r="S99" s="522"/>
      <c r="T99" s="522"/>
      <c r="U99" s="522"/>
      <c r="V99" s="522"/>
      <c r="W99" s="522"/>
      <c r="X99" s="522"/>
      <c r="Y99" s="522"/>
      <c r="Z99" s="522"/>
      <c r="AA99" s="522"/>
      <c r="AB99" s="522"/>
      <c r="AC99" s="522"/>
      <c r="AD99" s="522"/>
      <c r="AE99" s="522"/>
      <c r="AF99" s="522"/>
      <c r="AG99" s="189">
        <f t="shared" si="23"/>
        <v>0</v>
      </c>
      <c r="AH99" s="150"/>
    </row>
    <row r="100">
      <c r="A100" s="490" t="s">
        <v>1440</v>
      </c>
      <c r="B100" s="414"/>
      <c r="C100" s="414"/>
      <c r="D100" s="414"/>
      <c r="E100" s="414"/>
      <c r="F100" s="414"/>
      <c r="G100" s="414"/>
      <c r="H100" s="414"/>
      <c r="I100" s="414"/>
      <c r="J100" s="414"/>
      <c r="K100" s="414"/>
      <c r="L100" s="414"/>
      <c r="M100" s="414"/>
      <c r="N100" s="414"/>
      <c r="O100" s="414"/>
      <c r="P100" s="414"/>
      <c r="Q100" s="414"/>
      <c r="R100" s="414"/>
      <c r="S100" s="414"/>
      <c r="T100" s="414"/>
      <c r="U100" s="414"/>
      <c r="V100" s="414"/>
      <c r="W100" s="414"/>
      <c r="X100" s="414"/>
      <c r="Y100" s="414"/>
      <c r="Z100" s="414"/>
      <c r="AA100" s="414"/>
      <c r="AB100" s="414"/>
      <c r="AC100" s="414"/>
      <c r="AD100" s="414"/>
      <c r="AE100" s="414"/>
      <c r="AF100" s="414"/>
      <c r="AG100" s="189">
        <f t="shared" si="23"/>
        <v>0</v>
      </c>
      <c r="AH100" s="150"/>
    </row>
    <row r="101">
      <c r="A101" s="158"/>
      <c r="B101" s="315"/>
      <c r="C101" s="315"/>
      <c r="D101" s="315"/>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315"/>
      <c r="AD101" s="315"/>
      <c r="AE101" s="315"/>
      <c r="AF101" s="315"/>
      <c r="AG101" s="484"/>
      <c r="AH101" s="201"/>
    </row>
    <row r="102">
      <c r="A102" s="293"/>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c r="AA102" s="491"/>
      <c r="AB102" s="491"/>
      <c r="AC102" s="491"/>
      <c r="AD102" s="491"/>
      <c r="AE102" s="491"/>
      <c r="AF102" s="491"/>
      <c r="AG102" s="492"/>
      <c r="AH102" s="150"/>
    </row>
    <row r="103">
      <c r="A103" s="293"/>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c r="AA103" s="491"/>
      <c r="AB103" s="491"/>
      <c r="AC103" s="491"/>
      <c r="AD103" s="491"/>
      <c r="AE103" s="491"/>
      <c r="AF103" s="491"/>
      <c r="AG103" s="492"/>
      <c r="AH103" s="150"/>
    </row>
    <row r="104">
      <c r="A104" s="293"/>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c r="AA104" s="491"/>
      <c r="AB104" s="491"/>
      <c r="AC104" s="491"/>
      <c r="AD104" s="491"/>
      <c r="AE104" s="491"/>
      <c r="AF104" s="491"/>
      <c r="AG104" s="492"/>
      <c r="AH104" s="150"/>
    </row>
    <row r="105">
      <c r="A105" s="293"/>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c r="AA105" s="491"/>
      <c r="AB105" s="491"/>
      <c r="AC105" s="491"/>
      <c r="AD105" s="491"/>
      <c r="AE105" s="491"/>
      <c r="AF105" s="491"/>
      <c r="AG105" s="492"/>
      <c r="AH105" s="150"/>
    </row>
    <row r="106">
      <c r="A106" s="293"/>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c r="AD106" s="491"/>
      <c r="AE106" s="491"/>
      <c r="AF106" s="491"/>
      <c r="AG106" s="492"/>
      <c r="AH106" s="150"/>
    </row>
    <row r="107">
      <c r="A107" s="293"/>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c r="AD107" s="491"/>
      <c r="AE107" s="491"/>
      <c r="AF107" s="491"/>
      <c r="AG107" s="492"/>
      <c r="AH107" s="15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s>
  <sheetData>
    <row r="1">
      <c r="A1" s="139" t="s">
        <v>251</v>
      </c>
      <c r="B1" s="1">
        <v>46143.0</v>
      </c>
      <c r="C1" s="1">
        <v>46144.0</v>
      </c>
      <c r="D1" s="1">
        <v>46145.0</v>
      </c>
      <c r="E1" s="1">
        <v>46146.0</v>
      </c>
      <c r="F1" s="1">
        <v>46147.0</v>
      </c>
      <c r="G1" s="1">
        <v>46148.0</v>
      </c>
      <c r="H1" s="1">
        <v>46149.0</v>
      </c>
      <c r="I1" s="1">
        <v>46150.0</v>
      </c>
      <c r="J1" s="1">
        <v>46151.0</v>
      </c>
      <c r="K1" s="1">
        <v>46152.0</v>
      </c>
      <c r="L1" s="1">
        <v>46153.0</v>
      </c>
      <c r="M1" s="1">
        <v>46154.0</v>
      </c>
      <c r="N1" s="1">
        <v>46155.0</v>
      </c>
      <c r="O1" s="1">
        <v>46156.0</v>
      </c>
      <c r="P1" s="1">
        <v>46157.0</v>
      </c>
      <c r="Q1" s="1">
        <v>46158.0</v>
      </c>
      <c r="R1" s="1">
        <v>46159.0</v>
      </c>
      <c r="S1" s="1">
        <v>46160.0</v>
      </c>
      <c r="T1" s="1">
        <v>46161.0</v>
      </c>
      <c r="U1" s="1">
        <v>46162.0</v>
      </c>
      <c r="V1" s="1">
        <v>46163.0</v>
      </c>
      <c r="W1" s="1">
        <v>46164.0</v>
      </c>
      <c r="X1" s="1">
        <v>46165.0</v>
      </c>
      <c r="Y1" s="1">
        <v>46166.0</v>
      </c>
      <c r="Z1" s="1">
        <v>46167.0</v>
      </c>
      <c r="AA1" s="1">
        <v>46168.0</v>
      </c>
      <c r="AB1" s="1">
        <v>46169.0</v>
      </c>
      <c r="AC1" s="1">
        <v>46170.0</v>
      </c>
      <c r="AD1" s="1">
        <v>46171.0</v>
      </c>
      <c r="AE1" s="1">
        <v>46172.0</v>
      </c>
      <c r="AF1" s="1">
        <v>46173.0</v>
      </c>
      <c r="AG1" s="142"/>
    </row>
    <row r="2">
      <c r="A2" s="375" t="s">
        <v>252</v>
      </c>
      <c r="B2" s="141" t="s">
        <v>15</v>
      </c>
      <c r="C2" s="141" t="s">
        <v>16</v>
      </c>
      <c r="D2" s="141" t="s">
        <v>17</v>
      </c>
      <c r="E2" s="141" t="s">
        <v>18</v>
      </c>
      <c r="F2" s="141" t="s">
        <v>19</v>
      </c>
      <c r="G2" s="141" t="s">
        <v>20</v>
      </c>
      <c r="H2" s="141" t="s">
        <v>21</v>
      </c>
      <c r="I2" s="141" t="s">
        <v>15</v>
      </c>
      <c r="J2" s="141" t="s">
        <v>16</v>
      </c>
      <c r="K2" s="141" t="s">
        <v>17</v>
      </c>
      <c r="L2" s="141" t="s">
        <v>18</v>
      </c>
      <c r="M2" s="141" t="s">
        <v>19</v>
      </c>
      <c r="N2" s="141" t="s">
        <v>20</v>
      </c>
      <c r="O2" s="141" t="s">
        <v>21</v>
      </c>
      <c r="P2" s="141" t="s">
        <v>15</v>
      </c>
      <c r="Q2" s="141" t="s">
        <v>16</v>
      </c>
      <c r="R2" s="141" t="s">
        <v>17</v>
      </c>
      <c r="S2" s="141" t="s">
        <v>18</v>
      </c>
      <c r="T2" s="141" t="s">
        <v>19</v>
      </c>
      <c r="U2" s="141" t="s">
        <v>20</v>
      </c>
      <c r="V2" s="141" t="s">
        <v>21</v>
      </c>
      <c r="W2" s="141" t="s">
        <v>15</v>
      </c>
      <c r="X2" s="141" t="s">
        <v>16</v>
      </c>
      <c r="Y2" s="141" t="s">
        <v>17</v>
      </c>
      <c r="Z2" s="141" t="s">
        <v>18</v>
      </c>
      <c r="AA2" s="141" t="s">
        <v>19</v>
      </c>
      <c r="AB2" s="141" t="s">
        <v>20</v>
      </c>
      <c r="AC2" s="141" t="s">
        <v>21</v>
      </c>
      <c r="AD2" s="141" t="s">
        <v>15</v>
      </c>
      <c r="AE2" s="141" t="s">
        <v>16</v>
      </c>
      <c r="AF2" s="141" t="s">
        <v>17</v>
      </c>
      <c r="AG2" s="142"/>
    </row>
    <row r="3">
      <c r="A3" s="523"/>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397"/>
    </row>
    <row r="4">
      <c r="A4" s="423" t="s">
        <v>1555</v>
      </c>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397"/>
    </row>
    <row r="5">
      <c r="A5" s="524" t="s">
        <v>1556</v>
      </c>
      <c r="B5" s="525">
        <f t="shared" ref="B5:AF5" si="1">SUM(B6:B7)</f>
        <v>13127.89618</v>
      </c>
      <c r="C5" s="525">
        <f t="shared" si="1"/>
        <v>15023.86065</v>
      </c>
      <c r="D5" s="525">
        <f t="shared" si="1"/>
        <v>18353.85599</v>
      </c>
      <c r="E5" s="525">
        <f t="shared" si="1"/>
        <v>17826.28505</v>
      </c>
      <c r="F5" s="525">
        <f t="shared" si="1"/>
        <v>13479.33997</v>
      </c>
      <c r="G5" s="525">
        <f t="shared" si="1"/>
        <v>13361.72387</v>
      </c>
      <c r="H5" s="525">
        <f t="shared" si="1"/>
        <v>10807.72776</v>
      </c>
      <c r="I5" s="525">
        <f t="shared" si="1"/>
        <v>13004.37808</v>
      </c>
      <c r="J5" s="525">
        <f t="shared" si="1"/>
        <v>13493.27575</v>
      </c>
      <c r="K5" s="525">
        <f t="shared" si="1"/>
        <v>19941.69778</v>
      </c>
      <c r="L5" s="525">
        <f t="shared" si="1"/>
        <v>19721.58764</v>
      </c>
      <c r="M5" s="525">
        <f t="shared" si="1"/>
        <v>18196.06125</v>
      </c>
      <c r="N5" s="525">
        <f t="shared" si="1"/>
        <v>13700.27592</v>
      </c>
      <c r="O5" s="525">
        <f t="shared" si="1"/>
        <v>12387.49357</v>
      </c>
      <c r="P5" s="525">
        <f t="shared" si="1"/>
        <v>12810.11468</v>
      </c>
      <c r="Q5" s="525">
        <f t="shared" si="1"/>
        <v>14562.84754</v>
      </c>
      <c r="R5" s="525">
        <f t="shared" si="1"/>
        <v>26538.9159</v>
      </c>
      <c r="S5" s="525">
        <f t="shared" si="1"/>
        <v>37260.90406</v>
      </c>
      <c r="T5" s="525">
        <f t="shared" si="1"/>
        <v>23845.1572</v>
      </c>
      <c r="U5" s="525">
        <f t="shared" si="1"/>
        <v>16796.80925</v>
      </c>
      <c r="V5" s="525">
        <f t="shared" si="1"/>
        <v>14190.698</v>
      </c>
      <c r="W5" s="525">
        <f t="shared" si="1"/>
        <v>13708.69465</v>
      </c>
      <c r="X5" s="525">
        <f t="shared" si="1"/>
        <v>16023.60718</v>
      </c>
      <c r="Y5" s="525">
        <f t="shared" si="1"/>
        <v>20450.35473</v>
      </c>
      <c r="Z5" s="525">
        <f t="shared" si="1"/>
        <v>19094.19189</v>
      </c>
      <c r="AA5" s="525">
        <f t="shared" si="1"/>
        <v>16156.58412</v>
      </c>
      <c r="AB5" s="525">
        <f t="shared" si="1"/>
        <v>12401.28332</v>
      </c>
      <c r="AC5" s="525">
        <f t="shared" si="1"/>
        <v>10390.19715</v>
      </c>
      <c r="AD5" s="525">
        <f t="shared" si="1"/>
        <v>10557.1202</v>
      </c>
      <c r="AE5" s="525">
        <f t="shared" si="1"/>
        <v>11693.79349</v>
      </c>
      <c r="AF5" s="525">
        <f t="shared" si="1"/>
        <v>16487.12708</v>
      </c>
      <c r="AG5" s="383">
        <f t="shared" ref="AG5:AG11" si="2">SUM(B5:AF5)</f>
        <v>505393.8599</v>
      </c>
    </row>
    <row r="6" outlineLevel="1">
      <c r="A6" s="524" t="s">
        <v>1557</v>
      </c>
      <c r="B6" s="526">
        <v>11593.65719</v>
      </c>
      <c r="C6" s="526">
        <v>13783.96393</v>
      </c>
      <c r="D6" s="526">
        <v>16967.05122</v>
      </c>
      <c r="E6" s="526">
        <v>16666.76385</v>
      </c>
      <c r="F6" s="526">
        <v>12277.30834</v>
      </c>
      <c r="G6" s="526">
        <v>12411.07211</v>
      </c>
      <c r="H6" s="526">
        <v>9810.863463</v>
      </c>
      <c r="I6" s="526">
        <v>11834.18434</v>
      </c>
      <c r="J6" s="526">
        <v>12429.8729</v>
      </c>
      <c r="K6" s="526">
        <v>18675.15731</v>
      </c>
      <c r="L6" s="526">
        <v>18428.2154</v>
      </c>
      <c r="M6" s="526">
        <v>16886.32097</v>
      </c>
      <c r="N6" s="526">
        <v>12600.18545</v>
      </c>
      <c r="O6" s="526">
        <v>11307.02314</v>
      </c>
      <c r="P6" s="526">
        <v>11533.30608</v>
      </c>
      <c r="Q6" s="526">
        <v>13402.20223</v>
      </c>
      <c r="R6" s="526">
        <v>25426.22739</v>
      </c>
      <c r="S6" s="526">
        <v>36216.17419</v>
      </c>
      <c r="T6" s="526">
        <v>22964.74759</v>
      </c>
      <c r="U6" s="526">
        <v>15751.13399</v>
      </c>
      <c r="V6" s="526">
        <v>13290.93142</v>
      </c>
      <c r="W6" s="526">
        <v>12688.05244</v>
      </c>
      <c r="X6" s="526">
        <v>14806.59166</v>
      </c>
      <c r="Y6" s="526">
        <v>19185.42412</v>
      </c>
      <c r="Z6" s="526">
        <v>17096.32496</v>
      </c>
      <c r="AA6" s="526">
        <v>14050.21297</v>
      </c>
      <c r="AB6" s="526">
        <v>10868.62943</v>
      </c>
      <c r="AC6" s="526">
        <v>8971.575818</v>
      </c>
      <c r="AD6" s="526">
        <v>9100.653884</v>
      </c>
      <c r="AE6" s="526">
        <v>10652.98293</v>
      </c>
      <c r="AF6" s="526">
        <v>15548.09643</v>
      </c>
      <c r="AG6" s="383">
        <f t="shared" si="2"/>
        <v>467224.9071</v>
      </c>
    </row>
    <row r="7" outlineLevel="1">
      <c r="A7" s="524" t="s">
        <v>1558</v>
      </c>
      <c r="B7" s="526">
        <v>1534.238991</v>
      </c>
      <c r="C7" s="526">
        <v>1239.896719</v>
      </c>
      <c r="D7" s="526">
        <v>1386.804767</v>
      </c>
      <c r="E7" s="526">
        <v>1159.521195</v>
      </c>
      <c r="F7" s="526">
        <v>1202.031634</v>
      </c>
      <c r="G7" s="526">
        <v>950.651756</v>
      </c>
      <c r="H7" s="526">
        <v>996.864297</v>
      </c>
      <c r="I7" s="526">
        <v>1170.193737</v>
      </c>
      <c r="J7" s="526">
        <v>1063.402847</v>
      </c>
      <c r="K7" s="526">
        <v>1266.54047</v>
      </c>
      <c r="L7" s="526">
        <v>1293.372243</v>
      </c>
      <c r="M7" s="526">
        <v>1309.740282</v>
      </c>
      <c r="N7" s="526">
        <v>1100.09047</v>
      </c>
      <c r="O7" s="526">
        <v>1080.470425</v>
      </c>
      <c r="P7" s="526">
        <v>1276.808598</v>
      </c>
      <c r="Q7" s="526">
        <v>1160.645314</v>
      </c>
      <c r="R7" s="526">
        <v>1112.688511</v>
      </c>
      <c r="S7" s="526">
        <v>1044.729865</v>
      </c>
      <c r="T7" s="526">
        <v>880.409606</v>
      </c>
      <c r="U7" s="526">
        <v>1045.675257</v>
      </c>
      <c r="V7" s="526">
        <v>899.766578</v>
      </c>
      <c r="W7" s="526">
        <v>1020.642212</v>
      </c>
      <c r="X7" s="526">
        <v>1217.015515</v>
      </c>
      <c r="Y7" s="526">
        <v>1264.930613</v>
      </c>
      <c r="Z7" s="526">
        <v>1997.866931</v>
      </c>
      <c r="AA7" s="526">
        <v>2106.371153</v>
      </c>
      <c r="AB7" s="526">
        <v>1532.653885</v>
      </c>
      <c r="AC7" s="526">
        <v>1418.621328</v>
      </c>
      <c r="AD7" s="526">
        <v>1456.466318</v>
      </c>
      <c r="AE7" s="526">
        <v>1040.810558</v>
      </c>
      <c r="AF7" s="526">
        <v>939.030645</v>
      </c>
      <c r="AG7" s="383">
        <f t="shared" si="2"/>
        <v>38168.95272</v>
      </c>
    </row>
    <row r="8">
      <c r="A8" s="524" t="s">
        <v>1559</v>
      </c>
      <c r="B8" s="525">
        <v>2953.36</v>
      </c>
      <c r="C8" s="525">
        <v>3956.6</v>
      </c>
      <c r="D8" s="525">
        <v>4396.21</v>
      </c>
      <c r="E8" s="525">
        <v>3479.07</v>
      </c>
      <c r="F8" s="525">
        <v>3123.28</v>
      </c>
      <c r="G8" s="525">
        <v>3136.42</v>
      </c>
      <c r="H8" s="525">
        <v>3023.04</v>
      </c>
      <c r="I8" s="525">
        <v>2831.87</v>
      </c>
      <c r="J8" s="525">
        <v>3207.53</v>
      </c>
      <c r="K8" s="525">
        <v>4509.79</v>
      </c>
      <c r="L8" s="525">
        <v>4317.35</v>
      </c>
      <c r="M8" s="525">
        <v>2462.51</v>
      </c>
      <c r="N8" s="525">
        <v>3210.37</v>
      </c>
      <c r="O8" s="525">
        <v>2733.26</v>
      </c>
      <c r="P8" s="525">
        <v>2620.81</v>
      </c>
      <c r="Q8" s="525">
        <v>3022.14</v>
      </c>
      <c r="R8" s="525">
        <v>7098.48</v>
      </c>
      <c r="S8" s="525">
        <v>6624.02</v>
      </c>
      <c r="T8" s="525">
        <v>3711.7</v>
      </c>
      <c r="U8" s="525">
        <v>2705.34</v>
      </c>
      <c r="V8" s="525">
        <v>3335.14</v>
      </c>
      <c r="W8" s="525">
        <v>3087.6</v>
      </c>
      <c r="X8" s="525">
        <v>3464.33</v>
      </c>
      <c r="Y8" s="525">
        <v>4446.59</v>
      </c>
      <c r="Z8" s="525">
        <v>3573.76</v>
      </c>
      <c r="AA8" s="525">
        <v>2330.66</v>
      </c>
      <c r="AB8" s="525">
        <v>2216.74</v>
      </c>
      <c r="AC8" s="525">
        <v>3190.08</v>
      </c>
      <c r="AD8" s="525">
        <v>1520.76</v>
      </c>
      <c r="AE8" s="525">
        <v>2137.88</v>
      </c>
      <c r="AF8" s="525">
        <v>2630.65</v>
      </c>
      <c r="AG8" s="383">
        <f t="shared" si="2"/>
        <v>105057.34</v>
      </c>
    </row>
    <row r="9" outlineLevel="1">
      <c r="A9" s="524" t="s">
        <v>1557</v>
      </c>
      <c r="B9" s="527">
        <f t="shared" ref="B9:AF9" si="3">B8-B10</f>
        <v>2763.54</v>
      </c>
      <c r="C9" s="527">
        <f t="shared" si="3"/>
        <v>3756.43</v>
      </c>
      <c r="D9" s="527">
        <f t="shared" si="3"/>
        <v>4133.5</v>
      </c>
      <c r="E9" s="527">
        <f t="shared" si="3"/>
        <v>3245.52</v>
      </c>
      <c r="F9" s="527">
        <f t="shared" si="3"/>
        <v>2901.71</v>
      </c>
      <c r="G9" s="527">
        <f t="shared" si="3"/>
        <v>2941.19</v>
      </c>
      <c r="H9" s="527">
        <f t="shared" si="3"/>
        <v>2847.97</v>
      </c>
      <c r="I9" s="527">
        <f t="shared" si="3"/>
        <v>2515.29</v>
      </c>
      <c r="J9" s="527">
        <f t="shared" si="3"/>
        <v>2948.39</v>
      </c>
      <c r="K9" s="527">
        <f t="shared" si="3"/>
        <v>4221.85</v>
      </c>
      <c r="L9" s="527">
        <f t="shared" si="3"/>
        <v>4020.21</v>
      </c>
      <c r="M9" s="527">
        <f t="shared" si="3"/>
        <v>2168.06</v>
      </c>
      <c r="N9" s="527">
        <f t="shared" si="3"/>
        <v>2990.56</v>
      </c>
      <c r="O9" s="527">
        <f t="shared" si="3"/>
        <v>2465.88</v>
      </c>
      <c r="P9" s="527">
        <f t="shared" si="3"/>
        <v>2516.34</v>
      </c>
      <c r="Q9" s="527">
        <f t="shared" si="3"/>
        <v>2807.93</v>
      </c>
      <c r="R9" s="527">
        <f t="shared" si="3"/>
        <v>6927.89</v>
      </c>
      <c r="S9" s="527">
        <f t="shared" si="3"/>
        <v>6508.6</v>
      </c>
      <c r="T9" s="527">
        <f t="shared" si="3"/>
        <v>3511.09</v>
      </c>
      <c r="U9" s="527">
        <f t="shared" si="3"/>
        <v>2479.18</v>
      </c>
      <c r="V9" s="527">
        <f t="shared" si="3"/>
        <v>3140.16</v>
      </c>
      <c r="W9" s="527">
        <f t="shared" si="3"/>
        <v>2875.96</v>
      </c>
      <c r="X9" s="527">
        <f t="shared" si="3"/>
        <v>3303.8</v>
      </c>
      <c r="Y9" s="527">
        <f t="shared" si="3"/>
        <v>4232.74</v>
      </c>
      <c r="Z9" s="527">
        <f t="shared" si="3"/>
        <v>3160.11</v>
      </c>
      <c r="AA9" s="527">
        <f t="shared" si="3"/>
        <v>1926.26</v>
      </c>
      <c r="AB9" s="527">
        <f t="shared" si="3"/>
        <v>1976.44</v>
      </c>
      <c r="AC9" s="527">
        <f t="shared" si="3"/>
        <v>2279.34</v>
      </c>
      <c r="AD9" s="527">
        <f t="shared" si="3"/>
        <v>1479.37</v>
      </c>
      <c r="AE9" s="527">
        <f t="shared" si="3"/>
        <v>2043.73</v>
      </c>
      <c r="AF9" s="527">
        <f t="shared" si="3"/>
        <v>2599.22</v>
      </c>
      <c r="AG9" s="383">
        <f t="shared" si="2"/>
        <v>97688.26</v>
      </c>
    </row>
    <row r="10" outlineLevel="1">
      <c r="A10" s="524" t="s">
        <v>1558</v>
      </c>
      <c r="B10" s="527">
        <f>8.32+181.5</f>
        <v>189.82</v>
      </c>
      <c r="C10" s="527">
        <f>12.4+187.77</f>
        <v>200.17</v>
      </c>
      <c r="D10" s="527">
        <f>12.7+250.01</f>
        <v>262.71</v>
      </c>
      <c r="E10" s="527">
        <v>233.55</v>
      </c>
      <c r="F10" s="527">
        <f>213.13+8.44</f>
        <v>221.57</v>
      </c>
      <c r="G10" s="527">
        <f>12.75+182.48</f>
        <v>195.23</v>
      </c>
      <c r="H10" s="527">
        <v>175.07</v>
      </c>
      <c r="I10" s="527">
        <f>8.25+308.33</f>
        <v>316.58</v>
      </c>
      <c r="J10" s="527">
        <f>8.64+250.5</f>
        <v>259.14</v>
      </c>
      <c r="K10" s="527">
        <v>287.94</v>
      </c>
      <c r="L10" s="527">
        <v>297.14</v>
      </c>
      <c r="M10" s="527">
        <f>4.23+290.22</f>
        <v>294.45</v>
      </c>
      <c r="N10" s="527">
        <f>8.59+211.22</f>
        <v>219.81</v>
      </c>
      <c r="O10" s="527">
        <f>12.02+255.36</f>
        <v>267.38</v>
      </c>
      <c r="P10" s="527">
        <f>3.99+100.48</f>
        <v>104.47</v>
      </c>
      <c r="Q10" s="527">
        <f>3.98+210.23</f>
        <v>214.21</v>
      </c>
      <c r="R10" s="527">
        <f>4.34+166.25</f>
        <v>170.59</v>
      </c>
      <c r="S10" s="527">
        <v>115.42</v>
      </c>
      <c r="T10" s="527">
        <v>200.61</v>
      </c>
      <c r="U10" s="527">
        <f>12.62+213.54</f>
        <v>226.16</v>
      </c>
      <c r="V10" s="527">
        <f>4.29+190.69</f>
        <v>194.98</v>
      </c>
      <c r="W10" s="527">
        <f>4.23+207.41</f>
        <v>211.64</v>
      </c>
      <c r="X10" s="527">
        <f>4.31+156.22</f>
        <v>160.53</v>
      </c>
      <c r="Y10" s="527">
        <v>213.85</v>
      </c>
      <c r="Z10" s="527">
        <f>20.41+393.24</f>
        <v>413.65</v>
      </c>
      <c r="AA10" s="527">
        <v>404.4</v>
      </c>
      <c r="AB10" s="527">
        <f>3.99+236.31</f>
        <v>240.3</v>
      </c>
      <c r="AC10" s="527">
        <f>16.93+893.81</f>
        <v>910.74</v>
      </c>
      <c r="AD10" s="527">
        <v>41.39</v>
      </c>
      <c r="AE10" s="527">
        <v>94.15</v>
      </c>
      <c r="AF10" s="527">
        <v>31.43</v>
      </c>
      <c r="AG10" s="383">
        <f t="shared" si="2"/>
        <v>7369.08</v>
      </c>
    </row>
    <row r="11">
      <c r="A11" s="528" t="s">
        <v>267</v>
      </c>
      <c r="B11" s="529">
        <f t="shared" ref="B11:AF11" si="4">sum(B5+B8)</f>
        <v>16081.25618</v>
      </c>
      <c r="C11" s="529">
        <f t="shared" si="4"/>
        <v>18980.46065</v>
      </c>
      <c r="D11" s="529">
        <f t="shared" si="4"/>
        <v>22750.06599</v>
      </c>
      <c r="E11" s="529">
        <f t="shared" si="4"/>
        <v>21305.35505</v>
      </c>
      <c r="F11" s="529">
        <f t="shared" si="4"/>
        <v>16602.61997</v>
      </c>
      <c r="G11" s="529">
        <f t="shared" si="4"/>
        <v>16498.14387</v>
      </c>
      <c r="H11" s="529">
        <f t="shared" si="4"/>
        <v>13830.76776</v>
      </c>
      <c r="I11" s="529">
        <f t="shared" si="4"/>
        <v>15836.24808</v>
      </c>
      <c r="J11" s="529">
        <f t="shared" si="4"/>
        <v>16700.80575</v>
      </c>
      <c r="K11" s="529">
        <f t="shared" si="4"/>
        <v>24451.48778</v>
      </c>
      <c r="L11" s="529">
        <f t="shared" si="4"/>
        <v>24038.93764</v>
      </c>
      <c r="M11" s="529">
        <f t="shared" si="4"/>
        <v>20658.57125</v>
      </c>
      <c r="N11" s="529">
        <f t="shared" si="4"/>
        <v>16910.64592</v>
      </c>
      <c r="O11" s="529">
        <f t="shared" si="4"/>
        <v>15120.75357</v>
      </c>
      <c r="P11" s="529">
        <f t="shared" si="4"/>
        <v>15430.92468</v>
      </c>
      <c r="Q11" s="529">
        <f t="shared" si="4"/>
        <v>17584.98754</v>
      </c>
      <c r="R11" s="529">
        <f t="shared" si="4"/>
        <v>33637.3959</v>
      </c>
      <c r="S11" s="529">
        <f t="shared" si="4"/>
        <v>43884.92406</v>
      </c>
      <c r="T11" s="529">
        <f t="shared" si="4"/>
        <v>27556.8572</v>
      </c>
      <c r="U11" s="529">
        <f t="shared" si="4"/>
        <v>19502.14925</v>
      </c>
      <c r="V11" s="529">
        <f t="shared" si="4"/>
        <v>17525.838</v>
      </c>
      <c r="W11" s="529">
        <f t="shared" si="4"/>
        <v>16796.29465</v>
      </c>
      <c r="X11" s="529">
        <f t="shared" si="4"/>
        <v>19487.93718</v>
      </c>
      <c r="Y11" s="529">
        <f t="shared" si="4"/>
        <v>24896.94473</v>
      </c>
      <c r="Z11" s="529">
        <f t="shared" si="4"/>
        <v>22667.95189</v>
      </c>
      <c r="AA11" s="529">
        <f t="shared" si="4"/>
        <v>18487.24412</v>
      </c>
      <c r="AB11" s="529">
        <f t="shared" si="4"/>
        <v>14618.02332</v>
      </c>
      <c r="AC11" s="529">
        <f t="shared" si="4"/>
        <v>13580.27715</v>
      </c>
      <c r="AD11" s="529">
        <f t="shared" si="4"/>
        <v>12077.8802</v>
      </c>
      <c r="AE11" s="529">
        <f t="shared" si="4"/>
        <v>13831.67349</v>
      </c>
      <c r="AF11" s="529">
        <f t="shared" si="4"/>
        <v>19117.77708</v>
      </c>
      <c r="AG11" s="383">
        <f t="shared" si="2"/>
        <v>610451.1999</v>
      </c>
    </row>
    <row r="12">
      <c r="A12" s="152"/>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391"/>
    </row>
    <row r="13">
      <c r="A13" s="423" t="s">
        <v>1560</v>
      </c>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391"/>
    </row>
    <row r="14">
      <c r="A14" s="524" t="s">
        <v>1561</v>
      </c>
      <c r="B14" s="207">
        <f t="shared" ref="B14:AF14" si="5">sum(B15:B16)</f>
        <v>385</v>
      </c>
      <c r="C14" s="207">
        <f t="shared" si="5"/>
        <v>368</v>
      </c>
      <c r="D14" s="207">
        <f t="shared" si="5"/>
        <v>433</v>
      </c>
      <c r="E14" s="207">
        <f t="shared" si="5"/>
        <v>396</v>
      </c>
      <c r="F14" s="207">
        <f t="shared" si="5"/>
        <v>355</v>
      </c>
      <c r="G14" s="207">
        <f t="shared" si="5"/>
        <v>306</v>
      </c>
      <c r="H14" s="207">
        <f t="shared" si="5"/>
        <v>285</v>
      </c>
      <c r="I14" s="207">
        <f t="shared" si="5"/>
        <v>334</v>
      </c>
      <c r="J14" s="207">
        <f t="shared" si="5"/>
        <v>324</v>
      </c>
      <c r="K14" s="207">
        <f t="shared" si="5"/>
        <v>429</v>
      </c>
      <c r="L14" s="207">
        <f t="shared" si="5"/>
        <v>451</v>
      </c>
      <c r="M14" s="207">
        <f t="shared" si="5"/>
        <v>501</v>
      </c>
      <c r="N14" s="207">
        <f t="shared" si="5"/>
        <v>364</v>
      </c>
      <c r="O14" s="207">
        <f t="shared" si="5"/>
        <v>332</v>
      </c>
      <c r="P14" s="207">
        <f t="shared" si="5"/>
        <v>349</v>
      </c>
      <c r="Q14" s="207">
        <f t="shared" si="5"/>
        <v>347</v>
      </c>
      <c r="R14" s="207">
        <f t="shared" si="5"/>
        <v>486</v>
      </c>
      <c r="S14" s="207">
        <f t="shared" si="5"/>
        <v>613</v>
      </c>
      <c r="T14" s="207">
        <f t="shared" si="5"/>
        <v>446</v>
      </c>
      <c r="U14" s="207">
        <f t="shared" si="5"/>
        <v>364</v>
      </c>
      <c r="V14" s="207">
        <f t="shared" si="5"/>
        <v>310</v>
      </c>
      <c r="W14" s="207">
        <f t="shared" si="5"/>
        <v>325</v>
      </c>
      <c r="X14" s="207">
        <f t="shared" si="5"/>
        <v>374</v>
      </c>
      <c r="Y14" s="207">
        <f t="shared" si="5"/>
        <v>433</v>
      </c>
      <c r="Z14" s="207">
        <f t="shared" si="5"/>
        <v>547</v>
      </c>
      <c r="AA14" s="207">
        <f t="shared" si="5"/>
        <v>522</v>
      </c>
      <c r="AB14" s="207">
        <f t="shared" si="5"/>
        <v>395</v>
      </c>
      <c r="AC14" s="207">
        <f t="shared" si="5"/>
        <v>339</v>
      </c>
      <c r="AD14" s="207">
        <f t="shared" si="5"/>
        <v>338</v>
      </c>
      <c r="AE14" s="207">
        <f t="shared" si="5"/>
        <v>290</v>
      </c>
      <c r="AF14" s="207">
        <f t="shared" si="5"/>
        <v>341</v>
      </c>
      <c r="AG14" s="383">
        <f t="shared" ref="AG14:AG20" si="6">SUM(B14:AF14)</f>
        <v>12082</v>
      </c>
    </row>
    <row r="15" outlineLevel="1">
      <c r="A15" s="524" t="s">
        <v>1557</v>
      </c>
      <c r="B15" s="530">
        <v>152.0</v>
      </c>
      <c r="C15" s="530">
        <v>179.0</v>
      </c>
      <c r="D15" s="530">
        <v>215.0</v>
      </c>
      <c r="E15" s="530">
        <v>208.0</v>
      </c>
      <c r="F15" s="530">
        <v>174.0</v>
      </c>
      <c r="G15" s="530">
        <v>158.0</v>
      </c>
      <c r="H15" s="530">
        <v>133.0</v>
      </c>
      <c r="I15" s="530">
        <v>152.0</v>
      </c>
      <c r="J15" s="530">
        <v>160.0</v>
      </c>
      <c r="K15" s="530">
        <v>238.0</v>
      </c>
      <c r="L15" s="530">
        <v>248.0</v>
      </c>
      <c r="M15" s="530">
        <v>300.0</v>
      </c>
      <c r="N15" s="530">
        <v>195.0</v>
      </c>
      <c r="O15" s="530">
        <v>160.0</v>
      </c>
      <c r="P15" s="530">
        <v>152.0</v>
      </c>
      <c r="Q15" s="530">
        <v>168.0</v>
      </c>
      <c r="R15" s="530">
        <v>316.0</v>
      </c>
      <c r="S15" s="530">
        <v>450.0</v>
      </c>
      <c r="T15" s="530">
        <v>309.0</v>
      </c>
      <c r="U15" s="530">
        <v>204.0</v>
      </c>
      <c r="V15" s="530">
        <v>172.0</v>
      </c>
      <c r="W15" s="530">
        <v>170.0</v>
      </c>
      <c r="X15" s="530">
        <v>188.0</v>
      </c>
      <c r="Y15" s="530">
        <v>241.0</v>
      </c>
      <c r="Z15" s="530">
        <v>229.0</v>
      </c>
      <c r="AA15" s="530">
        <v>191.0</v>
      </c>
      <c r="AB15" s="530">
        <v>153.0</v>
      </c>
      <c r="AC15" s="530">
        <v>117.0</v>
      </c>
      <c r="AD15" s="530">
        <v>116.0</v>
      </c>
      <c r="AE15" s="530">
        <v>130.0</v>
      </c>
      <c r="AF15" s="530">
        <v>197.0</v>
      </c>
      <c r="AG15" s="383">
        <f t="shared" si="6"/>
        <v>6175</v>
      </c>
    </row>
    <row r="16" outlineLevel="1">
      <c r="A16" s="524" t="s">
        <v>1558</v>
      </c>
      <c r="B16" s="530">
        <v>233.0</v>
      </c>
      <c r="C16" s="530">
        <v>189.0</v>
      </c>
      <c r="D16" s="530">
        <v>218.0</v>
      </c>
      <c r="E16" s="530">
        <v>188.0</v>
      </c>
      <c r="F16" s="530">
        <v>181.0</v>
      </c>
      <c r="G16" s="530">
        <v>148.0</v>
      </c>
      <c r="H16" s="530">
        <v>152.0</v>
      </c>
      <c r="I16" s="530">
        <v>182.0</v>
      </c>
      <c r="J16" s="530">
        <v>164.0</v>
      </c>
      <c r="K16" s="530">
        <v>191.0</v>
      </c>
      <c r="L16" s="530">
        <v>203.0</v>
      </c>
      <c r="M16" s="530">
        <v>201.0</v>
      </c>
      <c r="N16" s="530">
        <v>169.0</v>
      </c>
      <c r="O16" s="530">
        <v>172.0</v>
      </c>
      <c r="P16" s="530">
        <v>197.0</v>
      </c>
      <c r="Q16" s="530">
        <v>179.0</v>
      </c>
      <c r="R16" s="530">
        <v>170.0</v>
      </c>
      <c r="S16" s="530">
        <v>163.0</v>
      </c>
      <c r="T16" s="530">
        <v>137.0</v>
      </c>
      <c r="U16" s="530">
        <v>160.0</v>
      </c>
      <c r="V16" s="530">
        <v>138.0</v>
      </c>
      <c r="W16" s="530">
        <v>155.0</v>
      </c>
      <c r="X16" s="530">
        <v>186.0</v>
      </c>
      <c r="Y16" s="530">
        <v>192.0</v>
      </c>
      <c r="Z16" s="530">
        <v>318.0</v>
      </c>
      <c r="AA16" s="530">
        <v>331.0</v>
      </c>
      <c r="AB16" s="530">
        <v>242.0</v>
      </c>
      <c r="AC16" s="530">
        <v>222.0</v>
      </c>
      <c r="AD16" s="530">
        <v>222.0</v>
      </c>
      <c r="AE16" s="530">
        <v>160.0</v>
      </c>
      <c r="AF16" s="530">
        <v>144.0</v>
      </c>
      <c r="AG16" s="383">
        <f t="shared" si="6"/>
        <v>5907</v>
      </c>
    </row>
    <row r="17">
      <c r="A17" s="524" t="s">
        <v>1562</v>
      </c>
      <c r="B17" s="531">
        <v>61.0</v>
      </c>
      <c r="C17" s="531">
        <v>77.0</v>
      </c>
      <c r="D17" s="531">
        <v>86.0</v>
      </c>
      <c r="E17" s="531">
        <v>72.0</v>
      </c>
      <c r="F17" s="531">
        <v>70.0</v>
      </c>
      <c r="G17" s="531">
        <v>61.0</v>
      </c>
      <c r="H17" s="531">
        <v>60.0</v>
      </c>
      <c r="I17" s="531">
        <v>78.0</v>
      </c>
      <c r="J17" s="531">
        <v>74.0</v>
      </c>
      <c r="K17" s="531">
        <v>89.0</v>
      </c>
      <c r="L17" s="531">
        <v>95.0</v>
      </c>
      <c r="M17" s="531">
        <v>84.0</v>
      </c>
      <c r="N17" s="531">
        <v>71.0</v>
      </c>
      <c r="O17" s="531">
        <v>72.0</v>
      </c>
      <c r="P17" s="531">
        <v>48.0</v>
      </c>
      <c r="Q17" s="531">
        <v>69.0</v>
      </c>
      <c r="R17" s="531">
        <v>98.0</v>
      </c>
      <c r="S17" s="531">
        <v>92.0</v>
      </c>
      <c r="T17" s="531">
        <v>75.0</v>
      </c>
      <c r="U17" s="531">
        <v>62.0</v>
      </c>
      <c r="V17" s="531">
        <v>68.0</v>
      </c>
      <c r="W17" s="531">
        <v>65.0</v>
      </c>
      <c r="X17" s="531">
        <v>65.0</v>
      </c>
      <c r="Y17" s="531">
        <v>80.0</v>
      </c>
      <c r="Z17" s="531">
        <v>98.0</v>
      </c>
      <c r="AA17" s="531">
        <v>82.0</v>
      </c>
      <c r="AB17" s="531">
        <v>60.0</v>
      </c>
      <c r="AC17" s="531">
        <v>165.0</v>
      </c>
      <c r="AD17" s="531">
        <v>22.0</v>
      </c>
      <c r="AE17" s="531">
        <v>37.0</v>
      </c>
      <c r="AF17" s="531">
        <v>38.0</v>
      </c>
      <c r="AG17" s="383">
        <f t="shared" si="6"/>
        <v>2274</v>
      </c>
    </row>
    <row r="18" outlineLevel="1">
      <c r="A18" s="524" t="s">
        <v>1557</v>
      </c>
      <c r="B18" s="530">
        <f t="shared" ref="B18:AF18" si="7">B17-B19</f>
        <v>33</v>
      </c>
      <c r="C18" s="530">
        <f t="shared" si="7"/>
        <v>47</v>
      </c>
      <c r="D18" s="530">
        <f t="shared" si="7"/>
        <v>47</v>
      </c>
      <c r="E18" s="530">
        <f t="shared" si="7"/>
        <v>37</v>
      </c>
      <c r="F18" s="530">
        <f t="shared" si="7"/>
        <v>36</v>
      </c>
      <c r="G18" s="530">
        <f t="shared" si="7"/>
        <v>33</v>
      </c>
      <c r="H18" s="530">
        <f t="shared" si="7"/>
        <v>35</v>
      </c>
      <c r="I18" s="530">
        <f t="shared" si="7"/>
        <v>32</v>
      </c>
      <c r="J18" s="530">
        <f t="shared" si="7"/>
        <v>36</v>
      </c>
      <c r="K18" s="530">
        <f t="shared" si="7"/>
        <v>50</v>
      </c>
      <c r="L18" s="530">
        <f t="shared" si="7"/>
        <v>52</v>
      </c>
      <c r="M18" s="530">
        <f t="shared" si="7"/>
        <v>43</v>
      </c>
      <c r="N18" s="530">
        <f t="shared" si="7"/>
        <v>38</v>
      </c>
      <c r="O18" s="530">
        <f t="shared" si="7"/>
        <v>33</v>
      </c>
      <c r="P18" s="530">
        <f t="shared" si="7"/>
        <v>31</v>
      </c>
      <c r="Q18" s="530">
        <f t="shared" si="7"/>
        <v>39</v>
      </c>
      <c r="R18" s="530">
        <f t="shared" si="7"/>
        <v>75</v>
      </c>
      <c r="S18" s="530">
        <f t="shared" si="7"/>
        <v>75</v>
      </c>
      <c r="T18" s="530">
        <f t="shared" si="7"/>
        <v>44</v>
      </c>
      <c r="U18" s="530">
        <f t="shared" si="7"/>
        <v>29</v>
      </c>
      <c r="V18" s="530">
        <f t="shared" si="7"/>
        <v>40</v>
      </c>
      <c r="W18" s="530">
        <f t="shared" si="7"/>
        <v>35</v>
      </c>
      <c r="X18" s="530">
        <f t="shared" si="7"/>
        <v>41</v>
      </c>
      <c r="Y18" s="530">
        <f t="shared" si="7"/>
        <v>50</v>
      </c>
      <c r="Z18" s="530">
        <f t="shared" si="7"/>
        <v>38</v>
      </c>
      <c r="AA18" s="530">
        <f t="shared" si="7"/>
        <v>25</v>
      </c>
      <c r="AB18" s="530">
        <f t="shared" si="7"/>
        <v>25</v>
      </c>
      <c r="AC18" s="530">
        <f t="shared" si="7"/>
        <v>27</v>
      </c>
      <c r="AD18" s="530">
        <f t="shared" si="7"/>
        <v>17</v>
      </c>
      <c r="AE18" s="530">
        <f t="shared" si="7"/>
        <v>26</v>
      </c>
      <c r="AF18" s="530">
        <f t="shared" si="7"/>
        <v>34</v>
      </c>
      <c r="AG18" s="383">
        <f t="shared" si="6"/>
        <v>1203</v>
      </c>
    </row>
    <row r="19" outlineLevel="1">
      <c r="A19" s="524" t="s">
        <v>1558</v>
      </c>
      <c r="B19" s="530">
        <v>28.0</v>
      </c>
      <c r="C19" s="530">
        <v>30.0</v>
      </c>
      <c r="D19" s="530">
        <v>39.0</v>
      </c>
      <c r="E19" s="530">
        <v>35.0</v>
      </c>
      <c r="F19" s="530">
        <v>34.0</v>
      </c>
      <c r="G19" s="530">
        <v>28.0</v>
      </c>
      <c r="H19" s="530">
        <v>25.0</v>
      </c>
      <c r="I19" s="530">
        <v>46.0</v>
      </c>
      <c r="J19" s="530">
        <v>38.0</v>
      </c>
      <c r="K19" s="530">
        <v>39.0</v>
      </c>
      <c r="L19" s="530">
        <v>43.0</v>
      </c>
      <c r="M19" s="530">
        <v>41.0</v>
      </c>
      <c r="N19" s="530">
        <v>33.0</v>
      </c>
      <c r="O19" s="530">
        <v>39.0</v>
      </c>
      <c r="P19" s="530">
        <v>17.0</v>
      </c>
      <c r="Q19" s="530">
        <v>30.0</v>
      </c>
      <c r="R19" s="530">
        <v>23.0</v>
      </c>
      <c r="S19" s="530">
        <v>17.0</v>
      </c>
      <c r="T19" s="530">
        <v>31.0</v>
      </c>
      <c r="U19" s="530">
        <v>33.0</v>
      </c>
      <c r="V19" s="530">
        <v>28.0</v>
      </c>
      <c r="W19" s="530">
        <v>30.0</v>
      </c>
      <c r="X19" s="530">
        <v>24.0</v>
      </c>
      <c r="Y19" s="530">
        <v>30.0</v>
      </c>
      <c r="Z19" s="530">
        <v>60.0</v>
      </c>
      <c r="AA19" s="530">
        <v>57.0</v>
      </c>
      <c r="AB19" s="530">
        <v>35.0</v>
      </c>
      <c r="AC19" s="530">
        <v>138.0</v>
      </c>
      <c r="AD19" s="530">
        <v>5.0</v>
      </c>
      <c r="AE19" s="530">
        <v>11.0</v>
      </c>
      <c r="AF19" s="530">
        <v>4.0</v>
      </c>
      <c r="AG19" s="383">
        <f t="shared" si="6"/>
        <v>1071</v>
      </c>
    </row>
    <row r="20" collapsed="1">
      <c r="A20" s="528" t="s">
        <v>267</v>
      </c>
      <c r="B20" s="532">
        <f t="shared" ref="B20:AF20" si="8">sum(B14+B17)</f>
        <v>446</v>
      </c>
      <c r="C20" s="532">
        <f t="shared" si="8"/>
        <v>445</v>
      </c>
      <c r="D20" s="532">
        <f t="shared" si="8"/>
        <v>519</v>
      </c>
      <c r="E20" s="532">
        <f t="shared" si="8"/>
        <v>468</v>
      </c>
      <c r="F20" s="532">
        <f t="shared" si="8"/>
        <v>425</v>
      </c>
      <c r="G20" s="532">
        <f t="shared" si="8"/>
        <v>367</v>
      </c>
      <c r="H20" s="532">
        <f t="shared" si="8"/>
        <v>345</v>
      </c>
      <c r="I20" s="532">
        <f t="shared" si="8"/>
        <v>412</v>
      </c>
      <c r="J20" s="532">
        <f t="shared" si="8"/>
        <v>398</v>
      </c>
      <c r="K20" s="532">
        <f t="shared" si="8"/>
        <v>518</v>
      </c>
      <c r="L20" s="532">
        <f t="shared" si="8"/>
        <v>546</v>
      </c>
      <c r="M20" s="532">
        <f t="shared" si="8"/>
        <v>585</v>
      </c>
      <c r="N20" s="532">
        <f t="shared" si="8"/>
        <v>435</v>
      </c>
      <c r="O20" s="532">
        <f t="shared" si="8"/>
        <v>404</v>
      </c>
      <c r="P20" s="532">
        <f t="shared" si="8"/>
        <v>397</v>
      </c>
      <c r="Q20" s="532">
        <f t="shared" si="8"/>
        <v>416</v>
      </c>
      <c r="R20" s="532">
        <f t="shared" si="8"/>
        <v>584</v>
      </c>
      <c r="S20" s="532">
        <f t="shared" si="8"/>
        <v>705</v>
      </c>
      <c r="T20" s="532">
        <f t="shared" si="8"/>
        <v>521</v>
      </c>
      <c r="U20" s="532">
        <f t="shared" si="8"/>
        <v>426</v>
      </c>
      <c r="V20" s="532">
        <f t="shared" si="8"/>
        <v>378</v>
      </c>
      <c r="W20" s="532">
        <f t="shared" si="8"/>
        <v>390</v>
      </c>
      <c r="X20" s="532">
        <f t="shared" si="8"/>
        <v>439</v>
      </c>
      <c r="Y20" s="532">
        <f t="shared" si="8"/>
        <v>513</v>
      </c>
      <c r="Z20" s="532">
        <f t="shared" si="8"/>
        <v>645</v>
      </c>
      <c r="AA20" s="532">
        <f t="shared" si="8"/>
        <v>604</v>
      </c>
      <c r="AB20" s="532">
        <f t="shared" si="8"/>
        <v>455</v>
      </c>
      <c r="AC20" s="532">
        <f t="shared" si="8"/>
        <v>504</v>
      </c>
      <c r="AD20" s="532">
        <f t="shared" si="8"/>
        <v>360</v>
      </c>
      <c r="AE20" s="532">
        <f t="shared" si="8"/>
        <v>327</v>
      </c>
      <c r="AF20" s="532">
        <f t="shared" si="8"/>
        <v>379</v>
      </c>
      <c r="AG20" s="383">
        <f t="shared" si="6"/>
        <v>14356</v>
      </c>
    </row>
    <row r="21" hidden="1" outlineLevel="1">
      <c r="A21" s="533" t="s">
        <v>1557</v>
      </c>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397">
        <f t="shared" ref="AG21:AG22" si="9">sum(B21:AD21)</f>
        <v>0</v>
      </c>
    </row>
    <row r="22" hidden="1" outlineLevel="1">
      <c r="A22" s="533" t="s">
        <v>1558</v>
      </c>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397">
        <f t="shared" si="9"/>
        <v>0</v>
      </c>
    </row>
    <row r="23">
      <c r="A23" s="152"/>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397"/>
    </row>
    <row r="24">
      <c r="A24" s="423" t="s">
        <v>1563</v>
      </c>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397"/>
    </row>
    <row r="25">
      <c r="A25" s="360" t="s">
        <v>1556</v>
      </c>
      <c r="B25" s="335">
        <f t="shared" ref="B25:AF25" si="10">sum(B26:B27)</f>
        <v>500.03</v>
      </c>
      <c r="C25" s="335">
        <f t="shared" si="10"/>
        <v>621.1984</v>
      </c>
      <c r="D25" s="335">
        <f t="shared" si="10"/>
        <v>166.774238</v>
      </c>
      <c r="E25" s="335">
        <f t="shared" si="10"/>
        <v>47.54</v>
      </c>
      <c r="F25" s="335">
        <f t="shared" si="10"/>
        <v>547.23</v>
      </c>
      <c r="G25" s="335">
        <f t="shared" si="10"/>
        <v>143.9</v>
      </c>
      <c r="H25" s="335">
        <f t="shared" si="10"/>
        <v>352.2</v>
      </c>
      <c r="I25" s="335">
        <f t="shared" si="10"/>
        <v>289.86</v>
      </c>
      <c r="J25" s="335">
        <f t="shared" si="10"/>
        <v>508.817795</v>
      </c>
      <c r="K25" s="335">
        <f t="shared" si="10"/>
        <v>285.426968</v>
      </c>
      <c r="L25" s="335">
        <f t="shared" si="10"/>
        <v>35.932145</v>
      </c>
      <c r="M25" s="335">
        <f t="shared" si="10"/>
        <v>501.62</v>
      </c>
      <c r="N25" s="335">
        <f t="shared" si="10"/>
        <v>513.28778</v>
      </c>
      <c r="O25" s="335">
        <f t="shared" si="10"/>
        <v>367.66</v>
      </c>
      <c r="P25" s="335">
        <f t="shared" si="10"/>
        <v>283.35</v>
      </c>
      <c r="Q25" s="335">
        <f t="shared" si="10"/>
        <v>285.1</v>
      </c>
      <c r="R25" s="335">
        <f t="shared" si="10"/>
        <v>210.2</v>
      </c>
      <c r="S25" s="335">
        <f t="shared" si="10"/>
        <v>152.6</v>
      </c>
      <c r="T25" s="335">
        <f t="shared" si="10"/>
        <v>318.16</v>
      </c>
      <c r="U25" s="335">
        <f t="shared" si="10"/>
        <v>206.54</v>
      </c>
      <c r="V25" s="335">
        <f t="shared" si="10"/>
        <v>458.93</v>
      </c>
      <c r="W25" s="335">
        <f t="shared" si="10"/>
        <v>364.99</v>
      </c>
      <c r="X25" s="335">
        <f t="shared" si="10"/>
        <v>444.37578</v>
      </c>
      <c r="Y25" s="335">
        <f t="shared" si="10"/>
        <v>615.439241</v>
      </c>
      <c r="Z25" s="335">
        <f t="shared" si="10"/>
        <v>120.07</v>
      </c>
      <c r="AA25" s="335">
        <f t="shared" si="10"/>
        <v>587.1754</v>
      </c>
      <c r="AB25" s="335">
        <f t="shared" si="10"/>
        <v>460.78</v>
      </c>
      <c r="AC25" s="335">
        <f t="shared" si="10"/>
        <v>444.659046</v>
      </c>
      <c r="AD25" s="335">
        <f t="shared" si="10"/>
        <v>149.69</v>
      </c>
      <c r="AE25" s="335">
        <f t="shared" si="10"/>
        <v>291.89</v>
      </c>
      <c r="AF25" s="335">
        <f t="shared" si="10"/>
        <v>658.5</v>
      </c>
      <c r="AG25" s="383">
        <f t="shared" ref="AG25:AG31" si="11">SUM(B25:AF25)</f>
        <v>10933.92679</v>
      </c>
    </row>
    <row r="26" outlineLevel="1">
      <c r="A26" s="360" t="s">
        <v>1557</v>
      </c>
      <c r="B26" s="534">
        <v>488.98</v>
      </c>
      <c r="C26" s="534">
        <v>613.2084</v>
      </c>
      <c r="D26" s="534">
        <v>150.794238</v>
      </c>
      <c r="E26" s="534">
        <v>0.0</v>
      </c>
      <c r="F26" s="534">
        <v>543.64</v>
      </c>
      <c r="G26" s="534">
        <v>143.9</v>
      </c>
      <c r="H26" s="534">
        <v>344.21</v>
      </c>
      <c r="I26" s="534">
        <v>274.91</v>
      </c>
      <c r="J26" s="534">
        <v>501.597795</v>
      </c>
      <c r="K26" s="534">
        <v>275.076968</v>
      </c>
      <c r="L26" s="534">
        <v>0.0</v>
      </c>
      <c r="M26" s="534">
        <v>492.04</v>
      </c>
      <c r="N26" s="534">
        <v>486.94</v>
      </c>
      <c r="O26" s="534">
        <v>352.97</v>
      </c>
      <c r="P26" s="534">
        <v>278.97</v>
      </c>
      <c r="Q26" s="534">
        <v>265.13</v>
      </c>
      <c r="R26" s="534">
        <v>192.42</v>
      </c>
      <c r="S26" s="534">
        <v>144.61</v>
      </c>
      <c r="T26" s="534">
        <v>318.16</v>
      </c>
      <c r="U26" s="534">
        <v>198.55</v>
      </c>
      <c r="V26" s="534">
        <v>446.95</v>
      </c>
      <c r="W26" s="534">
        <v>364.99</v>
      </c>
      <c r="X26" s="534">
        <v>433.4754</v>
      </c>
      <c r="Y26" s="534">
        <v>615.439241</v>
      </c>
      <c r="Z26" s="534">
        <v>120.07</v>
      </c>
      <c r="AA26" s="534">
        <v>577.5154</v>
      </c>
      <c r="AB26" s="534">
        <v>452.79</v>
      </c>
      <c r="AC26" s="534">
        <v>443.109046</v>
      </c>
      <c r="AD26" s="534">
        <v>149.69</v>
      </c>
      <c r="AE26" s="534">
        <v>286.22</v>
      </c>
      <c r="AF26" s="534">
        <v>639.5</v>
      </c>
      <c r="AG26" s="383">
        <f t="shared" si="11"/>
        <v>10595.85649</v>
      </c>
    </row>
    <row r="27" outlineLevel="1">
      <c r="A27" s="360" t="s">
        <v>1558</v>
      </c>
      <c r="B27" s="534">
        <v>11.05</v>
      </c>
      <c r="C27" s="534">
        <v>7.99</v>
      </c>
      <c r="D27" s="534">
        <v>15.98</v>
      </c>
      <c r="E27" s="534">
        <v>47.54</v>
      </c>
      <c r="F27" s="534">
        <v>3.59</v>
      </c>
      <c r="G27" s="534">
        <v>0.0</v>
      </c>
      <c r="H27" s="534">
        <v>7.99</v>
      </c>
      <c r="I27" s="534">
        <v>14.95</v>
      </c>
      <c r="J27" s="534">
        <v>7.22</v>
      </c>
      <c r="K27" s="534">
        <v>10.35</v>
      </c>
      <c r="L27" s="534">
        <v>35.932145</v>
      </c>
      <c r="M27" s="534">
        <v>9.58</v>
      </c>
      <c r="N27" s="534">
        <v>26.34778</v>
      </c>
      <c r="O27" s="534">
        <v>14.69</v>
      </c>
      <c r="P27" s="534">
        <v>4.38</v>
      </c>
      <c r="Q27" s="534">
        <v>19.97</v>
      </c>
      <c r="R27" s="534">
        <v>17.78</v>
      </c>
      <c r="S27" s="534">
        <v>7.99</v>
      </c>
      <c r="T27" s="534">
        <v>0.0</v>
      </c>
      <c r="U27" s="534">
        <v>7.99</v>
      </c>
      <c r="V27" s="534">
        <v>11.98</v>
      </c>
      <c r="W27" s="534">
        <v>0.0</v>
      </c>
      <c r="X27" s="534">
        <v>10.90038</v>
      </c>
      <c r="Y27" s="534">
        <v>0.0</v>
      </c>
      <c r="Z27" s="534">
        <v>0.0</v>
      </c>
      <c r="AA27" s="534">
        <v>9.66</v>
      </c>
      <c r="AB27" s="534">
        <v>7.99</v>
      </c>
      <c r="AC27" s="534">
        <v>1.55</v>
      </c>
      <c r="AD27" s="534">
        <v>0.0</v>
      </c>
      <c r="AE27" s="534">
        <v>5.67</v>
      </c>
      <c r="AF27" s="534">
        <v>19.0</v>
      </c>
      <c r="AG27" s="383">
        <f t="shared" si="11"/>
        <v>338.070305</v>
      </c>
    </row>
    <row r="28">
      <c r="A28" s="360" t="s">
        <v>1559</v>
      </c>
      <c r="B28" s="302">
        <f t="shared" ref="B28:AF28" si="12">sum(B29:B30)</f>
        <v>0</v>
      </c>
      <c r="C28" s="302">
        <f t="shared" si="12"/>
        <v>0</v>
      </c>
      <c r="D28" s="302">
        <f t="shared" si="12"/>
        <v>0</v>
      </c>
      <c r="E28" s="302">
        <f t="shared" si="12"/>
        <v>0</v>
      </c>
      <c r="F28" s="302">
        <f t="shared" si="12"/>
        <v>0</v>
      </c>
      <c r="G28" s="302">
        <f t="shared" si="12"/>
        <v>0</v>
      </c>
      <c r="H28" s="302">
        <f t="shared" si="12"/>
        <v>0</v>
      </c>
      <c r="I28" s="302">
        <f t="shared" si="12"/>
        <v>0</v>
      </c>
      <c r="J28" s="302">
        <f t="shared" si="12"/>
        <v>0</v>
      </c>
      <c r="K28" s="302">
        <f t="shared" si="12"/>
        <v>0</v>
      </c>
      <c r="L28" s="302">
        <f t="shared" si="12"/>
        <v>0</v>
      </c>
      <c r="M28" s="302">
        <f t="shared" si="12"/>
        <v>0</v>
      </c>
      <c r="N28" s="302">
        <f t="shared" si="12"/>
        <v>0</v>
      </c>
      <c r="O28" s="302">
        <f t="shared" si="12"/>
        <v>0</v>
      </c>
      <c r="P28" s="302">
        <f t="shared" si="12"/>
        <v>0</v>
      </c>
      <c r="Q28" s="302">
        <f t="shared" si="12"/>
        <v>0</v>
      </c>
      <c r="R28" s="302">
        <f t="shared" si="12"/>
        <v>0</v>
      </c>
      <c r="S28" s="302">
        <f t="shared" si="12"/>
        <v>0</v>
      </c>
      <c r="T28" s="302">
        <f t="shared" si="12"/>
        <v>0</v>
      </c>
      <c r="U28" s="302">
        <f t="shared" si="12"/>
        <v>0</v>
      </c>
      <c r="V28" s="302">
        <f t="shared" si="12"/>
        <v>0</v>
      </c>
      <c r="W28" s="302">
        <f t="shared" si="12"/>
        <v>0</v>
      </c>
      <c r="X28" s="302">
        <f t="shared" si="12"/>
        <v>0</v>
      </c>
      <c r="Y28" s="302">
        <f t="shared" si="12"/>
        <v>0</v>
      </c>
      <c r="Z28" s="302">
        <f t="shared" si="12"/>
        <v>0</v>
      </c>
      <c r="AA28" s="302">
        <f t="shared" si="12"/>
        <v>0</v>
      </c>
      <c r="AB28" s="302">
        <f t="shared" si="12"/>
        <v>0</v>
      </c>
      <c r="AC28" s="302">
        <f t="shared" si="12"/>
        <v>0</v>
      </c>
      <c r="AD28" s="302">
        <f t="shared" si="12"/>
        <v>0</v>
      </c>
      <c r="AE28" s="302">
        <f t="shared" si="12"/>
        <v>0</v>
      </c>
      <c r="AF28" s="302">
        <f t="shared" si="12"/>
        <v>0</v>
      </c>
      <c r="AG28" s="383">
        <f t="shared" si="11"/>
        <v>0</v>
      </c>
    </row>
    <row r="29" outlineLevel="1">
      <c r="A29" s="360" t="s">
        <v>1557</v>
      </c>
      <c r="B29" s="534">
        <v>0.0</v>
      </c>
      <c r="C29" s="534">
        <v>0.0</v>
      </c>
      <c r="D29" s="534">
        <v>0.0</v>
      </c>
      <c r="E29" s="534">
        <v>0.0</v>
      </c>
      <c r="F29" s="534">
        <v>0.0</v>
      </c>
      <c r="G29" s="534">
        <v>0.0</v>
      </c>
      <c r="H29" s="534">
        <v>0.0</v>
      </c>
      <c r="I29" s="534">
        <v>0.0</v>
      </c>
      <c r="J29" s="534">
        <v>0.0</v>
      </c>
      <c r="K29" s="534">
        <v>0.0</v>
      </c>
      <c r="L29" s="534">
        <v>0.0</v>
      </c>
      <c r="M29" s="534">
        <v>0.0</v>
      </c>
      <c r="N29" s="534">
        <v>0.0</v>
      </c>
      <c r="O29" s="534">
        <v>0.0</v>
      </c>
      <c r="P29" s="534">
        <v>0.0</v>
      </c>
      <c r="Q29" s="534">
        <v>0.0</v>
      </c>
      <c r="R29" s="534">
        <v>0.0</v>
      </c>
      <c r="S29" s="534">
        <v>0.0</v>
      </c>
      <c r="T29" s="534">
        <v>0.0</v>
      </c>
      <c r="U29" s="534">
        <v>0.0</v>
      </c>
      <c r="V29" s="534">
        <v>0.0</v>
      </c>
      <c r="W29" s="534">
        <v>0.0</v>
      </c>
      <c r="X29" s="534">
        <v>0.0</v>
      </c>
      <c r="Y29" s="534">
        <v>0.0</v>
      </c>
      <c r="Z29" s="534">
        <v>0.0</v>
      </c>
      <c r="AA29" s="534">
        <v>0.0</v>
      </c>
      <c r="AB29" s="534">
        <v>0.0</v>
      </c>
      <c r="AC29" s="534">
        <v>0.0</v>
      </c>
      <c r="AD29" s="534">
        <v>0.0</v>
      </c>
      <c r="AE29" s="534">
        <v>0.0</v>
      </c>
      <c r="AF29" s="534">
        <v>0.0</v>
      </c>
      <c r="AG29" s="383">
        <f t="shared" si="11"/>
        <v>0</v>
      </c>
    </row>
    <row r="30" outlineLevel="1">
      <c r="A30" s="360" t="s">
        <v>1558</v>
      </c>
      <c r="B30" s="534">
        <v>0.0</v>
      </c>
      <c r="C30" s="534">
        <v>0.0</v>
      </c>
      <c r="D30" s="534">
        <v>0.0</v>
      </c>
      <c r="E30" s="534">
        <v>0.0</v>
      </c>
      <c r="F30" s="534">
        <v>0.0</v>
      </c>
      <c r="G30" s="534">
        <v>0.0</v>
      </c>
      <c r="H30" s="534">
        <v>0.0</v>
      </c>
      <c r="I30" s="534">
        <v>0.0</v>
      </c>
      <c r="J30" s="534">
        <v>0.0</v>
      </c>
      <c r="K30" s="534">
        <v>0.0</v>
      </c>
      <c r="L30" s="534">
        <v>0.0</v>
      </c>
      <c r="M30" s="534">
        <v>0.0</v>
      </c>
      <c r="N30" s="534">
        <v>0.0</v>
      </c>
      <c r="O30" s="534">
        <v>0.0</v>
      </c>
      <c r="P30" s="534">
        <v>0.0</v>
      </c>
      <c r="Q30" s="534">
        <v>0.0</v>
      </c>
      <c r="R30" s="534">
        <v>0.0</v>
      </c>
      <c r="S30" s="534">
        <v>0.0</v>
      </c>
      <c r="T30" s="534">
        <v>0.0</v>
      </c>
      <c r="U30" s="534">
        <v>0.0</v>
      </c>
      <c r="V30" s="534">
        <v>0.0</v>
      </c>
      <c r="W30" s="534">
        <v>0.0</v>
      </c>
      <c r="X30" s="534">
        <v>0.0</v>
      </c>
      <c r="Y30" s="534">
        <v>0.0</v>
      </c>
      <c r="Z30" s="534">
        <v>0.0</v>
      </c>
      <c r="AA30" s="534">
        <v>0.0</v>
      </c>
      <c r="AB30" s="534">
        <v>0.0</v>
      </c>
      <c r="AC30" s="534">
        <v>0.0</v>
      </c>
      <c r="AD30" s="534">
        <v>0.0</v>
      </c>
      <c r="AE30" s="534">
        <v>0.0</v>
      </c>
      <c r="AF30" s="534">
        <v>0.0</v>
      </c>
      <c r="AG30" s="383">
        <f t="shared" si="11"/>
        <v>0</v>
      </c>
    </row>
    <row r="31">
      <c r="A31" s="535" t="s">
        <v>267</v>
      </c>
      <c r="B31" s="536">
        <f t="shared" ref="B31:AF31" si="13">B25+B28</f>
        <v>500.03</v>
      </c>
      <c r="C31" s="536">
        <f t="shared" si="13"/>
        <v>621.1984</v>
      </c>
      <c r="D31" s="536">
        <f t="shared" si="13"/>
        <v>166.774238</v>
      </c>
      <c r="E31" s="536">
        <f t="shared" si="13"/>
        <v>47.54</v>
      </c>
      <c r="F31" s="536">
        <f t="shared" si="13"/>
        <v>547.23</v>
      </c>
      <c r="G31" s="536">
        <f t="shared" si="13"/>
        <v>143.9</v>
      </c>
      <c r="H31" s="536">
        <f t="shared" si="13"/>
        <v>352.2</v>
      </c>
      <c r="I31" s="536">
        <f t="shared" si="13"/>
        <v>289.86</v>
      </c>
      <c r="J31" s="536">
        <f t="shared" si="13"/>
        <v>508.817795</v>
      </c>
      <c r="K31" s="536">
        <f t="shared" si="13"/>
        <v>285.426968</v>
      </c>
      <c r="L31" s="536">
        <f t="shared" si="13"/>
        <v>35.932145</v>
      </c>
      <c r="M31" s="536">
        <f t="shared" si="13"/>
        <v>501.62</v>
      </c>
      <c r="N31" s="536">
        <f t="shared" si="13"/>
        <v>513.28778</v>
      </c>
      <c r="O31" s="536">
        <f t="shared" si="13"/>
        <v>367.66</v>
      </c>
      <c r="P31" s="536">
        <f t="shared" si="13"/>
        <v>283.35</v>
      </c>
      <c r="Q31" s="536">
        <f t="shared" si="13"/>
        <v>285.1</v>
      </c>
      <c r="R31" s="536">
        <f t="shared" si="13"/>
        <v>210.2</v>
      </c>
      <c r="S31" s="536">
        <f t="shared" si="13"/>
        <v>152.6</v>
      </c>
      <c r="T31" s="536">
        <f t="shared" si="13"/>
        <v>318.16</v>
      </c>
      <c r="U31" s="536">
        <f t="shared" si="13"/>
        <v>206.54</v>
      </c>
      <c r="V31" s="536">
        <f t="shared" si="13"/>
        <v>458.93</v>
      </c>
      <c r="W31" s="536">
        <f t="shared" si="13"/>
        <v>364.99</v>
      </c>
      <c r="X31" s="536">
        <f t="shared" si="13"/>
        <v>444.37578</v>
      </c>
      <c r="Y31" s="536">
        <f t="shared" si="13"/>
        <v>615.439241</v>
      </c>
      <c r="Z31" s="536">
        <f t="shared" si="13"/>
        <v>120.07</v>
      </c>
      <c r="AA31" s="536">
        <f t="shared" si="13"/>
        <v>587.1754</v>
      </c>
      <c r="AB31" s="536">
        <f t="shared" si="13"/>
        <v>460.78</v>
      </c>
      <c r="AC31" s="536">
        <f t="shared" si="13"/>
        <v>444.659046</v>
      </c>
      <c r="AD31" s="536">
        <f t="shared" si="13"/>
        <v>149.69</v>
      </c>
      <c r="AE31" s="536">
        <f t="shared" si="13"/>
        <v>291.89</v>
      </c>
      <c r="AF31" s="536">
        <f t="shared" si="13"/>
        <v>658.5</v>
      </c>
      <c r="AG31" s="383">
        <f t="shared" si="11"/>
        <v>10933.92679</v>
      </c>
    </row>
    <row r="32">
      <c r="A32" s="152"/>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397"/>
    </row>
    <row r="33">
      <c r="A33" s="423" t="s">
        <v>1564</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397"/>
    </row>
    <row r="34">
      <c r="A34" s="360" t="s">
        <v>1565</v>
      </c>
      <c r="B34" s="334">
        <f t="shared" ref="B34:AF34" si="14">sum(B35:B36)</f>
        <v>7</v>
      </c>
      <c r="C34" s="334">
        <f t="shared" si="14"/>
        <v>8</v>
      </c>
      <c r="D34" s="334">
        <f t="shared" si="14"/>
        <v>6</v>
      </c>
      <c r="E34" s="334">
        <f t="shared" si="14"/>
        <v>7</v>
      </c>
      <c r="F34" s="334">
        <f t="shared" si="14"/>
        <v>5</v>
      </c>
      <c r="G34" s="334">
        <f t="shared" si="14"/>
        <v>1</v>
      </c>
      <c r="H34" s="334">
        <f t="shared" si="14"/>
        <v>4</v>
      </c>
      <c r="I34" s="334">
        <f t="shared" si="14"/>
        <v>4</v>
      </c>
      <c r="J34" s="334">
        <f t="shared" si="14"/>
        <v>6</v>
      </c>
      <c r="K34" s="334">
        <f t="shared" si="14"/>
        <v>6</v>
      </c>
      <c r="L34" s="334">
        <f t="shared" si="14"/>
        <v>3</v>
      </c>
      <c r="M34" s="334">
        <f t="shared" si="14"/>
        <v>9</v>
      </c>
      <c r="N34" s="334">
        <f t="shared" si="14"/>
        <v>8</v>
      </c>
      <c r="O34" s="334">
        <f t="shared" si="14"/>
        <v>5</v>
      </c>
      <c r="P34" s="334">
        <f t="shared" si="14"/>
        <v>3</v>
      </c>
      <c r="Q34" s="334">
        <f t="shared" si="14"/>
        <v>5</v>
      </c>
      <c r="R34" s="334">
        <f t="shared" si="14"/>
        <v>5</v>
      </c>
      <c r="S34" s="334">
        <f t="shared" si="14"/>
        <v>3</v>
      </c>
      <c r="T34" s="334">
        <f t="shared" si="14"/>
        <v>4</v>
      </c>
      <c r="U34" s="334">
        <f t="shared" si="14"/>
        <v>4</v>
      </c>
      <c r="V34" s="334">
        <f t="shared" si="14"/>
        <v>8</v>
      </c>
      <c r="W34" s="334">
        <f t="shared" si="14"/>
        <v>4</v>
      </c>
      <c r="X34" s="334">
        <f t="shared" si="14"/>
        <v>5</v>
      </c>
      <c r="Y34" s="334">
        <f t="shared" si="14"/>
        <v>5</v>
      </c>
      <c r="Z34" s="334">
        <f t="shared" si="14"/>
        <v>1</v>
      </c>
      <c r="AA34" s="334">
        <f t="shared" si="14"/>
        <v>8</v>
      </c>
      <c r="AB34" s="334">
        <f t="shared" si="14"/>
        <v>3</v>
      </c>
      <c r="AC34" s="334">
        <f t="shared" si="14"/>
        <v>4</v>
      </c>
      <c r="AD34" s="334">
        <f t="shared" si="14"/>
        <v>2</v>
      </c>
      <c r="AE34" s="334">
        <f t="shared" si="14"/>
        <v>3</v>
      </c>
      <c r="AF34" s="334">
        <f t="shared" si="14"/>
        <v>13</v>
      </c>
      <c r="AG34" s="383">
        <f>SUM(B34:AF34)</f>
        <v>159</v>
      </c>
    </row>
    <row r="35" outlineLevel="1">
      <c r="A35" s="360" t="s">
        <v>1557</v>
      </c>
      <c r="B35" s="537">
        <v>6.0</v>
      </c>
      <c r="C35" s="537">
        <v>7.0</v>
      </c>
      <c r="D35" s="537">
        <v>4.0</v>
      </c>
      <c r="E35" s="537">
        <v>1.0</v>
      </c>
      <c r="F35" s="537">
        <v>5.0</v>
      </c>
      <c r="G35" s="537">
        <v>1.0</v>
      </c>
      <c r="H35" s="537">
        <v>3.0</v>
      </c>
      <c r="I35" s="537">
        <v>3.0</v>
      </c>
      <c r="J35" s="537">
        <v>6.0</v>
      </c>
      <c r="K35" s="537">
        <v>4.0</v>
      </c>
      <c r="L35" s="537">
        <v>0.0</v>
      </c>
      <c r="M35" s="537">
        <v>8.0</v>
      </c>
      <c r="N35" s="537">
        <v>6.0</v>
      </c>
      <c r="O35" s="537">
        <v>5.0</v>
      </c>
      <c r="P35" s="537">
        <v>3.0</v>
      </c>
      <c r="Q35" s="537">
        <v>2.0</v>
      </c>
      <c r="R35" s="537">
        <v>3.0</v>
      </c>
      <c r="S35" s="537">
        <v>2.0</v>
      </c>
      <c r="T35" s="537">
        <v>4.0</v>
      </c>
      <c r="U35" s="537">
        <v>3.0</v>
      </c>
      <c r="V35" s="537">
        <v>6.0</v>
      </c>
      <c r="W35" s="537">
        <v>4.0</v>
      </c>
      <c r="X35" s="537">
        <v>5.0</v>
      </c>
      <c r="Y35" s="537">
        <v>5.0</v>
      </c>
      <c r="Z35" s="537">
        <v>1.0</v>
      </c>
      <c r="AA35" s="537">
        <v>7.0</v>
      </c>
      <c r="AB35" s="537">
        <v>2.0</v>
      </c>
      <c r="AC35" s="537">
        <v>4.0</v>
      </c>
      <c r="AD35" s="537">
        <v>2.0</v>
      </c>
      <c r="AE35" s="537">
        <v>3.0</v>
      </c>
      <c r="AF35" s="537">
        <v>11.0</v>
      </c>
      <c r="AG35" s="397"/>
    </row>
    <row r="36" outlineLevel="1">
      <c r="A36" s="360" t="s">
        <v>1558</v>
      </c>
      <c r="B36" s="537">
        <v>1.0</v>
      </c>
      <c r="C36" s="537">
        <v>1.0</v>
      </c>
      <c r="D36" s="537">
        <v>2.0</v>
      </c>
      <c r="E36" s="537">
        <v>6.0</v>
      </c>
      <c r="F36" s="537">
        <v>0.0</v>
      </c>
      <c r="G36" s="537">
        <v>0.0</v>
      </c>
      <c r="H36" s="537">
        <v>1.0</v>
      </c>
      <c r="I36" s="537">
        <v>1.0</v>
      </c>
      <c r="J36" s="537">
        <v>0.0</v>
      </c>
      <c r="K36" s="537">
        <v>2.0</v>
      </c>
      <c r="L36" s="537">
        <v>3.0</v>
      </c>
      <c r="M36" s="537">
        <v>1.0</v>
      </c>
      <c r="N36" s="537">
        <v>2.0</v>
      </c>
      <c r="O36" s="537">
        <v>0.0</v>
      </c>
      <c r="P36" s="537">
        <v>0.0</v>
      </c>
      <c r="Q36" s="537">
        <v>3.0</v>
      </c>
      <c r="R36" s="537">
        <v>2.0</v>
      </c>
      <c r="S36" s="537">
        <v>1.0</v>
      </c>
      <c r="T36" s="537">
        <v>0.0</v>
      </c>
      <c r="U36" s="537">
        <v>1.0</v>
      </c>
      <c r="V36" s="537">
        <v>2.0</v>
      </c>
      <c r="W36" s="537">
        <v>0.0</v>
      </c>
      <c r="X36" s="537">
        <v>0.0</v>
      </c>
      <c r="Y36" s="537">
        <v>0.0</v>
      </c>
      <c r="Z36" s="537">
        <v>0.0</v>
      </c>
      <c r="AA36" s="537">
        <v>1.0</v>
      </c>
      <c r="AB36" s="537">
        <v>1.0</v>
      </c>
      <c r="AC36" s="537">
        <v>0.0</v>
      </c>
      <c r="AD36" s="537">
        <v>0.0</v>
      </c>
      <c r="AE36" s="537">
        <v>0.0</v>
      </c>
      <c r="AF36" s="537">
        <v>2.0</v>
      </c>
      <c r="AG36" s="397"/>
    </row>
    <row r="37">
      <c r="A37" s="360" t="s">
        <v>1566</v>
      </c>
      <c r="B37" s="293">
        <f t="shared" ref="B37:AF37" si="15">sum(B38:B39)</f>
        <v>0</v>
      </c>
      <c r="C37" s="293">
        <f t="shared" si="15"/>
        <v>0</v>
      </c>
      <c r="D37" s="293">
        <f t="shared" si="15"/>
        <v>0</v>
      </c>
      <c r="E37" s="293">
        <f t="shared" si="15"/>
        <v>0</v>
      </c>
      <c r="F37" s="293">
        <f t="shared" si="15"/>
        <v>0</v>
      </c>
      <c r="G37" s="293">
        <f t="shared" si="15"/>
        <v>0</v>
      </c>
      <c r="H37" s="293">
        <f t="shared" si="15"/>
        <v>0</v>
      </c>
      <c r="I37" s="293">
        <f t="shared" si="15"/>
        <v>0</v>
      </c>
      <c r="J37" s="293">
        <f t="shared" si="15"/>
        <v>0</v>
      </c>
      <c r="K37" s="293">
        <f t="shared" si="15"/>
        <v>0</v>
      </c>
      <c r="L37" s="293">
        <f t="shared" si="15"/>
        <v>0</v>
      </c>
      <c r="M37" s="293">
        <f t="shared" si="15"/>
        <v>0</v>
      </c>
      <c r="N37" s="293">
        <f t="shared" si="15"/>
        <v>0</v>
      </c>
      <c r="O37" s="293">
        <f t="shared" si="15"/>
        <v>0</v>
      </c>
      <c r="P37" s="293">
        <f t="shared" si="15"/>
        <v>0</v>
      </c>
      <c r="Q37" s="293">
        <f t="shared" si="15"/>
        <v>0</v>
      </c>
      <c r="R37" s="293">
        <f t="shared" si="15"/>
        <v>0</v>
      </c>
      <c r="S37" s="293">
        <f t="shared" si="15"/>
        <v>0</v>
      </c>
      <c r="T37" s="293">
        <f t="shared" si="15"/>
        <v>0</v>
      </c>
      <c r="U37" s="293">
        <f t="shared" si="15"/>
        <v>0</v>
      </c>
      <c r="V37" s="293">
        <f t="shared" si="15"/>
        <v>0</v>
      </c>
      <c r="W37" s="293">
        <f t="shared" si="15"/>
        <v>0</v>
      </c>
      <c r="X37" s="293">
        <f t="shared" si="15"/>
        <v>0</v>
      </c>
      <c r="Y37" s="293">
        <f t="shared" si="15"/>
        <v>0</v>
      </c>
      <c r="Z37" s="293">
        <f t="shared" si="15"/>
        <v>0</v>
      </c>
      <c r="AA37" s="293">
        <f t="shared" si="15"/>
        <v>0</v>
      </c>
      <c r="AB37" s="293">
        <f t="shared" si="15"/>
        <v>0</v>
      </c>
      <c r="AC37" s="293">
        <f t="shared" si="15"/>
        <v>0</v>
      </c>
      <c r="AD37" s="293">
        <f t="shared" si="15"/>
        <v>0</v>
      </c>
      <c r="AE37" s="293">
        <f t="shared" si="15"/>
        <v>0</v>
      </c>
      <c r="AF37" s="293">
        <f t="shared" si="15"/>
        <v>0</v>
      </c>
      <c r="AG37" s="383">
        <f>SUM(B37:AF37)</f>
        <v>0</v>
      </c>
    </row>
    <row r="38" outlineLevel="1">
      <c r="A38" s="360" t="s">
        <v>1557</v>
      </c>
      <c r="B38" s="537">
        <v>0.0</v>
      </c>
      <c r="C38" s="537">
        <v>0.0</v>
      </c>
      <c r="D38" s="537">
        <v>0.0</v>
      </c>
      <c r="E38" s="537">
        <v>0.0</v>
      </c>
      <c r="F38" s="537">
        <v>0.0</v>
      </c>
      <c r="G38" s="537">
        <v>0.0</v>
      </c>
      <c r="H38" s="537">
        <v>0.0</v>
      </c>
      <c r="I38" s="537">
        <v>0.0</v>
      </c>
      <c r="J38" s="537">
        <v>0.0</v>
      </c>
      <c r="K38" s="537">
        <v>0.0</v>
      </c>
      <c r="L38" s="537">
        <v>0.0</v>
      </c>
      <c r="M38" s="537">
        <v>0.0</v>
      </c>
      <c r="N38" s="537">
        <v>0.0</v>
      </c>
      <c r="O38" s="537">
        <v>0.0</v>
      </c>
      <c r="P38" s="537">
        <v>0.0</v>
      </c>
      <c r="Q38" s="537">
        <v>0.0</v>
      </c>
      <c r="R38" s="537">
        <v>0.0</v>
      </c>
      <c r="S38" s="537">
        <v>0.0</v>
      </c>
      <c r="T38" s="537">
        <v>0.0</v>
      </c>
      <c r="U38" s="537">
        <v>0.0</v>
      </c>
      <c r="V38" s="537">
        <v>0.0</v>
      </c>
      <c r="W38" s="537">
        <v>0.0</v>
      </c>
      <c r="X38" s="537">
        <v>0.0</v>
      </c>
      <c r="Y38" s="537">
        <v>0.0</v>
      </c>
      <c r="Z38" s="537">
        <v>0.0</v>
      </c>
      <c r="AA38" s="537">
        <v>0.0</v>
      </c>
      <c r="AB38" s="537">
        <v>0.0</v>
      </c>
      <c r="AC38" s="537">
        <v>0.0</v>
      </c>
      <c r="AD38" s="537">
        <v>0.0</v>
      </c>
      <c r="AE38" s="537">
        <v>0.0</v>
      </c>
      <c r="AF38" s="537">
        <v>0.0</v>
      </c>
      <c r="AG38" s="397"/>
    </row>
    <row r="39" outlineLevel="1">
      <c r="A39" s="360" t="s">
        <v>1558</v>
      </c>
      <c r="B39" s="537">
        <v>0.0</v>
      </c>
      <c r="C39" s="537">
        <v>0.0</v>
      </c>
      <c r="D39" s="537">
        <v>0.0</v>
      </c>
      <c r="E39" s="537">
        <v>0.0</v>
      </c>
      <c r="F39" s="537">
        <v>0.0</v>
      </c>
      <c r="G39" s="537">
        <v>0.0</v>
      </c>
      <c r="H39" s="537">
        <v>0.0</v>
      </c>
      <c r="I39" s="537">
        <v>0.0</v>
      </c>
      <c r="J39" s="537">
        <v>0.0</v>
      </c>
      <c r="K39" s="537">
        <v>0.0</v>
      </c>
      <c r="L39" s="537">
        <v>0.0</v>
      </c>
      <c r="M39" s="537">
        <v>0.0</v>
      </c>
      <c r="N39" s="537">
        <v>0.0</v>
      </c>
      <c r="O39" s="537">
        <v>0.0</v>
      </c>
      <c r="P39" s="537">
        <v>0.0</v>
      </c>
      <c r="Q39" s="537">
        <v>0.0</v>
      </c>
      <c r="R39" s="537">
        <v>0.0</v>
      </c>
      <c r="S39" s="537">
        <v>0.0</v>
      </c>
      <c r="T39" s="537">
        <v>0.0</v>
      </c>
      <c r="U39" s="537">
        <v>0.0</v>
      </c>
      <c r="V39" s="537">
        <v>0.0</v>
      </c>
      <c r="W39" s="537">
        <v>0.0</v>
      </c>
      <c r="X39" s="537">
        <v>0.0</v>
      </c>
      <c r="Y39" s="537">
        <v>0.0</v>
      </c>
      <c r="Z39" s="537">
        <v>0.0</v>
      </c>
      <c r="AA39" s="537">
        <v>0.0</v>
      </c>
      <c r="AB39" s="537">
        <v>0.0</v>
      </c>
      <c r="AC39" s="537">
        <v>0.0</v>
      </c>
      <c r="AD39" s="537">
        <v>0.0</v>
      </c>
      <c r="AE39" s="537">
        <v>0.0</v>
      </c>
      <c r="AF39" s="537">
        <v>0.0</v>
      </c>
      <c r="AG39" s="397"/>
    </row>
    <row r="40">
      <c r="A40" s="535" t="s">
        <v>267</v>
      </c>
      <c r="B40" s="538">
        <f t="shared" ref="B40:AF40" si="16">B34+B37</f>
        <v>7</v>
      </c>
      <c r="C40" s="538">
        <f t="shared" si="16"/>
        <v>8</v>
      </c>
      <c r="D40" s="538">
        <f t="shared" si="16"/>
        <v>6</v>
      </c>
      <c r="E40" s="538">
        <f t="shared" si="16"/>
        <v>7</v>
      </c>
      <c r="F40" s="538">
        <f t="shared" si="16"/>
        <v>5</v>
      </c>
      <c r="G40" s="538">
        <f t="shared" si="16"/>
        <v>1</v>
      </c>
      <c r="H40" s="538">
        <f t="shared" si="16"/>
        <v>4</v>
      </c>
      <c r="I40" s="538">
        <f t="shared" si="16"/>
        <v>4</v>
      </c>
      <c r="J40" s="538">
        <f t="shared" si="16"/>
        <v>6</v>
      </c>
      <c r="K40" s="538">
        <f t="shared" si="16"/>
        <v>6</v>
      </c>
      <c r="L40" s="538">
        <f t="shared" si="16"/>
        <v>3</v>
      </c>
      <c r="M40" s="538">
        <f t="shared" si="16"/>
        <v>9</v>
      </c>
      <c r="N40" s="538">
        <f t="shared" si="16"/>
        <v>8</v>
      </c>
      <c r="O40" s="538">
        <f t="shared" si="16"/>
        <v>5</v>
      </c>
      <c r="P40" s="538">
        <f t="shared" si="16"/>
        <v>3</v>
      </c>
      <c r="Q40" s="538">
        <f t="shared" si="16"/>
        <v>5</v>
      </c>
      <c r="R40" s="538">
        <f t="shared" si="16"/>
        <v>5</v>
      </c>
      <c r="S40" s="538">
        <f t="shared" si="16"/>
        <v>3</v>
      </c>
      <c r="T40" s="538">
        <f t="shared" si="16"/>
        <v>4</v>
      </c>
      <c r="U40" s="538">
        <f t="shared" si="16"/>
        <v>4</v>
      </c>
      <c r="V40" s="538">
        <f t="shared" si="16"/>
        <v>8</v>
      </c>
      <c r="W40" s="538">
        <f t="shared" si="16"/>
        <v>4</v>
      </c>
      <c r="X40" s="538">
        <f t="shared" si="16"/>
        <v>5</v>
      </c>
      <c r="Y40" s="538">
        <f t="shared" si="16"/>
        <v>5</v>
      </c>
      <c r="Z40" s="538">
        <f t="shared" si="16"/>
        <v>1</v>
      </c>
      <c r="AA40" s="538">
        <f t="shared" si="16"/>
        <v>8</v>
      </c>
      <c r="AB40" s="538">
        <f t="shared" si="16"/>
        <v>3</v>
      </c>
      <c r="AC40" s="538">
        <f t="shared" si="16"/>
        <v>4</v>
      </c>
      <c r="AD40" s="538">
        <f t="shared" si="16"/>
        <v>2</v>
      </c>
      <c r="AE40" s="538">
        <f t="shared" si="16"/>
        <v>3</v>
      </c>
      <c r="AF40" s="538">
        <f t="shared" si="16"/>
        <v>13</v>
      </c>
      <c r="AG40" s="383">
        <f>SUM(B40:AF40)</f>
        <v>159</v>
      </c>
    </row>
    <row r="41">
      <c r="A41" s="152"/>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397"/>
    </row>
    <row r="42">
      <c r="A42" s="423" t="s">
        <v>1567</v>
      </c>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397"/>
    </row>
    <row r="43">
      <c r="A43" s="539" t="s">
        <v>1568</v>
      </c>
      <c r="B43" s="491">
        <f t="shared" ref="B43:AF43" si="17">B5-B25</f>
        <v>12627.86618</v>
      </c>
      <c r="C43" s="491">
        <f t="shared" si="17"/>
        <v>14402.66225</v>
      </c>
      <c r="D43" s="491">
        <f t="shared" si="17"/>
        <v>18187.08175</v>
      </c>
      <c r="E43" s="491">
        <f t="shared" si="17"/>
        <v>17778.74505</v>
      </c>
      <c r="F43" s="491">
        <f t="shared" si="17"/>
        <v>12932.10997</v>
      </c>
      <c r="G43" s="491">
        <f t="shared" si="17"/>
        <v>13217.82387</v>
      </c>
      <c r="H43" s="491">
        <f t="shared" si="17"/>
        <v>10455.52776</v>
      </c>
      <c r="I43" s="491">
        <f t="shared" si="17"/>
        <v>12714.51808</v>
      </c>
      <c r="J43" s="491">
        <f t="shared" si="17"/>
        <v>12984.45795</v>
      </c>
      <c r="K43" s="491">
        <f t="shared" si="17"/>
        <v>19656.27081</v>
      </c>
      <c r="L43" s="491">
        <f t="shared" si="17"/>
        <v>19685.6555</v>
      </c>
      <c r="M43" s="491">
        <f t="shared" si="17"/>
        <v>17694.44125</v>
      </c>
      <c r="N43" s="491">
        <f t="shared" si="17"/>
        <v>13186.98814</v>
      </c>
      <c r="O43" s="491">
        <f t="shared" si="17"/>
        <v>12019.83357</v>
      </c>
      <c r="P43" s="491">
        <f t="shared" si="17"/>
        <v>12526.76468</v>
      </c>
      <c r="Q43" s="491">
        <f t="shared" si="17"/>
        <v>14277.74754</v>
      </c>
      <c r="R43" s="491">
        <f t="shared" si="17"/>
        <v>26328.7159</v>
      </c>
      <c r="S43" s="491">
        <f t="shared" si="17"/>
        <v>37108.30406</v>
      </c>
      <c r="T43" s="491">
        <f t="shared" si="17"/>
        <v>23526.9972</v>
      </c>
      <c r="U43" s="491">
        <f t="shared" si="17"/>
        <v>16590.26925</v>
      </c>
      <c r="V43" s="491">
        <f t="shared" si="17"/>
        <v>13731.768</v>
      </c>
      <c r="W43" s="491">
        <f t="shared" si="17"/>
        <v>13343.70465</v>
      </c>
      <c r="X43" s="491">
        <f t="shared" si="17"/>
        <v>15579.2314</v>
      </c>
      <c r="Y43" s="491">
        <f t="shared" si="17"/>
        <v>19834.91549</v>
      </c>
      <c r="Z43" s="491">
        <f t="shared" si="17"/>
        <v>18974.12189</v>
      </c>
      <c r="AA43" s="491">
        <f t="shared" si="17"/>
        <v>15569.40872</v>
      </c>
      <c r="AB43" s="491">
        <f t="shared" si="17"/>
        <v>11940.50332</v>
      </c>
      <c r="AC43" s="491">
        <f t="shared" si="17"/>
        <v>9945.5381</v>
      </c>
      <c r="AD43" s="491">
        <f t="shared" si="17"/>
        <v>10407.4302</v>
      </c>
      <c r="AE43" s="491">
        <f t="shared" si="17"/>
        <v>11401.90349</v>
      </c>
      <c r="AF43" s="491">
        <f t="shared" si="17"/>
        <v>15828.62708</v>
      </c>
      <c r="AG43" s="383">
        <f t="shared" ref="AG43:AG49" si="19">SUM(B43:AF43)</f>
        <v>494459.9331</v>
      </c>
    </row>
    <row r="44" outlineLevel="1">
      <c r="A44" s="539" t="s">
        <v>1557</v>
      </c>
      <c r="B44" s="525">
        <f t="shared" ref="B44:AF44" si="18">B6-B26</f>
        <v>11104.67719</v>
      </c>
      <c r="C44" s="525">
        <f t="shared" si="18"/>
        <v>13170.75553</v>
      </c>
      <c r="D44" s="525">
        <f t="shared" si="18"/>
        <v>16816.25698</v>
      </c>
      <c r="E44" s="525">
        <f t="shared" si="18"/>
        <v>16666.76385</v>
      </c>
      <c r="F44" s="525">
        <f t="shared" si="18"/>
        <v>11733.66834</v>
      </c>
      <c r="G44" s="525">
        <f t="shared" si="18"/>
        <v>12267.17211</v>
      </c>
      <c r="H44" s="525">
        <f t="shared" si="18"/>
        <v>9466.653463</v>
      </c>
      <c r="I44" s="525">
        <f t="shared" si="18"/>
        <v>11559.27434</v>
      </c>
      <c r="J44" s="525">
        <f t="shared" si="18"/>
        <v>11928.27511</v>
      </c>
      <c r="K44" s="525">
        <f t="shared" si="18"/>
        <v>18400.08034</v>
      </c>
      <c r="L44" s="525">
        <f t="shared" si="18"/>
        <v>18428.2154</v>
      </c>
      <c r="M44" s="525">
        <f t="shared" si="18"/>
        <v>16394.28097</v>
      </c>
      <c r="N44" s="525">
        <f t="shared" si="18"/>
        <v>12113.24545</v>
      </c>
      <c r="O44" s="525">
        <f t="shared" si="18"/>
        <v>10954.05314</v>
      </c>
      <c r="P44" s="525">
        <f t="shared" si="18"/>
        <v>11254.33608</v>
      </c>
      <c r="Q44" s="525">
        <f t="shared" si="18"/>
        <v>13137.07223</v>
      </c>
      <c r="R44" s="525">
        <f t="shared" si="18"/>
        <v>25233.80739</v>
      </c>
      <c r="S44" s="525">
        <f t="shared" si="18"/>
        <v>36071.56419</v>
      </c>
      <c r="T44" s="525">
        <f t="shared" si="18"/>
        <v>22646.58759</v>
      </c>
      <c r="U44" s="525">
        <f t="shared" si="18"/>
        <v>15552.58399</v>
      </c>
      <c r="V44" s="525">
        <f t="shared" si="18"/>
        <v>12843.98142</v>
      </c>
      <c r="W44" s="525">
        <f t="shared" si="18"/>
        <v>12323.06244</v>
      </c>
      <c r="X44" s="525">
        <f t="shared" si="18"/>
        <v>14373.11626</v>
      </c>
      <c r="Y44" s="525">
        <f t="shared" si="18"/>
        <v>18569.98488</v>
      </c>
      <c r="Z44" s="525">
        <f t="shared" si="18"/>
        <v>16976.25496</v>
      </c>
      <c r="AA44" s="525">
        <f t="shared" si="18"/>
        <v>13472.69757</v>
      </c>
      <c r="AB44" s="525">
        <f t="shared" si="18"/>
        <v>10415.83943</v>
      </c>
      <c r="AC44" s="525">
        <f t="shared" si="18"/>
        <v>8528.466772</v>
      </c>
      <c r="AD44" s="525">
        <f t="shared" si="18"/>
        <v>8950.963884</v>
      </c>
      <c r="AE44" s="525">
        <f t="shared" si="18"/>
        <v>10366.76293</v>
      </c>
      <c r="AF44" s="525">
        <f t="shared" si="18"/>
        <v>14908.59643</v>
      </c>
      <c r="AG44" s="383">
        <f t="shared" si="19"/>
        <v>456629.0507</v>
      </c>
    </row>
    <row r="45" outlineLevel="1">
      <c r="A45" s="539" t="s">
        <v>1558</v>
      </c>
      <c r="B45" s="525">
        <f t="shared" ref="B45:AF45" si="20">B7-B27</f>
        <v>1523.188991</v>
      </c>
      <c r="C45" s="525">
        <f t="shared" si="20"/>
        <v>1231.906719</v>
      </c>
      <c r="D45" s="525">
        <f t="shared" si="20"/>
        <v>1370.824767</v>
      </c>
      <c r="E45" s="525">
        <f t="shared" si="20"/>
        <v>1111.981195</v>
      </c>
      <c r="F45" s="525">
        <f t="shared" si="20"/>
        <v>1198.441634</v>
      </c>
      <c r="G45" s="525">
        <f t="shared" si="20"/>
        <v>950.651756</v>
      </c>
      <c r="H45" s="525">
        <f t="shared" si="20"/>
        <v>988.874297</v>
      </c>
      <c r="I45" s="525">
        <f t="shared" si="20"/>
        <v>1155.243737</v>
      </c>
      <c r="J45" s="525">
        <f t="shared" si="20"/>
        <v>1056.182847</v>
      </c>
      <c r="K45" s="525">
        <f t="shared" si="20"/>
        <v>1256.19047</v>
      </c>
      <c r="L45" s="525">
        <f t="shared" si="20"/>
        <v>1257.440098</v>
      </c>
      <c r="M45" s="525">
        <f t="shared" si="20"/>
        <v>1300.160282</v>
      </c>
      <c r="N45" s="525">
        <f t="shared" si="20"/>
        <v>1073.74269</v>
      </c>
      <c r="O45" s="525">
        <f t="shared" si="20"/>
        <v>1065.780425</v>
      </c>
      <c r="P45" s="525">
        <f t="shared" si="20"/>
        <v>1272.428598</v>
      </c>
      <c r="Q45" s="525">
        <f t="shared" si="20"/>
        <v>1140.675314</v>
      </c>
      <c r="R45" s="525">
        <f t="shared" si="20"/>
        <v>1094.908511</v>
      </c>
      <c r="S45" s="525">
        <f t="shared" si="20"/>
        <v>1036.739865</v>
      </c>
      <c r="T45" s="525">
        <f t="shared" si="20"/>
        <v>880.409606</v>
      </c>
      <c r="U45" s="525">
        <f t="shared" si="20"/>
        <v>1037.685257</v>
      </c>
      <c r="V45" s="525">
        <f t="shared" si="20"/>
        <v>887.786578</v>
      </c>
      <c r="W45" s="525">
        <f t="shared" si="20"/>
        <v>1020.642212</v>
      </c>
      <c r="X45" s="525">
        <f t="shared" si="20"/>
        <v>1206.115135</v>
      </c>
      <c r="Y45" s="525">
        <f t="shared" si="20"/>
        <v>1264.930613</v>
      </c>
      <c r="Z45" s="525">
        <f t="shared" si="20"/>
        <v>1997.866931</v>
      </c>
      <c r="AA45" s="525">
        <f t="shared" si="20"/>
        <v>2096.711153</v>
      </c>
      <c r="AB45" s="525">
        <f t="shared" si="20"/>
        <v>1524.663885</v>
      </c>
      <c r="AC45" s="525">
        <f t="shared" si="20"/>
        <v>1417.071328</v>
      </c>
      <c r="AD45" s="525">
        <f t="shared" si="20"/>
        <v>1456.466318</v>
      </c>
      <c r="AE45" s="525">
        <f t="shared" si="20"/>
        <v>1035.140558</v>
      </c>
      <c r="AF45" s="525">
        <f t="shared" si="20"/>
        <v>920.030645</v>
      </c>
      <c r="AG45" s="383">
        <f t="shared" si="19"/>
        <v>37830.88242</v>
      </c>
    </row>
    <row r="46">
      <c r="A46" s="539" t="s">
        <v>1569</v>
      </c>
      <c r="B46" s="491">
        <f t="shared" ref="B46:AF46" si="21">B8-B28</f>
        <v>2953.36</v>
      </c>
      <c r="C46" s="491">
        <f t="shared" si="21"/>
        <v>3956.6</v>
      </c>
      <c r="D46" s="491">
        <f t="shared" si="21"/>
        <v>4396.21</v>
      </c>
      <c r="E46" s="491">
        <f t="shared" si="21"/>
        <v>3479.07</v>
      </c>
      <c r="F46" s="491">
        <f t="shared" si="21"/>
        <v>3123.28</v>
      </c>
      <c r="G46" s="491">
        <f t="shared" si="21"/>
        <v>3136.42</v>
      </c>
      <c r="H46" s="491">
        <f t="shared" si="21"/>
        <v>3023.04</v>
      </c>
      <c r="I46" s="491">
        <f t="shared" si="21"/>
        <v>2831.87</v>
      </c>
      <c r="J46" s="491">
        <f t="shared" si="21"/>
        <v>3207.53</v>
      </c>
      <c r="K46" s="491">
        <f t="shared" si="21"/>
        <v>4509.79</v>
      </c>
      <c r="L46" s="491">
        <f t="shared" si="21"/>
        <v>4317.35</v>
      </c>
      <c r="M46" s="491">
        <f t="shared" si="21"/>
        <v>2462.51</v>
      </c>
      <c r="N46" s="491">
        <f t="shared" si="21"/>
        <v>3210.37</v>
      </c>
      <c r="O46" s="491">
        <f t="shared" si="21"/>
        <v>2733.26</v>
      </c>
      <c r="P46" s="491">
        <f t="shared" si="21"/>
        <v>2620.81</v>
      </c>
      <c r="Q46" s="491">
        <f t="shared" si="21"/>
        <v>3022.14</v>
      </c>
      <c r="R46" s="491">
        <f t="shared" si="21"/>
        <v>7098.48</v>
      </c>
      <c r="S46" s="491">
        <f t="shared" si="21"/>
        <v>6624.02</v>
      </c>
      <c r="T46" s="491">
        <f t="shared" si="21"/>
        <v>3711.7</v>
      </c>
      <c r="U46" s="491">
        <f t="shared" si="21"/>
        <v>2705.34</v>
      </c>
      <c r="V46" s="491">
        <f t="shared" si="21"/>
        <v>3335.14</v>
      </c>
      <c r="W46" s="491">
        <f t="shared" si="21"/>
        <v>3087.6</v>
      </c>
      <c r="X46" s="491">
        <f t="shared" si="21"/>
        <v>3464.33</v>
      </c>
      <c r="Y46" s="491">
        <f t="shared" si="21"/>
        <v>4446.59</v>
      </c>
      <c r="Z46" s="491">
        <f t="shared" si="21"/>
        <v>3573.76</v>
      </c>
      <c r="AA46" s="491">
        <f t="shared" si="21"/>
        <v>2330.66</v>
      </c>
      <c r="AB46" s="491">
        <f t="shared" si="21"/>
        <v>2216.74</v>
      </c>
      <c r="AC46" s="491">
        <f t="shared" si="21"/>
        <v>3190.08</v>
      </c>
      <c r="AD46" s="491">
        <f t="shared" si="21"/>
        <v>1520.76</v>
      </c>
      <c r="AE46" s="491">
        <f t="shared" si="21"/>
        <v>2137.88</v>
      </c>
      <c r="AF46" s="491">
        <f t="shared" si="21"/>
        <v>2630.65</v>
      </c>
      <c r="AG46" s="383">
        <f t="shared" si="19"/>
        <v>105057.34</v>
      </c>
    </row>
    <row r="47" outlineLevel="1">
      <c r="A47" s="539" t="s">
        <v>1557</v>
      </c>
      <c r="B47" s="525">
        <f t="shared" ref="B47:AF47" si="22">B9-B29</f>
        <v>2763.54</v>
      </c>
      <c r="C47" s="525">
        <f t="shared" si="22"/>
        <v>3756.43</v>
      </c>
      <c r="D47" s="525">
        <f t="shared" si="22"/>
        <v>4133.5</v>
      </c>
      <c r="E47" s="525">
        <f t="shared" si="22"/>
        <v>3245.52</v>
      </c>
      <c r="F47" s="525">
        <f t="shared" si="22"/>
        <v>2901.71</v>
      </c>
      <c r="G47" s="525">
        <f t="shared" si="22"/>
        <v>2941.19</v>
      </c>
      <c r="H47" s="525">
        <f t="shared" si="22"/>
        <v>2847.97</v>
      </c>
      <c r="I47" s="525">
        <f t="shared" si="22"/>
        <v>2515.29</v>
      </c>
      <c r="J47" s="525">
        <f t="shared" si="22"/>
        <v>2948.39</v>
      </c>
      <c r="K47" s="525">
        <f t="shared" si="22"/>
        <v>4221.85</v>
      </c>
      <c r="L47" s="525">
        <f t="shared" si="22"/>
        <v>4020.21</v>
      </c>
      <c r="M47" s="525">
        <f t="shared" si="22"/>
        <v>2168.06</v>
      </c>
      <c r="N47" s="525">
        <f t="shared" si="22"/>
        <v>2990.56</v>
      </c>
      <c r="O47" s="525">
        <f t="shared" si="22"/>
        <v>2465.88</v>
      </c>
      <c r="P47" s="525">
        <f t="shared" si="22"/>
        <v>2516.34</v>
      </c>
      <c r="Q47" s="525">
        <f t="shared" si="22"/>
        <v>2807.93</v>
      </c>
      <c r="R47" s="525">
        <f t="shared" si="22"/>
        <v>6927.89</v>
      </c>
      <c r="S47" s="525">
        <f t="shared" si="22"/>
        <v>6508.6</v>
      </c>
      <c r="T47" s="525">
        <f t="shared" si="22"/>
        <v>3511.09</v>
      </c>
      <c r="U47" s="525">
        <f t="shared" si="22"/>
        <v>2479.18</v>
      </c>
      <c r="V47" s="525">
        <f t="shared" si="22"/>
        <v>3140.16</v>
      </c>
      <c r="W47" s="525">
        <f t="shared" si="22"/>
        <v>2875.96</v>
      </c>
      <c r="X47" s="525">
        <f t="shared" si="22"/>
        <v>3303.8</v>
      </c>
      <c r="Y47" s="525">
        <f t="shared" si="22"/>
        <v>4232.74</v>
      </c>
      <c r="Z47" s="525">
        <f t="shared" si="22"/>
        <v>3160.11</v>
      </c>
      <c r="AA47" s="525">
        <f t="shared" si="22"/>
        <v>1926.26</v>
      </c>
      <c r="AB47" s="525">
        <f t="shared" si="22"/>
        <v>1976.44</v>
      </c>
      <c r="AC47" s="525">
        <f t="shared" si="22"/>
        <v>2279.34</v>
      </c>
      <c r="AD47" s="525">
        <f t="shared" si="22"/>
        <v>1479.37</v>
      </c>
      <c r="AE47" s="525">
        <f t="shared" si="22"/>
        <v>2043.73</v>
      </c>
      <c r="AF47" s="525">
        <f t="shared" si="22"/>
        <v>2599.22</v>
      </c>
      <c r="AG47" s="383">
        <f t="shared" si="19"/>
        <v>97688.26</v>
      </c>
    </row>
    <row r="48" outlineLevel="1">
      <c r="A48" s="539" t="s">
        <v>1558</v>
      </c>
      <c r="B48" s="525">
        <f t="shared" ref="B48:AF48" si="23">B10-B30</f>
        <v>189.82</v>
      </c>
      <c r="C48" s="525">
        <f t="shared" si="23"/>
        <v>200.17</v>
      </c>
      <c r="D48" s="525">
        <f t="shared" si="23"/>
        <v>262.71</v>
      </c>
      <c r="E48" s="525">
        <f t="shared" si="23"/>
        <v>233.55</v>
      </c>
      <c r="F48" s="525">
        <f t="shared" si="23"/>
        <v>221.57</v>
      </c>
      <c r="G48" s="525">
        <f t="shared" si="23"/>
        <v>195.23</v>
      </c>
      <c r="H48" s="525">
        <f t="shared" si="23"/>
        <v>175.07</v>
      </c>
      <c r="I48" s="525">
        <f t="shared" si="23"/>
        <v>316.58</v>
      </c>
      <c r="J48" s="525">
        <f t="shared" si="23"/>
        <v>259.14</v>
      </c>
      <c r="K48" s="525">
        <f t="shared" si="23"/>
        <v>287.94</v>
      </c>
      <c r="L48" s="525">
        <f t="shared" si="23"/>
        <v>297.14</v>
      </c>
      <c r="M48" s="525">
        <f t="shared" si="23"/>
        <v>294.45</v>
      </c>
      <c r="N48" s="525">
        <f t="shared" si="23"/>
        <v>219.81</v>
      </c>
      <c r="O48" s="525">
        <f t="shared" si="23"/>
        <v>267.38</v>
      </c>
      <c r="P48" s="525">
        <f t="shared" si="23"/>
        <v>104.47</v>
      </c>
      <c r="Q48" s="525">
        <f t="shared" si="23"/>
        <v>214.21</v>
      </c>
      <c r="R48" s="525">
        <f t="shared" si="23"/>
        <v>170.59</v>
      </c>
      <c r="S48" s="525">
        <f t="shared" si="23"/>
        <v>115.42</v>
      </c>
      <c r="T48" s="525">
        <f t="shared" si="23"/>
        <v>200.61</v>
      </c>
      <c r="U48" s="525">
        <f t="shared" si="23"/>
        <v>226.16</v>
      </c>
      <c r="V48" s="525">
        <f t="shared" si="23"/>
        <v>194.98</v>
      </c>
      <c r="W48" s="525">
        <f t="shared" si="23"/>
        <v>211.64</v>
      </c>
      <c r="X48" s="525">
        <f t="shared" si="23"/>
        <v>160.53</v>
      </c>
      <c r="Y48" s="525">
        <f t="shared" si="23"/>
        <v>213.85</v>
      </c>
      <c r="Z48" s="525">
        <f t="shared" si="23"/>
        <v>413.65</v>
      </c>
      <c r="AA48" s="525">
        <f t="shared" si="23"/>
        <v>404.4</v>
      </c>
      <c r="AB48" s="525">
        <f t="shared" si="23"/>
        <v>240.3</v>
      </c>
      <c r="AC48" s="525">
        <f t="shared" si="23"/>
        <v>910.74</v>
      </c>
      <c r="AD48" s="525">
        <f t="shared" si="23"/>
        <v>41.39</v>
      </c>
      <c r="AE48" s="525">
        <f t="shared" si="23"/>
        <v>94.15</v>
      </c>
      <c r="AF48" s="525">
        <f t="shared" si="23"/>
        <v>31.43</v>
      </c>
      <c r="AG48" s="383">
        <f t="shared" si="19"/>
        <v>7369.08</v>
      </c>
    </row>
    <row r="49">
      <c r="A49" s="540" t="s">
        <v>267</v>
      </c>
      <c r="B49" s="541">
        <f t="shared" ref="B49:AF49" si="24">B43+B46</f>
        <v>15581.22618</v>
      </c>
      <c r="C49" s="541">
        <f t="shared" si="24"/>
        <v>18359.26225</v>
      </c>
      <c r="D49" s="541">
        <f t="shared" si="24"/>
        <v>22583.29175</v>
      </c>
      <c r="E49" s="541">
        <f t="shared" si="24"/>
        <v>21257.81505</v>
      </c>
      <c r="F49" s="541">
        <f t="shared" si="24"/>
        <v>16055.38997</v>
      </c>
      <c r="G49" s="541">
        <f t="shared" si="24"/>
        <v>16354.24387</v>
      </c>
      <c r="H49" s="541">
        <f t="shared" si="24"/>
        <v>13478.56776</v>
      </c>
      <c r="I49" s="541">
        <f t="shared" si="24"/>
        <v>15546.38808</v>
      </c>
      <c r="J49" s="541">
        <f t="shared" si="24"/>
        <v>16191.98795</v>
      </c>
      <c r="K49" s="541">
        <f t="shared" si="24"/>
        <v>24166.06081</v>
      </c>
      <c r="L49" s="541">
        <f t="shared" si="24"/>
        <v>24003.0055</v>
      </c>
      <c r="M49" s="541">
        <f t="shared" si="24"/>
        <v>20156.95125</v>
      </c>
      <c r="N49" s="541">
        <f t="shared" si="24"/>
        <v>16397.35814</v>
      </c>
      <c r="O49" s="541">
        <f t="shared" si="24"/>
        <v>14753.09357</v>
      </c>
      <c r="P49" s="541">
        <f t="shared" si="24"/>
        <v>15147.57468</v>
      </c>
      <c r="Q49" s="541">
        <f t="shared" si="24"/>
        <v>17299.88754</v>
      </c>
      <c r="R49" s="541">
        <f t="shared" si="24"/>
        <v>33427.1959</v>
      </c>
      <c r="S49" s="541">
        <f t="shared" si="24"/>
        <v>43732.32406</v>
      </c>
      <c r="T49" s="541">
        <f t="shared" si="24"/>
        <v>27238.6972</v>
      </c>
      <c r="U49" s="541">
        <f t="shared" si="24"/>
        <v>19295.60925</v>
      </c>
      <c r="V49" s="541">
        <f t="shared" si="24"/>
        <v>17066.908</v>
      </c>
      <c r="W49" s="541">
        <f t="shared" si="24"/>
        <v>16431.30465</v>
      </c>
      <c r="X49" s="541">
        <f t="shared" si="24"/>
        <v>19043.5614</v>
      </c>
      <c r="Y49" s="541">
        <f t="shared" si="24"/>
        <v>24281.50549</v>
      </c>
      <c r="Z49" s="541">
        <f t="shared" si="24"/>
        <v>22547.88189</v>
      </c>
      <c r="AA49" s="541">
        <f t="shared" si="24"/>
        <v>17900.06872</v>
      </c>
      <c r="AB49" s="541">
        <f t="shared" si="24"/>
        <v>14157.24332</v>
      </c>
      <c r="AC49" s="541">
        <f t="shared" si="24"/>
        <v>13135.6181</v>
      </c>
      <c r="AD49" s="541">
        <f t="shared" si="24"/>
        <v>11928.1902</v>
      </c>
      <c r="AE49" s="541">
        <f t="shared" si="24"/>
        <v>13539.78349</v>
      </c>
      <c r="AF49" s="541">
        <f t="shared" si="24"/>
        <v>18459.27708</v>
      </c>
      <c r="AG49" s="383">
        <f t="shared" si="19"/>
        <v>599517.2731</v>
      </c>
    </row>
    <row r="50">
      <c r="A50" s="152"/>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394"/>
    </row>
    <row r="51">
      <c r="A51" s="423" t="s">
        <v>1570</v>
      </c>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394"/>
    </row>
    <row r="52">
      <c r="A52" s="539" t="s">
        <v>1568</v>
      </c>
      <c r="B52" s="145">
        <f t="shared" ref="B52:AF52" si="25">B14-B34</f>
        <v>378</v>
      </c>
      <c r="C52" s="145">
        <f t="shared" si="25"/>
        <v>360</v>
      </c>
      <c r="D52" s="145">
        <f t="shared" si="25"/>
        <v>427</v>
      </c>
      <c r="E52" s="145">
        <f t="shared" si="25"/>
        <v>389</v>
      </c>
      <c r="F52" s="145">
        <f t="shared" si="25"/>
        <v>350</v>
      </c>
      <c r="G52" s="145">
        <f t="shared" si="25"/>
        <v>305</v>
      </c>
      <c r="H52" s="145">
        <f t="shared" si="25"/>
        <v>281</v>
      </c>
      <c r="I52" s="145">
        <f t="shared" si="25"/>
        <v>330</v>
      </c>
      <c r="J52" s="145">
        <f t="shared" si="25"/>
        <v>318</v>
      </c>
      <c r="K52" s="145">
        <f t="shared" si="25"/>
        <v>423</v>
      </c>
      <c r="L52" s="145">
        <f t="shared" si="25"/>
        <v>448</v>
      </c>
      <c r="M52" s="145">
        <f t="shared" si="25"/>
        <v>492</v>
      </c>
      <c r="N52" s="145">
        <f t="shared" si="25"/>
        <v>356</v>
      </c>
      <c r="O52" s="145">
        <f t="shared" si="25"/>
        <v>327</v>
      </c>
      <c r="P52" s="145">
        <f t="shared" si="25"/>
        <v>346</v>
      </c>
      <c r="Q52" s="145">
        <f t="shared" si="25"/>
        <v>342</v>
      </c>
      <c r="R52" s="145">
        <f t="shared" si="25"/>
        <v>481</v>
      </c>
      <c r="S52" s="145">
        <f t="shared" si="25"/>
        <v>610</v>
      </c>
      <c r="T52" s="145">
        <f t="shared" si="25"/>
        <v>442</v>
      </c>
      <c r="U52" s="145">
        <f t="shared" si="25"/>
        <v>360</v>
      </c>
      <c r="V52" s="145">
        <f t="shared" si="25"/>
        <v>302</v>
      </c>
      <c r="W52" s="145">
        <f t="shared" si="25"/>
        <v>321</v>
      </c>
      <c r="X52" s="145">
        <f t="shared" si="25"/>
        <v>369</v>
      </c>
      <c r="Y52" s="145">
        <f t="shared" si="25"/>
        <v>428</v>
      </c>
      <c r="Z52" s="145">
        <f t="shared" si="25"/>
        <v>546</v>
      </c>
      <c r="AA52" s="145">
        <f t="shared" si="25"/>
        <v>514</v>
      </c>
      <c r="AB52" s="145">
        <f t="shared" si="25"/>
        <v>392</v>
      </c>
      <c r="AC52" s="145">
        <f t="shared" si="25"/>
        <v>335</v>
      </c>
      <c r="AD52" s="145">
        <f t="shared" si="25"/>
        <v>336</v>
      </c>
      <c r="AE52" s="145">
        <f t="shared" si="25"/>
        <v>287</v>
      </c>
      <c r="AF52" s="145">
        <f t="shared" si="25"/>
        <v>328</v>
      </c>
      <c r="AG52" s="383">
        <f t="shared" ref="AG52:AG58" si="27">SUM(B52:AF52)</f>
        <v>11923</v>
      </c>
    </row>
    <row r="53" outlineLevel="1">
      <c r="A53" s="539" t="s">
        <v>1557</v>
      </c>
      <c r="B53" s="145">
        <f t="shared" ref="B53:AF53" si="26">B15-B35</f>
        <v>146</v>
      </c>
      <c r="C53" s="145">
        <f t="shared" si="26"/>
        <v>172</v>
      </c>
      <c r="D53" s="145">
        <f t="shared" si="26"/>
        <v>211</v>
      </c>
      <c r="E53" s="145">
        <f t="shared" si="26"/>
        <v>207</v>
      </c>
      <c r="F53" s="145">
        <f t="shared" si="26"/>
        <v>169</v>
      </c>
      <c r="G53" s="145">
        <f t="shared" si="26"/>
        <v>157</v>
      </c>
      <c r="H53" s="145">
        <f t="shared" si="26"/>
        <v>130</v>
      </c>
      <c r="I53" s="145">
        <f t="shared" si="26"/>
        <v>149</v>
      </c>
      <c r="J53" s="145">
        <f t="shared" si="26"/>
        <v>154</v>
      </c>
      <c r="K53" s="145">
        <f t="shared" si="26"/>
        <v>234</v>
      </c>
      <c r="L53" s="145">
        <f t="shared" si="26"/>
        <v>248</v>
      </c>
      <c r="M53" s="145">
        <f t="shared" si="26"/>
        <v>292</v>
      </c>
      <c r="N53" s="145">
        <f t="shared" si="26"/>
        <v>189</v>
      </c>
      <c r="O53" s="145">
        <f t="shared" si="26"/>
        <v>155</v>
      </c>
      <c r="P53" s="145">
        <f t="shared" si="26"/>
        <v>149</v>
      </c>
      <c r="Q53" s="145">
        <f t="shared" si="26"/>
        <v>166</v>
      </c>
      <c r="R53" s="145">
        <f t="shared" si="26"/>
        <v>313</v>
      </c>
      <c r="S53" s="145">
        <f t="shared" si="26"/>
        <v>448</v>
      </c>
      <c r="T53" s="145">
        <f t="shared" si="26"/>
        <v>305</v>
      </c>
      <c r="U53" s="145">
        <f t="shared" si="26"/>
        <v>201</v>
      </c>
      <c r="V53" s="145">
        <f t="shared" si="26"/>
        <v>166</v>
      </c>
      <c r="W53" s="145">
        <f t="shared" si="26"/>
        <v>166</v>
      </c>
      <c r="X53" s="145">
        <f t="shared" si="26"/>
        <v>183</v>
      </c>
      <c r="Y53" s="145">
        <f t="shared" si="26"/>
        <v>236</v>
      </c>
      <c r="Z53" s="145">
        <f t="shared" si="26"/>
        <v>228</v>
      </c>
      <c r="AA53" s="145">
        <f t="shared" si="26"/>
        <v>184</v>
      </c>
      <c r="AB53" s="145">
        <f t="shared" si="26"/>
        <v>151</v>
      </c>
      <c r="AC53" s="145">
        <f t="shared" si="26"/>
        <v>113</v>
      </c>
      <c r="AD53" s="145">
        <f t="shared" si="26"/>
        <v>114</v>
      </c>
      <c r="AE53" s="145">
        <f t="shared" si="26"/>
        <v>127</v>
      </c>
      <c r="AF53" s="145">
        <f t="shared" si="26"/>
        <v>186</v>
      </c>
      <c r="AG53" s="383">
        <f t="shared" si="27"/>
        <v>6049</v>
      </c>
    </row>
    <row r="54" outlineLevel="1">
      <c r="A54" s="539" t="s">
        <v>1558</v>
      </c>
      <c r="B54" s="145">
        <f t="shared" ref="B54:AF54" si="28">B16-B36</f>
        <v>232</v>
      </c>
      <c r="C54" s="145">
        <f t="shared" si="28"/>
        <v>188</v>
      </c>
      <c r="D54" s="145">
        <f t="shared" si="28"/>
        <v>216</v>
      </c>
      <c r="E54" s="145">
        <f t="shared" si="28"/>
        <v>182</v>
      </c>
      <c r="F54" s="145">
        <f t="shared" si="28"/>
        <v>181</v>
      </c>
      <c r="G54" s="145">
        <f t="shared" si="28"/>
        <v>148</v>
      </c>
      <c r="H54" s="145">
        <f t="shared" si="28"/>
        <v>151</v>
      </c>
      <c r="I54" s="145">
        <f t="shared" si="28"/>
        <v>181</v>
      </c>
      <c r="J54" s="145">
        <f t="shared" si="28"/>
        <v>164</v>
      </c>
      <c r="K54" s="145">
        <f t="shared" si="28"/>
        <v>189</v>
      </c>
      <c r="L54" s="145">
        <f t="shared" si="28"/>
        <v>200</v>
      </c>
      <c r="M54" s="145">
        <f t="shared" si="28"/>
        <v>200</v>
      </c>
      <c r="N54" s="145">
        <f t="shared" si="28"/>
        <v>167</v>
      </c>
      <c r="O54" s="145">
        <f t="shared" si="28"/>
        <v>172</v>
      </c>
      <c r="P54" s="145">
        <f t="shared" si="28"/>
        <v>197</v>
      </c>
      <c r="Q54" s="145">
        <f t="shared" si="28"/>
        <v>176</v>
      </c>
      <c r="R54" s="145">
        <f t="shared" si="28"/>
        <v>168</v>
      </c>
      <c r="S54" s="145">
        <f t="shared" si="28"/>
        <v>162</v>
      </c>
      <c r="T54" s="145">
        <f t="shared" si="28"/>
        <v>137</v>
      </c>
      <c r="U54" s="145">
        <f t="shared" si="28"/>
        <v>159</v>
      </c>
      <c r="V54" s="145">
        <f t="shared" si="28"/>
        <v>136</v>
      </c>
      <c r="W54" s="145">
        <f t="shared" si="28"/>
        <v>155</v>
      </c>
      <c r="X54" s="145">
        <f t="shared" si="28"/>
        <v>186</v>
      </c>
      <c r="Y54" s="145">
        <f t="shared" si="28"/>
        <v>192</v>
      </c>
      <c r="Z54" s="145">
        <f t="shared" si="28"/>
        <v>318</v>
      </c>
      <c r="AA54" s="145">
        <f t="shared" si="28"/>
        <v>330</v>
      </c>
      <c r="AB54" s="145">
        <f t="shared" si="28"/>
        <v>241</v>
      </c>
      <c r="AC54" s="145">
        <f t="shared" si="28"/>
        <v>222</v>
      </c>
      <c r="AD54" s="145">
        <f t="shared" si="28"/>
        <v>222</v>
      </c>
      <c r="AE54" s="145">
        <f t="shared" si="28"/>
        <v>160</v>
      </c>
      <c r="AF54" s="145">
        <f t="shared" si="28"/>
        <v>142</v>
      </c>
      <c r="AG54" s="383">
        <f t="shared" si="27"/>
        <v>5874</v>
      </c>
    </row>
    <row r="55" collapsed="1">
      <c r="A55" s="539" t="s">
        <v>1569</v>
      </c>
      <c r="B55" s="145">
        <f t="shared" ref="B55:AF55" si="29">B17-B37</f>
        <v>61</v>
      </c>
      <c r="C55" s="145">
        <f t="shared" si="29"/>
        <v>77</v>
      </c>
      <c r="D55" s="145">
        <f t="shared" si="29"/>
        <v>86</v>
      </c>
      <c r="E55" s="145">
        <f t="shared" si="29"/>
        <v>72</v>
      </c>
      <c r="F55" s="145">
        <f t="shared" si="29"/>
        <v>70</v>
      </c>
      <c r="G55" s="145">
        <f t="shared" si="29"/>
        <v>61</v>
      </c>
      <c r="H55" s="145">
        <f t="shared" si="29"/>
        <v>60</v>
      </c>
      <c r="I55" s="145">
        <f t="shared" si="29"/>
        <v>78</v>
      </c>
      <c r="J55" s="145">
        <f t="shared" si="29"/>
        <v>74</v>
      </c>
      <c r="K55" s="145">
        <f t="shared" si="29"/>
        <v>89</v>
      </c>
      <c r="L55" s="145">
        <f t="shared" si="29"/>
        <v>95</v>
      </c>
      <c r="M55" s="145">
        <f t="shared" si="29"/>
        <v>84</v>
      </c>
      <c r="N55" s="145">
        <f t="shared" si="29"/>
        <v>71</v>
      </c>
      <c r="O55" s="145">
        <f t="shared" si="29"/>
        <v>72</v>
      </c>
      <c r="P55" s="145">
        <f t="shared" si="29"/>
        <v>48</v>
      </c>
      <c r="Q55" s="145">
        <f t="shared" si="29"/>
        <v>69</v>
      </c>
      <c r="R55" s="145">
        <f t="shared" si="29"/>
        <v>98</v>
      </c>
      <c r="S55" s="145">
        <f t="shared" si="29"/>
        <v>92</v>
      </c>
      <c r="T55" s="145">
        <f t="shared" si="29"/>
        <v>75</v>
      </c>
      <c r="U55" s="145">
        <f t="shared" si="29"/>
        <v>62</v>
      </c>
      <c r="V55" s="145">
        <f t="shared" si="29"/>
        <v>68</v>
      </c>
      <c r="W55" s="145">
        <f t="shared" si="29"/>
        <v>65</v>
      </c>
      <c r="X55" s="145">
        <f t="shared" si="29"/>
        <v>65</v>
      </c>
      <c r="Y55" s="145">
        <f t="shared" si="29"/>
        <v>80</v>
      </c>
      <c r="Z55" s="145">
        <f t="shared" si="29"/>
        <v>98</v>
      </c>
      <c r="AA55" s="145">
        <f t="shared" si="29"/>
        <v>82</v>
      </c>
      <c r="AB55" s="145">
        <f t="shared" si="29"/>
        <v>60</v>
      </c>
      <c r="AC55" s="145">
        <f t="shared" si="29"/>
        <v>165</v>
      </c>
      <c r="AD55" s="145">
        <f t="shared" si="29"/>
        <v>22</v>
      </c>
      <c r="AE55" s="145">
        <f t="shared" si="29"/>
        <v>37</v>
      </c>
      <c r="AF55" s="145">
        <f t="shared" si="29"/>
        <v>38</v>
      </c>
      <c r="AG55" s="383">
        <f t="shared" si="27"/>
        <v>2274</v>
      </c>
    </row>
    <row r="56" hidden="1" outlineLevel="1">
      <c r="A56" s="539" t="s">
        <v>1557</v>
      </c>
      <c r="B56" s="145">
        <f t="shared" ref="B56:AF56" si="30">B18-B38</f>
        <v>33</v>
      </c>
      <c r="C56" s="145">
        <f t="shared" si="30"/>
        <v>47</v>
      </c>
      <c r="D56" s="145">
        <f t="shared" si="30"/>
        <v>47</v>
      </c>
      <c r="E56" s="145">
        <f t="shared" si="30"/>
        <v>37</v>
      </c>
      <c r="F56" s="145">
        <f t="shared" si="30"/>
        <v>36</v>
      </c>
      <c r="G56" s="145">
        <f t="shared" si="30"/>
        <v>33</v>
      </c>
      <c r="H56" s="145">
        <f t="shared" si="30"/>
        <v>35</v>
      </c>
      <c r="I56" s="145">
        <f t="shared" si="30"/>
        <v>32</v>
      </c>
      <c r="J56" s="145">
        <f t="shared" si="30"/>
        <v>36</v>
      </c>
      <c r="K56" s="145">
        <f t="shared" si="30"/>
        <v>50</v>
      </c>
      <c r="L56" s="145">
        <f t="shared" si="30"/>
        <v>52</v>
      </c>
      <c r="M56" s="145">
        <f t="shared" si="30"/>
        <v>43</v>
      </c>
      <c r="N56" s="145">
        <f t="shared" si="30"/>
        <v>38</v>
      </c>
      <c r="O56" s="145">
        <f t="shared" si="30"/>
        <v>33</v>
      </c>
      <c r="P56" s="145">
        <f t="shared" si="30"/>
        <v>31</v>
      </c>
      <c r="Q56" s="145">
        <f t="shared" si="30"/>
        <v>39</v>
      </c>
      <c r="R56" s="145">
        <f t="shared" si="30"/>
        <v>75</v>
      </c>
      <c r="S56" s="145">
        <f t="shared" si="30"/>
        <v>75</v>
      </c>
      <c r="T56" s="145">
        <f t="shared" si="30"/>
        <v>44</v>
      </c>
      <c r="U56" s="145">
        <f t="shared" si="30"/>
        <v>29</v>
      </c>
      <c r="V56" s="145">
        <f t="shared" si="30"/>
        <v>40</v>
      </c>
      <c r="W56" s="145">
        <f t="shared" si="30"/>
        <v>35</v>
      </c>
      <c r="X56" s="145">
        <f t="shared" si="30"/>
        <v>41</v>
      </c>
      <c r="Y56" s="145">
        <f t="shared" si="30"/>
        <v>50</v>
      </c>
      <c r="Z56" s="145">
        <f t="shared" si="30"/>
        <v>38</v>
      </c>
      <c r="AA56" s="145">
        <f t="shared" si="30"/>
        <v>25</v>
      </c>
      <c r="AB56" s="145">
        <f t="shared" si="30"/>
        <v>25</v>
      </c>
      <c r="AC56" s="145">
        <f t="shared" si="30"/>
        <v>27</v>
      </c>
      <c r="AD56" s="145">
        <f t="shared" si="30"/>
        <v>17</v>
      </c>
      <c r="AE56" s="145">
        <f t="shared" si="30"/>
        <v>26</v>
      </c>
      <c r="AF56" s="145">
        <f t="shared" si="30"/>
        <v>34</v>
      </c>
      <c r="AG56" s="383">
        <f t="shared" si="27"/>
        <v>1203</v>
      </c>
    </row>
    <row r="57" hidden="1" outlineLevel="1">
      <c r="A57" s="539" t="s">
        <v>1558</v>
      </c>
      <c r="B57" s="145">
        <f t="shared" ref="B57:AF57" si="31">B19-B39</f>
        <v>28</v>
      </c>
      <c r="C57" s="145">
        <f t="shared" si="31"/>
        <v>30</v>
      </c>
      <c r="D57" s="145">
        <f t="shared" si="31"/>
        <v>39</v>
      </c>
      <c r="E57" s="145">
        <f t="shared" si="31"/>
        <v>35</v>
      </c>
      <c r="F57" s="145">
        <f t="shared" si="31"/>
        <v>34</v>
      </c>
      <c r="G57" s="145">
        <f t="shared" si="31"/>
        <v>28</v>
      </c>
      <c r="H57" s="145">
        <f t="shared" si="31"/>
        <v>25</v>
      </c>
      <c r="I57" s="145">
        <f t="shared" si="31"/>
        <v>46</v>
      </c>
      <c r="J57" s="145">
        <f t="shared" si="31"/>
        <v>38</v>
      </c>
      <c r="K57" s="145">
        <f t="shared" si="31"/>
        <v>39</v>
      </c>
      <c r="L57" s="145">
        <f t="shared" si="31"/>
        <v>43</v>
      </c>
      <c r="M57" s="145">
        <f t="shared" si="31"/>
        <v>41</v>
      </c>
      <c r="N57" s="145">
        <f t="shared" si="31"/>
        <v>33</v>
      </c>
      <c r="O57" s="145">
        <f t="shared" si="31"/>
        <v>39</v>
      </c>
      <c r="P57" s="145">
        <f t="shared" si="31"/>
        <v>17</v>
      </c>
      <c r="Q57" s="145">
        <f t="shared" si="31"/>
        <v>30</v>
      </c>
      <c r="R57" s="145">
        <f t="shared" si="31"/>
        <v>23</v>
      </c>
      <c r="S57" s="145">
        <f t="shared" si="31"/>
        <v>17</v>
      </c>
      <c r="T57" s="145">
        <f t="shared" si="31"/>
        <v>31</v>
      </c>
      <c r="U57" s="145">
        <f t="shared" si="31"/>
        <v>33</v>
      </c>
      <c r="V57" s="145">
        <f t="shared" si="31"/>
        <v>28</v>
      </c>
      <c r="W57" s="145">
        <f t="shared" si="31"/>
        <v>30</v>
      </c>
      <c r="X57" s="145">
        <f t="shared" si="31"/>
        <v>24</v>
      </c>
      <c r="Y57" s="145">
        <f t="shared" si="31"/>
        <v>30</v>
      </c>
      <c r="Z57" s="145">
        <f t="shared" si="31"/>
        <v>60</v>
      </c>
      <c r="AA57" s="145">
        <f t="shared" si="31"/>
        <v>57</v>
      </c>
      <c r="AB57" s="145">
        <f t="shared" si="31"/>
        <v>35</v>
      </c>
      <c r="AC57" s="145">
        <f t="shared" si="31"/>
        <v>138</v>
      </c>
      <c r="AD57" s="145">
        <f t="shared" si="31"/>
        <v>5</v>
      </c>
      <c r="AE57" s="145">
        <f t="shared" si="31"/>
        <v>11</v>
      </c>
      <c r="AF57" s="145">
        <f t="shared" si="31"/>
        <v>4</v>
      </c>
      <c r="AG57" s="383">
        <f t="shared" si="27"/>
        <v>1071</v>
      </c>
    </row>
    <row r="58">
      <c r="A58" s="540" t="s">
        <v>267</v>
      </c>
      <c r="B58" s="542">
        <f t="shared" ref="B58:AF58" si="32">B52+B55</f>
        <v>439</v>
      </c>
      <c r="C58" s="542">
        <f t="shared" si="32"/>
        <v>437</v>
      </c>
      <c r="D58" s="542">
        <f t="shared" si="32"/>
        <v>513</v>
      </c>
      <c r="E58" s="542">
        <f t="shared" si="32"/>
        <v>461</v>
      </c>
      <c r="F58" s="542">
        <f t="shared" si="32"/>
        <v>420</v>
      </c>
      <c r="G58" s="542">
        <f t="shared" si="32"/>
        <v>366</v>
      </c>
      <c r="H58" s="542">
        <f t="shared" si="32"/>
        <v>341</v>
      </c>
      <c r="I58" s="542">
        <f t="shared" si="32"/>
        <v>408</v>
      </c>
      <c r="J58" s="542">
        <f t="shared" si="32"/>
        <v>392</v>
      </c>
      <c r="K58" s="542">
        <f t="shared" si="32"/>
        <v>512</v>
      </c>
      <c r="L58" s="542">
        <f t="shared" si="32"/>
        <v>543</v>
      </c>
      <c r="M58" s="542">
        <f t="shared" si="32"/>
        <v>576</v>
      </c>
      <c r="N58" s="542">
        <f t="shared" si="32"/>
        <v>427</v>
      </c>
      <c r="O58" s="542">
        <f t="shared" si="32"/>
        <v>399</v>
      </c>
      <c r="P58" s="542">
        <f t="shared" si="32"/>
        <v>394</v>
      </c>
      <c r="Q58" s="542">
        <f t="shared" si="32"/>
        <v>411</v>
      </c>
      <c r="R58" s="542">
        <f t="shared" si="32"/>
        <v>579</v>
      </c>
      <c r="S58" s="542">
        <f t="shared" si="32"/>
        <v>702</v>
      </c>
      <c r="T58" s="542">
        <f t="shared" si="32"/>
        <v>517</v>
      </c>
      <c r="U58" s="542">
        <f t="shared" si="32"/>
        <v>422</v>
      </c>
      <c r="V58" s="542">
        <f t="shared" si="32"/>
        <v>370</v>
      </c>
      <c r="W58" s="542">
        <f t="shared" si="32"/>
        <v>386</v>
      </c>
      <c r="X58" s="542">
        <f t="shared" si="32"/>
        <v>434</v>
      </c>
      <c r="Y58" s="542">
        <f t="shared" si="32"/>
        <v>508</v>
      </c>
      <c r="Z58" s="542">
        <f t="shared" si="32"/>
        <v>644</v>
      </c>
      <c r="AA58" s="542">
        <f t="shared" si="32"/>
        <v>596</v>
      </c>
      <c r="AB58" s="542">
        <f t="shared" si="32"/>
        <v>452</v>
      </c>
      <c r="AC58" s="542">
        <f t="shared" si="32"/>
        <v>500</v>
      </c>
      <c r="AD58" s="542">
        <f t="shared" si="32"/>
        <v>358</v>
      </c>
      <c r="AE58" s="542">
        <f t="shared" si="32"/>
        <v>324</v>
      </c>
      <c r="AF58" s="542">
        <f t="shared" si="32"/>
        <v>366</v>
      </c>
      <c r="AG58" s="383">
        <f t="shared" si="27"/>
        <v>14197</v>
      </c>
    </row>
    <row r="59">
      <c r="A59" s="409"/>
      <c r="AG59" s="424"/>
    </row>
    <row r="60">
      <c r="A60" s="543"/>
      <c r="B60" s="544"/>
      <c r="C60" s="544"/>
      <c r="D60" s="544"/>
      <c r="E60" s="544"/>
      <c r="F60" s="544"/>
      <c r="G60" s="544"/>
      <c r="H60" s="544"/>
      <c r="I60" s="544"/>
      <c r="J60" s="544"/>
      <c r="K60" s="544"/>
      <c r="L60" s="544"/>
      <c r="M60" s="544"/>
      <c r="N60" s="544"/>
      <c r="O60" s="544"/>
      <c r="P60" s="544"/>
      <c r="Q60" s="544"/>
      <c r="R60" s="544"/>
      <c r="S60" s="544"/>
      <c r="T60" s="544"/>
      <c r="U60" s="544"/>
      <c r="V60" s="544"/>
      <c r="W60" s="544"/>
      <c r="X60" s="544"/>
      <c r="Y60" s="544"/>
      <c r="Z60" s="544"/>
      <c r="AA60" s="544"/>
      <c r="AB60" s="544"/>
      <c r="AC60" s="544"/>
      <c r="AD60" s="544"/>
      <c r="AE60" s="544"/>
      <c r="AF60" s="544"/>
      <c r="AG60" s="424"/>
    </row>
    <row r="61">
      <c r="A61" s="152"/>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397"/>
    </row>
    <row r="62">
      <c r="A62" s="423" t="s">
        <v>1571</v>
      </c>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391"/>
    </row>
    <row r="63">
      <c r="A63" s="360" t="s">
        <v>1572</v>
      </c>
      <c r="B63" s="195">
        <f t="shared" ref="B63:AF63" si="33">B5*0.3</f>
        <v>3938.368854</v>
      </c>
      <c r="C63" s="195">
        <f t="shared" si="33"/>
        <v>4507.158195</v>
      </c>
      <c r="D63" s="195">
        <f t="shared" si="33"/>
        <v>5506.156796</v>
      </c>
      <c r="E63" s="195">
        <f t="shared" si="33"/>
        <v>5347.885514</v>
      </c>
      <c r="F63" s="195">
        <f t="shared" si="33"/>
        <v>4043.801992</v>
      </c>
      <c r="G63" s="195">
        <f t="shared" si="33"/>
        <v>4008.51716</v>
      </c>
      <c r="H63" s="195">
        <f t="shared" si="33"/>
        <v>3242.318328</v>
      </c>
      <c r="I63" s="195">
        <f t="shared" si="33"/>
        <v>3901.313423</v>
      </c>
      <c r="J63" s="195">
        <f t="shared" si="33"/>
        <v>4047.982724</v>
      </c>
      <c r="K63" s="195">
        <f t="shared" si="33"/>
        <v>5982.509334</v>
      </c>
      <c r="L63" s="195">
        <f t="shared" si="33"/>
        <v>5916.476293</v>
      </c>
      <c r="M63" s="195">
        <f t="shared" si="33"/>
        <v>5458.818376</v>
      </c>
      <c r="N63" s="195">
        <f t="shared" si="33"/>
        <v>4110.082776</v>
      </c>
      <c r="O63" s="195">
        <f t="shared" si="33"/>
        <v>3716.24807</v>
      </c>
      <c r="P63" s="195">
        <f t="shared" si="33"/>
        <v>3843.034403</v>
      </c>
      <c r="Q63" s="195">
        <f t="shared" si="33"/>
        <v>4368.854263</v>
      </c>
      <c r="R63" s="195">
        <f t="shared" si="33"/>
        <v>7961.67477</v>
      </c>
      <c r="S63" s="195">
        <f t="shared" si="33"/>
        <v>11178.27122</v>
      </c>
      <c r="T63" s="195">
        <f t="shared" si="33"/>
        <v>7153.547159</v>
      </c>
      <c r="U63" s="195">
        <f t="shared" si="33"/>
        <v>5039.042774</v>
      </c>
      <c r="V63" s="195">
        <f t="shared" si="33"/>
        <v>4257.209399</v>
      </c>
      <c r="W63" s="195">
        <f t="shared" si="33"/>
        <v>4112.608396</v>
      </c>
      <c r="X63" s="195">
        <f t="shared" si="33"/>
        <v>4807.082153</v>
      </c>
      <c r="Y63" s="195">
        <f t="shared" si="33"/>
        <v>6135.10642</v>
      </c>
      <c r="Z63" s="195">
        <f t="shared" si="33"/>
        <v>5728.257567</v>
      </c>
      <c r="AA63" s="195">
        <f t="shared" si="33"/>
        <v>4846.975237</v>
      </c>
      <c r="AB63" s="195">
        <f t="shared" si="33"/>
        <v>3720.384995</v>
      </c>
      <c r="AC63" s="195">
        <f t="shared" si="33"/>
        <v>3117.059144</v>
      </c>
      <c r="AD63" s="195">
        <f t="shared" si="33"/>
        <v>3167.136061</v>
      </c>
      <c r="AE63" s="195">
        <f t="shared" si="33"/>
        <v>3508.138046</v>
      </c>
      <c r="AF63" s="195">
        <f t="shared" si="33"/>
        <v>4946.138123</v>
      </c>
      <c r="AG63" s="383">
        <f t="shared" ref="AG63:AG68" si="34">SUM(B63:AF63)</f>
        <v>151618.158</v>
      </c>
    </row>
    <row r="64">
      <c r="A64" s="360" t="s">
        <v>1573</v>
      </c>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c r="AC64" s="195"/>
      <c r="AD64" s="195"/>
      <c r="AE64" s="195"/>
      <c r="AF64" s="195"/>
      <c r="AG64" s="383">
        <f t="shared" si="34"/>
        <v>0</v>
      </c>
    </row>
    <row r="65">
      <c r="A65" s="360" t="s">
        <v>1574</v>
      </c>
      <c r="B65" s="195">
        <f t="shared" ref="B65:AF65" si="35">B8*0.15</f>
        <v>443.004</v>
      </c>
      <c r="C65" s="195">
        <f t="shared" si="35"/>
        <v>593.49</v>
      </c>
      <c r="D65" s="195">
        <f t="shared" si="35"/>
        <v>659.4315</v>
      </c>
      <c r="E65" s="195">
        <f t="shared" si="35"/>
        <v>521.8605</v>
      </c>
      <c r="F65" s="195">
        <f t="shared" si="35"/>
        <v>468.492</v>
      </c>
      <c r="G65" s="195">
        <f t="shared" si="35"/>
        <v>470.463</v>
      </c>
      <c r="H65" s="195">
        <f t="shared" si="35"/>
        <v>453.456</v>
      </c>
      <c r="I65" s="195">
        <f t="shared" si="35"/>
        <v>424.7805</v>
      </c>
      <c r="J65" s="195">
        <f t="shared" si="35"/>
        <v>481.1295</v>
      </c>
      <c r="K65" s="195">
        <f t="shared" si="35"/>
        <v>676.4685</v>
      </c>
      <c r="L65" s="195">
        <f t="shared" si="35"/>
        <v>647.6025</v>
      </c>
      <c r="M65" s="195">
        <f t="shared" si="35"/>
        <v>369.3765</v>
      </c>
      <c r="N65" s="195">
        <f t="shared" si="35"/>
        <v>481.5555</v>
      </c>
      <c r="O65" s="195">
        <f t="shared" si="35"/>
        <v>409.989</v>
      </c>
      <c r="P65" s="195">
        <f t="shared" si="35"/>
        <v>393.1215</v>
      </c>
      <c r="Q65" s="195">
        <f t="shared" si="35"/>
        <v>453.321</v>
      </c>
      <c r="R65" s="195">
        <f t="shared" si="35"/>
        <v>1064.772</v>
      </c>
      <c r="S65" s="195">
        <f t="shared" si="35"/>
        <v>993.603</v>
      </c>
      <c r="T65" s="195">
        <f t="shared" si="35"/>
        <v>556.755</v>
      </c>
      <c r="U65" s="195">
        <f t="shared" si="35"/>
        <v>405.801</v>
      </c>
      <c r="V65" s="195">
        <f t="shared" si="35"/>
        <v>500.271</v>
      </c>
      <c r="W65" s="195">
        <f t="shared" si="35"/>
        <v>463.14</v>
      </c>
      <c r="X65" s="195">
        <f t="shared" si="35"/>
        <v>519.6495</v>
      </c>
      <c r="Y65" s="195">
        <f t="shared" si="35"/>
        <v>666.9885</v>
      </c>
      <c r="Z65" s="195">
        <f t="shared" si="35"/>
        <v>536.064</v>
      </c>
      <c r="AA65" s="195">
        <f t="shared" si="35"/>
        <v>349.599</v>
      </c>
      <c r="AB65" s="195">
        <f t="shared" si="35"/>
        <v>332.511</v>
      </c>
      <c r="AC65" s="195">
        <f t="shared" si="35"/>
        <v>478.512</v>
      </c>
      <c r="AD65" s="195">
        <f t="shared" si="35"/>
        <v>228.114</v>
      </c>
      <c r="AE65" s="195">
        <f t="shared" si="35"/>
        <v>320.682</v>
      </c>
      <c r="AF65" s="195">
        <f t="shared" si="35"/>
        <v>394.5975</v>
      </c>
      <c r="AG65" s="383">
        <f t="shared" si="34"/>
        <v>15758.601</v>
      </c>
    </row>
    <row r="66">
      <c r="A66" s="360" t="s">
        <v>1575</v>
      </c>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c r="AA66" s="195"/>
      <c r="AB66" s="195"/>
      <c r="AC66" s="195"/>
      <c r="AD66" s="195"/>
      <c r="AE66" s="195"/>
      <c r="AF66" s="195"/>
      <c r="AG66" s="383">
        <f t="shared" si="34"/>
        <v>0</v>
      </c>
    </row>
    <row r="67">
      <c r="A67" s="545" t="s">
        <v>1576</v>
      </c>
      <c r="B67" s="546">
        <f t="shared" ref="B67:AF67" si="36">B63+B65</f>
        <v>4381.372854</v>
      </c>
      <c r="C67" s="546">
        <f t="shared" si="36"/>
        <v>5100.648195</v>
      </c>
      <c r="D67" s="546">
        <f t="shared" si="36"/>
        <v>6165.588296</v>
      </c>
      <c r="E67" s="546">
        <f t="shared" si="36"/>
        <v>5869.746014</v>
      </c>
      <c r="F67" s="546">
        <f t="shared" si="36"/>
        <v>4512.293992</v>
      </c>
      <c r="G67" s="546">
        <f t="shared" si="36"/>
        <v>4478.98016</v>
      </c>
      <c r="H67" s="546">
        <f t="shared" si="36"/>
        <v>3695.774328</v>
      </c>
      <c r="I67" s="546">
        <f t="shared" si="36"/>
        <v>4326.093923</v>
      </c>
      <c r="J67" s="546">
        <f t="shared" si="36"/>
        <v>4529.112224</v>
      </c>
      <c r="K67" s="546">
        <f t="shared" si="36"/>
        <v>6658.977834</v>
      </c>
      <c r="L67" s="546">
        <f t="shared" si="36"/>
        <v>6564.078793</v>
      </c>
      <c r="M67" s="546">
        <f t="shared" si="36"/>
        <v>5828.194876</v>
      </c>
      <c r="N67" s="546">
        <f t="shared" si="36"/>
        <v>4591.638276</v>
      </c>
      <c r="O67" s="546">
        <f t="shared" si="36"/>
        <v>4126.23707</v>
      </c>
      <c r="P67" s="546">
        <f t="shared" si="36"/>
        <v>4236.155903</v>
      </c>
      <c r="Q67" s="546">
        <f t="shared" si="36"/>
        <v>4822.175263</v>
      </c>
      <c r="R67" s="546">
        <f t="shared" si="36"/>
        <v>9026.44677</v>
      </c>
      <c r="S67" s="546">
        <f t="shared" si="36"/>
        <v>12171.87422</v>
      </c>
      <c r="T67" s="546">
        <f t="shared" si="36"/>
        <v>7710.302159</v>
      </c>
      <c r="U67" s="546">
        <f t="shared" si="36"/>
        <v>5444.843774</v>
      </c>
      <c r="V67" s="546">
        <f t="shared" si="36"/>
        <v>4757.480399</v>
      </c>
      <c r="W67" s="546">
        <f t="shared" si="36"/>
        <v>4575.748396</v>
      </c>
      <c r="X67" s="546">
        <f t="shared" si="36"/>
        <v>5326.731653</v>
      </c>
      <c r="Y67" s="546">
        <f t="shared" si="36"/>
        <v>6802.09492</v>
      </c>
      <c r="Z67" s="546">
        <f t="shared" si="36"/>
        <v>6264.321567</v>
      </c>
      <c r="AA67" s="546">
        <f t="shared" si="36"/>
        <v>5196.574237</v>
      </c>
      <c r="AB67" s="546">
        <f t="shared" si="36"/>
        <v>4052.895995</v>
      </c>
      <c r="AC67" s="546">
        <f t="shared" si="36"/>
        <v>3595.571144</v>
      </c>
      <c r="AD67" s="546">
        <f t="shared" si="36"/>
        <v>3395.250061</v>
      </c>
      <c r="AE67" s="546">
        <f t="shared" si="36"/>
        <v>3828.820046</v>
      </c>
      <c r="AF67" s="546">
        <f t="shared" si="36"/>
        <v>5340.735623</v>
      </c>
      <c r="AG67" s="383">
        <f t="shared" si="34"/>
        <v>167376.759</v>
      </c>
    </row>
    <row r="68">
      <c r="A68" s="545" t="s">
        <v>1577</v>
      </c>
      <c r="B68" s="546">
        <f t="shared" ref="B68:AF68" si="37">B64+B66</f>
        <v>0</v>
      </c>
      <c r="C68" s="546">
        <f t="shared" si="37"/>
        <v>0</v>
      </c>
      <c r="D68" s="546">
        <f t="shared" si="37"/>
        <v>0</v>
      </c>
      <c r="E68" s="546">
        <f t="shared" si="37"/>
        <v>0</v>
      </c>
      <c r="F68" s="546">
        <f t="shared" si="37"/>
        <v>0</v>
      </c>
      <c r="G68" s="546">
        <f t="shared" si="37"/>
        <v>0</v>
      </c>
      <c r="H68" s="546">
        <f t="shared" si="37"/>
        <v>0</v>
      </c>
      <c r="I68" s="546">
        <f t="shared" si="37"/>
        <v>0</v>
      </c>
      <c r="J68" s="546">
        <f t="shared" si="37"/>
        <v>0</v>
      </c>
      <c r="K68" s="546">
        <f t="shared" si="37"/>
        <v>0</v>
      </c>
      <c r="L68" s="546">
        <f t="shared" si="37"/>
        <v>0</v>
      </c>
      <c r="M68" s="546">
        <f t="shared" si="37"/>
        <v>0</v>
      </c>
      <c r="N68" s="546">
        <f t="shared" si="37"/>
        <v>0</v>
      </c>
      <c r="O68" s="546">
        <f t="shared" si="37"/>
        <v>0</v>
      </c>
      <c r="P68" s="546">
        <f t="shared" si="37"/>
        <v>0</v>
      </c>
      <c r="Q68" s="546">
        <f t="shared" si="37"/>
        <v>0</v>
      </c>
      <c r="R68" s="546">
        <f t="shared" si="37"/>
        <v>0</v>
      </c>
      <c r="S68" s="546">
        <f t="shared" si="37"/>
        <v>0</v>
      </c>
      <c r="T68" s="546">
        <f t="shared" si="37"/>
        <v>0</v>
      </c>
      <c r="U68" s="546">
        <f t="shared" si="37"/>
        <v>0</v>
      </c>
      <c r="V68" s="546">
        <f t="shared" si="37"/>
        <v>0</v>
      </c>
      <c r="W68" s="546">
        <f t="shared" si="37"/>
        <v>0</v>
      </c>
      <c r="X68" s="546">
        <f t="shared" si="37"/>
        <v>0</v>
      </c>
      <c r="Y68" s="546">
        <f t="shared" si="37"/>
        <v>0</v>
      </c>
      <c r="Z68" s="546">
        <f t="shared" si="37"/>
        <v>0</v>
      </c>
      <c r="AA68" s="546">
        <f t="shared" si="37"/>
        <v>0</v>
      </c>
      <c r="AB68" s="546">
        <f t="shared" si="37"/>
        <v>0</v>
      </c>
      <c r="AC68" s="546">
        <f t="shared" si="37"/>
        <v>0</v>
      </c>
      <c r="AD68" s="546">
        <f t="shared" si="37"/>
        <v>0</v>
      </c>
      <c r="AE68" s="546">
        <f t="shared" si="37"/>
        <v>0</v>
      </c>
      <c r="AF68" s="546">
        <f t="shared" si="37"/>
        <v>0</v>
      </c>
      <c r="AG68" s="383">
        <f t="shared" si="34"/>
        <v>0</v>
      </c>
    </row>
    <row r="69">
      <c r="A69" s="152"/>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391"/>
    </row>
    <row r="70">
      <c r="A70" s="423" t="s">
        <v>1578</v>
      </c>
      <c r="AG70" s="424"/>
    </row>
    <row r="71">
      <c r="A71" s="360" t="s">
        <v>114</v>
      </c>
      <c r="B71" s="195">
        <f>Summary!B158</f>
        <v>0</v>
      </c>
      <c r="C71" s="195">
        <f>Summary!C158</f>
        <v>0</v>
      </c>
      <c r="D71" s="195">
        <f>Summary!D158</f>
        <v>0</v>
      </c>
      <c r="E71" s="195">
        <f>Summary!E158</f>
        <v>0</v>
      </c>
      <c r="F71" s="195">
        <f>Summary!F158</f>
        <v>0</v>
      </c>
      <c r="G71" s="195">
        <f>Summary!G158</f>
        <v>0</v>
      </c>
      <c r="H71" s="195">
        <f>Summary!H158</f>
        <v>0</v>
      </c>
      <c r="I71" s="195">
        <f>Summary!I158</f>
        <v>0</v>
      </c>
      <c r="J71" s="195">
        <f>Summary!J158</f>
        <v>0</v>
      </c>
      <c r="K71" s="195">
        <f>Summary!K158</f>
        <v>0</v>
      </c>
      <c r="L71" s="195">
        <f>Summary!L158</f>
        <v>0</v>
      </c>
      <c r="M71" s="195">
        <f>Summary!M158</f>
        <v>0</v>
      </c>
      <c r="N71" s="195">
        <f>Summary!N158</f>
        <v>0</v>
      </c>
      <c r="O71" s="195">
        <f>Summary!O158</f>
        <v>0</v>
      </c>
      <c r="P71" s="195">
        <f>Summary!P158</f>
        <v>0</v>
      </c>
      <c r="Q71" s="195">
        <f>Summary!Q158</f>
        <v>0</v>
      </c>
      <c r="R71" s="195">
        <f>Summary!R158</f>
        <v>0</v>
      </c>
      <c r="S71" s="195">
        <f>Summary!S158</f>
        <v>0</v>
      </c>
      <c r="T71" s="195">
        <f>Summary!T158</f>
        <v>0</v>
      </c>
      <c r="U71" s="195">
        <f>Summary!U158</f>
        <v>0</v>
      </c>
      <c r="V71" s="195">
        <f>Summary!V158</f>
        <v>0</v>
      </c>
      <c r="W71" s="195">
        <f>Summary!W158</f>
        <v>0</v>
      </c>
      <c r="X71" s="195">
        <f>Summary!X158</f>
        <v>0</v>
      </c>
      <c r="Y71" s="195">
        <f>Summary!Y158</f>
        <v>0</v>
      </c>
      <c r="Z71" s="195">
        <f>Summary!Z158</f>
        <v>0</v>
      </c>
      <c r="AA71" s="195">
        <f>Summary!AA158</f>
        <v>0</v>
      </c>
      <c r="AB71" s="195">
        <f>Summary!AB158</f>
        <v>0</v>
      </c>
      <c r="AC71" s="195">
        <f>Summary!AC158</f>
        <v>0</v>
      </c>
      <c r="AD71" s="195">
        <f>Summary!AD158</f>
        <v>0</v>
      </c>
      <c r="AE71" s="195">
        <f>Summary!AE158</f>
        <v>0</v>
      </c>
      <c r="AF71" s="195">
        <f>Summary!AF158</f>
        <v>0</v>
      </c>
      <c r="AG71" s="383">
        <f t="shared" ref="AG71:AG74" si="38">SUM(B71:AF71)</f>
        <v>0</v>
      </c>
    </row>
    <row r="72">
      <c r="A72" s="360" t="s">
        <v>137</v>
      </c>
      <c r="B72" s="195">
        <f>Summary!B159</f>
        <v>0</v>
      </c>
      <c r="C72" s="195">
        <f>Summary!C159</f>
        <v>0</v>
      </c>
      <c r="D72" s="195">
        <f>Summary!D159</f>
        <v>0</v>
      </c>
      <c r="E72" s="195">
        <f>Summary!E159</f>
        <v>0</v>
      </c>
      <c r="F72" s="195">
        <f>Summary!F159</f>
        <v>0</v>
      </c>
      <c r="G72" s="195">
        <f>Summary!G159</f>
        <v>0</v>
      </c>
      <c r="H72" s="195">
        <f>Summary!H159</f>
        <v>0</v>
      </c>
      <c r="I72" s="195">
        <f>Summary!I159</f>
        <v>0</v>
      </c>
      <c r="J72" s="195">
        <f>Summary!J159</f>
        <v>0</v>
      </c>
      <c r="K72" s="195">
        <f>Summary!K159</f>
        <v>0</v>
      </c>
      <c r="L72" s="195">
        <f>Summary!L159</f>
        <v>0</v>
      </c>
      <c r="M72" s="195">
        <f>Summary!M159</f>
        <v>0</v>
      </c>
      <c r="N72" s="195">
        <f>Summary!N159</f>
        <v>0</v>
      </c>
      <c r="O72" s="195">
        <f>Summary!O159</f>
        <v>0</v>
      </c>
      <c r="P72" s="195">
        <f>Summary!P159</f>
        <v>0</v>
      </c>
      <c r="Q72" s="195">
        <f>Summary!Q159</f>
        <v>0</v>
      </c>
      <c r="R72" s="195">
        <f>Summary!R159</f>
        <v>0</v>
      </c>
      <c r="S72" s="195">
        <f>Summary!S159</f>
        <v>0</v>
      </c>
      <c r="T72" s="195">
        <f>Summary!T159</f>
        <v>0</v>
      </c>
      <c r="U72" s="195">
        <f>Summary!U159</f>
        <v>0</v>
      </c>
      <c r="V72" s="195">
        <f>Summary!V159</f>
        <v>0</v>
      </c>
      <c r="W72" s="195">
        <f>Summary!W159</f>
        <v>0</v>
      </c>
      <c r="X72" s="195">
        <f>Summary!X159</f>
        <v>0</v>
      </c>
      <c r="Y72" s="195">
        <f>Summary!Y159</f>
        <v>0</v>
      </c>
      <c r="Z72" s="195">
        <f>Summary!Z159</f>
        <v>0</v>
      </c>
      <c r="AA72" s="195">
        <f>Summary!AA159</f>
        <v>0</v>
      </c>
      <c r="AB72" s="195">
        <f>Summary!AB159</f>
        <v>0</v>
      </c>
      <c r="AC72" s="195">
        <f>Summary!AC159</f>
        <v>0</v>
      </c>
      <c r="AD72" s="195">
        <f>Summary!AD159</f>
        <v>0</v>
      </c>
      <c r="AE72" s="195">
        <f>Summary!AE159</f>
        <v>0</v>
      </c>
      <c r="AF72" s="195">
        <f>Summary!AF159</f>
        <v>0</v>
      </c>
      <c r="AG72" s="383">
        <f t="shared" si="38"/>
        <v>0</v>
      </c>
    </row>
    <row r="73">
      <c r="A73" s="360" t="s">
        <v>117</v>
      </c>
      <c r="B73" s="195">
        <f>Summary!B160</f>
        <v>0</v>
      </c>
      <c r="C73" s="195">
        <f>Summary!C160</f>
        <v>0</v>
      </c>
      <c r="D73" s="195">
        <f>Summary!D160</f>
        <v>0</v>
      </c>
      <c r="E73" s="195">
        <f>Summary!E160</f>
        <v>0</v>
      </c>
      <c r="F73" s="195">
        <f>Summary!F160</f>
        <v>0</v>
      </c>
      <c r="G73" s="195">
        <f>Summary!G160</f>
        <v>0</v>
      </c>
      <c r="H73" s="195">
        <f>Summary!H160</f>
        <v>0</v>
      </c>
      <c r="I73" s="195">
        <f>Summary!I160</f>
        <v>0</v>
      </c>
      <c r="J73" s="195">
        <f>Summary!J160</f>
        <v>0</v>
      </c>
      <c r="K73" s="195">
        <f>Summary!K160</f>
        <v>0</v>
      </c>
      <c r="L73" s="195">
        <f>Summary!L160</f>
        <v>0</v>
      </c>
      <c r="M73" s="195">
        <f>Summary!M160</f>
        <v>0</v>
      </c>
      <c r="N73" s="195">
        <f>Summary!N160</f>
        <v>0</v>
      </c>
      <c r="O73" s="195">
        <f>Summary!O160</f>
        <v>0</v>
      </c>
      <c r="P73" s="195">
        <f>Summary!P160</f>
        <v>0</v>
      </c>
      <c r="Q73" s="195">
        <f>Summary!Q160</f>
        <v>0</v>
      </c>
      <c r="R73" s="195">
        <f>Summary!R160</f>
        <v>0</v>
      </c>
      <c r="S73" s="195">
        <f>Summary!S160</f>
        <v>0</v>
      </c>
      <c r="T73" s="195">
        <f>Summary!T160</f>
        <v>0</v>
      </c>
      <c r="U73" s="195">
        <f>Summary!U160</f>
        <v>0</v>
      </c>
      <c r="V73" s="195">
        <f>Summary!V160</f>
        <v>0</v>
      </c>
      <c r="W73" s="195">
        <f>Summary!W160</f>
        <v>0</v>
      </c>
      <c r="X73" s="195">
        <f>Summary!X160</f>
        <v>0</v>
      </c>
      <c r="Y73" s="195">
        <f>Summary!Y160</f>
        <v>0</v>
      </c>
      <c r="Z73" s="195">
        <f>Summary!Z160</f>
        <v>0</v>
      </c>
      <c r="AA73" s="195">
        <f>Summary!AA160</f>
        <v>0</v>
      </c>
      <c r="AB73" s="195">
        <f>Summary!AB160</f>
        <v>0</v>
      </c>
      <c r="AC73" s="195">
        <f>Summary!AC160</f>
        <v>0</v>
      </c>
      <c r="AD73" s="195">
        <f>Summary!AD160</f>
        <v>0</v>
      </c>
      <c r="AE73" s="195">
        <f>Summary!AE160</f>
        <v>0</v>
      </c>
      <c r="AF73" s="195">
        <f>Summary!AF160</f>
        <v>0</v>
      </c>
      <c r="AG73" s="383">
        <f t="shared" si="38"/>
        <v>0</v>
      </c>
    </row>
    <row r="74">
      <c r="A74" s="545" t="s">
        <v>267</v>
      </c>
      <c r="B74" s="547">
        <f t="shared" ref="B74:AF74" si="39">SUM(B71:B73)</f>
        <v>0</v>
      </c>
      <c r="C74" s="547">
        <f t="shared" si="39"/>
        <v>0</v>
      </c>
      <c r="D74" s="547">
        <f t="shared" si="39"/>
        <v>0</v>
      </c>
      <c r="E74" s="547">
        <f t="shared" si="39"/>
        <v>0</v>
      </c>
      <c r="F74" s="547">
        <f t="shared" si="39"/>
        <v>0</v>
      </c>
      <c r="G74" s="547">
        <f t="shared" si="39"/>
        <v>0</v>
      </c>
      <c r="H74" s="547">
        <f t="shared" si="39"/>
        <v>0</v>
      </c>
      <c r="I74" s="547">
        <f t="shared" si="39"/>
        <v>0</v>
      </c>
      <c r="J74" s="547">
        <f t="shared" si="39"/>
        <v>0</v>
      </c>
      <c r="K74" s="547">
        <f t="shared" si="39"/>
        <v>0</v>
      </c>
      <c r="L74" s="547">
        <f t="shared" si="39"/>
        <v>0</v>
      </c>
      <c r="M74" s="547">
        <f t="shared" si="39"/>
        <v>0</v>
      </c>
      <c r="N74" s="547">
        <f t="shared" si="39"/>
        <v>0</v>
      </c>
      <c r="O74" s="547">
        <f t="shared" si="39"/>
        <v>0</v>
      </c>
      <c r="P74" s="547">
        <f t="shared" si="39"/>
        <v>0</v>
      </c>
      <c r="Q74" s="547">
        <f t="shared" si="39"/>
        <v>0</v>
      </c>
      <c r="R74" s="547">
        <f t="shared" si="39"/>
        <v>0</v>
      </c>
      <c r="S74" s="547">
        <f t="shared" si="39"/>
        <v>0</v>
      </c>
      <c r="T74" s="547">
        <f t="shared" si="39"/>
        <v>0</v>
      </c>
      <c r="U74" s="547">
        <f t="shared" si="39"/>
        <v>0</v>
      </c>
      <c r="V74" s="547">
        <f t="shared" si="39"/>
        <v>0</v>
      </c>
      <c r="W74" s="547">
        <f t="shared" si="39"/>
        <v>0</v>
      </c>
      <c r="X74" s="547">
        <f t="shared" si="39"/>
        <v>0</v>
      </c>
      <c r="Y74" s="547">
        <f t="shared" si="39"/>
        <v>0</v>
      </c>
      <c r="Z74" s="547">
        <f t="shared" si="39"/>
        <v>0</v>
      </c>
      <c r="AA74" s="547">
        <f t="shared" si="39"/>
        <v>0</v>
      </c>
      <c r="AB74" s="547">
        <f t="shared" si="39"/>
        <v>0</v>
      </c>
      <c r="AC74" s="547">
        <f t="shared" si="39"/>
        <v>0</v>
      </c>
      <c r="AD74" s="547">
        <f t="shared" si="39"/>
        <v>0</v>
      </c>
      <c r="AE74" s="547">
        <f t="shared" si="39"/>
        <v>0</v>
      </c>
      <c r="AF74" s="547">
        <f t="shared" si="39"/>
        <v>0</v>
      </c>
      <c r="AG74" s="383">
        <f t="shared" si="38"/>
        <v>0</v>
      </c>
    </row>
    <row r="75">
      <c r="A75" s="409"/>
      <c r="AG75" s="424"/>
    </row>
    <row r="76">
      <c r="A76" s="423" t="s">
        <v>1579</v>
      </c>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397"/>
    </row>
    <row r="77">
      <c r="A77" s="539" t="s">
        <v>1580</v>
      </c>
      <c r="B77" s="256">
        <f>B43-B63-B64-B72-(B71*'Data - P&amp;L'!$I$24)</f>
        <v>8689.497327</v>
      </c>
      <c r="C77" s="256">
        <f>C43-C63-C64-C72-(C71*'Data - P&amp;L'!$I$24)</f>
        <v>9895.504054</v>
      </c>
      <c r="D77" s="256">
        <f>D43-D63-D64-D72-(D71*'Data - P&amp;L'!$I$24)</f>
        <v>12680.92495</v>
      </c>
      <c r="E77" s="256">
        <f>E43-E63-E64-E72-(E71*'Data - P&amp;L'!$I$24)</f>
        <v>12430.85953</v>
      </c>
      <c r="F77" s="256">
        <f>F43-F63-F64-F72-(F71*'Data - P&amp;L'!$I$24)</f>
        <v>8888.307982</v>
      </c>
      <c r="G77" s="256">
        <f>G43-G63-G64-G72-(G71*'Data - P&amp;L'!$I$24)</f>
        <v>9209.306706</v>
      </c>
      <c r="H77" s="256">
        <f>H43-H63-H64-H72-(H71*'Data - P&amp;L'!$I$24)</f>
        <v>7213.209432</v>
      </c>
      <c r="I77" s="256">
        <f>I43-I63-I64-I72-(I71*'Data - P&amp;L'!$I$24)</f>
        <v>8813.204654</v>
      </c>
      <c r="J77" s="256">
        <f>J43-J63-J64-J72-(J71*'Data - P&amp;L'!$I$24)</f>
        <v>8936.475228</v>
      </c>
      <c r="K77" s="256">
        <f>K43-K63-K64-K72-(K71*'Data - P&amp;L'!$I$24)</f>
        <v>13673.76148</v>
      </c>
      <c r="L77" s="256">
        <f>L43-L63-L64-L72-(L71*'Data - P&amp;L'!$I$24)</f>
        <v>13769.17921</v>
      </c>
      <c r="M77" s="256">
        <f>M43-M63-M64-M72-(M71*'Data - P&amp;L'!$I$24)</f>
        <v>12235.62288</v>
      </c>
      <c r="N77" s="256">
        <f>N43-N63-N64-N72-(N71*'Data - P&amp;L'!$I$24)</f>
        <v>9076.905364</v>
      </c>
      <c r="O77" s="256">
        <f>O43-O63-O64-O72-(O71*'Data - P&amp;L'!$I$24)</f>
        <v>8303.585496</v>
      </c>
      <c r="P77" s="256">
        <f>P43-P63-P64-P72-(P71*'Data - P&amp;L'!$I$24)</f>
        <v>8683.730275</v>
      </c>
      <c r="Q77" s="256">
        <f>Q43-Q63-Q64-Q72-(Q71*'Data - P&amp;L'!$I$24)</f>
        <v>9908.893281</v>
      </c>
      <c r="R77" s="256">
        <f>R43-R63-R64-R72-(R71*'Data - P&amp;L'!$I$24)</f>
        <v>18367.04113</v>
      </c>
      <c r="S77" s="256">
        <f>S43-S63-S64-S72-(S71*'Data - P&amp;L'!$I$24)</f>
        <v>25930.03284</v>
      </c>
      <c r="T77" s="256">
        <f>T43-T63-T64-T72-(T71*'Data - P&amp;L'!$I$24)</f>
        <v>16373.45004</v>
      </c>
      <c r="U77" s="256">
        <f>U43-U63-U64-U72-(U71*'Data - P&amp;L'!$I$24)</f>
        <v>11551.22647</v>
      </c>
      <c r="V77" s="256">
        <f>V43-V63-V64-V72-(V71*'Data - P&amp;L'!$I$24)</f>
        <v>9474.558599</v>
      </c>
      <c r="W77" s="256">
        <f>W43-W63-W64-W72-(W71*'Data - P&amp;L'!$I$24)</f>
        <v>9231.096256</v>
      </c>
      <c r="X77" s="256">
        <f>X43-X63-X64-X72-(X71*'Data - P&amp;L'!$I$24)</f>
        <v>10772.14924</v>
      </c>
      <c r="Y77" s="256">
        <f>Y43-Y63-Y64-Y72-(Y71*'Data - P&amp;L'!$I$24)</f>
        <v>13699.80907</v>
      </c>
      <c r="Z77" s="256">
        <f>Z43-Z63-Z64-Z72-(Z71*'Data - P&amp;L'!$I$24)</f>
        <v>13245.86432</v>
      </c>
      <c r="AA77" s="256">
        <f>AA43-AA63-AA64-AA72-(AA71*'Data - P&amp;L'!$I$24)</f>
        <v>10722.43349</v>
      </c>
      <c r="AB77" s="256">
        <f>AB43-AB63-AB64-AB72-(AB71*'Data - P&amp;L'!$I$24)</f>
        <v>8220.118321</v>
      </c>
      <c r="AC77" s="256">
        <f>AC43-AC63-AC64-AC72-(AC71*'Data - P&amp;L'!$I$24)</f>
        <v>6828.478956</v>
      </c>
      <c r="AD77" s="256">
        <f>AD43-AD63-AD64-AD72-(AD71*'Data - P&amp;L'!$I$24)</f>
        <v>7240.294141</v>
      </c>
      <c r="AE77" s="256">
        <f>AE43-AE63-AE64-AE72-(AE71*'Data - P&amp;L'!$I$24)</f>
        <v>7893.765442</v>
      </c>
      <c r="AF77" s="256">
        <f>AF43-AF63-AF64-AF72-(AF71*'Data - P&amp;L'!$I$24)</f>
        <v>10882.48895</v>
      </c>
      <c r="AG77" s="383">
        <f t="shared" ref="AG77:AG79" si="40">SUM(B77:AF77)</f>
        <v>342841.7751</v>
      </c>
    </row>
    <row r="78">
      <c r="A78" s="539" t="s">
        <v>1581</v>
      </c>
      <c r="B78" s="256">
        <f>B46-B65-B66-B73-(B71*'Data - P&amp;L'!$I$25)</f>
        <v>2510.356</v>
      </c>
      <c r="C78" s="256">
        <f>C46-C65-C66-C73-(C71*'Data - P&amp;L'!$I$25)</f>
        <v>3363.11</v>
      </c>
      <c r="D78" s="256">
        <f>D46-D65-D66-D73-(D71*'Data - P&amp;L'!$I$25)</f>
        <v>3736.7785</v>
      </c>
      <c r="E78" s="256">
        <f>E46-E65-E66-E73-(E71*'Data - P&amp;L'!$I$25)</f>
        <v>2957.2095</v>
      </c>
      <c r="F78" s="256">
        <f>F46-F65-F66-F73-(F71*'Data - P&amp;L'!$I$25)</f>
        <v>2654.788</v>
      </c>
      <c r="G78" s="256">
        <f>G46-G65-G66-G73-(G71*'Data - P&amp;L'!$I$25)</f>
        <v>2665.957</v>
      </c>
      <c r="H78" s="256">
        <f>H46-H65-H66-H73-(H71*'Data - P&amp;L'!$I$25)</f>
        <v>2569.584</v>
      </c>
      <c r="I78" s="256">
        <f>I46-I65-I66-I73-(I71*'Data - P&amp;L'!$I$25)</f>
        <v>2407.0895</v>
      </c>
      <c r="J78" s="256">
        <f>J46-J65-J66-J73-(J71*'Data - P&amp;L'!$I$25)</f>
        <v>2726.4005</v>
      </c>
      <c r="K78" s="256">
        <f>K46-K65-K66-K73-(K71*'Data - P&amp;L'!$I$25)</f>
        <v>3833.3215</v>
      </c>
      <c r="L78" s="256">
        <f>L46-L65-L66-L73-(L71*'Data - P&amp;L'!$I$25)</f>
        <v>3669.7475</v>
      </c>
      <c r="M78" s="256">
        <f>M46-M65-M66-M73-(M71*'Data - P&amp;L'!$I$25)</f>
        <v>2093.1335</v>
      </c>
      <c r="N78" s="256">
        <f>N46-N65-N66-N73-(N71*'Data - P&amp;L'!$I$25)</f>
        <v>2728.8145</v>
      </c>
      <c r="O78" s="256">
        <f>O46-O65-O66-O73-(O71*'Data - P&amp;L'!$I$25)</f>
        <v>2323.271</v>
      </c>
      <c r="P78" s="256">
        <f>P46-P65-P66-P73-(P71*'Data - P&amp;L'!$I$25)</f>
        <v>2227.6885</v>
      </c>
      <c r="Q78" s="256">
        <f>Q46-Q65-Q66-Q73-(Q71*'Data - P&amp;L'!$I$25)</f>
        <v>2568.819</v>
      </c>
      <c r="R78" s="256">
        <f>R46-R65-R66-R73-(R71*'Data - P&amp;L'!$I$25)</f>
        <v>6033.708</v>
      </c>
      <c r="S78" s="256">
        <f>S46-S65-S66-S73-(S71*'Data - P&amp;L'!$I$25)</f>
        <v>5630.417</v>
      </c>
      <c r="T78" s="256">
        <f>T46-T65-T66-T73-(T71*'Data - P&amp;L'!$I$25)</f>
        <v>3154.945</v>
      </c>
      <c r="U78" s="256">
        <f>U46-U65-U66-U73-(U71*'Data - P&amp;L'!$I$25)</f>
        <v>2299.539</v>
      </c>
      <c r="V78" s="256">
        <f>V46-V65-V66-V73-(V71*'Data - P&amp;L'!$I$25)</f>
        <v>2834.869</v>
      </c>
      <c r="W78" s="256">
        <f>W46-W65-W66-W73-(W71*'Data - P&amp;L'!$I$25)</f>
        <v>2624.46</v>
      </c>
      <c r="X78" s="256">
        <f>X46-X65-X66-X73-(X71*'Data - P&amp;L'!$I$25)</f>
        <v>2944.6805</v>
      </c>
      <c r="Y78" s="256">
        <f>Y46-Y65-Y66-Y73-(Y71*'Data - P&amp;L'!$I$25)</f>
        <v>3779.6015</v>
      </c>
      <c r="Z78" s="256">
        <f>Z46-Z65-Z66-Z73-(Z71*'Data - P&amp;L'!$I$25)</f>
        <v>3037.696</v>
      </c>
      <c r="AA78" s="256">
        <f>AA46-AA65-AA66-AA73-(AA71*'Data - P&amp;L'!$I$25)</f>
        <v>1981.061</v>
      </c>
      <c r="AB78" s="256">
        <f>AB46-AB65-AB66-AB73-(AB71*'Data - P&amp;L'!$I$25)</f>
        <v>1884.229</v>
      </c>
      <c r="AC78" s="256">
        <f>AC46-AC65-AC66-AC73-(AC71*'Data - P&amp;L'!$I$25)</f>
        <v>2711.568</v>
      </c>
      <c r="AD78" s="256">
        <f>AD46-AD65-AD66-AD73-(AD71*'Data - P&amp;L'!$I$25)</f>
        <v>1292.646</v>
      </c>
      <c r="AE78" s="256">
        <f>AE46-AE65-AE66-AE73-(AE71*'Data - P&amp;L'!$I$25)</f>
        <v>1817.198</v>
      </c>
      <c r="AF78" s="256">
        <f>AF46-AF65-AF66-AF73-(AF71*'Data - P&amp;L'!$I$25)</f>
        <v>2236.0525</v>
      </c>
      <c r="AG78" s="383">
        <f t="shared" si="40"/>
        <v>89298.739</v>
      </c>
    </row>
    <row r="79">
      <c r="A79" s="548" t="s">
        <v>1582</v>
      </c>
      <c r="B79" s="549">
        <f t="shared" ref="B79:AF79" si="41">sum(B77:B78)</f>
        <v>11199.85333</v>
      </c>
      <c r="C79" s="549">
        <f t="shared" si="41"/>
        <v>13258.61405</v>
      </c>
      <c r="D79" s="549">
        <f t="shared" si="41"/>
        <v>16417.70345</v>
      </c>
      <c r="E79" s="549">
        <f t="shared" si="41"/>
        <v>15388.06903</v>
      </c>
      <c r="F79" s="549">
        <f t="shared" si="41"/>
        <v>11543.09598</v>
      </c>
      <c r="G79" s="549">
        <f t="shared" si="41"/>
        <v>11875.26371</v>
      </c>
      <c r="H79" s="549">
        <f t="shared" si="41"/>
        <v>9782.793432</v>
      </c>
      <c r="I79" s="549">
        <f t="shared" si="41"/>
        <v>11220.29415</v>
      </c>
      <c r="J79" s="549">
        <f t="shared" si="41"/>
        <v>11662.87573</v>
      </c>
      <c r="K79" s="549">
        <f t="shared" si="41"/>
        <v>17507.08298</v>
      </c>
      <c r="L79" s="549">
        <f t="shared" si="41"/>
        <v>17438.92671</v>
      </c>
      <c r="M79" s="549">
        <f t="shared" si="41"/>
        <v>14328.75638</v>
      </c>
      <c r="N79" s="549">
        <f t="shared" si="41"/>
        <v>11805.71986</v>
      </c>
      <c r="O79" s="549">
        <f t="shared" si="41"/>
        <v>10626.8565</v>
      </c>
      <c r="P79" s="549">
        <f t="shared" si="41"/>
        <v>10911.41877</v>
      </c>
      <c r="Q79" s="549">
        <f t="shared" si="41"/>
        <v>12477.71228</v>
      </c>
      <c r="R79" s="549">
        <f t="shared" si="41"/>
        <v>24400.74913</v>
      </c>
      <c r="S79" s="549">
        <f t="shared" si="41"/>
        <v>31560.44984</v>
      </c>
      <c r="T79" s="549">
        <f t="shared" si="41"/>
        <v>19528.39504</v>
      </c>
      <c r="U79" s="549">
        <f t="shared" si="41"/>
        <v>13850.76547</v>
      </c>
      <c r="V79" s="549">
        <f t="shared" si="41"/>
        <v>12309.4276</v>
      </c>
      <c r="W79" s="549">
        <f t="shared" si="41"/>
        <v>11855.55626</v>
      </c>
      <c r="X79" s="549">
        <f t="shared" si="41"/>
        <v>13716.82974</v>
      </c>
      <c r="Y79" s="549">
        <f t="shared" si="41"/>
        <v>17479.41057</v>
      </c>
      <c r="Z79" s="549">
        <f t="shared" si="41"/>
        <v>16283.56032</v>
      </c>
      <c r="AA79" s="549">
        <f t="shared" si="41"/>
        <v>12703.49449</v>
      </c>
      <c r="AB79" s="549">
        <f t="shared" si="41"/>
        <v>10104.34732</v>
      </c>
      <c r="AC79" s="549">
        <f t="shared" si="41"/>
        <v>9540.046956</v>
      </c>
      <c r="AD79" s="549">
        <f t="shared" si="41"/>
        <v>8532.940141</v>
      </c>
      <c r="AE79" s="549">
        <f t="shared" si="41"/>
        <v>9710.963442</v>
      </c>
      <c r="AF79" s="549">
        <f t="shared" si="41"/>
        <v>13118.54145</v>
      </c>
      <c r="AG79" s="383">
        <f t="shared" si="40"/>
        <v>432140.5141</v>
      </c>
    </row>
    <row r="80">
      <c r="A80" s="152"/>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550"/>
    </row>
    <row r="81">
      <c r="A81" s="409"/>
      <c r="AG81" s="424"/>
    </row>
    <row r="82">
      <c r="A82" s="551" t="s">
        <v>1555</v>
      </c>
      <c r="AG82" s="424"/>
    </row>
    <row r="83">
      <c r="A83" s="474">
        <f>SUM(B11:AF11)</f>
        <v>610451.1999</v>
      </c>
      <c r="AG83" s="424"/>
    </row>
    <row r="84">
      <c r="A84" s="552" t="s">
        <v>1583</v>
      </c>
      <c r="AG84" s="424"/>
    </row>
    <row r="85">
      <c r="A85" s="474">
        <f>SUM(B79:AF79)</f>
        <v>432140.5141</v>
      </c>
      <c r="AG85" s="424"/>
    </row>
    <row r="86">
      <c r="A86" s="552" t="s">
        <v>1584</v>
      </c>
      <c r="AG86" s="424"/>
    </row>
    <row r="87">
      <c r="A87" s="553">
        <f>A85/A83</f>
        <v>0.707903456</v>
      </c>
      <c r="AG87" s="424"/>
    </row>
    <row r="88">
      <c r="A88" s="409"/>
      <c r="AG88" s="424"/>
    </row>
    <row r="89">
      <c r="A89" s="554" t="s">
        <v>1585</v>
      </c>
      <c r="B89" s="555"/>
      <c r="C89" s="555"/>
      <c r="D89" s="555"/>
      <c r="E89" s="555"/>
      <c r="F89" s="555"/>
      <c r="G89" s="555"/>
      <c r="H89" s="555"/>
      <c r="I89" s="555"/>
      <c r="J89" s="555"/>
      <c r="K89" s="555"/>
      <c r="L89" s="555"/>
      <c r="M89" s="555"/>
      <c r="N89" s="555"/>
      <c r="O89" s="555"/>
      <c r="P89" s="555"/>
      <c r="Q89" s="555"/>
      <c r="R89" s="555"/>
      <c r="S89" s="555"/>
      <c r="T89" s="555"/>
      <c r="U89" s="555"/>
      <c r="V89" s="555"/>
      <c r="W89" s="555"/>
      <c r="X89" s="555"/>
      <c r="Y89" s="555"/>
      <c r="Z89" s="555"/>
      <c r="AA89" s="555"/>
      <c r="AB89" s="555"/>
      <c r="AC89" s="555"/>
      <c r="AD89" s="555"/>
      <c r="AE89" s="555"/>
      <c r="AF89" s="555"/>
      <c r="AG89" s="556"/>
    </row>
    <row r="90">
      <c r="A90" s="555" t="s">
        <v>255</v>
      </c>
      <c r="B90" s="555">
        <f t="shared" ref="B90:AF90" si="42">B8-B65-B66</f>
        <v>2510.356</v>
      </c>
      <c r="C90" s="555">
        <f t="shared" si="42"/>
        <v>3363.11</v>
      </c>
      <c r="D90" s="555">
        <f t="shared" si="42"/>
        <v>3736.7785</v>
      </c>
      <c r="E90" s="555">
        <f t="shared" si="42"/>
        <v>2957.2095</v>
      </c>
      <c r="F90" s="555">
        <f t="shared" si="42"/>
        <v>2654.788</v>
      </c>
      <c r="G90" s="555">
        <f t="shared" si="42"/>
        <v>2665.957</v>
      </c>
      <c r="H90" s="555">
        <f t="shared" si="42"/>
        <v>2569.584</v>
      </c>
      <c r="I90" s="555">
        <f t="shared" si="42"/>
        <v>2407.0895</v>
      </c>
      <c r="J90" s="555">
        <f t="shared" si="42"/>
        <v>2726.4005</v>
      </c>
      <c r="K90" s="555">
        <f t="shared" si="42"/>
        <v>3833.3215</v>
      </c>
      <c r="L90" s="555">
        <f t="shared" si="42"/>
        <v>3669.7475</v>
      </c>
      <c r="M90" s="555">
        <f t="shared" si="42"/>
        <v>2093.1335</v>
      </c>
      <c r="N90" s="555">
        <f t="shared" si="42"/>
        <v>2728.8145</v>
      </c>
      <c r="O90" s="555">
        <f t="shared" si="42"/>
        <v>2323.271</v>
      </c>
      <c r="P90" s="555">
        <f t="shared" si="42"/>
        <v>2227.6885</v>
      </c>
      <c r="Q90" s="555">
        <f t="shared" si="42"/>
        <v>2568.819</v>
      </c>
      <c r="R90" s="555">
        <f t="shared" si="42"/>
        <v>6033.708</v>
      </c>
      <c r="S90" s="555">
        <f t="shared" si="42"/>
        <v>5630.417</v>
      </c>
      <c r="T90" s="555">
        <f t="shared" si="42"/>
        <v>3154.945</v>
      </c>
      <c r="U90" s="555">
        <f t="shared" si="42"/>
        <v>2299.539</v>
      </c>
      <c r="V90" s="555">
        <f t="shared" si="42"/>
        <v>2834.869</v>
      </c>
      <c r="W90" s="555">
        <f t="shared" si="42"/>
        <v>2624.46</v>
      </c>
      <c r="X90" s="555">
        <f t="shared" si="42"/>
        <v>2944.6805</v>
      </c>
      <c r="Y90" s="555">
        <f t="shared" si="42"/>
        <v>3779.6015</v>
      </c>
      <c r="Z90" s="555">
        <f t="shared" si="42"/>
        <v>3037.696</v>
      </c>
      <c r="AA90" s="555">
        <f t="shared" si="42"/>
        <v>1981.061</v>
      </c>
      <c r="AB90" s="555">
        <f t="shared" si="42"/>
        <v>1884.229</v>
      </c>
      <c r="AC90" s="555">
        <f t="shared" si="42"/>
        <v>2711.568</v>
      </c>
      <c r="AD90" s="555">
        <f t="shared" si="42"/>
        <v>1292.646</v>
      </c>
      <c r="AE90" s="555">
        <f t="shared" si="42"/>
        <v>1817.198</v>
      </c>
      <c r="AF90" s="555">
        <f t="shared" si="42"/>
        <v>2236.0525</v>
      </c>
      <c r="AG90" s="556"/>
    </row>
    <row r="91">
      <c r="A91" s="555" t="s">
        <v>1586</v>
      </c>
      <c r="B91" s="555">
        <f t="shared" ref="B91:AF91" si="43">B5-B63-B64</f>
        <v>9189.527327</v>
      </c>
      <c r="C91" s="555">
        <f t="shared" si="43"/>
        <v>10516.70245</v>
      </c>
      <c r="D91" s="555">
        <f t="shared" si="43"/>
        <v>12847.69919</v>
      </c>
      <c r="E91" s="555">
        <f t="shared" si="43"/>
        <v>12478.39953</v>
      </c>
      <c r="F91" s="555">
        <f t="shared" si="43"/>
        <v>9435.537982</v>
      </c>
      <c r="G91" s="555">
        <f t="shared" si="43"/>
        <v>9353.206706</v>
      </c>
      <c r="H91" s="555">
        <f t="shared" si="43"/>
        <v>7565.409432</v>
      </c>
      <c r="I91" s="555">
        <f t="shared" si="43"/>
        <v>9103.064654</v>
      </c>
      <c r="J91" s="555">
        <f t="shared" si="43"/>
        <v>9445.293023</v>
      </c>
      <c r="K91" s="555">
        <f t="shared" si="43"/>
        <v>13959.18845</v>
      </c>
      <c r="L91" s="555">
        <f t="shared" si="43"/>
        <v>13805.11135</v>
      </c>
      <c r="M91" s="555">
        <f t="shared" si="43"/>
        <v>12737.24288</v>
      </c>
      <c r="N91" s="555">
        <f t="shared" si="43"/>
        <v>9590.193144</v>
      </c>
      <c r="O91" s="555">
        <f t="shared" si="43"/>
        <v>8671.245496</v>
      </c>
      <c r="P91" s="555">
        <f t="shared" si="43"/>
        <v>8967.080275</v>
      </c>
      <c r="Q91" s="555">
        <f t="shared" si="43"/>
        <v>10193.99328</v>
      </c>
      <c r="R91" s="555">
        <f t="shared" si="43"/>
        <v>18577.24113</v>
      </c>
      <c r="S91" s="555">
        <f t="shared" si="43"/>
        <v>26082.63284</v>
      </c>
      <c r="T91" s="555">
        <f t="shared" si="43"/>
        <v>16691.61004</v>
      </c>
      <c r="U91" s="555">
        <f t="shared" si="43"/>
        <v>11757.76647</v>
      </c>
      <c r="V91" s="555">
        <f t="shared" si="43"/>
        <v>9933.488599</v>
      </c>
      <c r="W91" s="555">
        <f t="shared" si="43"/>
        <v>9596.086256</v>
      </c>
      <c r="X91" s="555">
        <f t="shared" si="43"/>
        <v>11216.52502</v>
      </c>
      <c r="Y91" s="555">
        <f t="shared" si="43"/>
        <v>14315.24831</v>
      </c>
      <c r="Z91" s="555">
        <f t="shared" si="43"/>
        <v>13365.93432</v>
      </c>
      <c r="AA91" s="555">
        <f t="shared" si="43"/>
        <v>11309.60889</v>
      </c>
      <c r="AB91" s="555">
        <f t="shared" si="43"/>
        <v>8680.898321</v>
      </c>
      <c r="AC91" s="555">
        <f t="shared" si="43"/>
        <v>7273.138002</v>
      </c>
      <c r="AD91" s="555">
        <f t="shared" si="43"/>
        <v>7389.984141</v>
      </c>
      <c r="AE91" s="555">
        <f t="shared" si="43"/>
        <v>8185.655442</v>
      </c>
      <c r="AF91" s="555">
        <f t="shared" si="43"/>
        <v>11540.98895</v>
      </c>
      <c r="AG91" s="556"/>
    </row>
    <row r="92">
      <c r="AG92" s="424"/>
    </row>
    <row r="93">
      <c r="AG93" s="42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57"/>
      <c r="B1" s="558" t="s">
        <v>1587</v>
      </c>
      <c r="S1" s="558"/>
      <c r="T1" s="558"/>
      <c r="U1" s="558"/>
      <c r="V1" s="558"/>
    </row>
    <row r="2">
      <c r="A2" s="559" t="s">
        <v>1588</v>
      </c>
      <c r="B2" s="560" t="s">
        <v>1589</v>
      </c>
      <c r="C2" s="561"/>
      <c r="E2" s="562" t="s">
        <v>1590</v>
      </c>
      <c r="F2" s="561"/>
      <c r="G2" s="563"/>
      <c r="H2" s="562" t="s">
        <v>1591</v>
      </c>
      <c r="I2" s="561"/>
      <c r="J2" s="564"/>
      <c r="K2" s="562" t="s">
        <v>1592</v>
      </c>
      <c r="L2" s="561"/>
      <c r="N2" s="562" t="s">
        <v>1593</v>
      </c>
      <c r="O2" s="561"/>
      <c r="Q2" s="562" t="s">
        <v>1594</v>
      </c>
      <c r="R2" s="561"/>
      <c r="S2" s="565"/>
      <c r="T2" s="566" t="s">
        <v>1595</v>
      </c>
      <c r="U2" s="561"/>
      <c r="V2" s="567"/>
    </row>
    <row r="3">
      <c r="A3" s="568" t="s">
        <v>1596</v>
      </c>
      <c r="B3" s="569" t="s">
        <v>1597</v>
      </c>
      <c r="C3" s="570">
        <v>83.87</v>
      </c>
      <c r="D3" s="571">
        <v>86.9</v>
      </c>
      <c r="E3" s="572" t="s">
        <v>938</v>
      </c>
      <c r="F3" s="573" t="str">
        <f>(('DTC - P&amp;L'!AG111+'DTC - P&amp;L'!AG112)/'DTC - P&amp;L'!AG93)</f>
        <v>#DIV/0!</v>
      </c>
      <c r="G3" s="574"/>
      <c r="H3" s="575" t="s">
        <v>1589</v>
      </c>
      <c r="I3" s="576" t="str">
        <f>(C3*F9)+(C4*F8)+(C5*F3)+(C6*F4)+(C7*F5)+(C8*F6)+(C9*F7)+(C10*F10)</f>
        <v>#REF!</v>
      </c>
      <c r="J3" s="577" t="str">
        <f>(D3*F9)+(D4*F8)+(D5*F3)+(D6*F4)+(D7*F5)+(D8*F6)+(D9*F7)</f>
        <v>#REF!</v>
      </c>
      <c r="K3" s="578" t="s">
        <v>1598</v>
      </c>
      <c r="L3" s="579">
        <v>0.029</v>
      </c>
      <c r="N3" s="569" t="s">
        <v>1599</v>
      </c>
      <c r="O3" s="580">
        <v>0.22</v>
      </c>
      <c r="Q3" s="572" t="s">
        <v>1600</v>
      </c>
      <c r="R3" s="581">
        <v>15.0</v>
      </c>
      <c r="S3" s="582"/>
      <c r="T3" s="583" t="s">
        <v>1601</v>
      </c>
      <c r="U3" s="584">
        <v>0.0614</v>
      </c>
      <c r="V3" s="585" t="s">
        <v>1602</v>
      </c>
    </row>
    <row r="4">
      <c r="A4" s="586"/>
      <c r="B4" s="569" t="s">
        <v>1603</v>
      </c>
      <c r="C4" s="570">
        <v>95.58</v>
      </c>
      <c r="D4" s="571">
        <v>97.61</v>
      </c>
      <c r="E4" s="572" t="s">
        <v>278</v>
      </c>
      <c r="F4" s="573" t="str">
        <f>('DTC - P&amp;L'!AG107/'DTC - P&amp;L'!AG93)</f>
        <v>#DIV/0!</v>
      </c>
      <c r="G4" s="574"/>
      <c r="H4" s="575" t="s">
        <v>1604</v>
      </c>
      <c r="I4" s="576" t="str">
        <f>C38+('DTC - P&amp;L'!AG120/'DTC - P&amp;L'!AG93)*D38</f>
        <v>#DIV/0!</v>
      </c>
      <c r="J4" s="587"/>
      <c r="K4" s="572" t="s">
        <v>1605</v>
      </c>
      <c r="L4" s="588">
        <v>0.034</v>
      </c>
      <c r="N4" s="569" t="s">
        <v>1606</v>
      </c>
      <c r="O4" s="580">
        <v>0.13</v>
      </c>
      <c r="Q4" s="572" t="s">
        <v>1607</v>
      </c>
      <c r="R4" s="581">
        <v>40.0</v>
      </c>
      <c r="S4" s="582"/>
      <c r="T4" s="582"/>
      <c r="U4" s="582"/>
      <c r="V4" s="582"/>
    </row>
    <row r="5">
      <c r="A5" s="586"/>
      <c r="B5" s="569" t="s">
        <v>1608</v>
      </c>
      <c r="C5" s="576">
        <v>10.49</v>
      </c>
      <c r="D5" s="571">
        <v>13.44</v>
      </c>
      <c r="E5" s="589" t="s">
        <v>1609</v>
      </c>
      <c r="F5" s="590">
        <v>0.0</v>
      </c>
      <c r="G5" s="574"/>
      <c r="H5" s="569" t="s">
        <v>1610</v>
      </c>
      <c r="I5" s="576" t="str">
        <f>C34+('DTC - P&amp;L'!AG120/'DTC - P&amp;L'!AG93)*D34</f>
        <v>#DIV/0!</v>
      </c>
      <c r="K5" s="572" t="s">
        <v>1611</v>
      </c>
      <c r="L5" s="588">
        <v>0.075</v>
      </c>
      <c r="N5" s="569" t="s">
        <v>1612</v>
      </c>
      <c r="O5" s="591"/>
      <c r="Q5" s="572" t="s">
        <v>1613</v>
      </c>
      <c r="R5" s="581">
        <v>20.0</v>
      </c>
      <c r="S5" s="582"/>
      <c r="T5" s="582"/>
      <c r="U5" s="582"/>
      <c r="V5" s="582"/>
    </row>
    <row r="6">
      <c r="A6" s="586"/>
      <c r="B6" s="569" t="s">
        <v>278</v>
      </c>
      <c r="C6" s="576">
        <v>4.93</v>
      </c>
      <c r="D6" s="571">
        <v>5.49</v>
      </c>
      <c r="E6" s="572" t="s">
        <v>279</v>
      </c>
      <c r="F6" s="573" t="str">
        <f>('DTC - P&amp;L'!AG108)/'DTC - P&amp;L'!AG93</f>
        <v>#DIV/0!</v>
      </c>
      <c r="G6" s="574"/>
      <c r="H6" s="578" t="s">
        <v>1614</v>
      </c>
      <c r="I6" s="576">
        <v>16.81</v>
      </c>
      <c r="K6" s="572" t="s">
        <v>1615</v>
      </c>
      <c r="L6" s="592">
        <v>0.00125</v>
      </c>
      <c r="Q6" s="572" t="s">
        <v>1616</v>
      </c>
      <c r="R6" s="593">
        <v>1.0</v>
      </c>
      <c r="S6" s="594"/>
      <c r="T6" s="594"/>
      <c r="U6" s="594"/>
      <c r="V6" s="594"/>
    </row>
    <row r="7">
      <c r="A7" s="586"/>
      <c r="B7" s="595" t="s">
        <v>1609</v>
      </c>
      <c r="C7" s="596">
        <v>6.37</v>
      </c>
      <c r="D7" s="597"/>
      <c r="E7" s="572" t="s">
        <v>1617</v>
      </c>
      <c r="F7" s="573" t="str">
        <f>('DTC - P&amp;L'!AG109+'DTC - P&amp;L'!AG110)/'DTC - P&amp;L'!AG93</f>
        <v>#DIV/0!</v>
      </c>
      <c r="G7" s="574"/>
      <c r="H7" s="572" t="s">
        <v>1618</v>
      </c>
      <c r="I7" s="576">
        <v>0.0</v>
      </c>
      <c r="K7" s="572" t="s">
        <v>1619</v>
      </c>
      <c r="L7" s="598">
        <v>0.003464</v>
      </c>
      <c r="N7" s="37"/>
      <c r="O7" s="599"/>
    </row>
    <row r="8">
      <c r="A8" s="586"/>
      <c r="B8" s="569" t="s">
        <v>279</v>
      </c>
      <c r="C8" s="576">
        <v>1.07</v>
      </c>
      <c r="D8" s="571">
        <v>1.19</v>
      </c>
      <c r="E8" s="572" t="s">
        <v>1620</v>
      </c>
      <c r="F8" s="573" t="str">
        <f>(#REF!+#REF!+'DTC - P&amp;L'!AG91+'DTC - P&amp;L'!AG92)/'DTC - P&amp;L'!AG93</f>
        <v>#REF!</v>
      </c>
      <c r="G8" s="574"/>
      <c r="H8" s="572" t="s">
        <v>1621</v>
      </c>
      <c r="I8" s="576">
        <v>0.0</v>
      </c>
      <c r="K8" s="572" t="s">
        <v>1622</v>
      </c>
      <c r="L8" s="588">
        <v>0.075</v>
      </c>
      <c r="M8" s="600"/>
      <c r="N8" s="37"/>
      <c r="O8" s="599"/>
    </row>
    <row r="9">
      <c r="A9" s="586"/>
      <c r="B9" s="601" t="s">
        <v>937</v>
      </c>
      <c r="C9" s="576">
        <v>5.98</v>
      </c>
      <c r="D9" s="571">
        <v>6.66</v>
      </c>
      <c r="E9" s="572" t="s">
        <v>1597</v>
      </c>
      <c r="F9" s="573" t="str">
        <f>1-F8</f>
        <v>#REF!</v>
      </c>
      <c r="G9" s="574"/>
      <c r="H9" s="602" t="s">
        <v>1623</v>
      </c>
      <c r="I9" s="576">
        <f>Summary!B241*L3</f>
        <v>5.13379087</v>
      </c>
      <c r="K9" s="572" t="s">
        <v>1624</v>
      </c>
      <c r="L9" s="588">
        <v>0.025</v>
      </c>
    </row>
    <row r="10">
      <c r="A10" s="603"/>
      <c r="B10" s="601" t="s">
        <v>939</v>
      </c>
      <c r="C10" s="576">
        <v>4.21</v>
      </c>
      <c r="E10" s="572" t="s">
        <v>939</v>
      </c>
      <c r="F10" s="573" t="str">
        <f>('DTC - P&amp;L'!AG113+'DTC - P&amp;L'!AG114)/'DTC - P&amp;L'!AG93</f>
        <v>#DIV/0!</v>
      </c>
      <c r="H10" s="572" t="s">
        <v>1625</v>
      </c>
      <c r="I10" s="604">
        <f>0.3</f>
        <v>0.3</v>
      </c>
      <c r="K10" s="572" t="s">
        <v>1626</v>
      </c>
      <c r="L10" s="576">
        <v>15.0</v>
      </c>
    </row>
    <row r="11" outlineLevel="1">
      <c r="A11" s="605"/>
      <c r="B11" s="572" t="s">
        <v>1627</v>
      </c>
      <c r="C11" s="576">
        <v>3.94</v>
      </c>
      <c r="D11" s="563"/>
      <c r="E11" s="572" t="s">
        <v>1628</v>
      </c>
      <c r="F11" s="591"/>
      <c r="H11" s="572" t="s">
        <v>1629</v>
      </c>
      <c r="I11" s="591"/>
      <c r="N11" s="16"/>
      <c r="O11" s="8"/>
      <c r="P11" s="606"/>
    </row>
    <row r="12" outlineLevel="1">
      <c r="A12" s="603"/>
      <c r="B12" s="572" t="s">
        <v>1630</v>
      </c>
      <c r="C12" s="591">
        <v>14.79</v>
      </c>
      <c r="D12" s="607"/>
      <c r="E12" s="572" t="s">
        <v>1631</v>
      </c>
      <c r="F12" s="591"/>
      <c r="H12" s="572" t="s">
        <v>1628</v>
      </c>
      <c r="I12" s="591"/>
      <c r="K12" s="572" t="s">
        <v>1632</v>
      </c>
      <c r="L12" s="588">
        <v>0.95</v>
      </c>
      <c r="O12" s="608"/>
      <c r="Q12" s="609"/>
    </row>
    <row r="13" outlineLevel="1">
      <c r="A13" s="603"/>
      <c r="B13" s="572" t="s">
        <v>1633</v>
      </c>
      <c r="C13" s="610"/>
      <c r="D13" s="607"/>
      <c r="E13" s="572" t="s">
        <v>1634</v>
      </c>
      <c r="F13" s="591"/>
      <c r="H13" s="572" t="s">
        <v>1631</v>
      </c>
      <c r="I13" s="591"/>
      <c r="K13" s="572" t="s">
        <v>1635</v>
      </c>
      <c r="L13" s="588">
        <v>0.05</v>
      </c>
      <c r="O13" s="8"/>
    </row>
    <row r="14" outlineLevel="1">
      <c r="B14" s="572" t="s">
        <v>1636</v>
      </c>
      <c r="C14" s="610"/>
      <c r="D14" s="607"/>
      <c r="E14" s="572" t="s">
        <v>1637</v>
      </c>
      <c r="F14" s="591"/>
      <c r="H14" s="572" t="s">
        <v>1634</v>
      </c>
      <c r="I14" s="591"/>
      <c r="K14" s="572" t="s">
        <v>1638</v>
      </c>
      <c r="L14" s="588">
        <v>0.0579</v>
      </c>
      <c r="N14" s="611"/>
    </row>
    <row r="15">
      <c r="A15" s="2"/>
      <c r="B15" s="612" t="s">
        <v>1639</v>
      </c>
      <c r="C15" s="613">
        <v>87.9</v>
      </c>
      <c r="D15" s="563"/>
      <c r="E15" s="614"/>
      <c r="F15" s="615"/>
      <c r="H15" s="572" t="s">
        <v>259</v>
      </c>
      <c r="I15" s="616" t="str">
        <f>SUM(I3:I14)</f>
        <v>#REF!</v>
      </c>
      <c r="K15" s="572" t="s">
        <v>1640</v>
      </c>
      <c r="L15" s="576">
        <v>0.3</v>
      </c>
      <c r="N15" s="611"/>
    </row>
    <row r="16">
      <c r="A16" s="2"/>
      <c r="B16" s="612" t="s">
        <v>1641</v>
      </c>
      <c r="C16" s="613">
        <v>97.21</v>
      </c>
      <c r="D16" s="563"/>
      <c r="E16" s="614"/>
      <c r="F16" s="615"/>
      <c r="H16" s="2"/>
      <c r="I16" s="3"/>
      <c r="K16" s="2"/>
      <c r="L16" s="8"/>
      <c r="N16" s="611"/>
    </row>
    <row r="17">
      <c r="A17" s="2"/>
      <c r="B17" s="612" t="s">
        <v>1642</v>
      </c>
      <c r="C17" s="613">
        <v>13.73</v>
      </c>
      <c r="D17" s="563"/>
      <c r="E17" s="614"/>
      <c r="F17" s="615"/>
      <c r="H17" s="2"/>
      <c r="I17" s="3"/>
      <c r="K17" s="2"/>
      <c r="L17" s="8"/>
      <c r="N17" s="611"/>
    </row>
    <row r="18">
      <c r="A18" s="2"/>
      <c r="B18" s="612" t="s">
        <v>1643</v>
      </c>
      <c r="C18" s="613">
        <v>26.68</v>
      </c>
      <c r="D18" s="563"/>
      <c r="E18" s="614"/>
      <c r="F18" s="615"/>
      <c r="H18" s="2"/>
      <c r="I18" s="3"/>
      <c r="K18" s="2"/>
      <c r="L18" s="8"/>
      <c r="N18" s="611"/>
    </row>
    <row r="19">
      <c r="A19" s="2"/>
      <c r="B19" s="617"/>
      <c r="C19" s="563"/>
      <c r="D19" s="563"/>
      <c r="E19" s="614"/>
      <c r="F19" s="615"/>
      <c r="H19" s="2"/>
      <c r="I19" s="3"/>
      <c r="K19" s="2"/>
      <c r="L19" s="8"/>
      <c r="N19" s="611"/>
    </row>
    <row r="20">
      <c r="A20" s="2"/>
      <c r="B20" s="617"/>
      <c r="C20" s="563"/>
      <c r="D20" s="563"/>
      <c r="E20" s="614"/>
      <c r="F20" s="615"/>
      <c r="H20" s="2"/>
      <c r="I20" s="3"/>
      <c r="K20" s="2"/>
      <c r="L20" s="8"/>
      <c r="N20" s="611"/>
    </row>
    <row r="21">
      <c r="A21" s="2"/>
      <c r="B21" s="617"/>
      <c r="C21" s="563"/>
      <c r="D21" s="563"/>
      <c r="E21" s="614"/>
      <c r="F21" s="615"/>
      <c r="H21" s="2"/>
      <c r="I21" s="3"/>
      <c r="K21" s="2"/>
      <c r="L21" s="8"/>
      <c r="N21" s="611"/>
    </row>
    <row r="22">
      <c r="A22" s="2"/>
      <c r="B22" s="618" t="s">
        <v>1644</v>
      </c>
      <c r="C22" s="619" t="s">
        <v>1645</v>
      </c>
      <c r="D22" s="619" t="s">
        <v>1646</v>
      </c>
      <c r="E22" s="619" t="s">
        <v>377</v>
      </c>
      <c r="F22" s="615"/>
      <c r="N22" s="611"/>
    </row>
    <row r="23">
      <c r="A23" s="2" t="s">
        <v>1647</v>
      </c>
      <c r="B23" s="572" t="s">
        <v>1648</v>
      </c>
      <c r="C23" s="576">
        <v>11.94</v>
      </c>
      <c r="D23" s="570">
        <v>6.155</v>
      </c>
      <c r="E23" s="570">
        <v>5.4</v>
      </c>
      <c r="F23" s="615"/>
      <c r="H23" s="562" t="s">
        <v>1649</v>
      </c>
      <c r="I23" s="561"/>
      <c r="K23" s="55">
        <f>31472.31-455.03</f>
        <v>31017.28</v>
      </c>
      <c r="N23" s="620"/>
    </row>
    <row r="24">
      <c r="B24" s="572" t="s">
        <v>1650</v>
      </c>
      <c r="C24" s="591">
        <v>11.94</v>
      </c>
      <c r="D24" s="591">
        <v>6.16</v>
      </c>
      <c r="E24" s="614"/>
      <c r="F24" s="574"/>
      <c r="H24" s="569" t="s">
        <v>1651</v>
      </c>
      <c r="I24" s="621">
        <v>0.8</v>
      </c>
      <c r="L24" s="622"/>
    </row>
    <row r="25">
      <c r="B25" s="572" t="s">
        <v>1652</v>
      </c>
      <c r="C25" s="591">
        <v>11.94</v>
      </c>
      <c r="D25" s="591">
        <v>6.16</v>
      </c>
      <c r="E25" s="614"/>
      <c r="F25" s="574"/>
      <c r="H25" s="578" t="s">
        <v>1653</v>
      </c>
      <c r="I25" s="623">
        <v>0.2</v>
      </c>
    </row>
    <row r="26">
      <c r="A26" s="559" t="s">
        <v>1602</v>
      </c>
      <c r="B26" s="572" t="s">
        <v>1654</v>
      </c>
      <c r="C26" s="624">
        <v>0.0</v>
      </c>
      <c r="D26" s="624">
        <v>0.0</v>
      </c>
    </row>
    <row r="27" outlineLevel="1">
      <c r="B27" s="625" t="s">
        <v>1655</v>
      </c>
      <c r="C27" s="626"/>
      <c r="D27" s="626"/>
      <c r="E27" s="614"/>
      <c r="F27" s="574"/>
    </row>
    <row r="28" outlineLevel="1">
      <c r="B28" s="625" t="s">
        <v>1656</v>
      </c>
      <c r="C28" s="576">
        <v>0.1</v>
      </c>
      <c r="D28" s="576">
        <v>0.0</v>
      </c>
      <c r="E28" s="614"/>
      <c r="F28" s="574"/>
    </row>
    <row r="29" outlineLevel="1">
      <c r="B29" s="625" t="s">
        <v>1657</v>
      </c>
      <c r="C29" s="576">
        <v>0.31</v>
      </c>
      <c r="D29" s="576">
        <v>0.31</v>
      </c>
      <c r="E29" s="614"/>
      <c r="F29" s="574"/>
    </row>
    <row r="30" outlineLevel="1">
      <c r="B30" s="625" t="s">
        <v>1658</v>
      </c>
      <c r="C30" s="576">
        <v>0.0</v>
      </c>
      <c r="D30" s="576">
        <v>0.0</v>
      </c>
      <c r="E30" s="614"/>
      <c r="F30" s="574"/>
    </row>
    <row r="31" outlineLevel="1">
      <c r="B31" s="625" t="s">
        <v>1659</v>
      </c>
      <c r="C31" s="576">
        <v>0.35</v>
      </c>
      <c r="D31" s="576">
        <v>0.35</v>
      </c>
      <c r="E31" s="614"/>
      <c r="F31" s="574"/>
    </row>
    <row r="32" outlineLevel="1">
      <c r="B32" s="625" t="s">
        <v>1660</v>
      </c>
      <c r="C32" s="576">
        <v>0.0</v>
      </c>
      <c r="D32" s="576">
        <v>0.0</v>
      </c>
      <c r="E32" s="614"/>
      <c r="F32" s="574"/>
    </row>
    <row r="33" outlineLevel="1">
      <c r="B33" s="625" t="s">
        <v>1661</v>
      </c>
      <c r="C33" s="576">
        <v>1.65</v>
      </c>
      <c r="D33" s="576">
        <v>0.71</v>
      </c>
      <c r="E33" s="614"/>
      <c r="F33" s="574"/>
    </row>
    <row r="34">
      <c r="B34" s="627" t="s">
        <v>1662</v>
      </c>
      <c r="C34" s="628">
        <f t="shared" ref="C34:D34" si="1">C26+C23-C27</f>
        <v>11.94</v>
      </c>
      <c r="D34" s="628">
        <f t="shared" si="1"/>
        <v>6.155</v>
      </c>
    </row>
    <row r="35">
      <c r="B35" s="627" t="s">
        <v>1663</v>
      </c>
      <c r="C35" s="591">
        <v>15.06</v>
      </c>
      <c r="D35" s="626">
        <f>D27+D24-D28</f>
        <v>6.16</v>
      </c>
      <c r="E35" s="614"/>
      <c r="F35" s="574"/>
    </row>
    <row r="36">
      <c r="B36" s="629" t="s">
        <v>1664</v>
      </c>
      <c r="C36" s="596">
        <v>20.0</v>
      </c>
      <c r="D36" s="596"/>
      <c r="E36" s="614"/>
      <c r="F36" s="574"/>
    </row>
    <row r="37">
      <c r="A37" s="630" t="s">
        <v>1602</v>
      </c>
      <c r="B37" s="618" t="s">
        <v>1665</v>
      </c>
      <c r="C37" s="619" t="s">
        <v>1645</v>
      </c>
      <c r="D37" s="619" t="s">
        <v>1646</v>
      </c>
    </row>
    <row r="38">
      <c r="B38" s="569" t="s">
        <v>1666</v>
      </c>
      <c r="C38" s="576">
        <v>11.94</v>
      </c>
      <c r="D38" s="576">
        <v>1.435</v>
      </c>
    </row>
    <row r="39">
      <c r="B39" s="569" t="s">
        <v>1667</v>
      </c>
      <c r="C39" s="576">
        <v>11.94</v>
      </c>
      <c r="D39" s="576">
        <v>1.44</v>
      </c>
      <c r="E39" s="617"/>
      <c r="F39" s="614"/>
    </row>
    <row r="40">
      <c r="B40" s="595" t="s">
        <v>1668</v>
      </c>
      <c r="C40" s="596">
        <v>11.94</v>
      </c>
      <c r="D40" s="596">
        <v>1.44</v>
      </c>
      <c r="E40" s="614"/>
      <c r="F40" s="631"/>
    </row>
    <row r="41">
      <c r="B41" s="632"/>
      <c r="C41" s="633"/>
      <c r="E41" s="614"/>
      <c r="F41" s="631"/>
    </row>
    <row r="42">
      <c r="B42" s="618" t="s">
        <v>1669</v>
      </c>
      <c r="C42" s="619" t="s">
        <v>1645</v>
      </c>
      <c r="D42" s="562" t="s">
        <v>1646</v>
      </c>
      <c r="E42" s="634"/>
      <c r="F42" s="631"/>
    </row>
    <row r="43">
      <c r="A43" s="630" t="s">
        <v>1670</v>
      </c>
      <c r="B43" s="578" t="s">
        <v>1671</v>
      </c>
      <c r="C43" s="635">
        <v>11.94</v>
      </c>
      <c r="D43" s="636">
        <v>1.435</v>
      </c>
      <c r="E43" s="634"/>
      <c r="F43" s="637"/>
      <c r="K43" s="605"/>
    </row>
    <row r="44">
      <c r="A44" s="638">
        <f>sum(C43:C44)</f>
        <v>12.18</v>
      </c>
      <c r="B44" s="578" t="s">
        <v>1672</v>
      </c>
      <c r="C44" s="635">
        <v>0.24</v>
      </c>
      <c r="D44" s="639">
        <v>0.24</v>
      </c>
      <c r="E44" s="634"/>
      <c r="F44" s="637"/>
    </row>
    <row r="45">
      <c r="A45" s="640">
        <f>C46</f>
        <v>12.94</v>
      </c>
      <c r="B45" s="618" t="s">
        <v>1673</v>
      </c>
      <c r="C45" s="619" t="s">
        <v>1645</v>
      </c>
      <c r="E45" s="634"/>
      <c r="F45" s="637"/>
      <c r="J45" s="641"/>
    </row>
    <row r="46">
      <c r="A46" s="638">
        <f>sum(F43:F45)</f>
        <v>0</v>
      </c>
      <c r="B46" s="578" t="s">
        <v>1674</v>
      </c>
      <c r="C46" s="642">
        <v>12.94</v>
      </c>
      <c r="E46" s="614"/>
      <c r="F46" s="643"/>
      <c r="K46" s="644"/>
    </row>
    <row r="47">
      <c r="A47" s="597"/>
      <c r="B47" s="572" t="s">
        <v>1675</v>
      </c>
      <c r="C47" s="642">
        <v>5.7</v>
      </c>
      <c r="E47" s="614"/>
      <c r="F47" s="643"/>
      <c r="K47" s="644"/>
      <c r="M47" s="645"/>
      <c r="O47" s="644"/>
    </row>
    <row r="48">
      <c r="A48" s="646">
        <f>C38</f>
        <v>11.94</v>
      </c>
      <c r="B48" s="572" t="s">
        <v>1676</v>
      </c>
      <c r="C48" s="647">
        <v>0.08</v>
      </c>
      <c r="E48" s="614"/>
      <c r="F48" s="643"/>
      <c r="K48" s="644"/>
      <c r="L48" s="86"/>
      <c r="M48" s="645"/>
      <c r="O48" s="644"/>
    </row>
    <row r="49">
      <c r="A49" s="648"/>
      <c r="B49" s="618" t="s">
        <v>1677</v>
      </c>
      <c r="C49" s="619" t="s">
        <v>1645</v>
      </c>
      <c r="E49" s="614"/>
      <c r="F49" s="643"/>
      <c r="K49" s="644"/>
      <c r="L49" s="86"/>
      <c r="M49" s="645"/>
      <c r="O49" s="644"/>
    </row>
    <row r="50">
      <c r="A50" s="597">
        <f>sum(A43:A48)</f>
        <v>37.06</v>
      </c>
      <c r="B50" s="572" t="s">
        <v>1678</v>
      </c>
      <c r="C50" s="649">
        <v>11.0</v>
      </c>
      <c r="E50" s="614"/>
      <c r="F50" s="643"/>
      <c r="K50" s="644"/>
      <c r="L50" s="86"/>
      <c r="M50" s="645"/>
      <c r="O50" s="644"/>
    </row>
    <row r="51">
      <c r="B51" s="572" t="s">
        <v>1679</v>
      </c>
      <c r="C51" s="650">
        <v>6.155</v>
      </c>
      <c r="K51" s="644"/>
      <c r="L51" s="86"/>
      <c r="M51" s="645"/>
      <c r="O51" s="644"/>
    </row>
    <row r="52">
      <c r="K52" s="644"/>
      <c r="L52" s="86"/>
      <c r="M52" s="645"/>
      <c r="O52" s="644"/>
    </row>
    <row r="53">
      <c r="A53" s="644"/>
      <c r="B53" s="651" t="s">
        <v>1680</v>
      </c>
      <c r="C53" s="652"/>
      <c r="K53" s="644"/>
      <c r="L53" s="86"/>
      <c r="M53" s="645"/>
      <c r="O53" s="644"/>
    </row>
    <row r="54">
      <c r="B54" s="572" t="s">
        <v>1681</v>
      </c>
      <c r="C54" s="653">
        <v>0.25</v>
      </c>
      <c r="K54" s="644"/>
      <c r="L54" s="86"/>
      <c r="M54" s="645"/>
      <c r="O54" s="644"/>
    </row>
    <row r="55">
      <c r="B55" s="572" t="s">
        <v>1682</v>
      </c>
      <c r="C55" s="653">
        <v>0.1</v>
      </c>
    </row>
    <row r="57">
      <c r="B57" s="651" t="s">
        <v>1683</v>
      </c>
      <c r="C57" s="652"/>
    </row>
    <row r="58">
      <c r="B58" s="572" t="s">
        <v>1681</v>
      </c>
      <c r="C58" s="653">
        <v>0.5644</v>
      </c>
    </row>
    <row r="59">
      <c r="B59" s="572" t="s">
        <v>1682</v>
      </c>
      <c r="C59" s="653">
        <v>0.4603</v>
      </c>
    </row>
    <row r="61">
      <c r="B61" s="651" t="s">
        <v>1684</v>
      </c>
      <c r="C61" s="652"/>
    </row>
    <row r="62">
      <c r="B62" s="572" t="s">
        <v>1685</v>
      </c>
      <c r="C62" s="649">
        <v>5.56</v>
      </c>
    </row>
    <row r="63">
      <c r="B63" s="572" t="s">
        <v>1646</v>
      </c>
      <c r="C63" s="649">
        <v>2.2</v>
      </c>
    </row>
    <row r="66">
      <c r="A66" s="654" t="s">
        <v>1686</v>
      </c>
      <c r="B66" s="2" t="s">
        <v>1687</v>
      </c>
    </row>
    <row r="67">
      <c r="A67" s="605"/>
    </row>
    <row r="68">
      <c r="A68" s="630" t="s">
        <v>1688</v>
      </c>
      <c r="B68" s="655" t="s">
        <v>1689</v>
      </c>
      <c r="C68" s="656"/>
      <c r="E68" s="657" t="s">
        <v>1690</v>
      </c>
      <c r="F68" s="658"/>
      <c r="G68" s="658"/>
      <c r="H68" s="658"/>
      <c r="I68" s="658"/>
      <c r="J68" s="658"/>
      <c r="K68" s="656"/>
    </row>
    <row r="69">
      <c r="B69" s="659" t="s">
        <v>1691</v>
      </c>
      <c r="C69" s="660"/>
      <c r="E69" s="661">
        <v>17.58</v>
      </c>
      <c r="F69" s="662">
        <v>0.29</v>
      </c>
      <c r="G69" s="662">
        <v>0.0</v>
      </c>
      <c r="H69" s="662">
        <v>0.17</v>
      </c>
      <c r="I69" s="662">
        <v>0.01</v>
      </c>
      <c r="J69" s="662">
        <v>2.44</v>
      </c>
      <c r="K69" s="663">
        <v>0.21</v>
      </c>
    </row>
    <row r="70">
      <c r="B70" s="664" t="s">
        <v>1692</v>
      </c>
      <c r="C70" s="665">
        <v>17.58</v>
      </c>
    </row>
    <row r="71">
      <c r="B71" s="664" t="s">
        <v>1693</v>
      </c>
      <c r="C71" s="665">
        <v>0.29</v>
      </c>
      <c r="E71" s="657" t="s">
        <v>1694</v>
      </c>
      <c r="F71" s="658"/>
      <c r="G71" s="658"/>
      <c r="H71" s="658"/>
      <c r="I71" s="658"/>
      <c r="J71" s="658"/>
      <c r="K71" s="656"/>
      <c r="L71" s="644"/>
    </row>
    <row r="72">
      <c r="B72" s="664" t="s">
        <v>1695</v>
      </c>
      <c r="C72" s="665">
        <v>0.0</v>
      </c>
      <c r="E72" s="666">
        <v>14.55</v>
      </c>
      <c r="F72" s="667">
        <v>0.55</v>
      </c>
      <c r="G72" s="667">
        <v>0.01</v>
      </c>
      <c r="H72" s="667">
        <v>0.15</v>
      </c>
      <c r="I72" s="667">
        <v>0.01</v>
      </c>
      <c r="J72" s="667">
        <v>7.62</v>
      </c>
      <c r="K72" s="668">
        <v>0.3</v>
      </c>
      <c r="L72" s="644"/>
      <c r="M72" s="644"/>
    </row>
    <row r="73">
      <c r="B73" s="664" t="s">
        <v>1696</v>
      </c>
      <c r="C73" s="665">
        <v>0.17</v>
      </c>
      <c r="I73" s="669"/>
      <c r="J73" s="669"/>
      <c r="K73" s="669"/>
      <c r="L73" s="669"/>
      <c r="M73" s="669"/>
    </row>
    <row r="74">
      <c r="B74" s="664" t="s">
        <v>1697</v>
      </c>
      <c r="C74" s="665">
        <v>0.01</v>
      </c>
      <c r="I74" s="669"/>
      <c r="J74" s="669"/>
      <c r="K74" s="669"/>
      <c r="L74" s="669"/>
      <c r="M74" s="669"/>
    </row>
    <row r="75">
      <c r="B75" s="664" t="s">
        <v>1698</v>
      </c>
      <c r="C75" s="665">
        <v>2.44</v>
      </c>
      <c r="E75" s="2" t="s">
        <v>1692</v>
      </c>
      <c r="F75" s="2" t="s">
        <v>1693</v>
      </c>
      <c r="G75" s="2" t="s">
        <v>1695</v>
      </c>
      <c r="H75" s="2" t="s">
        <v>1696</v>
      </c>
      <c r="I75" s="2" t="s">
        <v>1697</v>
      </c>
      <c r="J75" s="2" t="s">
        <v>1698</v>
      </c>
      <c r="K75" s="2" t="s">
        <v>1699</v>
      </c>
    </row>
    <row r="76">
      <c r="B76" s="670" t="s">
        <v>1699</v>
      </c>
      <c r="C76" s="671">
        <v>0.21</v>
      </c>
    </row>
    <row r="79">
      <c r="B79" s="2" t="s">
        <v>1700</v>
      </c>
    </row>
    <row r="80">
      <c r="B80" s="2" t="s">
        <v>1701</v>
      </c>
      <c r="C80" s="672">
        <v>0.05</v>
      </c>
      <c r="D80" s="2" t="s">
        <v>1702</v>
      </c>
    </row>
    <row r="81">
      <c r="B81" s="2" t="s">
        <v>1703</v>
      </c>
      <c r="C81" s="2" t="s">
        <v>1704</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673" t="s">
        <v>1705</v>
      </c>
      <c r="B1" s="674">
        <v>46143.0</v>
      </c>
      <c r="C1" s="674">
        <v>46144.0</v>
      </c>
      <c r="D1" s="674">
        <v>46145.0</v>
      </c>
      <c r="E1" s="674">
        <v>46146.0</v>
      </c>
      <c r="F1" s="674">
        <v>46147.0</v>
      </c>
      <c r="G1" s="674">
        <v>46148.0</v>
      </c>
      <c r="H1" s="674">
        <v>46149.0</v>
      </c>
      <c r="I1" s="674">
        <v>46150.0</v>
      </c>
      <c r="J1" s="674">
        <v>46151.0</v>
      </c>
      <c r="K1" s="674">
        <v>46152.0</v>
      </c>
      <c r="L1" s="674">
        <v>46153.0</v>
      </c>
      <c r="M1" s="674">
        <v>46154.0</v>
      </c>
      <c r="N1" s="674">
        <v>46155.0</v>
      </c>
      <c r="O1" s="674">
        <v>46156.0</v>
      </c>
      <c r="P1" s="674">
        <v>46157.0</v>
      </c>
      <c r="Q1" s="674">
        <v>46158.0</v>
      </c>
      <c r="R1" s="674">
        <v>46159.0</v>
      </c>
      <c r="S1" s="674">
        <v>46160.0</v>
      </c>
      <c r="T1" s="674">
        <v>46161.0</v>
      </c>
      <c r="U1" s="674">
        <v>46162.0</v>
      </c>
      <c r="V1" s="674">
        <v>46163.0</v>
      </c>
      <c r="W1" s="674">
        <v>46164.0</v>
      </c>
      <c r="X1" s="674">
        <v>46165.0</v>
      </c>
      <c r="Y1" s="674">
        <v>46166.0</v>
      </c>
      <c r="Z1" s="674">
        <v>46167.0</v>
      </c>
      <c r="AA1" s="674">
        <v>46168.0</v>
      </c>
      <c r="AB1" s="674">
        <v>46169.0</v>
      </c>
      <c r="AC1" s="674">
        <v>46170.0</v>
      </c>
      <c r="AD1" s="674">
        <v>46171.0</v>
      </c>
      <c r="AE1" s="674">
        <v>46172.0</v>
      </c>
      <c r="AF1" s="674">
        <v>46173.0</v>
      </c>
      <c r="AG1" s="675" t="s">
        <v>409</v>
      </c>
      <c r="AH1" s="676" t="s">
        <v>1706</v>
      </c>
    </row>
    <row r="2">
      <c r="A2" s="677" t="s">
        <v>1707</v>
      </c>
      <c r="B2" s="678"/>
      <c r="C2" s="678"/>
      <c r="D2" s="678"/>
      <c r="E2" s="678"/>
      <c r="F2" s="678"/>
      <c r="G2" s="678"/>
      <c r="H2" s="678"/>
      <c r="I2" s="678"/>
      <c r="J2" s="678"/>
      <c r="K2" s="678"/>
      <c r="L2" s="678"/>
      <c r="M2" s="678"/>
      <c r="N2" s="678"/>
      <c r="O2" s="678"/>
      <c r="P2" s="678"/>
      <c r="Q2" s="678"/>
      <c r="R2" s="678"/>
      <c r="S2" s="678"/>
      <c r="T2" s="678"/>
      <c r="U2" s="678"/>
      <c r="V2" s="678"/>
      <c r="W2" s="678"/>
      <c r="X2" s="678"/>
      <c r="Y2" s="678"/>
      <c r="Z2" s="678"/>
      <c r="AA2" s="678"/>
      <c r="AB2" s="678"/>
      <c r="AC2" s="678"/>
      <c r="AD2" s="678"/>
      <c r="AE2" s="678"/>
      <c r="AF2" s="678"/>
      <c r="AG2" s="679"/>
      <c r="AH2" s="680"/>
    </row>
    <row r="3">
      <c r="A3" s="681" t="s">
        <v>1708</v>
      </c>
      <c r="B3" s="682">
        <v>88.0</v>
      </c>
      <c r="C3" s="682">
        <v>144.0</v>
      </c>
      <c r="D3" s="682">
        <v>219.0</v>
      </c>
      <c r="E3" s="682">
        <v>183.0</v>
      </c>
      <c r="F3" s="682">
        <v>165.0</v>
      </c>
      <c r="G3" s="682">
        <v>123.0</v>
      </c>
      <c r="H3" s="682">
        <v>89.0</v>
      </c>
      <c r="I3" s="682">
        <v>87.0</v>
      </c>
      <c r="J3" s="682">
        <v>106.0</v>
      </c>
      <c r="K3" s="682">
        <v>87.0</v>
      </c>
      <c r="L3" s="682">
        <v>65.0</v>
      </c>
      <c r="M3" s="682">
        <v>60.0</v>
      </c>
      <c r="N3" s="682">
        <v>65.0</v>
      </c>
      <c r="O3" s="682">
        <v>880.0</v>
      </c>
      <c r="P3" s="682">
        <v>266.0</v>
      </c>
      <c r="Q3" s="682">
        <v>106.0</v>
      </c>
      <c r="R3" s="682">
        <v>270.0</v>
      </c>
      <c r="S3" s="682">
        <v>158.0</v>
      </c>
      <c r="T3" s="682">
        <v>218.0</v>
      </c>
      <c r="U3" s="682">
        <v>70.0</v>
      </c>
      <c r="V3" s="682">
        <v>52.0</v>
      </c>
      <c r="W3" s="682">
        <v>70.0</v>
      </c>
      <c r="X3" s="682">
        <v>98.0</v>
      </c>
      <c r="Y3" s="682">
        <v>106.0</v>
      </c>
      <c r="Z3" s="682">
        <v>117.0</v>
      </c>
      <c r="AA3" s="682">
        <v>70.0</v>
      </c>
      <c r="AB3" s="682">
        <v>55.0</v>
      </c>
      <c r="AC3" s="682">
        <v>44.0</v>
      </c>
      <c r="AD3" s="682">
        <v>42.0</v>
      </c>
      <c r="AE3" s="682">
        <v>38.0</v>
      </c>
      <c r="AF3" s="682">
        <v>57.0</v>
      </c>
      <c r="AG3" s="683">
        <f t="shared" ref="AG3:AG5" si="1">SUM(B3:AF3)</f>
        <v>4198</v>
      </c>
      <c r="AH3" s="684">
        <f t="shared" ref="AH3:AH4" si="2">iferror(AG3/AG$5,"")</f>
        <v>0.8180046765</v>
      </c>
    </row>
    <row r="4">
      <c r="A4" s="685" t="s">
        <v>1709</v>
      </c>
      <c r="B4" s="682">
        <v>58.0</v>
      </c>
      <c r="C4" s="682">
        <v>50.0</v>
      </c>
      <c r="D4" s="682">
        <v>75.0</v>
      </c>
      <c r="E4" s="682">
        <v>72.0</v>
      </c>
      <c r="F4" s="682">
        <v>65.0</v>
      </c>
      <c r="G4" s="682">
        <v>44.0</v>
      </c>
      <c r="H4" s="682">
        <v>40.0</v>
      </c>
      <c r="I4" s="682">
        <v>33.0</v>
      </c>
      <c r="J4" s="682">
        <v>30.0</v>
      </c>
      <c r="K4" s="682">
        <v>29.0</v>
      </c>
      <c r="L4" s="682">
        <v>17.0</v>
      </c>
      <c r="M4" s="682">
        <v>10.0</v>
      </c>
      <c r="N4" s="682">
        <v>7.0</v>
      </c>
      <c r="O4" s="682">
        <v>59.0</v>
      </c>
      <c r="P4" s="682">
        <v>31.0</v>
      </c>
      <c r="Q4" s="682">
        <v>25.0</v>
      </c>
      <c r="R4" s="682">
        <v>27.0</v>
      </c>
      <c r="S4" s="682">
        <v>23.0</v>
      </c>
      <c r="T4" s="682">
        <v>32.0</v>
      </c>
      <c r="U4" s="682">
        <v>21.0</v>
      </c>
      <c r="V4" s="682">
        <v>17.0</v>
      </c>
      <c r="W4" s="682">
        <v>25.0</v>
      </c>
      <c r="X4" s="682">
        <v>20.0</v>
      </c>
      <c r="Y4" s="682">
        <v>30.0</v>
      </c>
      <c r="Z4" s="682">
        <v>28.0</v>
      </c>
      <c r="AA4" s="682">
        <v>14.0</v>
      </c>
      <c r="AB4" s="682">
        <v>8.0</v>
      </c>
      <c r="AC4" s="682">
        <v>5.0</v>
      </c>
      <c r="AD4" s="682">
        <v>11.0</v>
      </c>
      <c r="AE4" s="682">
        <v>15.0</v>
      </c>
      <c r="AF4" s="682">
        <v>13.0</v>
      </c>
      <c r="AG4" s="683">
        <f t="shared" si="1"/>
        <v>934</v>
      </c>
      <c r="AH4" s="684">
        <f t="shared" si="2"/>
        <v>0.1819953235</v>
      </c>
    </row>
    <row r="5">
      <c r="A5" s="686" t="s">
        <v>1710</v>
      </c>
      <c r="B5" s="687">
        <f t="shared" ref="B5:AF5" si="3">SUM(B3:B4)</f>
        <v>146</v>
      </c>
      <c r="C5" s="687">
        <f t="shared" si="3"/>
        <v>194</v>
      </c>
      <c r="D5" s="687">
        <f t="shared" si="3"/>
        <v>294</v>
      </c>
      <c r="E5" s="687">
        <f t="shared" si="3"/>
        <v>255</v>
      </c>
      <c r="F5" s="687">
        <f t="shared" si="3"/>
        <v>230</v>
      </c>
      <c r="G5" s="687">
        <f t="shared" si="3"/>
        <v>167</v>
      </c>
      <c r="H5" s="687">
        <f t="shared" si="3"/>
        <v>129</v>
      </c>
      <c r="I5" s="687">
        <f t="shared" si="3"/>
        <v>120</v>
      </c>
      <c r="J5" s="687">
        <f t="shared" si="3"/>
        <v>136</v>
      </c>
      <c r="K5" s="687">
        <f t="shared" si="3"/>
        <v>116</v>
      </c>
      <c r="L5" s="687">
        <f t="shared" si="3"/>
        <v>82</v>
      </c>
      <c r="M5" s="687">
        <f t="shared" si="3"/>
        <v>70</v>
      </c>
      <c r="N5" s="687">
        <f t="shared" si="3"/>
        <v>72</v>
      </c>
      <c r="O5" s="687">
        <f t="shared" si="3"/>
        <v>939</v>
      </c>
      <c r="P5" s="687">
        <f t="shared" si="3"/>
        <v>297</v>
      </c>
      <c r="Q5" s="687">
        <f t="shared" si="3"/>
        <v>131</v>
      </c>
      <c r="R5" s="687">
        <f t="shared" si="3"/>
        <v>297</v>
      </c>
      <c r="S5" s="687">
        <f t="shared" si="3"/>
        <v>181</v>
      </c>
      <c r="T5" s="687">
        <f t="shared" si="3"/>
        <v>250</v>
      </c>
      <c r="U5" s="687">
        <f t="shared" si="3"/>
        <v>91</v>
      </c>
      <c r="V5" s="687">
        <f t="shared" si="3"/>
        <v>69</v>
      </c>
      <c r="W5" s="687">
        <f t="shared" si="3"/>
        <v>95</v>
      </c>
      <c r="X5" s="687">
        <f t="shared" si="3"/>
        <v>118</v>
      </c>
      <c r="Y5" s="687">
        <f t="shared" si="3"/>
        <v>136</v>
      </c>
      <c r="Z5" s="687">
        <f t="shared" si="3"/>
        <v>145</v>
      </c>
      <c r="AA5" s="687">
        <f t="shared" si="3"/>
        <v>84</v>
      </c>
      <c r="AB5" s="687">
        <f t="shared" si="3"/>
        <v>63</v>
      </c>
      <c r="AC5" s="687">
        <f t="shared" si="3"/>
        <v>49</v>
      </c>
      <c r="AD5" s="687">
        <f t="shared" si="3"/>
        <v>53</v>
      </c>
      <c r="AE5" s="687">
        <f t="shared" si="3"/>
        <v>53</v>
      </c>
      <c r="AF5" s="687">
        <f t="shared" si="3"/>
        <v>70</v>
      </c>
      <c r="AG5" s="688">
        <f t="shared" si="1"/>
        <v>5132</v>
      </c>
      <c r="AH5" s="689">
        <f>SUM(AH3:AH4)</f>
        <v>1</v>
      </c>
    </row>
    <row r="6">
      <c r="A6" s="690" t="s">
        <v>1711</v>
      </c>
      <c r="B6" s="691"/>
      <c r="C6" s="691"/>
      <c r="D6" s="691"/>
      <c r="E6" s="691"/>
      <c r="F6" s="691"/>
      <c r="G6" s="691"/>
      <c r="H6" s="691"/>
      <c r="I6" s="691"/>
      <c r="J6" s="691"/>
      <c r="K6" s="691"/>
      <c r="L6" s="691"/>
      <c r="M6" s="691"/>
      <c r="N6" s="691"/>
      <c r="O6" s="691"/>
      <c r="P6" s="691"/>
      <c r="Q6" s="691"/>
      <c r="R6" s="691"/>
      <c r="S6" s="691"/>
      <c r="T6" s="691"/>
      <c r="U6" s="691"/>
      <c r="V6" s="691"/>
      <c r="W6" s="691"/>
      <c r="X6" s="691"/>
      <c r="Y6" s="691"/>
      <c r="Z6" s="691"/>
      <c r="AA6" s="691"/>
      <c r="AB6" s="691"/>
      <c r="AC6" s="691"/>
      <c r="AD6" s="691"/>
      <c r="AE6" s="691"/>
      <c r="AF6" s="691"/>
      <c r="AG6" s="692"/>
      <c r="AH6" s="693"/>
    </row>
    <row r="7">
      <c r="A7" s="694" t="s">
        <v>1708</v>
      </c>
      <c r="B7" s="695">
        <f t="shared" ref="B7:AF7" si="4">iferror(B3/B$5,"")</f>
        <v>0.602739726</v>
      </c>
      <c r="C7" s="695">
        <f t="shared" si="4"/>
        <v>0.7422680412</v>
      </c>
      <c r="D7" s="695">
        <f t="shared" si="4"/>
        <v>0.7448979592</v>
      </c>
      <c r="E7" s="695">
        <f t="shared" si="4"/>
        <v>0.7176470588</v>
      </c>
      <c r="F7" s="695">
        <f t="shared" si="4"/>
        <v>0.7173913043</v>
      </c>
      <c r="G7" s="695">
        <f t="shared" si="4"/>
        <v>0.7365269461</v>
      </c>
      <c r="H7" s="695">
        <f t="shared" si="4"/>
        <v>0.6899224806</v>
      </c>
      <c r="I7" s="695">
        <f t="shared" si="4"/>
        <v>0.725</v>
      </c>
      <c r="J7" s="695">
        <f t="shared" si="4"/>
        <v>0.7794117647</v>
      </c>
      <c r="K7" s="695">
        <f t="shared" si="4"/>
        <v>0.75</v>
      </c>
      <c r="L7" s="695">
        <f t="shared" si="4"/>
        <v>0.7926829268</v>
      </c>
      <c r="M7" s="695">
        <f t="shared" si="4"/>
        <v>0.8571428571</v>
      </c>
      <c r="N7" s="695">
        <f t="shared" si="4"/>
        <v>0.9027777778</v>
      </c>
      <c r="O7" s="695">
        <f t="shared" si="4"/>
        <v>0.9371671991</v>
      </c>
      <c r="P7" s="695">
        <f t="shared" si="4"/>
        <v>0.8956228956</v>
      </c>
      <c r="Q7" s="695">
        <f t="shared" si="4"/>
        <v>0.8091603053</v>
      </c>
      <c r="R7" s="695">
        <f t="shared" si="4"/>
        <v>0.9090909091</v>
      </c>
      <c r="S7" s="695">
        <f t="shared" si="4"/>
        <v>0.8729281768</v>
      </c>
      <c r="T7" s="695">
        <f t="shared" si="4"/>
        <v>0.872</v>
      </c>
      <c r="U7" s="695">
        <f t="shared" si="4"/>
        <v>0.7692307692</v>
      </c>
      <c r="V7" s="695">
        <f t="shared" si="4"/>
        <v>0.7536231884</v>
      </c>
      <c r="W7" s="695">
        <f t="shared" si="4"/>
        <v>0.7368421053</v>
      </c>
      <c r="X7" s="695">
        <f t="shared" si="4"/>
        <v>0.8305084746</v>
      </c>
      <c r="Y7" s="695">
        <f t="shared" si="4"/>
        <v>0.7794117647</v>
      </c>
      <c r="Z7" s="695">
        <f t="shared" si="4"/>
        <v>0.8068965517</v>
      </c>
      <c r="AA7" s="695">
        <f t="shared" si="4"/>
        <v>0.8333333333</v>
      </c>
      <c r="AB7" s="695">
        <f t="shared" si="4"/>
        <v>0.873015873</v>
      </c>
      <c r="AC7" s="695">
        <f t="shared" si="4"/>
        <v>0.8979591837</v>
      </c>
      <c r="AD7" s="695">
        <f t="shared" si="4"/>
        <v>0.7924528302</v>
      </c>
      <c r="AE7" s="695">
        <f t="shared" si="4"/>
        <v>0.7169811321</v>
      </c>
      <c r="AF7" s="695">
        <f t="shared" si="4"/>
        <v>0.8142857143</v>
      </c>
      <c r="AG7" s="679"/>
      <c r="AH7" s="680"/>
    </row>
    <row r="8">
      <c r="A8" s="694" t="s">
        <v>1709</v>
      </c>
      <c r="B8" s="695">
        <f t="shared" ref="B8:AF8" si="5">iferror(B4/B$5,"")</f>
        <v>0.397260274</v>
      </c>
      <c r="C8" s="695">
        <f t="shared" si="5"/>
        <v>0.2577319588</v>
      </c>
      <c r="D8" s="695">
        <f t="shared" si="5"/>
        <v>0.2551020408</v>
      </c>
      <c r="E8" s="695">
        <f t="shared" si="5"/>
        <v>0.2823529412</v>
      </c>
      <c r="F8" s="695">
        <f t="shared" si="5"/>
        <v>0.2826086957</v>
      </c>
      <c r="G8" s="695">
        <f t="shared" si="5"/>
        <v>0.2634730539</v>
      </c>
      <c r="H8" s="695">
        <f t="shared" si="5"/>
        <v>0.3100775194</v>
      </c>
      <c r="I8" s="695">
        <f t="shared" si="5"/>
        <v>0.275</v>
      </c>
      <c r="J8" s="695">
        <f t="shared" si="5"/>
        <v>0.2205882353</v>
      </c>
      <c r="K8" s="695">
        <f t="shared" si="5"/>
        <v>0.25</v>
      </c>
      <c r="L8" s="695">
        <f t="shared" si="5"/>
        <v>0.2073170732</v>
      </c>
      <c r="M8" s="695">
        <f t="shared" si="5"/>
        <v>0.1428571429</v>
      </c>
      <c r="N8" s="695">
        <f t="shared" si="5"/>
        <v>0.09722222222</v>
      </c>
      <c r="O8" s="695">
        <f t="shared" si="5"/>
        <v>0.06283280085</v>
      </c>
      <c r="P8" s="695">
        <f t="shared" si="5"/>
        <v>0.1043771044</v>
      </c>
      <c r="Q8" s="695">
        <f t="shared" si="5"/>
        <v>0.1908396947</v>
      </c>
      <c r="R8" s="695">
        <f t="shared" si="5"/>
        <v>0.09090909091</v>
      </c>
      <c r="S8" s="695">
        <f t="shared" si="5"/>
        <v>0.1270718232</v>
      </c>
      <c r="T8" s="695">
        <f t="shared" si="5"/>
        <v>0.128</v>
      </c>
      <c r="U8" s="695">
        <f t="shared" si="5"/>
        <v>0.2307692308</v>
      </c>
      <c r="V8" s="695">
        <f t="shared" si="5"/>
        <v>0.2463768116</v>
      </c>
      <c r="W8" s="695">
        <f t="shared" si="5"/>
        <v>0.2631578947</v>
      </c>
      <c r="X8" s="695">
        <f t="shared" si="5"/>
        <v>0.1694915254</v>
      </c>
      <c r="Y8" s="695">
        <f t="shared" si="5"/>
        <v>0.2205882353</v>
      </c>
      <c r="Z8" s="695">
        <f t="shared" si="5"/>
        <v>0.1931034483</v>
      </c>
      <c r="AA8" s="695">
        <f t="shared" si="5"/>
        <v>0.1666666667</v>
      </c>
      <c r="AB8" s="695">
        <f t="shared" si="5"/>
        <v>0.126984127</v>
      </c>
      <c r="AC8" s="695">
        <f t="shared" si="5"/>
        <v>0.1020408163</v>
      </c>
      <c r="AD8" s="695">
        <f t="shared" si="5"/>
        <v>0.2075471698</v>
      </c>
      <c r="AE8" s="695">
        <f t="shared" si="5"/>
        <v>0.2830188679</v>
      </c>
      <c r="AF8" s="695">
        <f t="shared" si="5"/>
        <v>0.1857142857</v>
      </c>
      <c r="AG8" s="696"/>
      <c r="AH8" s="680"/>
    </row>
    <row r="9">
      <c r="A9" s="697"/>
      <c r="B9" s="698"/>
      <c r="C9" s="698"/>
      <c r="D9" s="698"/>
      <c r="E9" s="698"/>
      <c r="F9" s="698"/>
      <c r="G9" s="698"/>
      <c r="H9" s="698"/>
      <c r="I9" s="698"/>
      <c r="J9" s="698"/>
      <c r="K9" s="698"/>
      <c r="L9" s="698"/>
      <c r="M9" s="698"/>
      <c r="N9" s="698"/>
      <c r="O9" s="698"/>
      <c r="P9" s="698"/>
      <c r="Q9" s="698"/>
      <c r="R9" s="698"/>
      <c r="S9" s="698"/>
      <c r="T9" s="698"/>
      <c r="U9" s="698"/>
      <c r="V9" s="698"/>
      <c r="W9" s="698"/>
      <c r="X9" s="698"/>
      <c r="Y9" s="698"/>
      <c r="Z9" s="698"/>
      <c r="AA9" s="698"/>
      <c r="AB9" s="698"/>
      <c r="AC9" s="698"/>
      <c r="AD9" s="698"/>
      <c r="AE9" s="698"/>
      <c r="AF9" s="698"/>
      <c r="AG9" s="679"/>
      <c r="AH9" s="680"/>
    </row>
    <row r="10">
      <c r="A10" s="677" t="s">
        <v>1712</v>
      </c>
      <c r="B10" s="699"/>
      <c r="C10" s="699"/>
      <c r="D10" s="699"/>
      <c r="E10" s="699"/>
      <c r="F10" s="699"/>
      <c r="G10" s="699"/>
      <c r="H10" s="699"/>
      <c r="I10" s="699"/>
      <c r="J10" s="699"/>
      <c r="K10" s="699"/>
      <c r="L10" s="699"/>
      <c r="M10" s="699"/>
      <c r="N10" s="699"/>
      <c r="O10" s="699"/>
      <c r="P10" s="699"/>
      <c r="Q10" s="699"/>
      <c r="R10" s="699"/>
      <c r="S10" s="699"/>
      <c r="T10" s="699"/>
      <c r="U10" s="699"/>
      <c r="V10" s="699"/>
      <c r="W10" s="699"/>
      <c r="X10" s="699"/>
      <c r="Y10" s="699"/>
      <c r="Z10" s="699"/>
      <c r="AA10" s="699"/>
      <c r="AB10" s="699"/>
      <c r="AC10" s="699"/>
      <c r="AD10" s="699"/>
      <c r="AE10" s="699"/>
      <c r="AF10" s="699"/>
      <c r="AG10" s="696"/>
      <c r="AH10" s="680"/>
    </row>
    <row r="11">
      <c r="A11" s="681" t="s">
        <v>1708</v>
      </c>
      <c r="B11" s="682">
        <v>122.0</v>
      </c>
      <c r="C11" s="682">
        <v>146.0</v>
      </c>
      <c r="D11" s="682">
        <v>227.0</v>
      </c>
      <c r="E11" s="682">
        <v>214.0</v>
      </c>
      <c r="F11" s="682">
        <v>192.0</v>
      </c>
      <c r="G11" s="682">
        <v>140.0</v>
      </c>
      <c r="H11" s="682">
        <v>102.0</v>
      </c>
      <c r="I11" s="682">
        <v>87.0</v>
      </c>
      <c r="J11" s="682">
        <v>82.0</v>
      </c>
      <c r="K11" s="682">
        <v>79.0</v>
      </c>
      <c r="L11" s="682">
        <v>46.0</v>
      </c>
      <c r="M11" s="682">
        <v>34.0</v>
      </c>
      <c r="N11" s="682">
        <v>33.0</v>
      </c>
      <c r="O11" s="682">
        <v>235.0</v>
      </c>
      <c r="P11" s="682">
        <v>106.0</v>
      </c>
      <c r="Q11" s="682">
        <v>51.0</v>
      </c>
      <c r="R11" s="682">
        <v>100.0</v>
      </c>
      <c r="S11" s="682">
        <v>69.0</v>
      </c>
      <c r="T11" s="682">
        <v>86.0</v>
      </c>
      <c r="U11" s="682">
        <v>41.0</v>
      </c>
      <c r="V11" s="682">
        <v>34.0</v>
      </c>
      <c r="W11" s="682">
        <v>57.0</v>
      </c>
      <c r="X11" s="682">
        <v>52.0</v>
      </c>
      <c r="Y11" s="682">
        <v>71.0</v>
      </c>
      <c r="Z11" s="682">
        <v>78.0</v>
      </c>
      <c r="AA11" s="682">
        <v>43.0</v>
      </c>
      <c r="AB11" s="682">
        <v>33.0</v>
      </c>
      <c r="AC11" s="682">
        <v>25.0</v>
      </c>
      <c r="AD11" s="682">
        <v>24.0</v>
      </c>
      <c r="AE11" s="682">
        <v>34.0</v>
      </c>
      <c r="AF11" s="682">
        <v>37.0</v>
      </c>
      <c r="AG11" s="683">
        <f t="shared" ref="AG11:AG13" si="6">SUM(B11:AF11)</f>
        <v>2680</v>
      </c>
      <c r="AH11" s="684">
        <f t="shared" ref="AH11:AH12" si="7">iferror(AG11/AG$13,"")</f>
        <v>0.522213562</v>
      </c>
    </row>
    <row r="12">
      <c r="A12" s="685" t="s">
        <v>1709</v>
      </c>
      <c r="B12" s="682">
        <v>24.0</v>
      </c>
      <c r="C12" s="682">
        <v>48.0</v>
      </c>
      <c r="D12" s="682">
        <v>67.0</v>
      </c>
      <c r="E12" s="682">
        <v>41.0</v>
      </c>
      <c r="F12" s="682">
        <v>38.0</v>
      </c>
      <c r="G12" s="682">
        <v>27.0</v>
      </c>
      <c r="H12" s="682">
        <v>27.0</v>
      </c>
      <c r="I12" s="682">
        <v>33.0</v>
      </c>
      <c r="J12" s="682">
        <v>54.0</v>
      </c>
      <c r="K12" s="682">
        <v>37.0</v>
      </c>
      <c r="L12" s="682">
        <v>36.0</v>
      </c>
      <c r="M12" s="682">
        <v>36.0</v>
      </c>
      <c r="N12" s="682">
        <v>39.0</v>
      </c>
      <c r="O12" s="682">
        <v>704.0</v>
      </c>
      <c r="P12" s="682">
        <v>191.0</v>
      </c>
      <c r="Q12" s="682">
        <v>80.0</v>
      </c>
      <c r="R12" s="682">
        <v>197.0</v>
      </c>
      <c r="S12" s="682">
        <v>112.0</v>
      </c>
      <c r="T12" s="682">
        <v>164.0</v>
      </c>
      <c r="U12" s="682">
        <v>50.0</v>
      </c>
      <c r="V12" s="682">
        <v>35.0</v>
      </c>
      <c r="W12" s="682">
        <v>38.0</v>
      </c>
      <c r="X12" s="682">
        <v>66.0</v>
      </c>
      <c r="Y12" s="682">
        <v>65.0</v>
      </c>
      <c r="Z12" s="682">
        <v>67.0</v>
      </c>
      <c r="AA12" s="682">
        <v>41.0</v>
      </c>
      <c r="AB12" s="682">
        <v>30.0</v>
      </c>
      <c r="AC12" s="682">
        <v>24.0</v>
      </c>
      <c r="AD12" s="682">
        <v>29.0</v>
      </c>
      <c r="AE12" s="682">
        <v>19.0</v>
      </c>
      <c r="AF12" s="682">
        <v>33.0</v>
      </c>
      <c r="AG12" s="683">
        <f t="shared" si="6"/>
        <v>2452</v>
      </c>
      <c r="AH12" s="684">
        <f t="shared" si="7"/>
        <v>0.477786438</v>
      </c>
    </row>
    <row r="13">
      <c r="A13" s="686" t="s">
        <v>1710</v>
      </c>
      <c r="B13" s="687">
        <f t="shared" ref="B13:AF13" si="8">SUM(B11:B12)</f>
        <v>146</v>
      </c>
      <c r="C13" s="687">
        <f t="shared" si="8"/>
        <v>194</v>
      </c>
      <c r="D13" s="687">
        <f t="shared" si="8"/>
        <v>294</v>
      </c>
      <c r="E13" s="687">
        <f t="shared" si="8"/>
        <v>255</v>
      </c>
      <c r="F13" s="687">
        <f t="shared" si="8"/>
        <v>230</v>
      </c>
      <c r="G13" s="687">
        <f t="shared" si="8"/>
        <v>167</v>
      </c>
      <c r="H13" s="687">
        <f t="shared" si="8"/>
        <v>129</v>
      </c>
      <c r="I13" s="687">
        <f t="shared" si="8"/>
        <v>120</v>
      </c>
      <c r="J13" s="687">
        <f t="shared" si="8"/>
        <v>136</v>
      </c>
      <c r="K13" s="687">
        <f t="shared" si="8"/>
        <v>116</v>
      </c>
      <c r="L13" s="687">
        <f t="shared" si="8"/>
        <v>82</v>
      </c>
      <c r="M13" s="687">
        <f t="shared" si="8"/>
        <v>70</v>
      </c>
      <c r="N13" s="687">
        <f t="shared" si="8"/>
        <v>72</v>
      </c>
      <c r="O13" s="687">
        <f t="shared" si="8"/>
        <v>939</v>
      </c>
      <c r="P13" s="687">
        <f t="shared" si="8"/>
        <v>297</v>
      </c>
      <c r="Q13" s="687">
        <f t="shared" si="8"/>
        <v>131</v>
      </c>
      <c r="R13" s="687">
        <f t="shared" si="8"/>
        <v>297</v>
      </c>
      <c r="S13" s="687">
        <f t="shared" si="8"/>
        <v>181</v>
      </c>
      <c r="T13" s="687">
        <f t="shared" si="8"/>
        <v>250</v>
      </c>
      <c r="U13" s="687">
        <f t="shared" si="8"/>
        <v>91</v>
      </c>
      <c r="V13" s="687">
        <f t="shared" si="8"/>
        <v>69</v>
      </c>
      <c r="W13" s="687">
        <f t="shared" si="8"/>
        <v>95</v>
      </c>
      <c r="X13" s="687">
        <f t="shared" si="8"/>
        <v>118</v>
      </c>
      <c r="Y13" s="687">
        <f t="shared" si="8"/>
        <v>136</v>
      </c>
      <c r="Z13" s="687">
        <f t="shared" si="8"/>
        <v>145</v>
      </c>
      <c r="AA13" s="687">
        <f t="shared" si="8"/>
        <v>84</v>
      </c>
      <c r="AB13" s="687">
        <f t="shared" si="8"/>
        <v>63</v>
      </c>
      <c r="AC13" s="687">
        <f t="shared" si="8"/>
        <v>49</v>
      </c>
      <c r="AD13" s="687">
        <f t="shared" si="8"/>
        <v>53</v>
      </c>
      <c r="AE13" s="687">
        <f t="shared" si="8"/>
        <v>53</v>
      </c>
      <c r="AF13" s="687">
        <f t="shared" si="8"/>
        <v>70</v>
      </c>
      <c r="AG13" s="700">
        <f t="shared" si="6"/>
        <v>5132</v>
      </c>
      <c r="AH13" s="689">
        <f>SUM(AH11:AH12)</f>
        <v>1</v>
      </c>
    </row>
    <row r="14">
      <c r="A14" s="690" t="s">
        <v>1713</v>
      </c>
      <c r="B14" s="691"/>
      <c r="C14" s="691"/>
      <c r="D14" s="691"/>
      <c r="E14" s="691"/>
      <c r="F14" s="691"/>
      <c r="G14" s="691"/>
      <c r="H14" s="691"/>
      <c r="I14" s="691"/>
      <c r="J14" s="691"/>
      <c r="K14" s="691"/>
      <c r="L14" s="691"/>
      <c r="M14" s="691"/>
      <c r="N14" s="691"/>
      <c r="O14" s="691"/>
      <c r="P14" s="691"/>
      <c r="Q14" s="691"/>
      <c r="R14" s="691"/>
      <c r="S14" s="691"/>
      <c r="T14" s="691"/>
      <c r="U14" s="691"/>
      <c r="V14" s="691"/>
      <c r="W14" s="691"/>
      <c r="X14" s="691"/>
      <c r="Y14" s="691"/>
      <c r="Z14" s="691"/>
      <c r="AA14" s="691"/>
      <c r="AB14" s="691"/>
      <c r="AC14" s="691"/>
      <c r="AD14" s="691"/>
      <c r="AE14" s="691"/>
      <c r="AF14" s="691"/>
      <c r="AG14" s="692"/>
      <c r="AH14" s="693"/>
    </row>
    <row r="15">
      <c r="A15" s="694" t="s">
        <v>1708</v>
      </c>
      <c r="B15" s="695">
        <f t="shared" ref="B15:AF15" si="9">iferror(B11/B$13,"")</f>
        <v>0.8356164384</v>
      </c>
      <c r="C15" s="695">
        <f t="shared" si="9"/>
        <v>0.7525773196</v>
      </c>
      <c r="D15" s="695">
        <f t="shared" si="9"/>
        <v>0.7721088435</v>
      </c>
      <c r="E15" s="695">
        <f t="shared" si="9"/>
        <v>0.8392156863</v>
      </c>
      <c r="F15" s="695">
        <f t="shared" si="9"/>
        <v>0.8347826087</v>
      </c>
      <c r="G15" s="695">
        <f t="shared" si="9"/>
        <v>0.8383233533</v>
      </c>
      <c r="H15" s="695">
        <f t="shared" si="9"/>
        <v>0.7906976744</v>
      </c>
      <c r="I15" s="695">
        <f t="shared" si="9"/>
        <v>0.725</v>
      </c>
      <c r="J15" s="695">
        <f t="shared" si="9"/>
        <v>0.6029411765</v>
      </c>
      <c r="K15" s="695">
        <f t="shared" si="9"/>
        <v>0.6810344828</v>
      </c>
      <c r="L15" s="695">
        <f t="shared" si="9"/>
        <v>0.5609756098</v>
      </c>
      <c r="M15" s="695">
        <f t="shared" si="9"/>
        <v>0.4857142857</v>
      </c>
      <c r="N15" s="695">
        <f t="shared" si="9"/>
        <v>0.4583333333</v>
      </c>
      <c r="O15" s="695">
        <f t="shared" si="9"/>
        <v>0.2502662407</v>
      </c>
      <c r="P15" s="695">
        <f t="shared" si="9"/>
        <v>0.3569023569</v>
      </c>
      <c r="Q15" s="695">
        <f t="shared" si="9"/>
        <v>0.3893129771</v>
      </c>
      <c r="R15" s="695">
        <f t="shared" si="9"/>
        <v>0.3367003367</v>
      </c>
      <c r="S15" s="695">
        <f t="shared" si="9"/>
        <v>0.3812154696</v>
      </c>
      <c r="T15" s="695">
        <f t="shared" si="9"/>
        <v>0.344</v>
      </c>
      <c r="U15" s="695">
        <f t="shared" si="9"/>
        <v>0.4505494505</v>
      </c>
      <c r="V15" s="695">
        <f t="shared" si="9"/>
        <v>0.4927536232</v>
      </c>
      <c r="W15" s="695">
        <f t="shared" si="9"/>
        <v>0.6</v>
      </c>
      <c r="X15" s="695">
        <f t="shared" si="9"/>
        <v>0.4406779661</v>
      </c>
      <c r="Y15" s="695">
        <f t="shared" si="9"/>
        <v>0.5220588235</v>
      </c>
      <c r="Z15" s="695">
        <f t="shared" si="9"/>
        <v>0.5379310345</v>
      </c>
      <c r="AA15" s="695">
        <f t="shared" si="9"/>
        <v>0.5119047619</v>
      </c>
      <c r="AB15" s="695">
        <f t="shared" si="9"/>
        <v>0.5238095238</v>
      </c>
      <c r="AC15" s="695">
        <f t="shared" si="9"/>
        <v>0.5102040816</v>
      </c>
      <c r="AD15" s="695">
        <f t="shared" si="9"/>
        <v>0.4528301887</v>
      </c>
      <c r="AE15" s="695">
        <f t="shared" si="9"/>
        <v>0.641509434</v>
      </c>
      <c r="AF15" s="695">
        <f t="shared" si="9"/>
        <v>0.5285714286</v>
      </c>
      <c r="AG15" s="679"/>
      <c r="AH15" s="680"/>
    </row>
    <row r="16">
      <c r="A16" s="694" t="s">
        <v>1709</v>
      </c>
      <c r="B16" s="695">
        <f t="shared" ref="B16:AF16" si="10">iferror(B12/B$13,"")</f>
        <v>0.1643835616</v>
      </c>
      <c r="C16" s="695">
        <f t="shared" si="10"/>
        <v>0.2474226804</v>
      </c>
      <c r="D16" s="695">
        <f t="shared" si="10"/>
        <v>0.2278911565</v>
      </c>
      <c r="E16" s="695">
        <f t="shared" si="10"/>
        <v>0.1607843137</v>
      </c>
      <c r="F16" s="695">
        <f t="shared" si="10"/>
        <v>0.1652173913</v>
      </c>
      <c r="G16" s="695">
        <f t="shared" si="10"/>
        <v>0.1616766467</v>
      </c>
      <c r="H16" s="695">
        <f t="shared" si="10"/>
        <v>0.2093023256</v>
      </c>
      <c r="I16" s="695">
        <f t="shared" si="10"/>
        <v>0.275</v>
      </c>
      <c r="J16" s="695">
        <f t="shared" si="10"/>
        <v>0.3970588235</v>
      </c>
      <c r="K16" s="695">
        <f t="shared" si="10"/>
        <v>0.3189655172</v>
      </c>
      <c r="L16" s="695">
        <f t="shared" si="10"/>
        <v>0.4390243902</v>
      </c>
      <c r="M16" s="695">
        <f t="shared" si="10"/>
        <v>0.5142857143</v>
      </c>
      <c r="N16" s="695">
        <f t="shared" si="10"/>
        <v>0.5416666667</v>
      </c>
      <c r="O16" s="695">
        <f t="shared" si="10"/>
        <v>0.7497337593</v>
      </c>
      <c r="P16" s="695">
        <f t="shared" si="10"/>
        <v>0.6430976431</v>
      </c>
      <c r="Q16" s="695">
        <f t="shared" si="10"/>
        <v>0.6106870229</v>
      </c>
      <c r="R16" s="695">
        <f t="shared" si="10"/>
        <v>0.6632996633</v>
      </c>
      <c r="S16" s="695">
        <f t="shared" si="10"/>
        <v>0.6187845304</v>
      </c>
      <c r="T16" s="695">
        <f t="shared" si="10"/>
        <v>0.656</v>
      </c>
      <c r="U16" s="695">
        <f t="shared" si="10"/>
        <v>0.5494505495</v>
      </c>
      <c r="V16" s="695">
        <f t="shared" si="10"/>
        <v>0.5072463768</v>
      </c>
      <c r="W16" s="695">
        <f t="shared" si="10"/>
        <v>0.4</v>
      </c>
      <c r="X16" s="695">
        <f t="shared" si="10"/>
        <v>0.5593220339</v>
      </c>
      <c r="Y16" s="695">
        <f t="shared" si="10"/>
        <v>0.4779411765</v>
      </c>
      <c r="Z16" s="695">
        <f t="shared" si="10"/>
        <v>0.4620689655</v>
      </c>
      <c r="AA16" s="695">
        <f t="shared" si="10"/>
        <v>0.4880952381</v>
      </c>
      <c r="AB16" s="695">
        <f t="shared" si="10"/>
        <v>0.4761904762</v>
      </c>
      <c r="AC16" s="695">
        <f t="shared" si="10"/>
        <v>0.4897959184</v>
      </c>
      <c r="AD16" s="695">
        <f t="shared" si="10"/>
        <v>0.5471698113</v>
      </c>
      <c r="AE16" s="695">
        <f t="shared" si="10"/>
        <v>0.358490566</v>
      </c>
      <c r="AF16" s="695">
        <f t="shared" si="10"/>
        <v>0.4714285714</v>
      </c>
      <c r="AG16" s="696"/>
      <c r="AH16" s="680"/>
    </row>
    <row r="17">
      <c r="A17" s="697"/>
      <c r="B17" s="701"/>
      <c r="C17" s="701"/>
      <c r="D17" s="701"/>
      <c r="E17" s="701"/>
      <c r="F17" s="701"/>
      <c r="G17" s="701"/>
      <c r="H17" s="701"/>
      <c r="I17" s="701"/>
      <c r="J17" s="701"/>
      <c r="K17" s="701"/>
      <c r="L17" s="701"/>
      <c r="M17" s="701"/>
      <c r="N17" s="701"/>
      <c r="O17" s="701"/>
      <c r="P17" s="701"/>
      <c r="Q17" s="701"/>
      <c r="R17" s="701"/>
      <c r="S17" s="701"/>
      <c r="T17" s="701"/>
      <c r="U17" s="701"/>
      <c r="V17" s="701"/>
      <c r="W17" s="701"/>
      <c r="X17" s="701"/>
      <c r="Y17" s="701"/>
      <c r="Z17" s="701"/>
      <c r="AA17" s="701"/>
      <c r="AB17" s="701"/>
      <c r="AC17" s="701"/>
      <c r="AD17" s="701"/>
      <c r="AE17" s="701"/>
      <c r="AF17" s="701"/>
      <c r="AG17" s="696"/>
      <c r="AH17" s="680"/>
    </row>
    <row r="18">
      <c r="A18" s="677" t="s">
        <v>1714</v>
      </c>
      <c r="B18" s="699"/>
      <c r="C18" s="699"/>
      <c r="D18" s="699"/>
      <c r="E18" s="699"/>
      <c r="F18" s="699"/>
      <c r="G18" s="699"/>
      <c r="H18" s="699"/>
      <c r="I18" s="699"/>
      <c r="J18" s="699"/>
      <c r="K18" s="699"/>
      <c r="L18" s="699"/>
      <c r="M18" s="699"/>
      <c r="N18" s="699"/>
      <c r="O18" s="699"/>
      <c r="P18" s="699"/>
      <c r="Q18" s="699"/>
      <c r="R18" s="699"/>
      <c r="S18" s="699"/>
      <c r="T18" s="699"/>
      <c r="U18" s="699"/>
      <c r="V18" s="699"/>
      <c r="W18" s="699"/>
      <c r="X18" s="699"/>
      <c r="Y18" s="699"/>
      <c r="Z18" s="699"/>
      <c r="AA18" s="699"/>
      <c r="AB18" s="699"/>
      <c r="AC18" s="699"/>
      <c r="AD18" s="699"/>
      <c r="AE18" s="699"/>
      <c r="AF18" s="699"/>
      <c r="AG18" s="679"/>
      <c r="AH18" s="680"/>
    </row>
    <row r="19">
      <c r="A19" s="664" t="s">
        <v>1715</v>
      </c>
      <c r="B19" s="702">
        <v>86.0</v>
      </c>
      <c r="C19" s="702">
        <v>126.0</v>
      </c>
      <c r="D19" s="702">
        <v>215.0</v>
      </c>
      <c r="E19" s="702">
        <v>178.0</v>
      </c>
      <c r="F19" s="702">
        <v>160.0</v>
      </c>
      <c r="G19" s="702">
        <v>119.0</v>
      </c>
      <c r="H19" s="702">
        <v>80.0</v>
      </c>
      <c r="I19" s="702">
        <v>68.0</v>
      </c>
      <c r="J19" s="702">
        <v>87.0</v>
      </c>
      <c r="K19" s="702">
        <v>59.0</v>
      </c>
      <c r="L19" s="702">
        <v>46.0</v>
      </c>
      <c r="M19" s="702">
        <v>38.0</v>
      </c>
      <c r="N19" s="702">
        <v>34.0</v>
      </c>
      <c r="O19" s="702">
        <v>127.0</v>
      </c>
      <c r="P19" s="702">
        <v>66.0</v>
      </c>
      <c r="Q19" s="702">
        <v>36.0</v>
      </c>
      <c r="R19" s="702">
        <v>59.0</v>
      </c>
      <c r="S19" s="702">
        <v>54.0</v>
      </c>
      <c r="T19" s="702">
        <v>47.0</v>
      </c>
      <c r="U19" s="702">
        <v>32.0</v>
      </c>
      <c r="V19" s="702">
        <v>34.0</v>
      </c>
      <c r="W19" s="702">
        <v>54.0</v>
      </c>
      <c r="X19" s="702">
        <v>63.0</v>
      </c>
      <c r="Y19" s="702">
        <v>79.0</v>
      </c>
      <c r="Z19" s="702">
        <v>82.0</v>
      </c>
      <c r="AA19" s="702">
        <v>44.0</v>
      </c>
      <c r="AB19" s="702">
        <v>37.0</v>
      </c>
      <c r="AC19" s="702">
        <v>25.0</v>
      </c>
      <c r="AD19" s="702">
        <v>20.0</v>
      </c>
      <c r="AE19" s="702">
        <v>33.0</v>
      </c>
      <c r="AF19" s="702">
        <v>29.0</v>
      </c>
      <c r="AG19" s="703">
        <f t="shared" ref="AG19:AG21" si="11">SUM(B19:AF19)</f>
        <v>2217</v>
      </c>
      <c r="AH19" s="684">
        <f t="shared" ref="AH19:AH20" si="12">iferror(AG19/AG$21,"")</f>
        <v>0.4319953235</v>
      </c>
    </row>
    <row r="20">
      <c r="A20" s="704" t="s">
        <v>1716</v>
      </c>
      <c r="B20" s="702">
        <v>60.0</v>
      </c>
      <c r="C20" s="702">
        <v>68.0</v>
      </c>
      <c r="D20" s="702">
        <v>79.0</v>
      </c>
      <c r="E20" s="702">
        <v>77.0</v>
      </c>
      <c r="F20" s="702">
        <v>70.0</v>
      </c>
      <c r="G20" s="702">
        <v>48.0</v>
      </c>
      <c r="H20" s="702">
        <v>49.0</v>
      </c>
      <c r="I20" s="702">
        <v>52.0</v>
      </c>
      <c r="J20" s="702">
        <v>49.0</v>
      </c>
      <c r="K20" s="702">
        <v>57.0</v>
      </c>
      <c r="L20" s="702">
        <v>36.0</v>
      </c>
      <c r="M20" s="702">
        <v>32.0</v>
      </c>
      <c r="N20" s="702">
        <v>38.0</v>
      </c>
      <c r="O20" s="702">
        <v>812.0</v>
      </c>
      <c r="P20" s="702">
        <v>231.0</v>
      </c>
      <c r="Q20" s="702">
        <v>95.0</v>
      </c>
      <c r="R20" s="702">
        <v>238.0</v>
      </c>
      <c r="S20" s="702">
        <v>127.0</v>
      </c>
      <c r="T20" s="702">
        <v>203.0</v>
      </c>
      <c r="U20" s="702">
        <v>59.0</v>
      </c>
      <c r="V20" s="702">
        <v>35.0</v>
      </c>
      <c r="W20" s="702">
        <v>41.0</v>
      </c>
      <c r="X20" s="702">
        <v>55.0</v>
      </c>
      <c r="Y20" s="702">
        <v>57.0</v>
      </c>
      <c r="Z20" s="702">
        <v>63.0</v>
      </c>
      <c r="AA20" s="702">
        <v>40.0</v>
      </c>
      <c r="AB20" s="702">
        <v>26.0</v>
      </c>
      <c r="AC20" s="702">
        <v>24.0</v>
      </c>
      <c r="AD20" s="702">
        <v>33.0</v>
      </c>
      <c r="AE20" s="702">
        <v>20.0</v>
      </c>
      <c r="AF20" s="702">
        <v>41.0</v>
      </c>
      <c r="AG20" s="703">
        <f t="shared" si="11"/>
        <v>2915</v>
      </c>
      <c r="AH20" s="684">
        <f t="shared" si="12"/>
        <v>0.5680046765</v>
      </c>
    </row>
    <row r="21">
      <c r="A21" s="705" t="s">
        <v>1710</v>
      </c>
      <c r="B21" s="706">
        <f t="shared" ref="B21:AF21" si="13">SUM(B19:B20)</f>
        <v>146</v>
      </c>
      <c r="C21" s="706">
        <f t="shared" si="13"/>
        <v>194</v>
      </c>
      <c r="D21" s="706">
        <f t="shared" si="13"/>
        <v>294</v>
      </c>
      <c r="E21" s="706">
        <f t="shared" si="13"/>
        <v>255</v>
      </c>
      <c r="F21" s="706">
        <f t="shared" si="13"/>
        <v>230</v>
      </c>
      <c r="G21" s="706">
        <f t="shared" si="13"/>
        <v>167</v>
      </c>
      <c r="H21" s="706">
        <f t="shared" si="13"/>
        <v>129</v>
      </c>
      <c r="I21" s="706">
        <f t="shared" si="13"/>
        <v>120</v>
      </c>
      <c r="J21" s="706">
        <f t="shared" si="13"/>
        <v>136</v>
      </c>
      <c r="K21" s="706">
        <f t="shared" si="13"/>
        <v>116</v>
      </c>
      <c r="L21" s="706">
        <f t="shared" si="13"/>
        <v>82</v>
      </c>
      <c r="M21" s="706">
        <f t="shared" si="13"/>
        <v>70</v>
      </c>
      <c r="N21" s="706">
        <f t="shared" si="13"/>
        <v>72</v>
      </c>
      <c r="O21" s="706">
        <f t="shared" si="13"/>
        <v>939</v>
      </c>
      <c r="P21" s="706">
        <f t="shared" si="13"/>
        <v>297</v>
      </c>
      <c r="Q21" s="706">
        <f t="shared" si="13"/>
        <v>131</v>
      </c>
      <c r="R21" s="706">
        <f t="shared" si="13"/>
        <v>297</v>
      </c>
      <c r="S21" s="706">
        <f t="shared" si="13"/>
        <v>181</v>
      </c>
      <c r="T21" s="706">
        <f t="shared" si="13"/>
        <v>250</v>
      </c>
      <c r="U21" s="706">
        <f t="shared" si="13"/>
        <v>91</v>
      </c>
      <c r="V21" s="706">
        <f t="shared" si="13"/>
        <v>69</v>
      </c>
      <c r="W21" s="706">
        <f t="shared" si="13"/>
        <v>95</v>
      </c>
      <c r="X21" s="706">
        <f t="shared" si="13"/>
        <v>118</v>
      </c>
      <c r="Y21" s="706">
        <f t="shared" si="13"/>
        <v>136</v>
      </c>
      <c r="Z21" s="706">
        <f t="shared" si="13"/>
        <v>145</v>
      </c>
      <c r="AA21" s="706">
        <f t="shared" si="13"/>
        <v>84</v>
      </c>
      <c r="AB21" s="706">
        <f t="shared" si="13"/>
        <v>63</v>
      </c>
      <c r="AC21" s="706">
        <f t="shared" si="13"/>
        <v>49</v>
      </c>
      <c r="AD21" s="706">
        <f t="shared" si="13"/>
        <v>53</v>
      </c>
      <c r="AE21" s="706">
        <f t="shared" si="13"/>
        <v>53</v>
      </c>
      <c r="AF21" s="706">
        <f t="shared" si="13"/>
        <v>70</v>
      </c>
      <c r="AG21" s="688">
        <f t="shared" si="11"/>
        <v>5132</v>
      </c>
      <c r="AH21" s="689">
        <f>SUM(AH19:AH20)</f>
        <v>1</v>
      </c>
    </row>
    <row r="22">
      <c r="A22" s="690" t="s">
        <v>1717</v>
      </c>
      <c r="B22" s="691"/>
      <c r="C22" s="691"/>
      <c r="D22" s="691"/>
      <c r="E22" s="691"/>
      <c r="F22" s="691"/>
      <c r="G22" s="691"/>
      <c r="H22" s="691"/>
      <c r="I22" s="691"/>
      <c r="J22" s="691"/>
      <c r="K22" s="691"/>
      <c r="L22" s="691"/>
      <c r="M22" s="691"/>
      <c r="N22" s="691"/>
      <c r="O22" s="691"/>
      <c r="P22" s="691"/>
      <c r="Q22" s="691"/>
      <c r="R22" s="691"/>
      <c r="S22" s="691"/>
      <c r="T22" s="691"/>
      <c r="U22" s="691"/>
      <c r="V22" s="691"/>
      <c r="W22" s="691"/>
      <c r="X22" s="691"/>
      <c r="Y22" s="691"/>
      <c r="Z22" s="691"/>
      <c r="AA22" s="691"/>
      <c r="AB22" s="691"/>
      <c r="AC22" s="691"/>
      <c r="AD22" s="691"/>
      <c r="AE22" s="691"/>
      <c r="AF22" s="691"/>
      <c r="AG22" s="696"/>
      <c r="AH22" s="680"/>
    </row>
    <row r="23">
      <c r="A23" s="694" t="s">
        <v>1715</v>
      </c>
      <c r="B23" s="695">
        <f t="shared" ref="B23:AF23" si="14">iferror(B19/B$21,"")</f>
        <v>0.5890410959</v>
      </c>
      <c r="C23" s="695">
        <f t="shared" si="14"/>
        <v>0.6494845361</v>
      </c>
      <c r="D23" s="695">
        <f t="shared" si="14"/>
        <v>0.731292517</v>
      </c>
      <c r="E23" s="695">
        <f t="shared" si="14"/>
        <v>0.6980392157</v>
      </c>
      <c r="F23" s="695">
        <f t="shared" si="14"/>
        <v>0.6956521739</v>
      </c>
      <c r="G23" s="695">
        <f t="shared" si="14"/>
        <v>0.7125748503</v>
      </c>
      <c r="H23" s="695">
        <f t="shared" si="14"/>
        <v>0.6201550388</v>
      </c>
      <c r="I23" s="695">
        <f t="shared" si="14"/>
        <v>0.5666666667</v>
      </c>
      <c r="J23" s="695">
        <f t="shared" si="14"/>
        <v>0.6397058824</v>
      </c>
      <c r="K23" s="695">
        <f t="shared" si="14"/>
        <v>0.5086206897</v>
      </c>
      <c r="L23" s="695">
        <f t="shared" si="14"/>
        <v>0.5609756098</v>
      </c>
      <c r="M23" s="695">
        <f t="shared" si="14"/>
        <v>0.5428571429</v>
      </c>
      <c r="N23" s="695">
        <f t="shared" si="14"/>
        <v>0.4722222222</v>
      </c>
      <c r="O23" s="695">
        <f t="shared" si="14"/>
        <v>0.1352502662</v>
      </c>
      <c r="P23" s="695">
        <f t="shared" si="14"/>
        <v>0.2222222222</v>
      </c>
      <c r="Q23" s="695">
        <f t="shared" si="14"/>
        <v>0.2748091603</v>
      </c>
      <c r="R23" s="695">
        <f t="shared" si="14"/>
        <v>0.1986531987</v>
      </c>
      <c r="S23" s="695">
        <f t="shared" si="14"/>
        <v>0.2983425414</v>
      </c>
      <c r="T23" s="695">
        <f t="shared" si="14"/>
        <v>0.188</v>
      </c>
      <c r="U23" s="695">
        <f t="shared" si="14"/>
        <v>0.3516483516</v>
      </c>
      <c r="V23" s="695">
        <f t="shared" si="14"/>
        <v>0.4927536232</v>
      </c>
      <c r="W23" s="695">
        <f t="shared" si="14"/>
        <v>0.5684210526</v>
      </c>
      <c r="X23" s="695">
        <f t="shared" si="14"/>
        <v>0.5338983051</v>
      </c>
      <c r="Y23" s="695">
        <f t="shared" si="14"/>
        <v>0.5808823529</v>
      </c>
      <c r="Z23" s="695">
        <f t="shared" si="14"/>
        <v>0.5655172414</v>
      </c>
      <c r="AA23" s="695">
        <f t="shared" si="14"/>
        <v>0.5238095238</v>
      </c>
      <c r="AB23" s="695">
        <f t="shared" si="14"/>
        <v>0.5873015873</v>
      </c>
      <c r="AC23" s="695">
        <f t="shared" si="14"/>
        <v>0.5102040816</v>
      </c>
      <c r="AD23" s="695">
        <f t="shared" si="14"/>
        <v>0.3773584906</v>
      </c>
      <c r="AE23" s="695">
        <f t="shared" si="14"/>
        <v>0.6226415094</v>
      </c>
      <c r="AF23" s="695">
        <f t="shared" si="14"/>
        <v>0.4142857143</v>
      </c>
      <c r="AG23" s="679"/>
      <c r="AH23" s="680"/>
    </row>
    <row r="24">
      <c r="A24" s="694" t="s">
        <v>1716</v>
      </c>
      <c r="B24" s="695">
        <f t="shared" ref="B24:AF24" si="15">iferror(B20/B$21,"")</f>
        <v>0.4109589041</v>
      </c>
      <c r="C24" s="695">
        <f t="shared" si="15"/>
        <v>0.3505154639</v>
      </c>
      <c r="D24" s="695">
        <f t="shared" si="15"/>
        <v>0.268707483</v>
      </c>
      <c r="E24" s="695">
        <f t="shared" si="15"/>
        <v>0.3019607843</v>
      </c>
      <c r="F24" s="695">
        <f t="shared" si="15"/>
        <v>0.3043478261</v>
      </c>
      <c r="G24" s="695">
        <f t="shared" si="15"/>
        <v>0.2874251497</v>
      </c>
      <c r="H24" s="695">
        <f t="shared" si="15"/>
        <v>0.3798449612</v>
      </c>
      <c r="I24" s="695">
        <f t="shared" si="15"/>
        <v>0.4333333333</v>
      </c>
      <c r="J24" s="695">
        <f t="shared" si="15"/>
        <v>0.3602941176</v>
      </c>
      <c r="K24" s="695">
        <f t="shared" si="15"/>
        <v>0.4913793103</v>
      </c>
      <c r="L24" s="695">
        <f t="shared" si="15"/>
        <v>0.4390243902</v>
      </c>
      <c r="M24" s="695">
        <f t="shared" si="15"/>
        <v>0.4571428571</v>
      </c>
      <c r="N24" s="695">
        <f t="shared" si="15"/>
        <v>0.5277777778</v>
      </c>
      <c r="O24" s="695">
        <f t="shared" si="15"/>
        <v>0.8647497338</v>
      </c>
      <c r="P24" s="695">
        <f t="shared" si="15"/>
        <v>0.7777777778</v>
      </c>
      <c r="Q24" s="695">
        <f t="shared" si="15"/>
        <v>0.7251908397</v>
      </c>
      <c r="R24" s="695">
        <f t="shared" si="15"/>
        <v>0.8013468013</v>
      </c>
      <c r="S24" s="695">
        <f t="shared" si="15"/>
        <v>0.7016574586</v>
      </c>
      <c r="T24" s="695">
        <f t="shared" si="15"/>
        <v>0.812</v>
      </c>
      <c r="U24" s="695">
        <f t="shared" si="15"/>
        <v>0.6483516484</v>
      </c>
      <c r="V24" s="695">
        <f t="shared" si="15"/>
        <v>0.5072463768</v>
      </c>
      <c r="W24" s="695">
        <f t="shared" si="15"/>
        <v>0.4315789474</v>
      </c>
      <c r="X24" s="695">
        <f t="shared" si="15"/>
        <v>0.4661016949</v>
      </c>
      <c r="Y24" s="695">
        <f t="shared" si="15"/>
        <v>0.4191176471</v>
      </c>
      <c r="Z24" s="695">
        <f t="shared" si="15"/>
        <v>0.4344827586</v>
      </c>
      <c r="AA24" s="695">
        <f t="shared" si="15"/>
        <v>0.4761904762</v>
      </c>
      <c r="AB24" s="695">
        <f t="shared" si="15"/>
        <v>0.4126984127</v>
      </c>
      <c r="AC24" s="695">
        <f t="shared" si="15"/>
        <v>0.4897959184</v>
      </c>
      <c r="AD24" s="695">
        <f t="shared" si="15"/>
        <v>0.6226415094</v>
      </c>
      <c r="AE24" s="695">
        <f t="shared" si="15"/>
        <v>0.3773584906</v>
      </c>
      <c r="AF24" s="695">
        <f t="shared" si="15"/>
        <v>0.5857142857</v>
      </c>
      <c r="AG24" s="696"/>
      <c r="AH24" s="680"/>
    </row>
    <row r="25">
      <c r="A25" s="697"/>
      <c r="B25" s="707"/>
      <c r="C25" s="707"/>
      <c r="D25" s="707"/>
      <c r="E25" s="707"/>
      <c r="F25" s="707"/>
      <c r="G25" s="707"/>
      <c r="H25" s="707"/>
      <c r="I25" s="707"/>
      <c r="J25" s="707"/>
      <c r="K25" s="707"/>
      <c r="L25" s="707"/>
      <c r="M25" s="707"/>
      <c r="N25" s="707"/>
      <c r="O25" s="707"/>
      <c r="P25" s="707"/>
      <c r="Q25" s="707"/>
      <c r="R25" s="707"/>
      <c r="S25" s="707"/>
      <c r="T25" s="707"/>
      <c r="U25" s="707"/>
      <c r="V25" s="707"/>
      <c r="W25" s="707"/>
      <c r="X25" s="707"/>
      <c r="Y25" s="707"/>
      <c r="Z25" s="707"/>
      <c r="AA25" s="707"/>
      <c r="AB25" s="707"/>
      <c r="AC25" s="707"/>
      <c r="AD25" s="707"/>
      <c r="AE25" s="707"/>
      <c r="AF25" s="707"/>
      <c r="AG25" s="708"/>
      <c r="AH25" s="709"/>
    </row>
    <row r="26">
      <c r="A26" s="677" t="s">
        <v>1718</v>
      </c>
      <c r="B26" s="699"/>
      <c r="C26" s="699"/>
      <c r="D26" s="699"/>
      <c r="E26" s="699"/>
      <c r="F26" s="699"/>
      <c r="G26" s="699"/>
      <c r="H26" s="699"/>
      <c r="I26" s="699"/>
      <c r="J26" s="699"/>
      <c r="K26" s="699"/>
      <c r="L26" s="699"/>
      <c r="M26" s="699"/>
      <c r="N26" s="699"/>
      <c r="O26" s="699"/>
      <c r="P26" s="699"/>
      <c r="Q26" s="699"/>
      <c r="R26" s="699"/>
      <c r="S26" s="699"/>
      <c r="T26" s="699"/>
      <c r="U26" s="699"/>
      <c r="V26" s="699"/>
      <c r="W26" s="699"/>
      <c r="X26" s="699"/>
      <c r="Y26" s="699"/>
      <c r="Z26" s="699"/>
      <c r="AA26" s="699"/>
      <c r="AB26" s="699"/>
      <c r="AC26" s="699"/>
      <c r="AD26" s="699"/>
      <c r="AE26" s="699"/>
      <c r="AF26" s="699"/>
      <c r="AG26" s="696"/>
      <c r="AH26" s="680"/>
    </row>
    <row r="27">
      <c r="A27" s="681" t="s">
        <v>1708</v>
      </c>
      <c r="B27" s="682">
        <v>49.0</v>
      </c>
      <c r="C27" s="682">
        <v>67.0</v>
      </c>
      <c r="D27" s="682">
        <v>114.0</v>
      </c>
      <c r="E27" s="682">
        <v>88.0</v>
      </c>
      <c r="F27" s="682">
        <v>83.0</v>
      </c>
      <c r="G27" s="682">
        <v>61.0</v>
      </c>
      <c r="H27" s="682">
        <v>44.0</v>
      </c>
      <c r="I27" s="682">
        <v>49.0</v>
      </c>
      <c r="J27" s="682">
        <v>47.0</v>
      </c>
      <c r="K27" s="682">
        <v>47.0</v>
      </c>
      <c r="L27" s="682">
        <v>28.0</v>
      </c>
      <c r="M27" s="682">
        <v>24.0</v>
      </c>
      <c r="N27" s="682">
        <v>20.0</v>
      </c>
      <c r="O27" s="682">
        <v>105.0</v>
      </c>
      <c r="P27" s="682">
        <v>61.0</v>
      </c>
      <c r="Q27" s="682">
        <v>27.0</v>
      </c>
      <c r="R27" s="682">
        <v>49.0</v>
      </c>
      <c r="S27" s="682">
        <v>47.0</v>
      </c>
      <c r="T27" s="682">
        <v>37.0</v>
      </c>
      <c r="U27" s="682">
        <v>21.0</v>
      </c>
      <c r="V27" s="682">
        <v>17.0</v>
      </c>
      <c r="W27" s="682">
        <v>34.0</v>
      </c>
      <c r="X27" s="682">
        <v>44.0</v>
      </c>
      <c r="Y27" s="682">
        <v>49.0</v>
      </c>
      <c r="Z27" s="682">
        <v>55.0</v>
      </c>
      <c r="AA27" s="682">
        <v>24.0</v>
      </c>
      <c r="AB27" s="682">
        <v>20.0</v>
      </c>
      <c r="AC27" s="682">
        <v>15.0</v>
      </c>
      <c r="AD27" s="682">
        <v>14.0</v>
      </c>
      <c r="AE27" s="682">
        <v>23.0</v>
      </c>
      <c r="AF27" s="682">
        <v>25.0</v>
      </c>
      <c r="AG27" s="683">
        <f t="shared" ref="AG27:AG29" si="16">SUM(B27:AF27)</f>
        <v>1388</v>
      </c>
      <c r="AH27" s="684">
        <f t="shared" ref="AH27:AH28" si="17">iferror(AG27/AG$13,"")</f>
        <v>0.2704598597</v>
      </c>
    </row>
    <row r="28">
      <c r="A28" s="685" t="s">
        <v>1709</v>
      </c>
      <c r="B28" s="682">
        <v>97.0</v>
      </c>
      <c r="C28" s="682">
        <v>127.0</v>
      </c>
      <c r="D28" s="682">
        <v>180.0</v>
      </c>
      <c r="E28" s="682">
        <v>167.0</v>
      </c>
      <c r="F28" s="682">
        <v>147.0</v>
      </c>
      <c r="G28" s="682">
        <v>106.0</v>
      </c>
      <c r="H28" s="682">
        <v>85.0</v>
      </c>
      <c r="I28" s="682">
        <v>71.0</v>
      </c>
      <c r="J28" s="682">
        <v>89.0</v>
      </c>
      <c r="K28" s="682">
        <v>69.0</v>
      </c>
      <c r="L28" s="682">
        <v>54.0</v>
      </c>
      <c r="M28" s="682">
        <v>46.0</v>
      </c>
      <c r="N28" s="682">
        <v>52.0</v>
      </c>
      <c r="O28" s="682">
        <v>834.0</v>
      </c>
      <c r="P28" s="682">
        <v>236.0</v>
      </c>
      <c r="Q28" s="682">
        <v>104.0</v>
      </c>
      <c r="R28" s="682">
        <v>248.0</v>
      </c>
      <c r="S28" s="682">
        <v>134.0</v>
      </c>
      <c r="T28" s="682">
        <v>213.0</v>
      </c>
      <c r="U28" s="682">
        <v>70.0</v>
      </c>
      <c r="V28" s="682">
        <v>52.0</v>
      </c>
      <c r="W28" s="682">
        <v>61.0</v>
      </c>
      <c r="X28" s="682">
        <v>74.0</v>
      </c>
      <c r="Y28" s="682">
        <v>87.0</v>
      </c>
      <c r="Z28" s="682">
        <v>90.0</v>
      </c>
      <c r="AA28" s="682">
        <v>60.0</v>
      </c>
      <c r="AB28" s="682">
        <v>43.0</v>
      </c>
      <c r="AC28" s="682">
        <v>34.0</v>
      </c>
      <c r="AD28" s="682">
        <v>39.0</v>
      </c>
      <c r="AE28" s="682">
        <v>30.0</v>
      </c>
      <c r="AF28" s="682">
        <v>45.0</v>
      </c>
      <c r="AG28" s="683">
        <f t="shared" si="16"/>
        <v>3744</v>
      </c>
      <c r="AH28" s="684">
        <f t="shared" si="17"/>
        <v>0.7295401403</v>
      </c>
    </row>
    <row r="29">
      <c r="A29" s="686" t="s">
        <v>1710</v>
      </c>
      <c r="B29" s="687">
        <f t="shared" ref="B29:AF29" si="18">SUM(B27:B28)</f>
        <v>146</v>
      </c>
      <c r="C29" s="687">
        <f t="shared" si="18"/>
        <v>194</v>
      </c>
      <c r="D29" s="687">
        <f t="shared" si="18"/>
        <v>294</v>
      </c>
      <c r="E29" s="687">
        <f t="shared" si="18"/>
        <v>255</v>
      </c>
      <c r="F29" s="687">
        <f t="shared" si="18"/>
        <v>230</v>
      </c>
      <c r="G29" s="687">
        <f t="shared" si="18"/>
        <v>167</v>
      </c>
      <c r="H29" s="687">
        <f t="shared" si="18"/>
        <v>129</v>
      </c>
      <c r="I29" s="687">
        <f t="shared" si="18"/>
        <v>120</v>
      </c>
      <c r="J29" s="687">
        <f t="shared" si="18"/>
        <v>136</v>
      </c>
      <c r="K29" s="687">
        <f t="shared" si="18"/>
        <v>116</v>
      </c>
      <c r="L29" s="687">
        <f t="shared" si="18"/>
        <v>82</v>
      </c>
      <c r="M29" s="687">
        <f t="shared" si="18"/>
        <v>70</v>
      </c>
      <c r="N29" s="687">
        <f t="shared" si="18"/>
        <v>72</v>
      </c>
      <c r="O29" s="687">
        <f t="shared" si="18"/>
        <v>939</v>
      </c>
      <c r="P29" s="687">
        <f t="shared" si="18"/>
        <v>297</v>
      </c>
      <c r="Q29" s="687">
        <f t="shared" si="18"/>
        <v>131</v>
      </c>
      <c r="R29" s="687">
        <f t="shared" si="18"/>
        <v>297</v>
      </c>
      <c r="S29" s="687">
        <f t="shared" si="18"/>
        <v>181</v>
      </c>
      <c r="T29" s="687">
        <f t="shared" si="18"/>
        <v>250</v>
      </c>
      <c r="U29" s="687">
        <f t="shared" si="18"/>
        <v>91</v>
      </c>
      <c r="V29" s="687">
        <f t="shared" si="18"/>
        <v>69</v>
      </c>
      <c r="W29" s="687">
        <f t="shared" si="18"/>
        <v>95</v>
      </c>
      <c r="X29" s="687">
        <f t="shared" si="18"/>
        <v>118</v>
      </c>
      <c r="Y29" s="687">
        <f t="shared" si="18"/>
        <v>136</v>
      </c>
      <c r="Z29" s="687">
        <f t="shared" si="18"/>
        <v>145</v>
      </c>
      <c r="AA29" s="687">
        <f t="shared" si="18"/>
        <v>84</v>
      </c>
      <c r="AB29" s="687">
        <f t="shared" si="18"/>
        <v>63</v>
      </c>
      <c r="AC29" s="687">
        <f t="shared" si="18"/>
        <v>49</v>
      </c>
      <c r="AD29" s="687">
        <f t="shared" si="18"/>
        <v>53</v>
      </c>
      <c r="AE29" s="687">
        <f t="shared" si="18"/>
        <v>53</v>
      </c>
      <c r="AF29" s="687">
        <f t="shared" si="18"/>
        <v>70</v>
      </c>
      <c r="AG29" s="700">
        <f t="shared" si="16"/>
        <v>5132</v>
      </c>
      <c r="AH29" s="689">
        <f>SUM(AH27:AH28)</f>
        <v>1</v>
      </c>
    </row>
    <row r="30">
      <c r="A30" s="690" t="s">
        <v>1719</v>
      </c>
      <c r="B30" s="691"/>
      <c r="C30" s="691"/>
      <c r="D30" s="691"/>
      <c r="E30" s="691"/>
      <c r="F30" s="691"/>
      <c r="G30" s="691"/>
      <c r="H30" s="691"/>
      <c r="I30" s="691"/>
      <c r="J30" s="691"/>
      <c r="K30" s="691"/>
      <c r="L30" s="691"/>
      <c r="M30" s="691"/>
      <c r="N30" s="691"/>
      <c r="O30" s="691"/>
      <c r="P30" s="691"/>
      <c r="Q30" s="691"/>
      <c r="R30" s="691"/>
      <c r="S30" s="691"/>
      <c r="T30" s="691"/>
      <c r="U30" s="691"/>
      <c r="V30" s="691"/>
      <c r="W30" s="691"/>
      <c r="X30" s="691"/>
      <c r="Y30" s="691"/>
      <c r="Z30" s="691"/>
      <c r="AA30" s="691"/>
      <c r="AB30" s="691"/>
      <c r="AC30" s="691"/>
      <c r="AD30" s="691"/>
      <c r="AE30" s="691"/>
      <c r="AF30" s="691"/>
      <c r="AG30" s="692"/>
      <c r="AH30" s="693"/>
    </row>
    <row r="31">
      <c r="A31" s="694" t="s">
        <v>1708</v>
      </c>
      <c r="B31" s="695">
        <f t="shared" ref="B31:AF31" si="19">iferror(B27/B$29,"")</f>
        <v>0.3356164384</v>
      </c>
      <c r="C31" s="695">
        <f t="shared" si="19"/>
        <v>0.3453608247</v>
      </c>
      <c r="D31" s="695">
        <f t="shared" si="19"/>
        <v>0.387755102</v>
      </c>
      <c r="E31" s="695">
        <f t="shared" si="19"/>
        <v>0.3450980392</v>
      </c>
      <c r="F31" s="695">
        <f t="shared" si="19"/>
        <v>0.3608695652</v>
      </c>
      <c r="G31" s="695">
        <f t="shared" si="19"/>
        <v>0.3652694611</v>
      </c>
      <c r="H31" s="695">
        <f t="shared" si="19"/>
        <v>0.3410852713</v>
      </c>
      <c r="I31" s="695">
        <f t="shared" si="19"/>
        <v>0.4083333333</v>
      </c>
      <c r="J31" s="695">
        <f t="shared" si="19"/>
        <v>0.3455882353</v>
      </c>
      <c r="K31" s="695">
        <f t="shared" si="19"/>
        <v>0.4051724138</v>
      </c>
      <c r="L31" s="695">
        <f t="shared" si="19"/>
        <v>0.3414634146</v>
      </c>
      <c r="M31" s="695">
        <f t="shared" si="19"/>
        <v>0.3428571429</v>
      </c>
      <c r="N31" s="695">
        <f t="shared" si="19"/>
        <v>0.2777777778</v>
      </c>
      <c r="O31" s="695">
        <f t="shared" si="19"/>
        <v>0.1118210863</v>
      </c>
      <c r="P31" s="695">
        <f t="shared" si="19"/>
        <v>0.2053872054</v>
      </c>
      <c r="Q31" s="695">
        <f t="shared" si="19"/>
        <v>0.2061068702</v>
      </c>
      <c r="R31" s="695">
        <f t="shared" si="19"/>
        <v>0.164983165</v>
      </c>
      <c r="S31" s="695">
        <f t="shared" si="19"/>
        <v>0.2596685083</v>
      </c>
      <c r="T31" s="695">
        <f t="shared" si="19"/>
        <v>0.148</v>
      </c>
      <c r="U31" s="695">
        <f t="shared" si="19"/>
        <v>0.2307692308</v>
      </c>
      <c r="V31" s="695">
        <f t="shared" si="19"/>
        <v>0.2463768116</v>
      </c>
      <c r="W31" s="695">
        <f t="shared" si="19"/>
        <v>0.3578947368</v>
      </c>
      <c r="X31" s="695">
        <f t="shared" si="19"/>
        <v>0.3728813559</v>
      </c>
      <c r="Y31" s="695">
        <f t="shared" si="19"/>
        <v>0.3602941176</v>
      </c>
      <c r="Z31" s="695">
        <f t="shared" si="19"/>
        <v>0.3793103448</v>
      </c>
      <c r="AA31" s="695">
        <f t="shared" si="19"/>
        <v>0.2857142857</v>
      </c>
      <c r="AB31" s="695">
        <f t="shared" si="19"/>
        <v>0.3174603175</v>
      </c>
      <c r="AC31" s="695">
        <f t="shared" si="19"/>
        <v>0.306122449</v>
      </c>
      <c r="AD31" s="695">
        <f t="shared" si="19"/>
        <v>0.2641509434</v>
      </c>
      <c r="AE31" s="695">
        <f t="shared" si="19"/>
        <v>0.4339622642</v>
      </c>
      <c r="AF31" s="695">
        <f t="shared" si="19"/>
        <v>0.3571428571</v>
      </c>
      <c r="AG31" s="679"/>
      <c r="AH31" s="680"/>
    </row>
    <row r="32">
      <c r="A32" s="694" t="s">
        <v>1709</v>
      </c>
      <c r="B32" s="695">
        <f t="shared" ref="B32:AF32" si="20">iferror(B28/B$29,"")</f>
        <v>0.6643835616</v>
      </c>
      <c r="C32" s="695">
        <f t="shared" si="20"/>
        <v>0.6546391753</v>
      </c>
      <c r="D32" s="695">
        <f t="shared" si="20"/>
        <v>0.612244898</v>
      </c>
      <c r="E32" s="695">
        <f t="shared" si="20"/>
        <v>0.6549019608</v>
      </c>
      <c r="F32" s="695">
        <f t="shared" si="20"/>
        <v>0.6391304348</v>
      </c>
      <c r="G32" s="695">
        <f t="shared" si="20"/>
        <v>0.6347305389</v>
      </c>
      <c r="H32" s="695">
        <f t="shared" si="20"/>
        <v>0.6589147287</v>
      </c>
      <c r="I32" s="695">
        <f t="shared" si="20"/>
        <v>0.5916666667</v>
      </c>
      <c r="J32" s="695">
        <f t="shared" si="20"/>
        <v>0.6544117647</v>
      </c>
      <c r="K32" s="695">
        <f t="shared" si="20"/>
        <v>0.5948275862</v>
      </c>
      <c r="L32" s="695">
        <f t="shared" si="20"/>
        <v>0.6585365854</v>
      </c>
      <c r="M32" s="695">
        <f t="shared" si="20"/>
        <v>0.6571428571</v>
      </c>
      <c r="N32" s="695">
        <f t="shared" si="20"/>
        <v>0.7222222222</v>
      </c>
      <c r="O32" s="695">
        <f t="shared" si="20"/>
        <v>0.8881789137</v>
      </c>
      <c r="P32" s="695">
        <f t="shared" si="20"/>
        <v>0.7946127946</v>
      </c>
      <c r="Q32" s="695">
        <f t="shared" si="20"/>
        <v>0.7938931298</v>
      </c>
      <c r="R32" s="695">
        <f t="shared" si="20"/>
        <v>0.835016835</v>
      </c>
      <c r="S32" s="695">
        <f t="shared" si="20"/>
        <v>0.7403314917</v>
      </c>
      <c r="T32" s="695">
        <f t="shared" si="20"/>
        <v>0.852</v>
      </c>
      <c r="U32" s="695">
        <f t="shared" si="20"/>
        <v>0.7692307692</v>
      </c>
      <c r="V32" s="695">
        <f t="shared" si="20"/>
        <v>0.7536231884</v>
      </c>
      <c r="W32" s="695">
        <f t="shared" si="20"/>
        <v>0.6421052632</v>
      </c>
      <c r="X32" s="695">
        <f t="shared" si="20"/>
        <v>0.6271186441</v>
      </c>
      <c r="Y32" s="695">
        <f t="shared" si="20"/>
        <v>0.6397058824</v>
      </c>
      <c r="Z32" s="695">
        <f t="shared" si="20"/>
        <v>0.6206896552</v>
      </c>
      <c r="AA32" s="695">
        <f t="shared" si="20"/>
        <v>0.7142857143</v>
      </c>
      <c r="AB32" s="695">
        <f t="shared" si="20"/>
        <v>0.6825396825</v>
      </c>
      <c r="AC32" s="695">
        <f t="shared" si="20"/>
        <v>0.693877551</v>
      </c>
      <c r="AD32" s="695">
        <f t="shared" si="20"/>
        <v>0.7358490566</v>
      </c>
      <c r="AE32" s="695">
        <f t="shared" si="20"/>
        <v>0.5660377358</v>
      </c>
      <c r="AF32" s="695">
        <f t="shared" si="20"/>
        <v>0.6428571429</v>
      </c>
      <c r="AG32" s="696"/>
      <c r="AH32" s="680"/>
    </row>
    <row r="33">
      <c r="A33" s="697"/>
      <c r="B33" s="707"/>
      <c r="C33" s="707"/>
      <c r="D33" s="707"/>
      <c r="E33" s="707"/>
      <c r="F33" s="707"/>
      <c r="G33" s="707"/>
      <c r="H33" s="707"/>
      <c r="I33" s="707"/>
      <c r="J33" s="707"/>
      <c r="K33" s="707"/>
      <c r="L33" s="707"/>
      <c r="M33" s="707"/>
      <c r="N33" s="707"/>
      <c r="O33" s="707"/>
      <c r="P33" s="707"/>
      <c r="Q33" s="707"/>
      <c r="R33" s="707"/>
      <c r="S33" s="707"/>
      <c r="T33" s="707"/>
      <c r="U33" s="707"/>
      <c r="V33" s="707"/>
      <c r="W33" s="707"/>
      <c r="X33" s="707"/>
      <c r="Y33" s="707"/>
      <c r="Z33" s="707"/>
      <c r="AA33" s="707"/>
      <c r="AB33" s="707"/>
      <c r="AC33" s="707"/>
      <c r="AD33" s="707"/>
      <c r="AE33" s="707"/>
      <c r="AF33" s="707"/>
      <c r="AG33" s="708"/>
      <c r="AH33" s="709"/>
    </row>
    <row r="34">
      <c r="A34" s="677" t="s">
        <v>1720</v>
      </c>
      <c r="B34" s="699"/>
      <c r="C34" s="699"/>
      <c r="D34" s="699"/>
      <c r="E34" s="699"/>
      <c r="F34" s="699"/>
      <c r="G34" s="699"/>
      <c r="H34" s="699"/>
      <c r="I34" s="699"/>
      <c r="J34" s="699"/>
      <c r="K34" s="699"/>
      <c r="L34" s="699"/>
      <c r="M34" s="699"/>
      <c r="N34" s="699"/>
      <c r="O34" s="699"/>
      <c r="P34" s="699"/>
      <c r="Q34" s="699"/>
      <c r="R34" s="699"/>
      <c r="S34" s="699"/>
      <c r="T34" s="699"/>
      <c r="U34" s="699"/>
      <c r="V34" s="699"/>
      <c r="W34" s="699"/>
      <c r="X34" s="699"/>
      <c r="Y34" s="699"/>
      <c r="Z34" s="699"/>
      <c r="AA34" s="699"/>
      <c r="AB34" s="699"/>
      <c r="AC34" s="699"/>
      <c r="AD34" s="699"/>
      <c r="AE34" s="699"/>
      <c r="AF34" s="699"/>
      <c r="AG34" s="679"/>
      <c r="AH34" s="680"/>
    </row>
    <row r="35">
      <c r="A35" s="664" t="s">
        <v>1721</v>
      </c>
      <c r="B35" s="702">
        <v>3.0</v>
      </c>
      <c r="C35" s="702">
        <v>7.0</v>
      </c>
      <c r="D35" s="702">
        <v>6.0</v>
      </c>
      <c r="E35" s="702">
        <v>9.0</v>
      </c>
      <c r="F35" s="702">
        <v>3.0</v>
      </c>
      <c r="G35" s="702">
        <v>4.0</v>
      </c>
      <c r="H35" s="702">
        <v>2.0</v>
      </c>
      <c r="I35" s="702">
        <v>2.0</v>
      </c>
      <c r="J35" s="702">
        <v>3.0</v>
      </c>
      <c r="K35" s="702">
        <v>1.0</v>
      </c>
      <c r="L35" s="702">
        <v>2.0</v>
      </c>
      <c r="M35" s="702">
        <v>0.0</v>
      </c>
      <c r="N35" s="702">
        <v>0.0</v>
      </c>
      <c r="O35" s="702">
        <v>5.0</v>
      </c>
      <c r="P35" s="702">
        <v>0.0</v>
      </c>
      <c r="Q35" s="702">
        <v>1.0</v>
      </c>
      <c r="R35" s="702">
        <v>2.0</v>
      </c>
      <c r="S35" s="702">
        <v>2.0</v>
      </c>
      <c r="T35" s="702">
        <v>3.0</v>
      </c>
      <c r="U35" s="702">
        <v>1.0</v>
      </c>
      <c r="V35" s="702">
        <v>2.0</v>
      </c>
      <c r="W35" s="702">
        <v>3.0</v>
      </c>
      <c r="X35" s="702">
        <v>3.0</v>
      </c>
      <c r="Y35" s="702">
        <v>0.0</v>
      </c>
      <c r="Z35" s="702">
        <v>2.0</v>
      </c>
      <c r="AA35" s="702">
        <v>1.0</v>
      </c>
      <c r="AB35" s="702">
        <v>1.0</v>
      </c>
      <c r="AC35" s="702">
        <v>1.0</v>
      </c>
      <c r="AD35" s="702">
        <v>1.0</v>
      </c>
      <c r="AE35" s="702">
        <v>1.0</v>
      </c>
      <c r="AF35" s="702">
        <v>1.0</v>
      </c>
      <c r="AG35" s="703">
        <f t="shared" ref="AG35:AG41" si="21">SUM(B35:AF35)</f>
        <v>72</v>
      </c>
      <c r="AH35" s="684">
        <f t="shared" ref="AH35:AH40" si="22">iferror(AG35/AG$41,"")</f>
        <v>0.01402961808</v>
      </c>
    </row>
    <row r="36">
      <c r="A36" s="664" t="s">
        <v>1722</v>
      </c>
      <c r="B36" s="702">
        <v>18.0</v>
      </c>
      <c r="C36" s="702">
        <v>19.0</v>
      </c>
      <c r="D36" s="702">
        <v>27.0</v>
      </c>
      <c r="E36" s="702">
        <v>24.0</v>
      </c>
      <c r="F36" s="702">
        <v>24.0</v>
      </c>
      <c r="G36" s="702">
        <v>18.0</v>
      </c>
      <c r="H36" s="702">
        <v>19.0</v>
      </c>
      <c r="I36" s="702">
        <v>19.0</v>
      </c>
      <c r="J36" s="702">
        <v>12.0</v>
      </c>
      <c r="K36" s="702">
        <v>12.0</v>
      </c>
      <c r="L36" s="702">
        <v>5.0</v>
      </c>
      <c r="M36" s="702">
        <v>6.0</v>
      </c>
      <c r="N36" s="702">
        <v>8.0</v>
      </c>
      <c r="O36" s="702">
        <v>68.0</v>
      </c>
      <c r="P36" s="702">
        <v>20.0</v>
      </c>
      <c r="Q36" s="702">
        <v>7.0</v>
      </c>
      <c r="R36" s="702">
        <v>11.0</v>
      </c>
      <c r="S36" s="702">
        <v>10.0</v>
      </c>
      <c r="T36" s="702">
        <v>15.0</v>
      </c>
      <c r="U36" s="702">
        <v>9.0</v>
      </c>
      <c r="V36" s="702">
        <v>6.0</v>
      </c>
      <c r="W36" s="702">
        <v>7.0</v>
      </c>
      <c r="X36" s="702">
        <v>8.0</v>
      </c>
      <c r="Y36" s="702">
        <v>19.0</v>
      </c>
      <c r="Z36" s="702">
        <v>9.0</v>
      </c>
      <c r="AA36" s="702">
        <v>7.0</v>
      </c>
      <c r="AB36" s="702">
        <v>7.0</v>
      </c>
      <c r="AC36" s="702">
        <v>0.0</v>
      </c>
      <c r="AD36" s="702">
        <v>7.0</v>
      </c>
      <c r="AE36" s="702">
        <v>1.0</v>
      </c>
      <c r="AF36" s="702">
        <v>9.0</v>
      </c>
      <c r="AG36" s="703">
        <f t="shared" si="21"/>
        <v>431</v>
      </c>
      <c r="AH36" s="684">
        <f t="shared" si="22"/>
        <v>0.08398285269</v>
      </c>
    </row>
    <row r="37">
      <c r="A37" s="704" t="s">
        <v>1723</v>
      </c>
      <c r="B37" s="702">
        <v>33.0</v>
      </c>
      <c r="C37" s="702">
        <v>60.0</v>
      </c>
      <c r="D37" s="702">
        <v>87.0</v>
      </c>
      <c r="E37" s="702">
        <v>70.0</v>
      </c>
      <c r="F37" s="702">
        <v>71.0</v>
      </c>
      <c r="G37" s="702">
        <v>38.0</v>
      </c>
      <c r="H37" s="702">
        <v>28.0</v>
      </c>
      <c r="I37" s="702">
        <v>21.0</v>
      </c>
      <c r="J37" s="702">
        <v>21.0</v>
      </c>
      <c r="K37" s="702">
        <v>35.0</v>
      </c>
      <c r="L37" s="702">
        <v>15.0</v>
      </c>
      <c r="M37" s="702">
        <v>14.0</v>
      </c>
      <c r="N37" s="702">
        <v>10.0</v>
      </c>
      <c r="O37" s="702">
        <v>192.0</v>
      </c>
      <c r="P37" s="702">
        <v>53.0</v>
      </c>
      <c r="Q37" s="702">
        <v>21.0</v>
      </c>
      <c r="R37" s="702">
        <v>42.0</v>
      </c>
      <c r="S37" s="702">
        <v>31.0</v>
      </c>
      <c r="T37" s="702">
        <v>44.0</v>
      </c>
      <c r="U37" s="702">
        <v>14.0</v>
      </c>
      <c r="V37" s="702">
        <v>12.0</v>
      </c>
      <c r="W37" s="702">
        <v>24.0</v>
      </c>
      <c r="X37" s="702">
        <v>22.0</v>
      </c>
      <c r="Y37" s="702">
        <v>23.0</v>
      </c>
      <c r="Z37" s="702">
        <v>43.0</v>
      </c>
      <c r="AA37" s="702">
        <v>14.0</v>
      </c>
      <c r="AB37" s="702">
        <v>11.0</v>
      </c>
      <c r="AC37" s="702">
        <v>11.0</v>
      </c>
      <c r="AD37" s="702">
        <v>7.0</v>
      </c>
      <c r="AE37" s="702">
        <v>10.0</v>
      </c>
      <c r="AF37" s="702">
        <v>7.0</v>
      </c>
      <c r="AG37" s="703">
        <f t="shared" si="21"/>
        <v>1084</v>
      </c>
      <c r="AH37" s="684">
        <f t="shared" si="22"/>
        <v>0.2112236945</v>
      </c>
    </row>
    <row r="38">
      <c r="A38" s="634" t="s">
        <v>1724</v>
      </c>
      <c r="B38" s="702">
        <v>38.0</v>
      </c>
      <c r="C38" s="702">
        <v>50.0</v>
      </c>
      <c r="D38" s="702">
        <v>68.0</v>
      </c>
      <c r="E38" s="702">
        <v>58.0</v>
      </c>
      <c r="F38" s="702">
        <v>56.0</v>
      </c>
      <c r="G38" s="702">
        <v>42.0</v>
      </c>
      <c r="H38" s="702">
        <v>39.0</v>
      </c>
      <c r="I38" s="702">
        <v>36.0</v>
      </c>
      <c r="J38" s="702">
        <v>38.0</v>
      </c>
      <c r="K38" s="702">
        <v>25.0</v>
      </c>
      <c r="L38" s="702">
        <v>20.0</v>
      </c>
      <c r="M38" s="702">
        <v>17.0</v>
      </c>
      <c r="N38" s="702">
        <v>18.0</v>
      </c>
      <c r="O38" s="702">
        <v>225.0</v>
      </c>
      <c r="P38" s="702">
        <v>65.0</v>
      </c>
      <c r="Q38" s="702">
        <v>44.0</v>
      </c>
      <c r="R38" s="702">
        <v>73.0</v>
      </c>
      <c r="S38" s="702">
        <v>43.0</v>
      </c>
      <c r="T38" s="702">
        <v>57.0</v>
      </c>
      <c r="U38" s="702">
        <v>23.0</v>
      </c>
      <c r="V38" s="702">
        <v>15.0</v>
      </c>
      <c r="W38" s="702">
        <v>15.0</v>
      </c>
      <c r="X38" s="702">
        <v>22.0</v>
      </c>
      <c r="Y38" s="702">
        <v>27.0</v>
      </c>
      <c r="Z38" s="702">
        <v>32.0</v>
      </c>
      <c r="AA38" s="702">
        <v>17.0</v>
      </c>
      <c r="AB38" s="702">
        <v>14.0</v>
      </c>
      <c r="AC38" s="702">
        <v>11.0</v>
      </c>
      <c r="AD38" s="702">
        <v>11.0</v>
      </c>
      <c r="AE38" s="702">
        <v>17.0</v>
      </c>
      <c r="AF38" s="702">
        <v>19.0</v>
      </c>
      <c r="AG38" s="703">
        <f t="shared" si="21"/>
        <v>1235</v>
      </c>
      <c r="AH38" s="684">
        <f t="shared" si="22"/>
        <v>0.2406469213</v>
      </c>
    </row>
    <row r="39">
      <c r="A39" s="634" t="s">
        <v>1725</v>
      </c>
      <c r="B39" s="702">
        <v>30.0</v>
      </c>
      <c r="C39" s="702">
        <v>32.0</v>
      </c>
      <c r="D39" s="702">
        <v>59.0</v>
      </c>
      <c r="E39" s="702">
        <v>60.0</v>
      </c>
      <c r="F39" s="702">
        <v>39.0</v>
      </c>
      <c r="G39" s="702">
        <v>43.0</v>
      </c>
      <c r="H39" s="702">
        <v>26.0</v>
      </c>
      <c r="I39" s="702">
        <v>28.0</v>
      </c>
      <c r="J39" s="702">
        <v>35.0</v>
      </c>
      <c r="K39" s="702">
        <v>24.0</v>
      </c>
      <c r="L39" s="702">
        <v>17.0</v>
      </c>
      <c r="M39" s="702">
        <v>21.0</v>
      </c>
      <c r="N39" s="702">
        <v>17.0</v>
      </c>
      <c r="O39" s="702">
        <v>213.0</v>
      </c>
      <c r="P39" s="702">
        <v>76.0</v>
      </c>
      <c r="Q39" s="702">
        <v>27.0</v>
      </c>
      <c r="R39" s="702">
        <v>90.0</v>
      </c>
      <c r="S39" s="702">
        <v>36.0</v>
      </c>
      <c r="T39" s="702">
        <v>59.0</v>
      </c>
      <c r="U39" s="702">
        <v>14.0</v>
      </c>
      <c r="V39" s="702">
        <v>15.0</v>
      </c>
      <c r="W39" s="702">
        <v>26.0</v>
      </c>
      <c r="X39" s="702">
        <v>27.0</v>
      </c>
      <c r="Y39" s="702">
        <v>36.0</v>
      </c>
      <c r="Z39" s="702">
        <v>23.0</v>
      </c>
      <c r="AA39" s="702">
        <v>29.0</v>
      </c>
      <c r="AB39" s="702">
        <v>12.0</v>
      </c>
      <c r="AC39" s="702">
        <v>9.0</v>
      </c>
      <c r="AD39" s="702">
        <v>12.0</v>
      </c>
      <c r="AE39" s="702">
        <v>14.0</v>
      </c>
      <c r="AF39" s="702">
        <v>20.0</v>
      </c>
      <c r="AG39" s="703">
        <f t="shared" si="21"/>
        <v>1169</v>
      </c>
      <c r="AH39" s="684">
        <f t="shared" si="22"/>
        <v>0.227786438</v>
      </c>
    </row>
    <row r="40">
      <c r="A40" s="634" t="s">
        <v>1726</v>
      </c>
      <c r="B40" s="702">
        <v>24.0</v>
      </c>
      <c r="C40" s="702">
        <v>26.0</v>
      </c>
      <c r="D40" s="702">
        <v>47.0</v>
      </c>
      <c r="E40" s="702">
        <v>34.0</v>
      </c>
      <c r="F40" s="702">
        <v>37.0</v>
      </c>
      <c r="G40" s="702">
        <v>22.0</v>
      </c>
      <c r="H40" s="702">
        <v>15.0</v>
      </c>
      <c r="I40" s="702">
        <v>14.0</v>
      </c>
      <c r="J40" s="702">
        <v>27.0</v>
      </c>
      <c r="K40" s="702">
        <v>19.0</v>
      </c>
      <c r="L40" s="702">
        <v>23.0</v>
      </c>
      <c r="M40" s="702">
        <v>12.0</v>
      </c>
      <c r="N40" s="702">
        <v>19.0</v>
      </c>
      <c r="O40" s="702">
        <v>236.0</v>
      </c>
      <c r="P40" s="702">
        <v>83.0</v>
      </c>
      <c r="Q40" s="702">
        <v>31.0</v>
      </c>
      <c r="R40" s="702">
        <v>79.0</v>
      </c>
      <c r="S40" s="702">
        <v>59.0</v>
      </c>
      <c r="T40" s="702">
        <v>72.0</v>
      </c>
      <c r="U40" s="702">
        <v>30.0</v>
      </c>
      <c r="V40" s="702">
        <v>19.0</v>
      </c>
      <c r="W40" s="702">
        <v>20.0</v>
      </c>
      <c r="X40" s="702">
        <v>36.0</v>
      </c>
      <c r="Y40" s="702">
        <v>31.0</v>
      </c>
      <c r="Z40" s="702">
        <v>36.0</v>
      </c>
      <c r="AA40" s="702">
        <v>16.0</v>
      </c>
      <c r="AB40" s="702">
        <v>18.0</v>
      </c>
      <c r="AC40" s="702">
        <v>17.0</v>
      </c>
      <c r="AD40" s="702">
        <v>15.0</v>
      </c>
      <c r="AE40" s="702">
        <v>10.0</v>
      </c>
      <c r="AF40" s="702">
        <v>14.0</v>
      </c>
      <c r="AG40" s="703">
        <f t="shared" si="21"/>
        <v>1141</v>
      </c>
      <c r="AH40" s="684">
        <f t="shared" si="22"/>
        <v>0.2223304754</v>
      </c>
    </row>
    <row r="41">
      <c r="A41" s="705" t="s">
        <v>1720</v>
      </c>
      <c r="B41" s="706">
        <f t="shared" ref="B41:AF41" si="23">SUM(B35:B40)</f>
        <v>146</v>
      </c>
      <c r="C41" s="706">
        <f t="shared" si="23"/>
        <v>194</v>
      </c>
      <c r="D41" s="706">
        <f t="shared" si="23"/>
        <v>294</v>
      </c>
      <c r="E41" s="706">
        <f t="shared" si="23"/>
        <v>255</v>
      </c>
      <c r="F41" s="706">
        <f t="shared" si="23"/>
        <v>230</v>
      </c>
      <c r="G41" s="706">
        <f t="shared" si="23"/>
        <v>167</v>
      </c>
      <c r="H41" s="706">
        <f t="shared" si="23"/>
        <v>129</v>
      </c>
      <c r="I41" s="706">
        <f t="shared" si="23"/>
        <v>120</v>
      </c>
      <c r="J41" s="706">
        <f t="shared" si="23"/>
        <v>136</v>
      </c>
      <c r="K41" s="706">
        <f t="shared" si="23"/>
        <v>116</v>
      </c>
      <c r="L41" s="706">
        <f t="shared" si="23"/>
        <v>82</v>
      </c>
      <c r="M41" s="706">
        <f t="shared" si="23"/>
        <v>70</v>
      </c>
      <c r="N41" s="706">
        <f t="shared" si="23"/>
        <v>72</v>
      </c>
      <c r="O41" s="706">
        <f t="shared" si="23"/>
        <v>939</v>
      </c>
      <c r="P41" s="706">
        <f t="shared" si="23"/>
        <v>297</v>
      </c>
      <c r="Q41" s="706">
        <f t="shared" si="23"/>
        <v>131</v>
      </c>
      <c r="R41" s="706">
        <f t="shared" si="23"/>
        <v>297</v>
      </c>
      <c r="S41" s="706">
        <f t="shared" si="23"/>
        <v>181</v>
      </c>
      <c r="T41" s="706">
        <f t="shared" si="23"/>
        <v>250</v>
      </c>
      <c r="U41" s="706">
        <f t="shared" si="23"/>
        <v>91</v>
      </c>
      <c r="V41" s="706">
        <f t="shared" si="23"/>
        <v>69</v>
      </c>
      <c r="W41" s="706">
        <f t="shared" si="23"/>
        <v>95</v>
      </c>
      <c r="X41" s="706">
        <f t="shared" si="23"/>
        <v>118</v>
      </c>
      <c r="Y41" s="706">
        <f t="shared" si="23"/>
        <v>136</v>
      </c>
      <c r="Z41" s="706">
        <f t="shared" si="23"/>
        <v>145</v>
      </c>
      <c r="AA41" s="706">
        <f t="shared" si="23"/>
        <v>84</v>
      </c>
      <c r="AB41" s="706">
        <f t="shared" si="23"/>
        <v>63</v>
      </c>
      <c r="AC41" s="706">
        <f t="shared" si="23"/>
        <v>49</v>
      </c>
      <c r="AD41" s="706">
        <f t="shared" si="23"/>
        <v>53</v>
      </c>
      <c r="AE41" s="706">
        <f t="shared" si="23"/>
        <v>53</v>
      </c>
      <c r="AF41" s="706">
        <f t="shared" si="23"/>
        <v>70</v>
      </c>
      <c r="AG41" s="688">
        <f t="shared" si="21"/>
        <v>5132</v>
      </c>
      <c r="AH41" s="689">
        <f>SUM(AH35:AH37)</f>
        <v>0.3092361652</v>
      </c>
    </row>
    <row r="42">
      <c r="A42" s="690" t="s">
        <v>1717</v>
      </c>
      <c r="B42" s="691"/>
      <c r="C42" s="691"/>
      <c r="D42" s="691"/>
      <c r="E42" s="691"/>
      <c r="F42" s="691"/>
      <c r="G42" s="691"/>
      <c r="H42" s="691"/>
      <c r="I42" s="691"/>
      <c r="J42" s="691"/>
      <c r="K42" s="691"/>
      <c r="L42" s="691"/>
      <c r="M42" s="691"/>
      <c r="N42" s="691"/>
      <c r="O42" s="691"/>
      <c r="P42" s="691"/>
      <c r="Q42" s="691"/>
      <c r="R42" s="691"/>
      <c r="S42" s="691"/>
      <c r="T42" s="691"/>
      <c r="U42" s="691"/>
      <c r="V42" s="691"/>
      <c r="W42" s="691"/>
      <c r="X42" s="691"/>
      <c r="Y42" s="691"/>
      <c r="Z42" s="691"/>
      <c r="AA42" s="691"/>
      <c r="AB42" s="691"/>
      <c r="AC42" s="691"/>
      <c r="AD42" s="691"/>
      <c r="AE42" s="691"/>
      <c r="AF42" s="691"/>
      <c r="AG42" s="696"/>
      <c r="AH42" s="680"/>
    </row>
    <row r="43">
      <c r="A43" s="694" t="s">
        <v>1721</v>
      </c>
      <c r="B43" s="695">
        <f t="shared" ref="B43:AF43" si="24">iferror(B35/B$41,"")</f>
        <v>0.02054794521</v>
      </c>
      <c r="C43" s="695">
        <f t="shared" si="24"/>
        <v>0.03608247423</v>
      </c>
      <c r="D43" s="695">
        <f t="shared" si="24"/>
        <v>0.02040816327</v>
      </c>
      <c r="E43" s="695">
        <f t="shared" si="24"/>
        <v>0.03529411765</v>
      </c>
      <c r="F43" s="695">
        <f t="shared" si="24"/>
        <v>0.01304347826</v>
      </c>
      <c r="G43" s="695">
        <f t="shared" si="24"/>
        <v>0.02395209581</v>
      </c>
      <c r="H43" s="695">
        <f t="shared" si="24"/>
        <v>0.01550387597</v>
      </c>
      <c r="I43" s="695">
        <f t="shared" si="24"/>
        <v>0.01666666667</v>
      </c>
      <c r="J43" s="695">
        <f t="shared" si="24"/>
        <v>0.02205882353</v>
      </c>
      <c r="K43" s="695">
        <f t="shared" si="24"/>
        <v>0.008620689655</v>
      </c>
      <c r="L43" s="695">
        <f t="shared" si="24"/>
        <v>0.0243902439</v>
      </c>
      <c r="M43" s="695">
        <f t="shared" si="24"/>
        <v>0</v>
      </c>
      <c r="N43" s="695">
        <f t="shared" si="24"/>
        <v>0</v>
      </c>
      <c r="O43" s="695">
        <f t="shared" si="24"/>
        <v>0.005324813632</v>
      </c>
      <c r="P43" s="695">
        <f t="shared" si="24"/>
        <v>0</v>
      </c>
      <c r="Q43" s="695">
        <f t="shared" si="24"/>
        <v>0.007633587786</v>
      </c>
      <c r="R43" s="695">
        <f t="shared" si="24"/>
        <v>0.006734006734</v>
      </c>
      <c r="S43" s="695">
        <f t="shared" si="24"/>
        <v>0.01104972376</v>
      </c>
      <c r="T43" s="695">
        <f t="shared" si="24"/>
        <v>0.012</v>
      </c>
      <c r="U43" s="695">
        <f t="shared" si="24"/>
        <v>0.01098901099</v>
      </c>
      <c r="V43" s="695">
        <f t="shared" si="24"/>
        <v>0.02898550725</v>
      </c>
      <c r="W43" s="695">
        <f t="shared" si="24"/>
        <v>0.03157894737</v>
      </c>
      <c r="X43" s="695">
        <f t="shared" si="24"/>
        <v>0.02542372881</v>
      </c>
      <c r="Y43" s="695">
        <f t="shared" si="24"/>
        <v>0</v>
      </c>
      <c r="Z43" s="695">
        <f t="shared" si="24"/>
        <v>0.01379310345</v>
      </c>
      <c r="AA43" s="695">
        <f t="shared" si="24"/>
        <v>0.0119047619</v>
      </c>
      <c r="AB43" s="695">
        <f t="shared" si="24"/>
        <v>0.01587301587</v>
      </c>
      <c r="AC43" s="695">
        <f t="shared" si="24"/>
        <v>0.02040816327</v>
      </c>
      <c r="AD43" s="695">
        <f t="shared" si="24"/>
        <v>0.01886792453</v>
      </c>
      <c r="AE43" s="695">
        <f t="shared" si="24"/>
        <v>0.01886792453</v>
      </c>
      <c r="AF43" s="695">
        <f t="shared" si="24"/>
        <v>0.01428571429</v>
      </c>
      <c r="AG43" s="679"/>
      <c r="AH43" s="680"/>
    </row>
    <row r="44">
      <c r="A44" s="694" t="s">
        <v>1722</v>
      </c>
      <c r="B44" s="695">
        <f t="shared" ref="B44:AF44" si="25">iferror(B36/B$41,"")</f>
        <v>0.1232876712</v>
      </c>
      <c r="C44" s="695">
        <f t="shared" si="25"/>
        <v>0.09793814433</v>
      </c>
      <c r="D44" s="695">
        <f t="shared" si="25"/>
        <v>0.09183673469</v>
      </c>
      <c r="E44" s="695">
        <f t="shared" si="25"/>
        <v>0.09411764706</v>
      </c>
      <c r="F44" s="695">
        <f t="shared" si="25"/>
        <v>0.1043478261</v>
      </c>
      <c r="G44" s="695">
        <f t="shared" si="25"/>
        <v>0.1077844311</v>
      </c>
      <c r="H44" s="695">
        <f t="shared" si="25"/>
        <v>0.1472868217</v>
      </c>
      <c r="I44" s="695">
        <f t="shared" si="25"/>
        <v>0.1583333333</v>
      </c>
      <c r="J44" s="695">
        <f t="shared" si="25"/>
        <v>0.08823529412</v>
      </c>
      <c r="K44" s="695">
        <f t="shared" si="25"/>
        <v>0.1034482759</v>
      </c>
      <c r="L44" s="695">
        <f t="shared" si="25"/>
        <v>0.06097560976</v>
      </c>
      <c r="M44" s="695">
        <f t="shared" si="25"/>
        <v>0.08571428571</v>
      </c>
      <c r="N44" s="695">
        <f t="shared" si="25"/>
        <v>0.1111111111</v>
      </c>
      <c r="O44" s="695">
        <f t="shared" si="25"/>
        <v>0.07241746539</v>
      </c>
      <c r="P44" s="695">
        <f t="shared" si="25"/>
        <v>0.06734006734</v>
      </c>
      <c r="Q44" s="695">
        <f t="shared" si="25"/>
        <v>0.0534351145</v>
      </c>
      <c r="R44" s="695">
        <f t="shared" si="25"/>
        <v>0.03703703704</v>
      </c>
      <c r="S44" s="695">
        <f t="shared" si="25"/>
        <v>0.05524861878</v>
      </c>
      <c r="T44" s="695">
        <f t="shared" si="25"/>
        <v>0.06</v>
      </c>
      <c r="U44" s="695">
        <f t="shared" si="25"/>
        <v>0.0989010989</v>
      </c>
      <c r="V44" s="695">
        <f t="shared" si="25"/>
        <v>0.08695652174</v>
      </c>
      <c r="W44" s="695">
        <f t="shared" si="25"/>
        <v>0.07368421053</v>
      </c>
      <c r="X44" s="695">
        <f t="shared" si="25"/>
        <v>0.06779661017</v>
      </c>
      <c r="Y44" s="695">
        <f t="shared" si="25"/>
        <v>0.1397058824</v>
      </c>
      <c r="Z44" s="695">
        <f t="shared" si="25"/>
        <v>0.06206896552</v>
      </c>
      <c r="AA44" s="695">
        <f t="shared" si="25"/>
        <v>0.08333333333</v>
      </c>
      <c r="AB44" s="695">
        <f t="shared" si="25"/>
        <v>0.1111111111</v>
      </c>
      <c r="AC44" s="695">
        <f t="shared" si="25"/>
        <v>0</v>
      </c>
      <c r="AD44" s="695">
        <f t="shared" si="25"/>
        <v>0.1320754717</v>
      </c>
      <c r="AE44" s="695">
        <f t="shared" si="25"/>
        <v>0.01886792453</v>
      </c>
      <c r="AF44" s="695">
        <f t="shared" si="25"/>
        <v>0.1285714286</v>
      </c>
      <c r="AG44" s="696"/>
      <c r="AH44" s="680"/>
    </row>
    <row r="45">
      <c r="A45" s="710" t="s">
        <v>1723</v>
      </c>
      <c r="B45" s="695">
        <f t="shared" ref="B45:AF45" si="26">iferror(B37/B$41,"")</f>
        <v>0.2260273973</v>
      </c>
      <c r="C45" s="695">
        <f t="shared" si="26"/>
        <v>0.3092783505</v>
      </c>
      <c r="D45" s="695">
        <f t="shared" si="26"/>
        <v>0.2959183673</v>
      </c>
      <c r="E45" s="695">
        <f t="shared" si="26"/>
        <v>0.2745098039</v>
      </c>
      <c r="F45" s="695">
        <f t="shared" si="26"/>
        <v>0.3086956522</v>
      </c>
      <c r="G45" s="695">
        <f t="shared" si="26"/>
        <v>0.2275449102</v>
      </c>
      <c r="H45" s="695">
        <f t="shared" si="26"/>
        <v>0.2170542636</v>
      </c>
      <c r="I45" s="695">
        <f t="shared" si="26"/>
        <v>0.175</v>
      </c>
      <c r="J45" s="695">
        <f t="shared" si="26"/>
        <v>0.1544117647</v>
      </c>
      <c r="K45" s="695">
        <f t="shared" si="26"/>
        <v>0.3017241379</v>
      </c>
      <c r="L45" s="695">
        <f t="shared" si="26"/>
        <v>0.1829268293</v>
      </c>
      <c r="M45" s="695">
        <f t="shared" si="26"/>
        <v>0.2</v>
      </c>
      <c r="N45" s="695">
        <f t="shared" si="26"/>
        <v>0.1388888889</v>
      </c>
      <c r="O45" s="695">
        <f t="shared" si="26"/>
        <v>0.2044728435</v>
      </c>
      <c r="P45" s="695">
        <f t="shared" si="26"/>
        <v>0.1784511785</v>
      </c>
      <c r="Q45" s="695">
        <f t="shared" si="26"/>
        <v>0.1603053435</v>
      </c>
      <c r="R45" s="695">
        <f t="shared" si="26"/>
        <v>0.1414141414</v>
      </c>
      <c r="S45" s="695">
        <f t="shared" si="26"/>
        <v>0.1712707182</v>
      </c>
      <c r="T45" s="695">
        <f t="shared" si="26"/>
        <v>0.176</v>
      </c>
      <c r="U45" s="695">
        <f t="shared" si="26"/>
        <v>0.1538461538</v>
      </c>
      <c r="V45" s="695">
        <f t="shared" si="26"/>
        <v>0.1739130435</v>
      </c>
      <c r="W45" s="695">
        <f t="shared" si="26"/>
        <v>0.2526315789</v>
      </c>
      <c r="X45" s="695">
        <f t="shared" si="26"/>
        <v>0.186440678</v>
      </c>
      <c r="Y45" s="695">
        <f t="shared" si="26"/>
        <v>0.1691176471</v>
      </c>
      <c r="Z45" s="695">
        <f t="shared" si="26"/>
        <v>0.2965517241</v>
      </c>
      <c r="AA45" s="695">
        <f t="shared" si="26"/>
        <v>0.1666666667</v>
      </c>
      <c r="AB45" s="695">
        <f t="shared" si="26"/>
        <v>0.1746031746</v>
      </c>
      <c r="AC45" s="695">
        <f t="shared" si="26"/>
        <v>0.2244897959</v>
      </c>
      <c r="AD45" s="695">
        <f t="shared" si="26"/>
        <v>0.1320754717</v>
      </c>
      <c r="AE45" s="695">
        <f t="shared" si="26"/>
        <v>0.1886792453</v>
      </c>
      <c r="AF45" s="695">
        <f t="shared" si="26"/>
        <v>0.1</v>
      </c>
      <c r="AG45" s="696"/>
      <c r="AH45" s="680"/>
    </row>
    <row r="46">
      <c r="A46" s="710" t="s">
        <v>1724</v>
      </c>
      <c r="B46" s="695">
        <f t="shared" ref="B46:AF46" si="27">iferror(B38/B$41,"")</f>
        <v>0.2602739726</v>
      </c>
      <c r="C46" s="695">
        <f t="shared" si="27"/>
        <v>0.2577319588</v>
      </c>
      <c r="D46" s="695">
        <f t="shared" si="27"/>
        <v>0.231292517</v>
      </c>
      <c r="E46" s="695">
        <f t="shared" si="27"/>
        <v>0.2274509804</v>
      </c>
      <c r="F46" s="695">
        <f t="shared" si="27"/>
        <v>0.2434782609</v>
      </c>
      <c r="G46" s="695">
        <f t="shared" si="27"/>
        <v>0.251497006</v>
      </c>
      <c r="H46" s="695">
        <f t="shared" si="27"/>
        <v>0.3023255814</v>
      </c>
      <c r="I46" s="695">
        <f t="shared" si="27"/>
        <v>0.3</v>
      </c>
      <c r="J46" s="695">
        <f t="shared" si="27"/>
        <v>0.2794117647</v>
      </c>
      <c r="K46" s="695">
        <f t="shared" si="27"/>
        <v>0.2155172414</v>
      </c>
      <c r="L46" s="695">
        <f t="shared" si="27"/>
        <v>0.243902439</v>
      </c>
      <c r="M46" s="695">
        <f t="shared" si="27"/>
        <v>0.2428571429</v>
      </c>
      <c r="N46" s="695">
        <f t="shared" si="27"/>
        <v>0.25</v>
      </c>
      <c r="O46" s="695">
        <f t="shared" si="27"/>
        <v>0.2396166134</v>
      </c>
      <c r="P46" s="695">
        <f t="shared" si="27"/>
        <v>0.2188552189</v>
      </c>
      <c r="Q46" s="695">
        <f t="shared" si="27"/>
        <v>0.3358778626</v>
      </c>
      <c r="R46" s="695">
        <f t="shared" si="27"/>
        <v>0.2457912458</v>
      </c>
      <c r="S46" s="695">
        <f t="shared" si="27"/>
        <v>0.2375690608</v>
      </c>
      <c r="T46" s="695">
        <f t="shared" si="27"/>
        <v>0.228</v>
      </c>
      <c r="U46" s="695">
        <f t="shared" si="27"/>
        <v>0.2527472527</v>
      </c>
      <c r="V46" s="695">
        <f t="shared" si="27"/>
        <v>0.2173913043</v>
      </c>
      <c r="W46" s="695">
        <f t="shared" si="27"/>
        <v>0.1578947368</v>
      </c>
      <c r="X46" s="695">
        <f t="shared" si="27"/>
        <v>0.186440678</v>
      </c>
      <c r="Y46" s="695">
        <f t="shared" si="27"/>
        <v>0.1985294118</v>
      </c>
      <c r="Z46" s="695">
        <f t="shared" si="27"/>
        <v>0.2206896552</v>
      </c>
      <c r="AA46" s="695">
        <f t="shared" si="27"/>
        <v>0.2023809524</v>
      </c>
      <c r="AB46" s="695">
        <f t="shared" si="27"/>
        <v>0.2222222222</v>
      </c>
      <c r="AC46" s="695">
        <f t="shared" si="27"/>
        <v>0.2244897959</v>
      </c>
      <c r="AD46" s="695">
        <f t="shared" si="27"/>
        <v>0.2075471698</v>
      </c>
      <c r="AE46" s="695">
        <f t="shared" si="27"/>
        <v>0.320754717</v>
      </c>
      <c r="AF46" s="695">
        <f t="shared" si="27"/>
        <v>0.2714285714</v>
      </c>
      <c r="AG46" s="696"/>
      <c r="AH46" s="680"/>
    </row>
    <row r="47">
      <c r="A47" s="710" t="s">
        <v>1725</v>
      </c>
      <c r="B47" s="695">
        <f t="shared" ref="B47:AF47" si="28">iferror(B39/B$41,"")</f>
        <v>0.2054794521</v>
      </c>
      <c r="C47" s="695">
        <f t="shared" si="28"/>
        <v>0.1649484536</v>
      </c>
      <c r="D47" s="695">
        <f t="shared" si="28"/>
        <v>0.2006802721</v>
      </c>
      <c r="E47" s="695">
        <f t="shared" si="28"/>
        <v>0.2352941176</v>
      </c>
      <c r="F47" s="695">
        <f t="shared" si="28"/>
        <v>0.1695652174</v>
      </c>
      <c r="G47" s="695">
        <f t="shared" si="28"/>
        <v>0.2574850299</v>
      </c>
      <c r="H47" s="695">
        <f t="shared" si="28"/>
        <v>0.2015503876</v>
      </c>
      <c r="I47" s="695">
        <f t="shared" si="28"/>
        <v>0.2333333333</v>
      </c>
      <c r="J47" s="695">
        <f t="shared" si="28"/>
        <v>0.2573529412</v>
      </c>
      <c r="K47" s="695">
        <f t="shared" si="28"/>
        <v>0.2068965517</v>
      </c>
      <c r="L47" s="695">
        <f t="shared" si="28"/>
        <v>0.2073170732</v>
      </c>
      <c r="M47" s="695">
        <f t="shared" si="28"/>
        <v>0.3</v>
      </c>
      <c r="N47" s="695">
        <f t="shared" si="28"/>
        <v>0.2361111111</v>
      </c>
      <c r="O47" s="695">
        <f t="shared" si="28"/>
        <v>0.2268370607</v>
      </c>
      <c r="P47" s="695">
        <f t="shared" si="28"/>
        <v>0.2558922559</v>
      </c>
      <c r="Q47" s="695">
        <f t="shared" si="28"/>
        <v>0.2061068702</v>
      </c>
      <c r="R47" s="695">
        <f t="shared" si="28"/>
        <v>0.303030303</v>
      </c>
      <c r="S47" s="695">
        <f t="shared" si="28"/>
        <v>0.1988950276</v>
      </c>
      <c r="T47" s="695">
        <f t="shared" si="28"/>
        <v>0.236</v>
      </c>
      <c r="U47" s="695">
        <f t="shared" si="28"/>
        <v>0.1538461538</v>
      </c>
      <c r="V47" s="695">
        <f t="shared" si="28"/>
        <v>0.2173913043</v>
      </c>
      <c r="W47" s="695">
        <f t="shared" si="28"/>
        <v>0.2736842105</v>
      </c>
      <c r="X47" s="695">
        <f t="shared" si="28"/>
        <v>0.2288135593</v>
      </c>
      <c r="Y47" s="695">
        <f t="shared" si="28"/>
        <v>0.2647058824</v>
      </c>
      <c r="Z47" s="695">
        <f t="shared" si="28"/>
        <v>0.1586206897</v>
      </c>
      <c r="AA47" s="695">
        <f t="shared" si="28"/>
        <v>0.3452380952</v>
      </c>
      <c r="AB47" s="695">
        <f t="shared" si="28"/>
        <v>0.1904761905</v>
      </c>
      <c r="AC47" s="695">
        <f t="shared" si="28"/>
        <v>0.1836734694</v>
      </c>
      <c r="AD47" s="695">
        <f t="shared" si="28"/>
        <v>0.2264150943</v>
      </c>
      <c r="AE47" s="695">
        <f t="shared" si="28"/>
        <v>0.2641509434</v>
      </c>
      <c r="AF47" s="695">
        <f t="shared" si="28"/>
        <v>0.2857142857</v>
      </c>
      <c r="AG47" s="696"/>
      <c r="AH47" s="680"/>
    </row>
    <row r="48">
      <c r="A48" s="710" t="s">
        <v>1726</v>
      </c>
      <c r="B48" s="695">
        <f t="shared" ref="B48:AF48" si="29">iferror(B40/B$41,"")</f>
        <v>0.1643835616</v>
      </c>
      <c r="C48" s="695">
        <f t="shared" si="29"/>
        <v>0.1340206186</v>
      </c>
      <c r="D48" s="695">
        <f t="shared" si="29"/>
        <v>0.1598639456</v>
      </c>
      <c r="E48" s="695">
        <f t="shared" si="29"/>
        <v>0.1333333333</v>
      </c>
      <c r="F48" s="695">
        <f t="shared" si="29"/>
        <v>0.1608695652</v>
      </c>
      <c r="G48" s="695">
        <f t="shared" si="29"/>
        <v>0.1317365269</v>
      </c>
      <c r="H48" s="695">
        <f t="shared" si="29"/>
        <v>0.1162790698</v>
      </c>
      <c r="I48" s="695">
        <f t="shared" si="29"/>
        <v>0.1166666667</v>
      </c>
      <c r="J48" s="695">
        <f t="shared" si="29"/>
        <v>0.1985294118</v>
      </c>
      <c r="K48" s="695">
        <f t="shared" si="29"/>
        <v>0.1637931034</v>
      </c>
      <c r="L48" s="695">
        <f t="shared" si="29"/>
        <v>0.2804878049</v>
      </c>
      <c r="M48" s="695">
        <f t="shared" si="29"/>
        <v>0.1714285714</v>
      </c>
      <c r="N48" s="695">
        <f t="shared" si="29"/>
        <v>0.2638888889</v>
      </c>
      <c r="O48" s="695">
        <f t="shared" si="29"/>
        <v>0.2513312034</v>
      </c>
      <c r="P48" s="695">
        <f t="shared" si="29"/>
        <v>0.2794612795</v>
      </c>
      <c r="Q48" s="695">
        <f t="shared" si="29"/>
        <v>0.2366412214</v>
      </c>
      <c r="R48" s="695">
        <f t="shared" si="29"/>
        <v>0.265993266</v>
      </c>
      <c r="S48" s="695">
        <f t="shared" si="29"/>
        <v>0.3259668508</v>
      </c>
      <c r="T48" s="695">
        <f t="shared" si="29"/>
        <v>0.288</v>
      </c>
      <c r="U48" s="695">
        <f t="shared" si="29"/>
        <v>0.3296703297</v>
      </c>
      <c r="V48" s="695">
        <f t="shared" si="29"/>
        <v>0.2753623188</v>
      </c>
      <c r="W48" s="695">
        <f t="shared" si="29"/>
        <v>0.2105263158</v>
      </c>
      <c r="X48" s="695">
        <f t="shared" si="29"/>
        <v>0.3050847458</v>
      </c>
      <c r="Y48" s="695">
        <f t="shared" si="29"/>
        <v>0.2279411765</v>
      </c>
      <c r="Z48" s="695">
        <f t="shared" si="29"/>
        <v>0.2482758621</v>
      </c>
      <c r="AA48" s="695">
        <f t="shared" si="29"/>
        <v>0.1904761905</v>
      </c>
      <c r="AB48" s="695">
        <f t="shared" si="29"/>
        <v>0.2857142857</v>
      </c>
      <c r="AC48" s="695">
        <f t="shared" si="29"/>
        <v>0.3469387755</v>
      </c>
      <c r="AD48" s="695">
        <f t="shared" si="29"/>
        <v>0.2830188679</v>
      </c>
      <c r="AE48" s="695">
        <f t="shared" si="29"/>
        <v>0.1886792453</v>
      </c>
      <c r="AF48" s="695">
        <f t="shared" si="29"/>
        <v>0.2</v>
      </c>
      <c r="AG48" s="696"/>
      <c r="AH48" s="680"/>
    </row>
    <row r="49">
      <c r="A49" s="697"/>
      <c r="B49" s="707"/>
      <c r="C49" s="707"/>
      <c r="D49" s="707"/>
      <c r="E49" s="707"/>
      <c r="F49" s="707"/>
      <c r="G49" s="707"/>
      <c r="H49" s="707"/>
      <c r="I49" s="707"/>
      <c r="J49" s="707"/>
      <c r="K49" s="707"/>
      <c r="L49" s="707"/>
      <c r="M49" s="707"/>
      <c r="N49" s="707"/>
      <c r="O49" s="707"/>
      <c r="P49" s="707"/>
      <c r="Q49" s="707"/>
      <c r="R49" s="707"/>
      <c r="S49" s="707"/>
      <c r="T49" s="707"/>
      <c r="U49" s="707"/>
      <c r="V49" s="707"/>
      <c r="W49" s="707"/>
      <c r="X49" s="707"/>
      <c r="Y49" s="707"/>
      <c r="Z49" s="707"/>
      <c r="AA49" s="707"/>
      <c r="AB49" s="707"/>
      <c r="AC49" s="707"/>
      <c r="AD49" s="707"/>
      <c r="AE49" s="707"/>
      <c r="AF49" s="707"/>
      <c r="AG49" s="709"/>
      <c r="AH49" s="709"/>
    </row>
    <row r="50">
      <c r="A50" s="677" t="s">
        <v>1727</v>
      </c>
      <c r="B50" s="699"/>
      <c r="C50" s="699"/>
      <c r="D50" s="699"/>
      <c r="E50" s="699"/>
      <c r="F50" s="699"/>
      <c r="G50" s="699"/>
      <c r="H50" s="699"/>
      <c r="I50" s="699"/>
      <c r="J50" s="699"/>
      <c r="K50" s="699"/>
      <c r="L50" s="699"/>
      <c r="M50" s="699"/>
      <c r="N50" s="699"/>
      <c r="O50" s="699"/>
      <c r="P50" s="699"/>
      <c r="Q50" s="699"/>
      <c r="R50" s="699"/>
      <c r="S50" s="699"/>
      <c r="T50" s="699"/>
      <c r="U50" s="699"/>
      <c r="V50" s="699"/>
      <c r="W50" s="699"/>
      <c r="X50" s="699"/>
      <c r="Y50" s="699"/>
      <c r="Z50" s="699"/>
      <c r="AA50" s="699"/>
      <c r="AB50" s="699"/>
      <c r="AC50" s="699"/>
      <c r="AD50" s="699"/>
      <c r="AE50" s="699"/>
      <c r="AF50" s="699"/>
      <c r="AG50" s="679"/>
      <c r="AH50" s="680"/>
    </row>
    <row r="51">
      <c r="A51" s="664" t="s">
        <v>1728</v>
      </c>
      <c r="B51" s="702">
        <v>69.0</v>
      </c>
      <c r="C51" s="702">
        <v>103.0</v>
      </c>
      <c r="D51" s="702">
        <v>181.0</v>
      </c>
      <c r="E51" s="702">
        <v>165.0</v>
      </c>
      <c r="F51" s="702">
        <v>149.0</v>
      </c>
      <c r="G51" s="702">
        <v>113.0</v>
      </c>
      <c r="H51" s="702">
        <v>77.0</v>
      </c>
      <c r="I51" s="702">
        <v>67.0</v>
      </c>
      <c r="J51" s="702">
        <v>61.0</v>
      </c>
      <c r="K51" s="702">
        <v>64.0</v>
      </c>
      <c r="L51" s="702">
        <v>40.0</v>
      </c>
      <c r="M51" s="702">
        <v>33.0</v>
      </c>
      <c r="N51" s="702">
        <v>29.0</v>
      </c>
      <c r="O51" s="702">
        <v>463.0</v>
      </c>
      <c r="P51" s="702">
        <v>143.0</v>
      </c>
      <c r="Q51" s="702">
        <v>52.0</v>
      </c>
      <c r="R51" s="702">
        <v>137.0</v>
      </c>
      <c r="S51" s="702">
        <v>85.0</v>
      </c>
      <c r="T51" s="702">
        <v>125.0</v>
      </c>
      <c r="U51" s="702">
        <v>39.0</v>
      </c>
      <c r="V51" s="702">
        <v>30.0</v>
      </c>
      <c r="W51" s="702">
        <v>29.0</v>
      </c>
      <c r="X51" s="702">
        <v>49.0</v>
      </c>
      <c r="Y51" s="702">
        <v>47.0</v>
      </c>
      <c r="Z51" s="702">
        <v>48.0</v>
      </c>
      <c r="AA51" s="702">
        <v>23.0</v>
      </c>
      <c r="AB51" s="702">
        <v>21.0</v>
      </c>
      <c r="AC51" s="702">
        <v>20.0</v>
      </c>
      <c r="AD51" s="702">
        <v>17.0</v>
      </c>
      <c r="AE51" s="702">
        <v>11.0</v>
      </c>
      <c r="AF51" s="702">
        <v>22.0</v>
      </c>
      <c r="AG51" s="703">
        <f t="shared" ref="AG51:AG53" si="30">SUM(B51:AF51)</f>
        <v>2512</v>
      </c>
      <c r="AH51" s="684">
        <f t="shared" ref="AH51:AH52" si="31">iferror(AG51/AG$53,"")</f>
        <v>0.4894777864</v>
      </c>
    </row>
    <row r="52">
      <c r="A52" s="704" t="s">
        <v>1729</v>
      </c>
      <c r="B52" s="702">
        <v>77.0</v>
      </c>
      <c r="C52" s="702">
        <v>91.0</v>
      </c>
      <c r="D52" s="702">
        <v>113.0</v>
      </c>
      <c r="E52" s="702">
        <v>90.0</v>
      </c>
      <c r="F52" s="702">
        <v>81.0</v>
      </c>
      <c r="G52" s="702">
        <v>54.0</v>
      </c>
      <c r="H52" s="702">
        <v>52.0</v>
      </c>
      <c r="I52" s="702">
        <v>53.0</v>
      </c>
      <c r="J52" s="702">
        <v>75.0</v>
      </c>
      <c r="K52" s="702">
        <v>52.0</v>
      </c>
      <c r="L52" s="702">
        <v>42.0</v>
      </c>
      <c r="M52" s="702">
        <v>37.0</v>
      </c>
      <c r="N52" s="702">
        <v>43.0</v>
      </c>
      <c r="O52" s="702">
        <v>476.0</v>
      </c>
      <c r="P52" s="702">
        <v>154.0</v>
      </c>
      <c r="Q52" s="702">
        <v>79.0</v>
      </c>
      <c r="R52" s="702">
        <v>160.0</v>
      </c>
      <c r="S52" s="702">
        <v>96.0</v>
      </c>
      <c r="T52" s="702">
        <v>125.0</v>
      </c>
      <c r="U52" s="702">
        <v>52.0</v>
      </c>
      <c r="V52" s="702">
        <v>39.0</v>
      </c>
      <c r="W52" s="702">
        <v>66.0</v>
      </c>
      <c r="X52" s="702">
        <v>69.0</v>
      </c>
      <c r="Y52" s="702">
        <v>89.0</v>
      </c>
      <c r="Z52" s="702">
        <v>97.0</v>
      </c>
      <c r="AA52" s="702">
        <v>61.0</v>
      </c>
      <c r="AB52" s="702">
        <v>42.0</v>
      </c>
      <c r="AC52" s="702">
        <v>29.0</v>
      </c>
      <c r="AD52" s="702">
        <v>36.0</v>
      </c>
      <c r="AE52" s="702">
        <v>42.0</v>
      </c>
      <c r="AF52" s="702">
        <v>48.0</v>
      </c>
      <c r="AG52" s="703">
        <f t="shared" si="30"/>
        <v>2620</v>
      </c>
      <c r="AH52" s="684">
        <f t="shared" si="31"/>
        <v>0.5105222136</v>
      </c>
    </row>
    <row r="53">
      <c r="A53" s="705" t="s">
        <v>1710</v>
      </c>
      <c r="B53" s="706">
        <f t="shared" ref="B53:AF53" si="32">SUM(B51:B52)</f>
        <v>146</v>
      </c>
      <c r="C53" s="706">
        <f t="shared" si="32"/>
        <v>194</v>
      </c>
      <c r="D53" s="706">
        <f t="shared" si="32"/>
        <v>294</v>
      </c>
      <c r="E53" s="706">
        <f t="shared" si="32"/>
        <v>255</v>
      </c>
      <c r="F53" s="706">
        <f t="shared" si="32"/>
        <v>230</v>
      </c>
      <c r="G53" s="706">
        <f t="shared" si="32"/>
        <v>167</v>
      </c>
      <c r="H53" s="706">
        <f t="shared" si="32"/>
        <v>129</v>
      </c>
      <c r="I53" s="706">
        <f t="shared" si="32"/>
        <v>120</v>
      </c>
      <c r="J53" s="706">
        <f t="shared" si="32"/>
        <v>136</v>
      </c>
      <c r="K53" s="706">
        <f t="shared" si="32"/>
        <v>116</v>
      </c>
      <c r="L53" s="706">
        <f t="shared" si="32"/>
        <v>82</v>
      </c>
      <c r="M53" s="706">
        <f t="shared" si="32"/>
        <v>70</v>
      </c>
      <c r="N53" s="706">
        <f t="shared" si="32"/>
        <v>72</v>
      </c>
      <c r="O53" s="706">
        <f t="shared" si="32"/>
        <v>939</v>
      </c>
      <c r="P53" s="706">
        <f t="shared" si="32"/>
        <v>297</v>
      </c>
      <c r="Q53" s="706">
        <f t="shared" si="32"/>
        <v>131</v>
      </c>
      <c r="R53" s="706">
        <f t="shared" si="32"/>
        <v>297</v>
      </c>
      <c r="S53" s="706">
        <f t="shared" si="32"/>
        <v>181</v>
      </c>
      <c r="T53" s="706">
        <f t="shared" si="32"/>
        <v>250</v>
      </c>
      <c r="U53" s="706">
        <f t="shared" si="32"/>
        <v>91</v>
      </c>
      <c r="V53" s="706">
        <f t="shared" si="32"/>
        <v>69</v>
      </c>
      <c r="W53" s="706">
        <f t="shared" si="32"/>
        <v>95</v>
      </c>
      <c r="X53" s="706">
        <f t="shared" si="32"/>
        <v>118</v>
      </c>
      <c r="Y53" s="706">
        <f t="shared" si="32"/>
        <v>136</v>
      </c>
      <c r="Z53" s="706">
        <f t="shared" si="32"/>
        <v>145</v>
      </c>
      <c r="AA53" s="706">
        <f t="shared" si="32"/>
        <v>84</v>
      </c>
      <c r="AB53" s="706">
        <f t="shared" si="32"/>
        <v>63</v>
      </c>
      <c r="AC53" s="706">
        <f t="shared" si="32"/>
        <v>49</v>
      </c>
      <c r="AD53" s="706">
        <f t="shared" si="32"/>
        <v>53</v>
      </c>
      <c r="AE53" s="706">
        <f t="shared" si="32"/>
        <v>53</v>
      </c>
      <c r="AF53" s="706">
        <f t="shared" si="32"/>
        <v>70</v>
      </c>
      <c r="AG53" s="688">
        <f t="shared" si="30"/>
        <v>5132</v>
      </c>
      <c r="AH53" s="689">
        <f>SUM(AH51:AH52)</f>
        <v>1</v>
      </c>
    </row>
    <row r="54">
      <c r="A54" s="690" t="s">
        <v>1727</v>
      </c>
      <c r="B54" s="691"/>
      <c r="C54" s="691"/>
      <c r="D54" s="691"/>
      <c r="E54" s="691"/>
      <c r="F54" s="691"/>
      <c r="G54" s="691"/>
      <c r="H54" s="691"/>
      <c r="I54" s="691"/>
      <c r="J54" s="691"/>
      <c r="K54" s="691"/>
      <c r="L54" s="691"/>
      <c r="M54" s="691"/>
      <c r="N54" s="691"/>
      <c r="O54" s="691"/>
      <c r="P54" s="691"/>
      <c r="Q54" s="691"/>
      <c r="R54" s="691"/>
      <c r="S54" s="691"/>
      <c r="T54" s="691"/>
      <c r="U54" s="691"/>
      <c r="V54" s="691"/>
      <c r="W54" s="691"/>
      <c r="X54" s="691"/>
      <c r="Y54" s="691"/>
      <c r="Z54" s="691"/>
      <c r="AA54" s="691"/>
      <c r="AB54" s="691"/>
      <c r="AC54" s="691"/>
      <c r="AD54" s="691"/>
      <c r="AE54" s="691"/>
      <c r="AF54" s="691"/>
      <c r="AG54" s="696"/>
      <c r="AH54" s="680"/>
    </row>
    <row r="55">
      <c r="A55" s="694" t="s">
        <v>1728</v>
      </c>
      <c r="B55" s="695">
        <f t="shared" ref="B55:AF55" si="33">iferror(B51/B$53,"")</f>
        <v>0.4726027397</v>
      </c>
      <c r="C55" s="695">
        <f t="shared" si="33"/>
        <v>0.5309278351</v>
      </c>
      <c r="D55" s="695">
        <f t="shared" si="33"/>
        <v>0.6156462585</v>
      </c>
      <c r="E55" s="695">
        <f t="shared" si="33"/>
        <v>0.6470588235</v>
      </c>
      <c r="F55" s="695">
        <f t="shared" si="33"/>
        <v>0.647826087</v>
      </c>
      <c r="G55" s="695">
        <f t="shared" si="33"/>
        <v>0.6766467066</v>
      </c>
      <c r="H55" s="695">
        <f t="shared" si="33"/>
        <v>0.5968992248</v>
      </c>
      <c r="I55" s="695">
        <f t="shared" si="33"/>
        <v>0.5583333333</v>
      </c>
      <c r="J55" s="695">
        <f t="shared" si="33"/>
        <v>0.4485294118</v>
      </c>
      <c r="K55" s="695">
        <f t="shared" si="33"/>
        <v>0.5517241379</v>
      </c>
      <c r="L55" s="695">
        <f t="shared" si="33"/>
        <v>0.487804878</v>
      </c>
      <c r="M55" s="695">
        <f t="shared" si="33"/>
        <v>0.4714285714</v>
      </c>
      <c r="N55" s="695">
        <f t="shared" si="33"/>
        <v>0.4027777778</v>
      </c>
      <c r="O55" s="695">
        <f t="shared" si="33"/>
        <v>0.4930777423</v>
      </c>
      <c r="P55" s="695">
        <f t="shared" si="33"/>
        <v>0.4814814815</v>
      </c>
      <c r="Q55" s="695">
        <f t="shared" si="33"/>
        <v>0.3969465649</v>
      </c>
      <c r="R55" s="695">
        <f t="shared" si="33"/>
        <v>0.4612794613</v>
      </c>
      <c r="S55" s="695">
        <f t="shared" si="33"/>
        <v>0.4696132597</v>
      </c>
      <c r="T55" s="695">
        <f t="shared" si="33"/>
        <v>0.5</v>
      </c>
      <c r="U55" s="695">
        <f t="shared" si="33"/>
        <v>0.4285714286</v>
      </c>
      <c r="V55" s="695">
        <f t="shared" si="33"/>
        <v>0.4347826087</v>
      </c>
      <c r="W55" s="695">
        <f t="shared" si="33"/>
        <v>0.3052631579</v>
      </c>
      <c r="X55" s="695">
        <f t="shared" si="33"/>
        <v>0.4152542373</v>
      </c>
      <c r="Y55" s="695">
        <f t="shared" si="33"/>
        <v>0.3455882353</v>
      </c>
      <c r="Z55" s="695">
        <f t="shared" si="33"/>
        <v>0.3310344828</v>
      </c>
      <c r="AA55" s="695">
        <f t="shared" si="33"/>
        <v>0.2738095238</v>
      </c>
      <c r="AB55" s="695">
        <f t="shared" si="33"/>
        <v>0.3333333333</v>
      </c>
      <c r="AC55" s="695">
        <f t="shared" si="33"/>
        <v>0.4081632653</v>
      </c>
      <c r="AD55" s="695">
        <f t="shared" si="33"/>
        <v>0.320754717</v>
      </c>
      <c r="AE55" s="695">
        <f t="shared" si="33"/>
        <v>0.2075471698</v>
      </c>
      <c r="AF55" s="695">
        <f t="shared" si="33"/>
        <v>0.3142857143</v>
      </c>
      <c r="AG55" s="679"/>
      <c r="AH55" s="680"/>
    </row>
    <row r="56">
      <c r="A56" s="694" t="s">
        <v>1729</v>
      </c>
      <c r="B56" s="695">
        <f t="shared" ref="B56:AF56" si="34">iferror(B52/B$53,"")</f>
        <v>0.5273972603</v>
      </c>
      <c r="C56" s="695">
        <f t="shared" si="34"/>
        <v>0.4690721649</v>
      </c>
      <c r="D56" s="695">
        <f t="shared" si="34"/>
        <v>0.3843537415</v>
      </c>
      <c r="E56" s="695">
        <f t="shared" si="34"/>
        <v>0.3529411765</v>
      </c>
      <c r="F56" s="695">
        <f t="shared" si="34"/>
        <v>0.352173913</v>
      </c>
      <c r="G56" s="695">
        <f t="shared" si="34"/>
        <v>0.3233532934</v>
      </c>
      <c r="H56" s="695">
        <f t="shared" si="34"/>
        <v>0.4031007752</v>
      </c>
      <c r="I56" s="695">
        <f t="shared" si="34"/>
        <v>0.4416666667</v>
      </c>
      <c r="J56" s="695">
        <f t="shared" si="34"/>
        <v>0.5514705882</v>
      </c>
      <c r="K56" s="695">
        <f t="shared" si="34"/>
        <v>0.4482758621</v>
      </c>
      <c r="L56" s="695">
        <f t="shared" si="34"/>
        <v>0.512195122</v>
      </c>
      <c r="M56" s="695">
        <f t="shared" si="34"/>
        <v>0.5285714286</v>
      </c>
      <c r="N56" s="695">
        <f t="shared" si="34"/>
        <v>0.5972222222</v>
      </c>
      <c r="O56" s="695">
        <f t="shared" si="34"/>
        <v>0.5069222577</v>
      </c>
      <c r="P56" s="695">
        <f t="shared" si="34"/>
        <v>0.5185185185</v>
      </c>
      <c r="Q56" s="695">
        <f t="shared" si="34"/>
        <v>0.6030534351</v>
      </c>
      <c r="R56" s="695">
        <f t="shared" si="34"/>
        <v>0.5387205387</v>
      </c>
      <c r="S56" s="695">
        <f t="shared" si="34"/>
        <v>0.5303867403</v>
      </c>
      <c r="T56" s="695">
        <f t="shared" si="34"/>
        <v>0.5</v>
      </c>
      <c r="U56" s="695">
        <f t="shared" si="34"/>
        <v>0.5714285714</v>
      </c>
      <c r="V56" s="695">
        <f t="shared" si="34"/>
        <v>0.5652173913</v>
      </c>
      <c r="W56" s="695">
        <f t="shared" si="34"/>
        <v>0.6947368421</v>
      </c>
      <c r="X56" s="695">
        <f t="shared" si="34"/>
        <v>0.5847457627</v>
      </c>
      <c r="Y56" s="695">
        <f t="shared" si="34"/>
        <v>0.6544117647</v>
      </c>
      <c r="Z56" s="695">
        <f t="shared" si="34"/>
        <v>0.6689655172</v>
      </c>
      <c r="AA56" s="695">
        <f t="shared" si="34"/>
        <v>0.7261904762</v>
      </c>
      <c r="AB56" s="695">
        <f t="shared" si="34"/>
        <v>0.6666666667</v>
      </c>
      <c r="AC56" s="695">
        <f t="shared" si="34"/>
        <v>0.5918367347</v>
      </c>
      <c r="AD56" s="695">
        <f t="shared" si="34"/>
        <v>0.679245283</v>
      </c>
      <c r="AE56" s="695">
        <f t="shared" si="34"/>
        <v>0.7924528302</v>
      </c>
      <c r="AF56" s="695">
        <f t="shared" si="34"/>
        <v>0.6857142857</v>
      </c>
      <c r="AG56" s="696"/>
      <c r="AH56" s="680"/>
    </row>
    <row r="57">
      <c r="A57" s="697"/>
      <c r="B57" s="707"/>
      <c r="C57" s="707"/>
      <c r="D57" s="707"/>
      <c r="E57" s="707"/>
      <c r="F57" s="707"/>
      <c r="G57" s="707"/>
      <c r="H57" s="707"/>
      <c r="I57" s="707"/>
      <c r="J57" s="707"/>
      <c r="K57" s="707"/>
      <c r="L57" s="707"/>
      <c r="M57" s="707"/>
      <c r="N57" s="707"/>
      <c r="O57" s="707"/>
      <c r="P57" s="707"/>
      <c r="Q57" s="707"/>
      <c r="R57" s="707"/>
      <c r="S57" s="707"/>
      <c r="T57" s="707"/>
      <c r="U57" s="707"/>
      <c r="V57" s="707"/>
      <c r="W57" s="707"/>
      <c r="X57" s="707"/>
      <c r="Y57" s="707"/>
      <c r="Z57" s="707"/>
      <c r="AA57" s="707"/>
      <c r="AB57" s="707"/>
      <c r="AC57" s="707"/>
      <c r="AD57" s="707"/>
      <c r="AE57" s="707"/>
      <c r="AF57" s="707"/>
      <c r="AG57" s="709"/>
      <c r="AH57" s="709"/>
    </row>
    <row r="58">
      <c r="A58" s="711" t="s">
        <v>1730</v>
      </c>
      <c r="B58" s="712"/>
      <c r="C58" s="712"/>
      <c r="D58" s="712"/>
      <c r="E58" s="712"/>
      <c r="F58" s="712"/>
      <c r="G58" s="712"/>
      <c r="H58" s="712"/>
      <c r="I58" s="712"/>
      <c r="J58" s="712"/>
      <c r="K58" s="712"/>
      <c r="L58" s="712"/>
      <c r="M58" s="712"/>
      <c r="N58" s="712"/>
      <c r="O58" s="712"/>
      <c r="P58" s="712"/>
      <c r="Q58" s="712"/>
      <c r="R58" s="712"/>
      <c r="S58" s="712"/>
      <c r="T58" s="712"/>
      <c r="U58" s="712"/>
      <c r="V58" s="712"/>
      <c r="W58" s="712"/>
      <c r="X58" s="712"/>
      <c r="Y58" s="712"/>
      <c r="Z58" s="712"/>
      <c r="AA58" s="712"/>
      <c r="AB58" s="712"/>
      <c r="AC58" s="712"/>
      <c r="AD58" s="712"/>
      <c r="AE58" s="712"/>
      <c r="AF58" s="712"/>
      <c r="AG58" s="680"/>
      <c r="AH58" s="680"/>
    </row>
    <row r="59">
      <c r="B59" s="712"/>
      <c r="C59" s="712"/>
      <c r="D59" s="712"/>
      <c r="E59" s="712"/>
      <c r="F59" s="712"/>
      <c r="G59" s="712"/>
      <c r="H59" s="712"/>
      <c r="I59" s="712"/>
      <c r="J59" s="712"/>
      <c r="K59" s="712"/>
      <c r="L59" s="712"/>
      <c r="M59" s="712"/>
      <c r="N59" s="712"/>
      <c r="O59" s="712"/>
      <c r="P59" s="712"/>
      <c r="Q59" s="712"/>
      <c r="R59" s="712"/>
      <c r="S59" s="712"/>
      <c r="T59" s="712"/>
      <c r="U59" s="712"/>
      <c r="V59" s="712"/>
      <c r="W59" s="712"/>
      <c r="X59" s="712"/>
      <c r="Y59" s="712"/>
      <c r="Z59" s="712"/>
      <c r="AA59" s="712"/>
      <c r="AB59" s="712"/>
      <c r="AC59" s="712"/>
      <c r="AD59" s="712"/>
      <c r="AE59" s="712"/>
      <c r="AF59" s="712"/>
      <c r="AG59" s="680"/>
      <c r="AH59" s="680"/>
    </row>
    <row r="60" outlineLevel="1">
      <c r="A60" s="677" t="s">
        <v>1731</v>
      </c>
      <c r="B60" s="678"/>
      <c r="C60" s="678"/>
      <c r="D60" s="678"/>
      <c r="E60" s="678"/>
      <c r="F60" s="678"/>
      <c r="G60" s="678"/>
      <c r="H60" s="678"/>
      <c r="I60" s="678"/>
      <c r="J60" s="678"/>
      <c r="K60" s="678"/>
      <c r="L60" s="678"/>
      <c r="M60" s="678"/>
      <c r="N60" s="678"/>
      <c r="O60" s="678"/>
      <c r="P60" s="678"/>
      <c r="Q60" s="678"/>
      <c r="R60" s="678"/>
      <c r="S60" s="678"/>
      <c r="T60" s="678"/>
      <c r="U60" s="678"/>
      <c r="V60" s="678"/>
      <c r="W60" s="678"/>
      <c r="X60" s="678"/>
      <c r="Y60" s="678"/>
      <c r="Z60" s="678"/>
      <c r="AA60" s="678"/>
      <c r="AB60" s="678"/>
      <c r="AC60" s="678"/>
      <c r="AD60" s="678"/>
      <c r="AE60" s="678"/>
      <c r="AF60" s="678"/>
      <c r="AG60" s="713"/>
      <c r="AH60" s="714"/>
    </row>
    <row r="61" outlineLevel="1">
      <c r="A61" s="2" t="s">
        <v>1732</v>
      </c>
      <c r="B61" s="702">
        <v>3.0</v>
      </c>
      <c r="C61" s="702">
        <v>6.0</v>
      </c>
      <c r="D61" s="702">
        <v>2.0</v>
      </c>
      <c r="E61" s="702">
        <v>0.0</v>
      </c>
      <c r="F61" s="702">
        <v>1.0</v>
      </c>
      <c r="G61" s="702">
        <v>1.0</v>
      </c>
      <c r="H61" s="702">
        <v>2.0</v>
      </c>
      <c r="I61" s="702">
        <v>1.0</v>
      </c>
      <c r="J61" s="702">
        <v>1.0</v>
      </c>
      <c r="K61" s="702">
        <v>0.0</v>
      </c>
      <c r="L61" s="702">
        <v>0.0</v>
      </c>
      <c r="M61" s="702">
        <v>1.0</v>
      </c>
      <c r="N61" s="702">
        <v>1.0</v>
      </c>
      <c r="O61" s="702">
        <v>3.0</v>
      </c>
      <c r="P61" s="702">
        <v>0.0</v>
      </c>
      <c r="Q61" s="702">
        <v>0.0</v>
      </c>
      <c r="R61" s="702">
        <v>1.0</v>
      </c>
      <c r="S61" s="702">
        <v>0.0</v>
      </c>
      <c r="T61" s="702">
        <v>1.0</v>
      </c>
      <c r="U61" s="702">
        <v>1.0</v>
      </c>
      <c r="V61" s="702">
        <v>0.0</v>
      </c>
      <c r="W61" s="702">
        <v>2.0</v>
      </c>
      <c r="X61" s="702">
        <v>2.0</v>
      </c>
      <c r="Y61" s="702">
        <v>1.0</v>
      </c>
      <c r="Z61" s="702">
        <v>1.0</v>
      </c>
      <c r="AA61" s="702">
        <v>2.0</v>
      </c>
      <c r="AB61" s="702">
        <v>0.0</v>
      </c>
      <c r="AC61" s="702">
        <v>1.0</v>
      </c>
      <c r="AD61" s="702">
        <v>1.0</v>
      </c>
      <c r="AE61" s="702">
        <v>0.0</v>
      </c>
      <c r="AF61" s="702">
        <v>0.0</v>
      </c>
      <c r="AG61" s="703">
        <f t="shared" ref="AG61:AG65" si="35">SUM(B61:AF61)</f>
        <v>35</v>
      </c>
      <c r="AH61" s="684">
        <f t="shared" ref="AH61:AH64" si="36">iferror(AG61/AG$65,"")</f>
        <v>0.0220541903</v>
      </c>
    </row>
    <row r="62" outlineLevel="1">
      <c r="A62" s="664" t="s">
        <v>1733</v>
      </c>
      <c r="B62" s="702">
        <v>33.0</v>
      </c>
      <c r="C62" s="702">
        <v>36.0</v>
      </c>
      <c r="D62" s="702">
        <v>51.0</v>
      </c>
      <c r="E62" s="702">
        <v>55.0</v>
      </c>
      <c r="F62" s="702">
        <v>42.0</v>
      </c>
      <c r="G62" s="702">
        <v>32.0</v>
      </c>
      <c r="H62" s="702">
        <v>23.0</v>
      </c>
      <c r="I62" s="702">
        <v>22.0</v>
      </c>
      <c r="J62" s="702">
        <v>20.0</v>
      </c>
      <c r="K62" s="702">
        <v>19.0</v>
      </c>
      <c r="L62" s="702">
        <v>9.0</v>
      </c>
      <c r="M62" s="702">
        <v>6.0</v>
      </c>
      <c r="N62" s="702">
        <v>2.0</v>
      </c>
      <c r="O62" s="702">
        <v>13.0</v>
      </c>
      <c r="P62" s="702">
        <v>7.0</v>
      </c>
      <c r="Q62" s="702">
        <v>9.0</v>
      </c>
      <c r="R62" s="702">
        <v>3.0</v>
      </c>
      <c r="S62" s="702">
        <v>11.0</v>
      </c>
      <c r="T62" s="702">
        <v>8.0</v>
      </c>
      <c r="U62" s="702">
        <v>7.0</v>
      </c>
      <c r="V62" s="702">
        <v>7.0</v>
      </c>
      <c r="W62" s="702">
        <v>11.0</v>
      </c>
      <c r="X62" s="702">
        <v>11.0</v>
      </c>
      <c r="Y62" s="702">
        <v>12.0</v>
      </c>
      <c r="Z62" s="702">
        <v>11.0</v>
      </c>
      <c r="AA62" s="702">
        <v>5.0</v>
      </c>
      <c r="AB62" s="702">
        <v>5.0</v>
      </c>
      <c r="AC62" s="702">
        <v>4.0</v>
      </c>
      <c r="AD62" s="702">
        <v>1.0</v>
      </c>
      <c r="AE62" s="702">
        <v>9.0</v>
      </c>
      <c r="AF62" s="702">
        <v>6.0</v>
      </c>
      <c r="AG62" s="703">
        <f t="shared" si="35"/>
        <v>490</v>
      </c>
      <c r="AH62" s="684">
        <f t="shared" si="36"/>
        <v>0.3087586641</v>
      </c>
    </row>
    <row r="63" outlineLevel="1">
      <c r="A63" s="664" t="s">
        <v>1734</v>
      </c>
      <c r="B63" s="702">
        <v>35.0</v>
      </c>
      <c r="C63" s="702">
        <v>52.0</v>
      </c>
      <c r="D63" s="702">
        <v>106.0</v>
      </c>
      <c r="E63" s="702">
        <v>90.0</v>
      </c>
      <c r="F63" s="702">
        <v>87.0</v>
      </c>
      <c r="G63" s="702">
        <v>63.0</v>
      </c>
      <c r="H63" s="702">
        <v>42.0</v>
      </c>
      <c r="I63" s="702">
        <v>26.0</v>
      </c>
      <c r="J63" s="702">
        <v>28.0</v>
      </c>
      <c r="K63" s="702">
        <v>22.0</v>
      </c>
      <c r="L63" s="702">
        <v>12.0</v>
      </c>
      <c r="M63" s="702">
        <v>13.0</v>
      </c>
      <c r="N63" s="702">
        <v>11.0</v>
      </c>
      <c r="O63" s="702">
        <v>31.0</v>
      </c>
      <c r="P63" s="702">
        <v>17.0</v>
      </c>
      <c r="Q63" s="702">
        <v>11.0</v>
      </c>
      <c r="R63" s="702">
        <v>16.0</v>
      </c>
      <c r="S63" s="702">
        <v>16.0</v>
      </c>
      <c r="T63" s="702">
        <v>11.0</v>
      </c>
      <c r="U63" s="702">
        <v>6.0</v>
      </c>
      <c r="V63" s="702">
        <v>8.0</v>
      </c>
      <c r="W63" s="702">
        <v>18.0</v>
      </c>
      <c r="X63" s="702">
        <v>14.0</v>
      </c>
      <c r="Y63" s="702">
        <v>25.0</v>
      </c>
      <c r="Z63" s="702">
        <v>29.0</v>
      </c>
      <c r="AA63" s="702">
        <v>14.0</v>
      </c>
      <c r="AB63" s="702">
        <v>18.0</v>
      </c>
      <c r="AC63" s="702">
        <v>10.0</v>
      </c>
      <c r="AD63" s="702">
        <v>8.0</v>
      </c>
      <c r="AE63" s="702">
        <v>10.0</v>
      </c>
      <c r="AF63" s="702">
        <v>9.0</v>
      </c>
      <c r="AG63" s="703">
        <f t="shared" si="35"/>
        <v>858</v>
      </c>
      <c r="AH63" s="684">
        <f t="shared" si="36"/>
        <v>0.5406427221</v>
      </c>
    </row>
    <row r="64" outlineLevel="1">
      <c r="A64" s="664" t="s">
        <v>1735</v>
      </c>
      <c r="B64" s="702">
        <v>8.0</v>
      </c>
      <c r="C64" s="702">
        <v>10.0</v>
      </c>
      <c r="D64" s="702">
        <v>11.0</v>
      </c>
      <c r="E64" s="702">
        <v>13.0</v>
      </c>
      <c r="F64" s="702">
        <v>14.0</v>
      </c>
      <c r="G64" s="702">
        <v>10.0</v>
      </c>
      <c r="H64" s="702">
        <v>3.0</v>
      </c>
      <c r="I64" s="702">
        <v>8.0</v>
      </c>
      <c r="J64" s="702">
        <v>6.0</v>
      </c>
      <c r="K64" s="702">
        <v>2.0</v>
      </c>
      <c r="L64" s="702">
        <v>5.0</v>
      </c>
      <c r="M64" s="702">
        <v>3.0</v>
      </c>
      <c r="N64" s="702">
        <v>3.0</v>
      </c>
      <c r="O64" s="702">
        <v>10.0</v>
      </c>
      <c r="P64" s="702">
        <v>11.0</v>
      </c>
      <c r="Q64" s="702">
        <v>3.0</v>
      </c>
      <c r="R64" s="702">
        <v>6.0</v>
      </c>
      <c r="S64" s="702">
        <v>7.0</v>
      </c>
      <c r="T64" s="702">
        <v>9.0</v>
      </c>
      <c r="U64" s="702">
        <v>6.0</v>
      </c>
      <c r="V64" s="702">
        <v>4.0</v>
      </c>
      <c r="W64" s="702">
        <v>8.0</v>
      </c>
      <c r="X64" s="702">
        <v>6.0</v>
      </c>
      <c r="Y64" s="702">
        <v>8.0</v>
      </c>
      <c r="Z64" s="702">
        <v>9.0</v>
      </c>
      <c r="AA64" s="702">
        <v>7.0</v>
      </c>
      <c r="AB64" s="702">
        <v>2.0</v>
      </c>
      <c r="AC64" s="702">
        <v>0.0</v>
      </c>
      <c r="AD64" s="702">
        <v>2.0</v>
      </c>
      <c r="AE64" s="702">
        <v>5.0</v>
      </c>
      <c r="AF64" s="702">
        <v>5.0</v>
      </c>
      <c r="AG64" s="703">
        <f t="shared" si="35"/>
        <v>204</v>
      </c>
      <c r="AH64" s="684">
        <f t="shared" si="36"/>
        <v>0.1285444234</v>
      </c>
    </row>
    <row r="65" outlineLevel="1">
      <c r="A65" s="715" t="s">
        <v>1710</v>
      </c>
      <c r="B65" s="716">
        <f t="shared" ref="B65:AF65" si="37">SUM(B61:B64)</f>
        <v>79</v>
      </c>
      <c r="C65" s="716">
        <f t="shared" si="37"/>
        <v>104</v>
      </c>
      <c r="D65" s="716">
        <f t="shared" si="37"/>
        <v>170</v>
      </c>
      <c r="E65" s="716">
        <f t="shared" si="37"/>
        <v>158</v>
      </c>
      <c r="F65" s="716">
        <f t="shared" si="37"/>
        <v>144</v>
      </c>
      <c r="G65" s="716">
        <f t="shared" si="37"/>
        <v>106</v>
      </c>
      <c r="H65" s="716">
        <f t="shared" si="37"/>
        <v>70</v>
      </c>
      <c r="I65" s="716">
        <f t="shared" si="37"/>
        <v>57</v>
      </c>
      <c r="J65" s="716">
        <f t="shared" si="37"/>
        <v>55</v>
      </c>
      <c r="K65" s="716">
        <f t="shared" si="37"/>
        <v>43</v>
      </c>
      <c r="L65" s="716">
        <f t="shared" si="37"/>
        <v>26</v>
      </c>
      <c r="M65" s="716">
        <f t="shared" si="37"/>
        <v>23</v>
      </c>
      <c r="N65" s="716">
        <f t="shared" si="37"/>
        <v>17</v>
      </c>
      <c r="O65" s="716">
        <f t="shared" si="37"/>
        <v>57</v>
      </c>
      <c r="P65" s="716">
        <f t="shared" si="37"/>
        <v>35</v>
      </c>
      <c r="Q65" s="716">
        <f t="shared" si="37"/>
        <v>23</v>
      </c>
      <c r="R65" s="716">
        <f t="shared" si="37"/>
        <v>26</v>
      </c>
      <c r="S65" s="716">
        <f t="shared" si="37"/>
        <v>34</v>
      </c>
      <c r="T65" s="716">
        <f t="shared" si="37"/>
        <v>29</v>
      </c>
      <c r="U65" s="716">
        <f t="shared" si="37"/>
        <v>20</v>
      </c>
      <c r="V65" s="716">
        <f t="shared" si="37"/>
        <v>19</v>
      </c>
      <c r="W65" s="716">
        <f t="shared" si="37"/>
        <v>39</v>
      </c>
      <c r="X65" s="716">
        <f t="shared" si="37"/>
        <v>33</v>
      </c>
      <c r="Y65" s="716">
        <f t="shared" si="37"/>
        <v>46</v>
      </c>
      <c r="Z65" s="716">
        <f t="shared" si="37"/>
        <v>50</v>
      </c>
      <c r="AA65" s="716">
        <f t="shared" si="37"/>
        <v>28</v>
      </c>
      <c r="AB65" s="716">
        <f t="shared" si="37"/>
        <v>25</v>
      </c>
      <c r="AC65" s="716">
        <f t="shared" si="37"/>
        <v>15</v>
      </c>
      <c r="AD65" s="716">
        <f t="shared" si="37"/>
        <v>12</v>
      </c>
      <c r="AE65" s="716">
        <f t="shared" si="37"/>
        <v>24</v>
      </c>
      <c r="AF65" s="716">
        <f t="shared" si="37"/>
        <v>20</v>
      </c>
      <c r="AG65" s="717">
        <f t="shared" si="35"/>
        <v>1587</v>
      </c>
      <c r="AH65" s="718">
        <f>SUM(AH61:AH64)</f>
        <v>1</v>
      </c>
    </row>
    <row r="66" outlineLevel="1">
      <c r="A66" s="690" t="s">
        <v>1736</v>
      </c>
      <c r="B66" s="691"/>
      <c r="C66" s="691"/>
      <c r="D66" s="691"/>
      <c r="E66" s="691"/>
      <c r="F66" s="691"/>
      <c r="G66" s="691"/>
      <c r="H66" s="691"/>
      <c r="I66" s="691"/>
      <c r="J66" s="691"/>
      <c r="K66" s="691"/>
      <c r="L66" s="691"/>
      <c r="M66" s="691"/>
      <c r="N66" s="691"/>
      <c r="O66" s="691"/>
      <c r="P66" s="691"/>
      <c r="Q66" s="691"/>
      <c r="R66" s="691"/>
      <c r="S66" s="691"/>
      <c r="T66" s="691"/>
      <c r="U66" s="691"/>
      <c r="V66" s="691"/>
      <c r="W66" s="691"/>
      <c r="X66" s="691"/>
      <c r="Y66" s="691"/>
      <c r="Z66" s="691"/>
      <c r="AA66" s="691"/>
      <c r="AB66" s="691"/>
      <c r="AC66" s="691"/>
      <c r="AD66" s="691"/>
      <c r="AE66" s="691"/>
      <c r="AF66" s="691"/>
      <c r="AG66" s="679"/>
      <c r="AH66" s="680"/>
    </row>
    <row r="67" outlineLevel="1">
      <c r="A67" s="694" t="s">
        <v>1732</v>
      </c>
      <c r="B67" s="695">
        <f t="shared" ref="B67:AF67" si="38">iferror(B61/B$65,"")</f>
        <v>0.03797468354</v>
      </c>
      <c r="C67" s="695">
        <f t="shared" si="38"/>
        <v>0.05769230769</v>
      </c>
      <c r="D67" s="695">
        <f t="shared" si="38"/>
        <v>0.01176470588</v>
      </c>
      <c r="E67" s="695">
        <f t="shared" si="38"/>
        <v>0</v>
      </c>
      <c r="F67" s="695">
        <f t="shared" si="38"/>
        <v>0.006944444444</v>
      </c>
      <c r="G67" s="695">
        <f t="shared" si="38"/>
        <v>0.009433962264</v>
      </c>
      <c r="H67" s="695">
        <f t="shared" si="38"/>
        <v>0.02857142857</v>
      </c>
      <c r="I67" s="695">
        <f t="shared" si="38"/>
        <v>0.01754385965</v>
      </c>
      <c r="J67" s="695">
        <f t="shared" si="38"/>
        <v>0.01818181818</v>
      </c>
      <c r="K67" s="695">
        <f t="shared" si="38"/>
        <v>0</v>
      </c>
      <c r="L67" s="695">
        <f t="shared" si="38"/>
        <v>0</v>
      </c>
      <c r="M67" s="695">
        <f t="shared" si="38"/>
        <v>0.04347826087</v>
      </c>
      <c r="N67" s="695">
        <f t="shared" si="38"/>
        <v>0.05882352941</v>
      </c>
      <c r="O67" s="695">
        <f t="shared" si="38"/>
        <v>0.05263157895</v>
      </c>
      <c r="P67" s="695">
        <f t="shared" si="38"/>
        <v>0</v>
      </c>
      <c r="Q67" s="695">
        <f t="shared" si="38"/>
        <v>0</v>
      </c>
      <c r="R67" s="695">
        <f t="shared" si="38"/>
        <v>0.03846153846</v>
      </c>
      <c r="S67" s="695">
        <f t="shared" si="38"/>
        <v>0</v>
      </c>
      <c r="T67" s="695">
        <f t="shared" si="38"/>
        <v>0.03448275862</v>
      </c>
      <c r="U67" s="695">
        <f t="shared" si="38"/>
        <v>0.05</v>
      </c>
      <c r="V67" s="695">
        <f t="shared" si="38"/>
        <v>0</v>
      </c>
      <c r="W67" s="695">
        <f t="shared" si="38"/>
        <v>0.05128205128</v>
      </c>
      <c r="X67" s="695">
        <f t="shared" si="38"/>
        <v>0.06060606061</v>
      </c>
      <c r="Y67" s="695">
        <f t="shared" si="38"/>
        <v>0.02173913043</v>
      </c>
      <c r="Z67" s="695">
        <f t="shared" si="38"/>
        <v>0.02</v>
      </c>
      <c r="AA67" s="695">
        <f t="shared" si="38"/>
        <v>0.07142857143</v>
      </c>
      <c r="AB67" s="695">
        <f t="shared" si="38"/>
        <v>0</v>
      </c>
      <c r="AC67" s="695">
        <f t="shared" si="38"/>
        <v>0.06666666667</v>
      </c>
      <c r="AD67" s="695">
        <f t="shared" si="38"/>
        <v>0.08333333333</v>
      </c>
      <c r="AE67" s="695">
        <f t="shared" si="38"/>
        <v>0</v>
      </c>
      <c r="AF67" s="695">
        <f t="shared" si="38"/>
        <v>0</v>
      </c>
      <c r="AG67" s="679"/>
      <c r="AH67" s="680"/>
    </row>
    <row r="68" outlineLevel="1">
      <c r="A68" s="694" t="s">
        <v>1733</v>
      </c>
      <c r="B68" s="695">
        <f t="shared" ref="B68:AF68" si="39">iferror(B62/B$65,"")</f>
        <v>0.417721519</v>
      </c>
      <c r="C68" s="695">
        <f t="shared" si="39"/>
        <v>0.3461538462</v>
      </c>
      <c r="D68" s="695">
        <f t="shared" si="39"/>
        <v>0.3</v>
      </c>
      <c r="E68" s="695">
        <f t="shared" si="39"/>
        <v>0.3481012658</v>
      </c>
      <c r="F68" s="695">
        <f t="shared" si="39"/>
        <v>0.2916666667</v>
      </c>
      <c r="G68" s="695">
        <f t="shared" si="39"/>
        <v>0.3018867925</v>
      </c>
      <c r="H68" s="695">
        <f t="shared" si="39"/>
        <v>0.3285714286</v>
      </c>
      <c r="I68" s="695">
        <f t="shared" si="39"/>
        <v>0.3859649123</v>
      </c>
      <c r="J68" s="695">
        <f t="shared" si="39"/>
        <v>0.3636363636</v>
      </c>
      <c r="K68" s="695">
        <f t="shared" si="39"/>
        <v>0.4418604651</v>
      </c>
      <c r="L68" s="695">
        <f t="shared" si="39"/>
        <v>0.3461538462</v>
      </c>
      <c r="M68" s="695">
        <f t="shared" si="39"/>
        <v>0.2608695652</v>
      </c>
      <c r="N68" s="695">
        <f t="shared" si="39"/>
        <v>0.1176470588</v>
      </c>
      <c r="O68" s="695">
        <f t="shared" si="39"/>
        <v>0.2280701754</v>
      </c>
      <c r="P68" s="695">
        <f t="shared" si="39"/>
        <v>0.2</v>
      </c>
      <c r="Q68" s="695">
        <f t="shared" si="39"/>
        <v>0.3913043478</v>
      </c>
      <c r="R68" s="695">
        <f t="shared" si="39"/>
        <v>0.1153846154</v>
      </c>
      <c r="S68" s="695">
        <f t="shared" si="39"/>
        <v>0.3235294118</v>
      </c>
      <c r="T68" s="695">
        <f t="shared" si="39"/>
        <v>0.275862069</v>
      </c>
      <c r="U68" s="695">
        <f t="shared" si="39"/>
        <v>0.35</v>
      </c>
      <c r="V68" s="695">
        <f t="shared" si="39"/>
        <v>0.3684210526</v>
      </c>
      <c r="W68" s="695">
        <f t="shared" si="39"/>
        <v>0.2820512821</v>
      </c>
      <c r="X68" s="695">
        <f t="shared" si="39"/>
        <v>0.3333333333</v>
      </c>
      <c r="Y68" s="695">
        <f t="shared" si="39"/>
        <v>0.2608695652</v>
      </c>
      <c r="Z68" s="695">
        <f t="shared" si="39"/>
        <v>0.22</v>
      </c>
      <c r="AA68" s="695">
        <f t="shared" si="39"/>
        <v>0.1785714286</v>
      </c>
      <c r="AB68" s="695">
        <f t="shared" si="39"/>
        <v>0.2</v>
      </c>
      <c r="AC68" s="695">
        <f t="shared" si="39"/>
        <v>0.2666666667</v>
      </c>
      <c r="AD68" s="695">
        <f t="shared" si="39"/>
        <v>0.08333333333</v>
      </c>
      <c r="AE68" s="695">
        <f t="shared" si="39"/>
        <v>0.375</v>
      </c>
      <c r="AF68" s="695">
        <f t="shared" si="39"/>
        <v>0.3</v>
      </c>
      <c r="AG68" s="679"/>
      <c r="AH68" s="680"/>
    </row>
    <row r="69" outlineLevel="1">
      <c r="A69" s="694" t="s">
        <v>1734</v>
      </c>
      <c r="B69" s="695">
        <f t="shared" ref="B69:AF69" si="40">iferror(B63/B$65,"")</f>
        <v>0.4430379747</v>
      </c>
      <c r="C69" s="695">
        <f t="shared" si="40"/>
        <v>0.5</v>
      </c>
      <c r="D69" s="695">
        <f t="shared" si="40"/>
        <v>0.6235294118</v>
      </c>
      <c r="E69" s="695">
        <f t="shared" si="40"/>
        <v>0.5696202532</v>
      </c>
      <c r="F69" s="695">
        <f t="shared" si="40"/>
        <v>0.6041666667</v>
      </c>
      <c r="G69" s="695">
        <f t="shared" si="40"/>
        <v>0.5943396226</v>
      </c>
      <c r="H69" s="695">
        <f t="shared" si="40"/>
        <v>0.6</v>
      </c>
      <c r="I69" s="695">
        <f t="shared" si="40"/>
        <v>0.4561403509</v>
      </c>
      <c r="J69" s="695">
        <f t="shared" si="40"/>
        <v>0.5090909091</v>
      </c>
      <c r="K69" s="695">
        <f t="shared" si="40"/>
        <v>0.511627907</v>
      </c>
      <c r="L69" s="695">
        <f t="shared" si="40"/>
        <v>0.4615384615</v>
      </c>
      <c r="M69" s="695">
        <f t="shared" si="40"/>
        <v>0.5652173913</v>
      </c>
      <c r="N69" s="695">
        <f t="shared" si="40"/>
        <v>0.6470588235</v>
      </c>
      <c r="O69" s="695">
        <f t="shared" si="40"/>
        <v>0.5438596491</v>
      </c>
      <c r="P69" s="695">
        <f t="shared" si="40"/>
        <v>0.4857142857</v>
      </c>
      <c r="Q69" s="695">
        <f t="shared" si="40"/>
        <v>0.4782608696</v>
      </c>
      <c r="R69" s="695">
        <f t="shared" si="40"/>
        <v>0.6153846154</v>
      </c>
      <c r="S69" s="695">
        <f t="shared" si="40"/>
        <v>0.4705882353</v>
      </c>
      <c r="T69" s="695">
        <f t="shared" si="40"/>
        <v>0.3793103448</v>
      </c>
      <c r="U69" s="695">
        <f t="shared" si="40"/>
        <v>0.3</v>
      </c>
      <c r="V69" s="695">
        <f t="shared" si="40"/>
        <v>0.4210526316</v>
      </c>
      <c r="W69" s="695">
        <f t="shared" si="40"/>
        <v>0.4615384615</v>
      </c>
      <c r="X69" s="695">
        <f t="shared" si="40"/>
        <v>0.4242424242</v>
      </c>
      <c r="Y69" s="695">
        <f t="shared" si="40"/>
        <v>0.5434782609</v>
      </c>
      <c r="Z69" s="695">
        <f t="shared" si="40"/>
        <v>0.58</v>
      </c>
      <c r="AA69" s="695">
        <f t="shared" si="40"/>
        <v>0.5</v>
      </c>
      <c r="AB69" s="695">
        <f t="shared" si="40"/>
        <v>0.72</v>
      </c>
      <c r="AC69" s="695">
        <f t="shared" si="40"/>
        <v>0.6666666667</v>
      </c>
      <c r="AD69" s="695">
        <f t="shared" si="40"/>
        <v>0.6666666667</v>
      </c>
      <c r="AE69" s="695">
        <f t="shared" si="40"/>
        <v>0.4166666667</v>
      </c>
      <c r="AF69" s="695">
        <f t="shared" si="40"/>
        <v>0.45</v>
      </c>
      <c r="AG69" s="679"/>
      <c r="AH69" s="680"/>
    </row>
    <row r="70" outlineLevel="1">
      <c r="A70" s="694" t="s">
        <v>1735</v>
      </c>
      <c r="B70" s="695">
        <f t="shared" ref="B70:AF70" si="41">iferror(B64/B$65,"")</f>
        <v>0.1012658228</v>
      </c>
      <c r="C70" s="695">
        <f t="shared" si="41"/>
        <v>0.09615384615</v>
      </c>
      <c r="D70" s="695">
        <f t="shared" si="41"/>
        <v>0.06470588235</v>
      </c>
      <c r="E70" s="695">
        <f t="shared" si="41"/>
        <v>0.08227848101</v>
      </c>
      <c r="F70" s="695">
        <f t="shared" si="41"/>
        <v>0.09722222222</v>
      </c>
      <c r="G70" s="695">
        <f t="shared" si="41"/>
        <v>0.09433962264</v>
      </c>
      <c r="H70" s="695">
        <f t="shared" si="41"/>
        <v>0.04285714286</v>
      </c>
      <c r="I70" s="695">
        <f t="shared" si="41"/>
        <v>0.1403508772</v>
      </c>
      <c r="J70" s="695">
        <f t="shared" si="41"/>
        <v>0.1090909091</v>
      </c>
      <c r="K70" s="695">
        <f t="shared" si="41"/>
        <v>0.04651162791</v>
      </c>
      <c r="L70" s="695">
        <f t="shared" si="41"/>
        <v>0.1923076923</v>
      </c>
      <c r="M70" s="695">
        <f t="shared" si="41"/>
        <v>0.1304347826</v>
      </c>
      <c r="N70" s="695">
        <f t="shared" si="41"/>
        <v>0.1764705882</v>
      </c>
      <c r="O70" s="695">
        <f t="shared" si="41"/>
        <v>0.1754385965</v>
      </c>
      <c r="P70" s="695">
        <f t="shared" si="41"/>
        <v>0.3142857143</v>
      </c>
      <c r="Q70" s="695">
        <f t="shared" si="41"/>
        <v>0.1304347826</v>
      </c>
      <c r="R70" s="695">
        <f t="shared" si="41"/>
        <v>0.2307692308</v>
      </c>
      <c r="S70" s="695">
        <f t="shared" si="41"/>
        <v>0.2058823529</v>
      </c>
      <c r="T70" s="695">
        <f t="shared" si="41"/>
        <v>0.3103448276</v>
      </c>
      <c r="U70" s="695">
        <f t="shared" si="41"/>
        <v>0.3</v>
      </c>
      <c r="V70" s="695">
        <f t="shared" si="41"/>
        <v>0.2105263158</v>
      </c>
      <c r="W70" s="695">
        <f t="shared" si="41"/>
        <v>0.2051282051</v>
      </c>
      <c r="X70" s="695">
        <f t="shared" si="41"/>
        <v>0.1818181818</v>
      </c>
      <c r="Y70" s="695">
        <f t="shared" si="41"/>
        <v>0.1739130435</v>
      </c>
      <c r="Z70" s="695">
        <f t="shared" si="41"/>
        <v>0.18</v>
      </c>
      <c r="AA70" s="695">
        <f t="shared" si="41"/>
        <v>0.25</v>
      </c>
      <c r="AB70" s="695">
        <f t="shared" si="41"/>
        <v>0.08</v>
      </c>
      <c r="AC70" s="695">
        <f t="shared" si="41"/>
        <v>0</v>
      </c>
      <c r="AD70" s="695">
        <f t="shared" si="41"/>
        <v>0.1666666667</v>
      </c>
      <c r="AE70" s="695">
        <f t="shared" si="41"/>
        <v>0.2083333333</v>
      </c>
      <c r="AF70" s="695">
        <f t="shared" si="41"/>
        <v>0.25</v>
      </c>
      <c r="AG70" s="679"/>
      <c r="AH70" s="680"/>
    </row>
    <row r="71" outlineLevel="1">
      <c r="A71" s="719" t="s">
        <v>1737</v>
      </c>
      <c r="B71" s="720"/>
      <c r="C71" s="720"/>
      <c r="D71" s="720"/>
      <c r="E71" s="720"/>
      <c r="F71" s="720"/>
      <c r="G71" s="720"/>
      <c r="H71" s="720"/>
      <c r="I71" s="720"/>
      <c r="J71" s="720"/>
      <c r="K71" s="720"/>
      <c r="L71" s="720"/>
      <c r="M71" s="720"/>
      <c r="N71" s="720"/>
      <c r="O71" s="720"/>
      <c r="P71" s="720"/>
      <c r="Q71" s="720"/>
      <c r="R71" s="720"/>
      <c r="S71" s="720"/>
      <c r="T71" s="720"/>
      <c r="U71" s="720"/>
      <c r="V71" s="720"/>
      <c r="W71" s="720"/>
      <c r="X71" s="720"/>
      <c r="Y71" s="720"/>
      <c r="Z71" s="720"/>
      <c r="AA71" s="720"/>
      <c r="AB71" s="720"/>
      <c r="AC71" s="720"/>
      <c r="AD71" s="720"/>
      <c r="AE71" s="720"/>
      <c r="AF71" s="720"/>
      <c r="AG71" s="721"/>
      <c r="AH71" s="722"/>
    </row>
    <row r="72" outlineLevel="1">
      <c r="A72" s="2" t="s">
        <v>1738</v>
      </c>
      <c r="B72" s="702">
        <v>22.0</v>
      </c>
      <c r="C72" s="702">
        <v>48.0</v>
      </c>
      <c r="D72" s="702">
        <v>94.0</v>
      </c>
      <c r="E72" s="702">
        <v>64.0</v>
      </c>
      <c r="F72" s="702">
        <v>62.0</v>
      </c>
      <c r="G72" s="702">
        <v>54.0</v>
      </c>
      <c r="H72" s="702">
        <v>35.0</v>
      </c>
      <c r="I72" s="702">
        <v>26.0</v>
      </c>
      <c r="J72" s="702">
        <v>33.0</v>
      </c>
      <c r="K72" s="702">
        <v>29.0</v>
      </c>
      <c r="L72" s="702">
        <v>16.0</v>
      </c>
      <c r="M72" s="702">
        <v>18.0</v>
      </c>
      <c r="N72" s="702">
        <v>14.0</v>
      </c>
      <c r="O72" s="702">
        <v>32.0</v>
      </c>
      <c r="P72" s="702">
        <v>17.0</v>
      </c>
      <c r="Q72" s="702">
        <v>8.0</v>
      </c>
      <c r="R72" s="702">
        <v>15.0</v>
      </c>
      <c r="S72" s="702">
        <v>13.0</v>
      </c>
      <c r="T72" s="702">
        <v>9.0</v>
      </c>
      <c r="U72" s="702">
        <v>11.0</v>
      </c>
      <c r="V72" s="702">
        <v>11.0</v>
      </c>
      <c r="W72" s="702">
        <v>12.0</v>
      </c>
      <c r="X72" s="702">
        <v>19.0</v>
      </c>
      <c r="Y72" s="702">
        <v>29.0</v>
      </c>
      <c r="Z72" s="702">
        <v>27.0</v>
      </c>
      <c r="AA72" s="702">
        <v>14.0</v>
      </c>
      <c r="AB72" s="702">
        <v>18.0</v>
      </c>
      <c r="AC72" s="702">
        <v>7.0</v>
      </c>
      <c r="AD72" s="702">
        <v>8.0</v>
      </c>
      <c r="AE72" s="702">
        <v>16.0</v>
      </c>
      <c r="AF72" s="702">
        <v>12.0</v>
      </c>
      <c r="AG72" s="703">
        <f t="shared" ref="AG72:AG80" si="42">SUM(B72:AF72)</f>
        <v>793</v>
      </c>
      <c r="AH72" s="684">
        <f t="shared" ref="AH72:AH79" si="43">iferror(AG72/AG$80,"")</f>
        <v>0.3576905728</v>
      </c>
    </row>
    <row r="73" outlineLevel="1">
      <c r="A73" s="664" t="s">
        <v>1739</v>
      </c>
      <c r="B73" s="702">
        <v>52.0</v>
      </c>
      <c r="C73" s="702">
        <v>62.0</v>
      </c>
      <c r="D73" s="702">
        <v>76.0</v>
      </c>
      <c r="E73" s="702">
        <v>76.0</v>
      </c>
      <c r="F73" s="702">
        <v>80.0</v>
      </c>
      <c r="G73" s="702">
        <v>44.0</v>
      </c>
      <c r="H73" s="702">
        <v>31.0</v>
      </c>
      <c r="I73" s="702">
        <v>33.0</v>
      </c>
      <c r="J73" s="702">
        <v>42.0</v>
      </c>
      <c r="K73" s="702">
        <v>19.0</v>
      </c>
      <c r="L73" s="702">
        <v>24.0</v>
      </c>
      <c r="M73" s="702">
        <v>16.0</v>
      </c>
      <c r="N73" s="702">
        <v>16.0</v>
      </c>
      <c r="O73" s="702">
        <v>58.0</v>
      </c>
      <c r="P73" s="702">
        <v>35.0</v>
      </c>
      <c r="Q73" s="702">
        <v>22.0</v>
      </c>
      <c r="R73" s="702">
        <v>30.0</v>
      </c>
      <c r="S73" s="702">
        <v>32.0</v>
      </c>
      <c r="T73" s="702">
        <v>26.0</v>
      </c>
      <c r="U73" s="702">
        <v>18.0</v>
      </c>
      <c r="V73" s="702">
        <v>15.0</v>
      </c>
      <c r="W73" s="702">
        <v>25.0</v>
      </c>
      <c r="X73" s="702">
        <v>32.0</v>
      </c>
      <c r="Y73" s="702">
        <v>32.0</v>
      </c>
      <c r="Z73" s="702">
        <v>46.0</v>
      </c>
      <c r="AA73" s="702">
        <v>21.0</v>
      </c>
      <c r="AB73" s="702">
        <v>15.0</v>
      </c>
      <c r="AC73" s="702">
        <v>13.0</v>
      </c>
      <c r="AD73" s="702">
        <v>8.0</v>
      </c>
      <c r="AE73" s="702">
        <v>14.0</v>
      </c>
      <c r="AF73" s="702">
        <v>12.0</v>
      </c>
      <c r="AG73" s="703">
        <f t="shared" si="42"/>
        <v>1025</v>
      </c>
      <c r="AH73" s="684">
        <f t="shared" si="43"/>
        <v>0.4623364908</v>
      </c>
    </row>
    <row r="74" outlineLevel="1">
      <c r="A74" s="664" t="s">
        <v>256</v>
      </c>
      <c r="B74" s="702">
        <v>0.0</v>
      </c>
      <c r="C74" s="702">
        <v>2.0</v>
      </c>
      <c r="D74" s="702">
        <v>3.0</v>
      </c>
      <c r="E74" s="702">
        <v>3.0</v>
      </c>
      <c r="F74" s="702">
        <v>1.0</v>
      </c>
      <c r="G74" s="702">
        <v>0.0</v>
      </c>
      <c r="H74" s="702">
        <v>1.0</v>
      </c>
      <c r="I74" s="702">
        <v>1.0</v>
      </c>
      <c r="J74" s="702">
        <v>1.0</v>
      </c>
      <c r="K74" s="702">
        <v>1.0</v>
      </c>
      <c r="L74" s="702">
        <v>0.0</v>
      </c>
      <c r="M74" s="702">
        <v>0.0</v>
      </c>
      <c r="N74" s="702">
        <v>0.0</v>
      </c>
      <c r="O74" s="702">
        <v>1.0</v>
      </c>
      <c r="P74" s="702">
        <v>0.0</v>
      </c>
      <c r="Q74" s="702">
        <v>0.0</v>
      </c>
      <c r="R74" s="702">
        <v>2.0</v>
      </c>
      <c r="S74" s="702">
        <v>1.0</v>
      </c>
      <c r="T74" s="702">
        <v>0.0</v>
      </c>
      <c r="U74" s="702">
        <v>1.0</v>
      </c>
      <c r="V74" s="702">
        <v>1.0</v>
      </c>
      <c r="W74" s="702">
        <v>1.0</v>
      </c>
      <c r="X74" s="702">
        <v>0.0</v>
      </c>
      <c r="Y74" s="702">
        <v>1.0</v>
      </c>
      <c r="Z74" s="702">
        <v>1.0</v>
      </c>
      <c r="AA74" s="702">
        <v>1.0</v>
      </c>
      <c r="AB74" s="702">
        <v>0.0</v>
      </c>
      <c r="AC74" s="702">
        <v>1.0</v>
      </c>
      <c r="AD74" s="702">
        <v>0.0</v>
      </c>
      <c r="AE74" s="702">
        <v>0.0</v>
      </c>
      <c r="AF74" s="702">
        <v>0.0</v>
      </c>
      <c r="AG74" s="703">
        <f t="shared" si="42"/>
        <v>24</v>
      </c>
      <c r="AH74" s="684">
        <f t="shared" si="43"/>
        <v>0.01082543978</v>
      </c>
    </row>
    <row r="75" outlineLevel="1">
      <c r="A75" s="664" t="s">
        <v>1740</v>
      </c>
      <c r="B75" s="702">
        <v>0.0</v>
      </c>
      <c r="C75" s="702">
        <v>1.0</v>
      </c>
      <c r="D75" s="702">
        <v>13.0</v>
      </c>
      <c r="E75" s="702">
        <v>4.0</v>
      </c>
      <c r="F75" s="702">
        <v>1.0</v>
      </c>
      <c r="G75" s="702">
        <v>0.0</v>
      </c>
      <c r="H75" s="702">
        <v>3.0</v>
      </c>
      <c r="I75" s="702">
        <v>0.0</v>
      </c>
      <c r="J75" s="702">
        <v>0.0</v>
      </c>
      <c r="K75" s="702">
        <v>1.0</v>
      </c>
      <c r="L75" s="702">
        <v>1.0</v>
      </c>
      <c r="M75" s="702">
        <v>0.0</v>
      </c>
      <c r="N75" s="702">
        <v>1.0</v>
      </c>
      <c r="O75" s="702">
        <v>0.0</v>
      </c>
      <c r="P75" s="702">
        <v>1.0</v>
      </c>
      <c r="Q75" s="702">
        <v>0.0</v>
      </c>
      <c r="R75" s="702">
        <v>2.0</v>
      </c>
      <c r="S75" s="702">
        <v>0.0</v>
      </c>
      <c r="T75" s="702">
        <v>0.0</v>
      </c>
      <c r="U75" s="702">
        <v>0.0</v>
      </c>
      <c r="V75" s="702">
        <v>0.0</v>
      </c>
      <c r="W75" s="702">
        <v>1.0</v>
      </c>
      <c r="X75" s="702">
        <v>0.0</v>
      </c>
      <c r="Y75" s="702">
        <v>2.0</v>
      </c>
      <c r="Z75" s="702">
        <v>0.0</v>
      </c>
      <c r="AA75" s="702">
        <v>1.0</v>
      </c>
      <c r="AB75" s="702">
        <v>0.0</v>
      </c>
      <c r="AC75" s="702">
        <v>1.0</v>
      </c>
      <c r="AD75" s="702">
        <v>0.0</v>
      </c>
      <c r="AE75" s="702">
        <v>0.0</v>
      </c>
      <c r="AF75" s="702">
        <v>1.0</v>
      </c>
      <c r="AG75" s="703">
        <f t="shared" si="42"/>
        <v>34</v>
      </c>
      <c r="AH75" s="684">
        <f t="shared" si="43"/>
        <v>0.01533603969</v>
      </c>
    </row>
    <row r="76" outlineLevel="1">
      <c r="A76" s="664" t="s">
        <v>1741</v>
      </c>
      <c r="B76" s="702">
        <v>3.0</v>
      </c>
      <c r="C76" s="702">
        <v>3.0</v>
      </c>
      <c r="D76" s="702">
        <v>10.0</v>
      </c>
      <c r="E76" s="702">
        <v>4.0</v>
      </c>
      <c r="F76" s="702">
        <v>5.0</v>
      </c>
      <c r="G76" s="702">
        <v>5.0</v>
      </c>
      <c r="H76" s="702">
        <v>3.0</v>
      </c>
      <c r="I76" s="702">
        <v>4.0</v>
      </c>
      <c r="J76" s="702">
        <v>2.0</v>
      </c>
      <c r="K76" s="702">
        <v>3.0</v>
      </c>
      <c r="L76" s="702">
        <v>1.0</v>
      </c>
      <c r="M76" s="702">
        <v>0.0</v>
      </c>
      <c r="N76" s="702">
        <v>0.0</v>
      </c>
      <c r="O76" s="702">
        <v>16.0</v>
      </c>
      <c r="P76" s="702">
        <v>5.0</v>
      </c>
      <c r="Q76" s="702">
        <v>2.0</v>
      </c>
      <c r="R76" s="702">
        <v>2.0</v>
      </c>
      <c r="S76" s="702">
        <v>1.0</v>
      </c>
      <c r="T76" s="702">
        <v>4.0</v>
      </c>
      <c r="U76" s="702">
        <v>0.0</v>
      </c>
      <c r="V76" s="702">
        <v>2.0</v>
      </c>
      <c r="W76" s="702">
        <v>3.0</v>
      </c>
      <c r="X76" s="702">
        <v>5.0</v>
      </c>
      <c r="Y76" s="702">
        <v>3.0</v>
      </c>
      <c r="Z76" s="702">
        <v>2.0</v>
      </c>
      <c r="AA76" s="702">
        <v>1.0</v>
      </c>
      <c r="AB76" s="702">
        <v>1.0</v>
      </c>
      <c r="AC76" s="702">
        <v>1.0</v>
      </c>
      <c r="AD76" s="702">
        <v>0.0</v>
      </c>
      <c r="AE76" s="702">
        <v>2.0</v>
      </c>
      <c r="AF76" s="702">
        <v>2.0</v>
      </c>
      <c r="AG76" s="703">
        <f t="shared" si="42"/>
        <v>95</v>
      </c>
      <c r="AH76" s="684">
        <f t="shared" si="43"/>
        <v>0.04285069914</v>
      </c>
    </row>
    <row r="77" outlineLevel="1">
      <c r="A77" s="723" t="s">
        <v>1742</v>
      </c>
      <c r="B77" s="702">
        <v>0.0</v>
      </c>
      <c r="C77" s="702">
        <v>2.0</v>
      </c>
      <c r="D77" s="702">
        <v>3.0</v>
      </c>
      <c r="E77" s="702">
        <v>1.0</v>
      </c>
      <c r="F77" s="702">
        <v>1.0</v>
      </c>
      <c r="G77" s="702">
        <v>5.0</v>
      </c>
      <c r="H77" s="702">
        <v>0.0</v>
      </c>
      <c r="I77" s="702">
        <v>0.0</v>
      </c>
      <c r="J77" s="702">
        <v>1.0</v>
      </c>
      <c r="K77" s="702">
        <v>0.0</v>
      </c>
      <c r="L77" s="702">
        <v>1.0</v>
      </c>
      <c r="M77" s="702">
        <v>1.0</v>
      </c>
      <c r="N77" s="702">
        <v>1.0</v>
      </c>
      <c r="O77" s="702">
        <v>5.0</v>
      </c>
      <c r="P77" s="702">
        <v>0.0</v>
      </c>
      <c r="Q77" s="702">
        <v>0.0</v>
      </c>
      <c r="R77" s="702">
        <v>0.0</v>
      </c>
      <c r="S77" s="702">
        <v>1.0</v>
      </c>
      <c r="T77" s="702">
        <v>1.0</v>
      </c>
      <c r="U77" s="702">
        <v>0.0</v>
      </c>
      <c r="V77" s="702">
        <v>0.0</v>
      </c>
      <c r="W77" s="702">
        <v>1.0</v>
      </c>
      <c r="X77" s="702">
        <v>1.0</v>
      </c>
      <c r="Y77" s="702">
        <v>3.0</v>
      </c>
      <c r="Z77" s="702">
        <v>0.0</v>
      </c>
      <c r="AA77" s="702">
        <v>3.0</v>
      </c>
      <c r="AB77" s="702">
        <v>1.0</v>
      </c>
      <c r="AC77" s="702">
        <v>0.0</v>
      </c>
      <c r="AD77" s="702">
        <v>0.0</v>
      </c>
      <c r="AE77" s="702">
        <v>0.0</v>
      </c>
      <c r="AF77" s="702">
        <v>0.0</v>
      </c>
      <c r="AG77" s="703">
        <f t="shared" si="42"/>
        <v>32</v>
      </c>
      <c r="AH77" s="684">
        <f t="shared" si="43"/>
        <v>0.01443391971</v>
      </c>
    </row>
    <row r="78" outlineLevel="1">
      <c r="A78" s="723" t="s">
        <v>1743</v>
      </c>
      <c r="B78" s="702">
        <v>9.0</v>
      </c>
      <c r="C78" s="702">
        <v>7.0</v>
      </c>
      <c r="D78" s="702">
        <v>15.0</v>
      </c>
      <c r="E78" s="702">
        <v>26.0</v>
      </c>
      <c r="F78" s="702">
        <v>10.0</v>
      </c>
      <c r="G78" s="702">
        <v>10.0</v>
      </c>
      <c r="H78" s="702">
        <v>7.0</v>
      </c>
      <c r="I78" s="702">
        <v>3.0</v>
      </c>
      <c r="J78" s="702">
        <v>8.0</v>
      </c>
      <c r="K78" s="702">
        <v>6.0</v>
      </c>
      <c r="L78" s="702">
        <v>3.0</v>
      </c>
      <c r="M78" s="702">
        <v>3.0</v>
      </c>
      <c r="N78" s="702">
        <v>2.0</v>
      </c>
      <c r="O78" s="702">
        <v>15.0</v>
      </c>
      <c r="P78" s="702">
        <v>8.0</v>
      </c>
      <c r="Q78" s="702">
        <v>4.0</v>
      </c>
      <c r="R78" s="702">
        <v>8.0</v>
      </c>
      <c r="S78" s="702">
        <v>6.0</v>
      </c>
      <c r="T78" s="702">
        <v>7.0</v>
      </c>
      <c r="U78" s="702">
        <v>2.0</v>
      </c>
      <c r="V78" s="702">
        <v>4.0</v>
      </c>
      <c r="W78" s="702">
        <v>11.0</v>
      </c>
      <c r="X78" s="702">
        <v>6.0</v>
      </c>
      <c r="Y78" s="702">
        <v>9.0</v>
      </c>
      <c r="Z78" s="702">
        <v>6.0</v>
      </c>
      <c r="AA78" s="702">
        <v>3.0</v>
      </c>
      <c r="AB78" s="702">
        <v>2.0</v>
      </c>
      <c r="AC78" s="702">
        <v>2.0</v>
      </c>
      <c r="AD78" s="702">
        <v>4.0</v>
      </c>
      <c r="AE78" s="702">
        <v>1.0</v>
      </c>
      <c r="AF78" s="702">
        <v>2.0</v>
      </c>
      <c r="AG78" s="703">
        <f t="shared" si="42"/>
        <v>209</v>
      </c>
      <c r="AH78" s="684">
        <f t="shared" si="43"/>
        <v>0.09427153811</v>
      </c>
    </row>
    <row r="79" outlineLevel="1">
      <c r="A79" s="723" t="s">
        <v>1744</v>
      </c>
      <c r="B79" s="702">
        <v>0.0</v>
      </c>
      <c r="C79" s="702">
        <v>1.0</v>
      </c>
      <c r="D79" s="702">
        <v>1.0</v>
      </c>
      <c r="E79" s="702">
        <v>0.0</v>
      </c>
      <c r="F79" s="702">
        <v>0.0</v>
      </c>
      <c r="G79" s="702">
        <v>1.0</v>
      </c>
      <c r="H79" s="702">
        <v>0.0</v>
      </c>
      <c r="I79" s="702">
        <v>1.0</v>
      </c>
      <c r="J79" s="702">
        <v>0.0</v>
      </c>
      <c r="K79" s="702">
        <v>0.0</v>
      </c>
      <c r="L79" s="702">
        <v>0.0</v>
      </c>
      <c r="M79" s="702">
        <v>0.0</v>
      </c>
      <c r="N79" s="702">
        <v>0.0</v>
      </c>
      <c r="O79" s="702">
        <v>0.0</v>
      </c>
      <c r="P79" s="702">
        <v>0.0</v>
      </c>
      <c r="Q79" s="702">
        <v>0.0</v>
      </c>
      <c r="R79" s="702">
        <v>0.0</v>
      </c>
      <c r="S79" s="702">
        <v>0.0</v>
      </c>
      <c r="T79" s="702">
        <v>0.0</v>
      </c>
      <c r="U79" s="702">
        <v>0.0</v>
      </c>
      <c r="V79" s="702">
        <v>1.0</v>
      </c>
      <c r="W79" s="702">
        <v>0.0</v>
      </c>
      <c r="X79" s="702">
        <v>0.0</v>
      </c>
      <c r="Y79" s="702">
        <v>0.0</v>
      </c>
      <c r="Z79" s="702">
        <v>0.0</v>
      </c>
      <c r="AA79" s="702">
        <v>0.0</v>
      </c>
      <c r="AB79" s="702">
        <v>0.0</v>
      </c>
      <c r="AC79" s="702">
        <v>0.0</v>
      </c>
      <c r="AD79" s="702">
        <v>0.0</v>
      </c>
      <c r="AE79" s="702">
        <v>0.0</v>
      </c>
      <c r="AF79" s="702">
        <v>0.0</v>
      </c>
      <c r="AG79" s="703">
        <f t="shared" si="42"/>
        <v>5</v>
      </c>
      <c r="AH79" s="684">
        <f t="shared" si="43"/>
        <v>0.002255299955</v>
      </c>
    </row>
    <row r="80" outlineLevel="1">
      <c r="A80" s="715" t="s">
        <v>1710</v>
      </c>
      <c r="B80" s="716">
        <f t="shared" ref="B80:AF80" si="44">SUM(B72:B79)</f>
        <v>86</v>
      </c>
      <c r="C80" s="716">
        <f t="shared" si="44"/>
        <v>126</v>
      </c>
      <c r="D80" s="716">
        <f t="shared" si="44"/>
        <v>215</v>
      </c>
      <c r="E80" s="716">
        <f t="shared" si="44"/>
        <v>178</v>
      </c>
      <c r="F80" s="716">
        <f t="shared" si="44"/>
        <v>160</v>
      </c>
      <c r="G80" s="716">
        <f t="shared" si="44"/>
        <v>119</v>
      </c>
      <c r="H80" s="716">
        <f t="shared" si="44"/>
        <v>80</v>
      </c>
      <c r="I80" s="716">
        <f t="shared" si="44"/>
        <v>68</v>
      </c>
      <c r="J80" s="716">
        <f t="shared" si="44"/>
        <v>87</v>
      </c>
      <c r="K80" s="716">
        <f t="shared" si="44"/>
        <v>59</v>
      </c>
      <c r="L80" s="716">
        <f t="shared" si="44"/>
        <v>46</v>
      </c>
      <c r="M80" s="716">
        <f t="shared" si="44"/>
        <v>38</v>
      </c>
      <c r="N80" s="716">
        <f t="shared" si="44"/>
        <v>34</v>
      </c>
      <c r="O80" s="716">
        <f t="shared" si="44"/>
        <v>127</v>
      </c>
      <c r="P80" s="716">
        <f t="shared" si="44"/>
        <v>66</v>
      </c>
      <c r="Q80" s="716">
        <f t="shared" si="44"/>
        <v>36</v>
      </c>
      <c r="R80" s="716">
        <f t="shared" si="44"/>
        <v>59</v>
      </c>
      <c r="S80" s="716">
        <f t="shared" si="44"/>
        <v>54</v>
      </c>
      <c r="T80" s="716">
        <f t="shared" si="44"/>
        <v>47</v>
      </c>
      <c r="U80" s="716">
        <f t="shared" si="44"/>
        <v>32</v>
      </c>
      <c r="V80" s="716">
        <f t="shared" si="44"/>
        <v>34</v>
      </c>
      <c r="W80" s="716">
        <f t="shared" si="44"/>
        <v>54</v>
      </c>
      <c r="X80" s="716">
        <f t="shared" si="44"/>
        <v>63</v>
      </c>
      <c r="Y80" s="716">
        <f t="shared" si="44"/>
        <v>79</v>
      </c>
      <c r="Z80" s="716">
        <f t="shared" si="44"/>
        <v>82</v>
      </c>
      <c r="AA80" s="716">
        <f t="shared" si="44"/>
        <v>44</v>
      </c>
      <c r="AB80" s="716">
        <f t="shared" si="44"/>
        <v>37</v>
      </c>
      <c r="AC80" s="716">
        <f t="shared" si="44"/>
        <v>25</v>
      </c>
      <c r="AD80" s="716">
        <f t="shared" si="44"/>
        <v>20</v>
      </c>
      <c r="AE80" s="716">
        <f t="shared" si="44"/>
        <v>33</v>
      </c>
      <c r="AF80" s="716">
        <f t="shared" si="44"/>
        <v>29</v>
      </c>
      <c r="AG80" s="717">
        <f t="shared" si="42"/>
        <v>2217</v>
      </c>
      <c r="AH80" s="718">
        <f>SUM(AH72:AH79)</f>
        <v>1</v>
      </c>
    </row>
    <row r="81" outlineLevel="1">
      <c r="A81" s="690" t="s">
        <v>1745</v>
      </c>
      <c r="B81" s="691"/>
      <c r="C81" s="691"/>
      <c r="D81" s="691"/>
      <c r="E81" s="691"/>
      <c r="F81" s="691"/>
      <c r="G81" s="691"/>
      <c r="H81" s="691"/>
      <c r="I81" s="691"/>
      <c r="J81" s="691"/>
      <c r="K81" s="691"/>
      <c r="L81" s="691"/>
      <c r="M81" s="691"/>
      <c r="N81" s="691"/>
      <c r="O81" s="691"/>
      <c r="P81" s="691"/>
      <c r="Q81" s="691"/>
      <c r="R81" s="691"/>
      <c r="S81" s="691"/>
      <c r="T81" s="691"/>
      <c r="U81" s="691"/>
      <c r="V81" s="691"/>
      <c r="W81" s="691"/>
      <c r="X81" s="691"/>
      <c r="Y81" s="691"/>
      <c r="Z81" s="691"/>
      <c r="AA81" s="691"/>
      <c r="AB81" s="691"/>
      <c r="AC81" s="691"/>
      <c r="AD81" s="691"/>
      <c r="AE81" s="691"/>
      <c r="AF81" s="691"/>
      <c r="AG81" s="679"/>
      <c r="AH81" s="680"/>
    </row>
    <row r="82" outlineLevel="1">
      <c r="A82" s="694" t="s">
        <v>1738</v>
      </c>
      <c r="B82" s="695">
        <f t="shared" ref="B82:AF82" si="45">iferror(B72/B$80,"")</f>
        <v>0.2558139535</v>
      </c>
      <c r="C82" s="695">
        <f t="shared" si="45"/>
        <v>0.380952381</v>
      </c>
      <c r="D82" s="695">
        <f t="shared" si="45"/>
        <v>0.4372093023</v>
      </c>
      <c r="E82" s="695">
        <f t="shared" si="45"/>
        <v>0.3595505618</v>
      </c>
      <c r="F82" s="695">
        <f t="shared" si="45"/>
        <v>0.3875</v>
      </c>
      <c r="G82" s="695">
        <f t="shared" si="45"/>
        <v>0.4537815126</v>
      </c>
      <c r="H82" s="695">
        <f t="shared" si="45"/>
        <v>0.4375</v>
      </c>
      <c r="I82" s="695">
        <f t="shared" si="45"/>
        <v>0.3823529412</v>
      </c>
      <c r="J82" s="695">
        <f t="shared" si="45"/>
        <v>0.3793103448</v>
      </c>
      <c r="K82" s="695">
        <f t="shared" si="45"/>
        <v>0.4915254237</v>
      </c>
      <c r="L82" s="695">
        <f t="shared" si="45"/>
        <v>0.347826087</v>
      </c>
      <c r="M82" s="695">
        <f t="shared" si="45"/>
        <v>0.4736842105</v>
      </c>
      <c r="N82" s="695">
        <f t="shared" si="45"/>
        <v>0.4117647059</v>
      </c>
      <c r="O82" s="695">
        <f t="shared" si="45"/>
        <v>0.2519685039</v>
      </c>
      <c r="P82" s="695">
        <f t="shared" si="45"/>
        <v>0.2575757576</v>
      </c>
      <c r="Q82" s="695">
        <f t="shared" si="45"/>
        <v>0.2222222222</v>
      </c>
      <c r="R82" s="695">
        <f t="shared" si="45"/>
        <v>0.2542372881</v>
      </c>
      <c r="S82" s="695">
        <f t="shared" si="45"/>
        <v>0.2407407407</v>
      </c>
      <c r="T82" s="695">
        <f t="shared" si="45"/>
        <v>0.1914893617</v>
      </c>
      <c r="U82" s="695">
        <f t="shared" si="45"/>
        <v>0.34375</v>
      </c>
      <c r="V82" s="695">
        <f t="shared" si="45"/>
        <v>0.3235294118</v>
      </c>
      <c r="W82" s="695">
        <f t="shared" si="45"/>
        <v>0.2222222222</v>
      </c>
      <c r="X82" s="695">
        <f t="shared" si="45"/>
        <v>0.3015873016</v>
      </c>
      <c r="Y82" s="695">
        <f t="shared" si="45"/>
        <v>0.3670886076</v>
      </c>
      <c r="Z82" s="695">
        <f t="shared" si="45"/>
        <v>0.3292682927</v>
      </c>
      <c r="AA82" s="695">
        <f t="shared" si="45"/>
        <v>0.3181818182</v>
      </c>
      <c r="AB82" s="695">
        <f t="shared" si="45"/>
        <v>0.4864864865</v>
      </c>
      <c r="AC82" s="695">
        <f t="shared" si="45"/>
        <v>0.28</v>
      </c>
      <c r="AD82" s="695">
        <f t="shared" si="45"/>
        <v>0.4</v>
      </c>
      <c r="AE82" s="695">
        <f t="shared" si="45"/>
        <v>0.4848484848</v>
      </c>
      <c r="AF82" s="695">
        <f t="shared" si="45"/>
        <v>0.4137931034</v>
      </c>
      <c r="AG82" s="679"/>
      <c r="AH82" s="680"/>
    </row>
    <row r="83" outlineLevel="1">
      <c r="A83" s="694" t="s">
        <v>1739</v>
      </c>
      <c r="B83" s="695">
        <f t="shared" ref="B83:AF83" si="46">iferror(B73/B$80,"")</f>
        <v>0.6046511628</v>
      </c>
      <c r="C83" s="695">
        <f t="shared" si="46"/>
        <v>0.4920634921</v>
      </c>
      <c r="D83" s="695">
        <f t="shared" si="46"/>
        <v>0.3534883721</v>
      </c>
      <c r="E83" s="695">
        <f t="shared" si="46"/>
        <v>0.4269662921</v>
      </c>
      <c r="F83" s="695">
        <f t="shared" si="46"/>
        <v>0.5</v>
      </c>
      <c r="G83" s="695">
        <f t="shared" si="46"/>
        <v>0.3697478992</v>
      </c>
      <c r="H83" s="695">
        <f t="shared" si="46"/>
        <v>0.3875</v>
      </c>
      <c r="I83" s="695">
        <f t="shared" si="46"/>
        <v>0.4852941176</v>
      </c>
      <c r="J83" s="695">
        <f t="shared" si="46"/>
        <v>0.4827586207</v>
      </c>
      <c r="K83" s="695">
        <f t="shared" si="46"/>
        <v>0.3220338983</v>
      </c>
      <c r="L83" s="695">
        <f t="shared" si="46"/>
        <v>0.5217391304</v>
      </c>
      <c r="M83" s="695">
        <f t="shared" si="46"/>
        <v>0.4210526316</v>
      </c>
      <c r="N83" s="695">
        <f t="shared" si="46"/>
        <v>0.4705882353</v>
      </c>
      <c r="O83" s="695">
        <f t="shared" si="46"/>
        <v>0.4566929134</v>
      </c>
      <c r="P83" s="695">
        <f t="shared" si="46"/>
        <v>0.5303030303</v>
      </c>
      <c r="Q83" s="695">
        <f t="shared" si="46"/>
        <v>0.6111111111</v>
      </c>
      <c r="R83" s="695">
        <f t="shared" si="46"/>
        <v>0.5084745763</v>
      </c>
      <c r="S83" s="695">
        <f t="shared" si="46"/>
        <v>0.5925925926</v>
      </c>
      <c r="T83" s="695">
        <f t="shared" si="46"/>
        <v>0.5531914894</v>
      </c>
      <c r="U83" s="695">
        <f t="shared" si="46"/>
        <v>0.5625</v>
      </c>
      <c r="V83" s="695">
        <f t="shared" si="46"/>
        <v>0.4411764706</v>
      </c>
      <c r="W83" s="695">
        <f t="shared" si="46"/>
        <v>0.462962963</v>
      </c>
      <c r="X83" s="695">
        <f t="shared" si="46"/>
        <v>0.5079365079</v>
      </c>
      <c r="Y83" s="695">
        <f t="shared" si="46"/>
        <v>0.4050632911</v>
      </c>
      <c r="Z83" s="695">
        <f t="shared" si="46"/>
        <v>0.5609756098</v>
      </c>
      <c r="AA83" s="695">
        <f t="shared" si="46"/>
        <v>0.4772727273</v>
      </c>
      <c r="AB83" s="695">
        <f t="shared" si="46"/>
        <v>0.4054054054</v>
      </c>
      <c r="AC83" s="695">
        <f t="shared" si="46"/>
        <v>0.52</v>
      </c>
      <c r="AD83" s="695">
        <f t="shared" si="46"/>
        <v>0.4</v>
      </c>
      <c r="AE83" s="695">
        <f t="shared" si="46"/>
        <v>0.4242424242</v>
      </c>
      <c r="AF83" s="695">
        <f t="shared" si="46"/>
        <v>0.4137931034</v>
      </c>
      <c r="AG83" s="679"/>
      <c r="AH83" s="680"/>
    </row>
    <row r="84" outlineLevel="1">
      <c r="A84" s="694" t="s">
        <v>256</v>
      </c>
      <c r="B84" s="695">
        <f t="shared" ref="B84:AF84" si="47">iferror(B74/B$80,"")</f>
        <v>0</v>
      </c>
      <c r="C84" s="695">
        <f t="shared" si="47"/>
        <v>0.01587301587</v>
      </c>
      <c r="D84" s="695">
        <f t="shared" si="47"/>
        <v>0.01395348837</v>
      </c>
      <c r="E84" s="695">
        <f t="shared" si="47"/>
        <v>0.01685393258</v>
      </c>
      <c r="F84" s="695">
        <f t="shared" si="47"/>
        <v>0.00625</v>
      </c>
      <c r="G84" s="695">
        <f t="shared" si="47"/>
        <v>0</v>
      </c>
      <c r="H84" s="695">
        <f t="shared" si="47"/>
        <v>0.0125</v>
      </c>
      <c r="I84" s="695">
        <f t="shared" si="47"/>
        <v>0.01470588235</v>
      </c>
      <c r="J84" s="695">
        <f t="shared" si="47"/>
        <v>0.01149425287</v>
      </c>
      <c r="K84" s="695">
        <f t="shared" si="47"/>
        <v>0.01694915254</v>
      </c>
      <c r="L84" s="695">
        <f t="shared" si="47"/>
        <v>0</v>
      </c>
      <c r="M84" s="695">
        <f t="shared" si="47"/>
        <v>0</v>
      </c>
      <c r="N84" s="695">
        <f t="shared" si="47"/>
        <v>0</v>
      </c>
      <c r="O84" s="695">
        <f t="shared" si="47"/>
        <v>0.007874015748</v>
      </c>
      <c r="P84" s="695">
        <f t="shared" si="47"/>
        <v>0</v>
      </c>
      <c r="Q84" s="695">
        <f t="shared" si="47"/>
        <v>0</v>
      </c>
      <c r="R84" s="695">
        <f t="shared" si="47"/>
        <v>0.03389830508</v>
      </c>
      <c r="S84" s="695">
        <f t="shared" si="47"/>
        <v>0.01851851852</v>
      </c>
      <c r="T84" s="695">
        <f t="shared" si="47"/>
        <v>0</v>
      </c>
      <c r="U84" s="695">
        <f t="shared" si="47"/>
        <v>0.03125</v>
      </c>
      <c r="V84" s="695">
        <f t="shared" si="47"/>
        <v>0.02941176471</v>
      </c>
      <c r="W84" s="695">
        <f t="shared" si="47"/>
        <v>0.01851851852</v>
      </c>
      <c r="X84" s="695">
        <f t="shared" si="47"/>
        <v>0</v>
      </c>
      <c r="Y84" s="695">
        <f t="shared" si="47"/>
        <v>0.01265822785</v>
      </c>
      <c r="Z84" s="695">
        <f t="shared" si="47"/>
        <v>0.01219512195</v>
      </c>
      <c r="AA84" s="695">
        <f t="shared" si="47"/>
        <v>0.02272727273</v>
      </c>
      <c r="AB84" s="695">
        <f t="shared" si="47"/>
        <v>0</v>
      </c>
      <c r="AC84" s="695">
        <f t="shared" si="47"/>
        <v>0.04</v>
      </c>
      <c r="AD84" s="695">
        <f t="shared" si="47"/>
        <v>0</v>
      </c>
      <c r="AE84" s="695">
        <f t="shared" si="47"/>
        <v>0</v>
      </c>
      <c r="AF84" s="695">
        <f t="shared" si="47"/>
        <v>0</v>
      </c>
      <c r="AG84" s="679"/>
      <c r="AH84" s="680"/>
    </row>
    <row r="85" outlineLevel="1">
      <c r="A85" s="694" t="s">
        <v>1740</v>
      </c>
      <c r="B85" s="695">
        <f t="shared" ref="B85:AF85" si="48">iferror(B75/B$80,"")</f>
        <v>0</v>
      </c>
      <c r="C85" s="695">
        <f t="shared" si="48"/>
        <v>0.007936507937</v>
      </c>
      <c r="D85" s="695">
        <f t="shared" si="48"/>
        <v>0.06046511628</v>
      </c>
      <c r="E85" s="695">
        <f t="shared" si="48"/>
        <v>0.02247191011</v>
      </c>
      <c r="F85" s="695">
        <f t="shared" si="48"/>
        <v>0.00625</v>
      </c>
      <c r="G85" s="695">
        <f t="shared" si="48"/>
        <v>0</v>
      </c>
      <c r="H85" s="695">
        <f t="shared" si="48"/>
        <v>0.0375</v>
      </c>
      <c r="I85" s="695">
        <f t="shared" si="48"/>
        <v>0</v>
      </c>
      <c r="J85" s="695">
        <f t="shared" si="48"/>
        <v>0</v>
      </c>
      <c r="K85" s="695">
        <f t="shared" si="48"/>
        <v>0.01694915254</v>
      </c>
      <c r="L85" s="695">
        <f t="shared" si="48"/>
        <v>0.02173913043</v>
      </c>
      <c r="M85" s="695">
        <f t="shared" si="48"/>
        <v>0</v>
      </c>
      <c r="N85" s="695">
        <f t="shared" si="48"/>
        <v>0.02941176471</v>
      </c>
      <c r="O85" s="695">
        <f t="shared" si="48"/>
        <v>0</v>
      </c>
      <c r="P85" s="695">
        <f t="shared" si="48"/>
        <v>0.01515151515</v>
      </c>
      <c r="Q85" s="695">
        <f t="shared" si="48"/>
        <v>0</v>
      </c>
      <c r="R85" s="695">
        <f t="shared" si="48"/>
        <v>0.03389830508</v>
      </c>
      <c r="S85" s="695">
        <f t="shared" si="48"/>
        <v>0</v>
      </c>
      <c r="T85" s="695">
        <f t="shared" si="48"/>
        <v>0</v>
      </c>
      <c r="U85" s="695">
        <f t="shared" si="48"/>
        <v>0</v>
      </c>
      <c r="V85" s="695">
        <f t="shared" si="48"/>
        <v>0</v>
      </c>
      <c r="W85" s="695">
        <f t="shared" si="48"/>
        <v>0.01851851852</v>
      </c>
      <c r="X85" s="695">
        <f t="shared" si="48"/>
        <v>0</v>
      </c>
      <c r="Y85" s="695">
        <f t="shared" si="48"/>
        <v>0.0253164557</v>
      </c>
      <c r="Z85" s="695">
        <f t="shared" si="48"/>
        <v>0</v>
      </c>
      <c r="AA85" s="695">
        <f t="shared" si="48"/>
        <v>0.02272727273</v>
      </c>
      <c r="AB85" s="695">
        <f t="shared" si="48"/>
        <v>0</v>
      </c>
      <c r="AC85" s="695">
        <f t="shared" si="48"/>
        <v>0.04</v>
      </c>
      <c r="AD85" s="695">
        <f t="shared" si="48"/>
        <v>0</v>
      </c>
      <c r="AE85" s="695">
        <f t="shared" si="48"/>
        <v>0</v>
      </c>
      <c r="AF85" s="695">
        <f t="shared" si="48"/>
        <v>0.03448275862</v>
      </c>
      <c r="AG85" s="679"/>
      <c r="AH85" s="680"/>
    </row>
    <row r="86" outlineLevel="1">
      <c r="A86" s="694" t="s">
        <v>1741</v>
      </c>
      <c r="B86" s="695">
        <f t="shared" ref="B86:AF86" si="49">iferror(B76/B$80,"")</f>
        <v>0.03488372093</v>
      </c>
      <c r="C86" s="695">
        <f t="shared" si="49"/>
        <v>0.02380952381</v>
      </c>
      <c r="D86" s="695">
        <f t="shared" si="49"/>
        <v>0.04651162791</v>
      </c>
      <c r="E86" s="695">
        <f t="shared" si="49"/>
        <v>0.02247191011</v>
      </c>
      <c r="F86" s="695">
        <f t="shared" si="49"/>
        <v>0.03125</v>
      </c>
      <c r="G86" s="695">
        <f t="shared" si="49"/>
        <v>0.04201680672</v>
      </c>
      <c r="H86" s="695">
        <f t="shared" si="49"/>
        <v>0.0375</v>
      </c>
      <c r="I86" s="695">
        <f t="shared" si="49"/>
        <v>0.05882352941</v>
      </c>
      <c r="J86" s="695">
        <f t="shared" si="49"/>
        <v>0.02298850575</v>
      </c>
      <c r="K86" s="695">
        <f t="shared" si="49"/>
        <v>0.05084745763</v>
      </c>
      <c r="L86" s="695">
        <f t="shared" si="49"/>
        <v>0.02173913043</v>
      </c>
      <c r="M86" s="695">
        <f t="shared" si="49"/>
        <v>0</v>
      </c>
      <c r="N86" s="695">
        <f t="shared" si="49"/>
        <v>0</v>
      </c>
      <c r="O86" s="695">
        <f t="shared" si="49"/>
        <v>0.125984252</v>
      </c>
      <c r="P86" s="695">
        <f t="shared" si="49"/>
        <v>0.07575757576</v>
      </c>
      <c r="Q86" s="695">
        <f t="shared" si="49"/>
        <v>0.05555555556</v>
      </c>
      <c r="R86" s="695">
        <f t="shared" si="49"/>
        <v>0.03389830508</v>
      </c>
      <c r="S86" s="695">
        <f t="shared" si="49"/>
        <v>0.01851851852</v>
      </c>
      <c r="T86" s="695">
        <f t="shared" si="49"/>
        <v>0.08510638298</v>
      </c>
      <c r="U86" s="695">
        <f t="shared" si="49"/>
        <v>0</v>
      </c>
      <c r="V86" s="695">
        <f t="shared" si="49"/>
        <v>0.05882352941</v>
      </c>
      <c r="W86" s="695">
        <f t="shared" si="49"/>
        <v>0.05555555556</v>
      </c>
      <c r="X86" s="695">
        <f t="shared" si="49"/>
        <v>0.07936507937</v>
      </c>
      <c r="Y86" s="695">
        <f t="shared" si="49"/>
        <v>0.03797468354</v>
      </c>
      <c r="Z86" s="695">
        <f t="shared" si="49"/>
        <v>0.0243902439</v>
      </c>
      <c r="AA86" s="695">
        <f t="shared" si="49"/>
        <v>0.02272727273</v>
      </c>
      <c r="AB86" s="695">
        <f t="shared" si="49"/>
        <v>0.02702702703</v>
      </c>
      <c r="AC86" s="695">
        <f t="shared" si="49"/>
        <v>0.04</v>
      </c>
      <c r="AD86" s="695">
        <f t="shared" si="49"/>
        <v>0</v>
      </c>
      <c r="AE86" s="695">
        <f t="shared" si="49"/>
        <v>0.06060606061</v>
      </c>
      <c r="AF86" s="695">
        <f t="shared" si="49"/>
        <v>0.06896551724</v>
      </c>
      <c r="AG86" s="679"/>
      <c r="AH86" s="680"/>
    </row>
    <row r="87" outlineLevel="1">
      <c r="A87" s="724" t="s">
        <v>1742</v>
      </c>
      <c r="B87" s="695">
        <f t="shared" ref="B87:AF87" si="50">iferror(B77/B$80,"")</f>
        <v>0</v>
      </c>
      <c r="C87" s="695">
        <f t="shared" si="50"/>
        <v>0.01587301587</v>
      </c>
      <c r="D87" s="695">
        <f t="shared" si="50"/>
        <v>0.01395348837</v>
      </c>
      <c r="E87" s="695">
        <f t="shared" si="50"/>
        <v>0.005617977528</v>
      </c>
      <c r="F87" s="695">
        <f t="shared" si="50"/>
        <v>0.00625</v>
      </c>
      <c r="G87" s="695">
        <f t="shared" si="50"/>
        <v>0.04201680672</v>
      </c>
      <c r="H87" s="695">
        <f t="shared" si="50"/>
        <v>0</v>
      </c>
      <c r="I87" s="695">
        <f t="shared" si="50"/>
        <v>0</v>
      </c>
      <c r="J87" s="695">
        <f t="shared" si="50"/>
        <v>0.01149425287</v>
      </c>
      <c r="K87" s="695">
        <f t="shared" si="50"/>
        <v>0</v>
      </c>
      <c r="L87" s="695">
        <f t="shared" si="50"/>
        <v>0.02173913043</v>
      </c>
      <c r="M87" s="695">
        <f t="shared" si="50"/>
        <v>0.02631578947</v>
      </c>
      <c r="N87" s="695">
        <f t="shared" si="50"/>
        <v>0.02941176471</v>
      </c>
      <c r="O87" s="695">
        <f t="shared" si="50"/>
        <v>0.03937007874</v>
      </c>
      <c r="P87" s="695">
        <f t="shared" si="50"/>
        <v>0</v>
      </c>
      <c r="Q87" s="695">
        <f t="shared" si="50"/>
        <v>0</v>
      </c>
      <c r="R87" s="695">
        <f t="shared" si="50"/>
        <v>0</v>
      </c>
      <c r="S87" s="695">
        <f t="shared" si="50"/>
        <v>0.01851851852</v>
      </c>
      <c r="T87" s="695">
        <f t="shared" si="50"/>
        <v>0.02127659574</v>
      </c>
      <c r="U87" s="695">
        <f t="shared" si="50"/>
        <v>0</v>
      </c>
      <c r="V87" s="695">
        <f t="shared" si="50"/>
        <v>0</v>
      </c>
      <c r="W87" s="695">
        <f t="shared" si="50"/>
        <v>0.01851851852</v>
      </c>
      <c r="X87" s="695">
        <f t="shared" si="50"/>
        <v>0.01587301587</v>
      </c>
      <c r="Y87" s="695">
        <f t="shared" si="50"/>
        <v>0.03797468354</v>
      </c>
      <c r="Z87" s="695">
        <f t="shared" si="50"/>
        <v>0</v>
      </c>
      <c r="AA87" s="695">
        <f t="shared" si="50"/>
        <v>0.06818181818</v>
      </c>
      <c r="AB87" s="695">
        <f t="shared" si="50"/>
        <v>0.02702702703</v>
      </c>
      <c r="AC87" s="695">
        <f t="shared" si="50"/>
        <v>0</v>
      </c>
      <c r="AD87" s="695">
        <f t="shared" si="50"/>
        <v>0</v>
      </c>
      <c r="AE87" s="695">
        <f t="shared" si="50"/>
        <v>0</v>
      </c>
      <c r="AF87" s="695">
        <f t="shared" si="50"/>
        <v>0</v>
      </c>
      <c r="AG87" s="679"/>
      <c r="AH87" s="680"/>
    </row>
    <row r="88" outlineLevel="1">
      <c r="A88" s="724" t="s">
        <v>1743</v>
      </c>
      <c r="B88" s="695">
        <f t="shared" ref="B88:AF88" si="51">iferror(B78/B$80,"")</f>
        <v>0.1046511628</v>
      </c>
      <c r="C88" s="695">
        <f t="shared" si="51"/>
        <v>0.05555555556</v>
      </c>
      <c r="D88" s="695">
        <f t="shared" si="51"/>
        <v>0.06976744186</v>
      </c>
      <c r="E88" s="695">
        <f t="shared" si="51"/>
        <v>0.1460674157</v>
      </c>
      <c r="F88" s="695">
        <f t="shared" si="51"/>
        <v>0.0625</v>
      </c>
      <c r="G88" s="695">
        <f t="shared" si="51"/>
        <v>0.08403361345</v>
      </c>
      <c r="H88" s="695">
        <f t="shared" si="51"/>
        <v>0.0875</v>
      </c>
      <c r="I88" s="695">
        <f t="shared" si="51"/>
        <v>0.04411764706</v>
      </c>
      <c r="J88" s="695">
        <f t="shared" si="51"/>
        <v>0.09195402299</v>
      </c>
      <c r="K88" s="695">
        <f t="shared" si="51"/>
        <v>0.1016949153</v>
      </c>
      <c r="L88" s="695">
        <f t="shared" si="51"/>
        <v>0.0652173913</v>
      </c>
      <c r="M88" s="695">
        <f t="shared" si="51"/>
        <v>0.07894736842</v>
      </c>
      <c r="N88" s="695">
        <f t="shared" si="51"/>
        <v>0.05882352941</v>
      </c>
      <c r="O88" s="695">
        <f t="shared" si="51"/>
        <v>0.1181102362</v>
      </c>
      <c r="P88" s="695">
        <f t="shared" si="51"/>
        <v>0.1212121212</v>
      </c>
      <c r="Q88" s="695">
        <f t="shared" si="51"/>
        <v>0.1111111111</v>
      </c>
      <c r="R88" s="695">
        <f t="shared" si="51"/>
        <v>0.1355932203</v>
      </c>
      <c r="S88" s="695">
        <f t="shared" si="51"/>
        <v>0.1111111111</v>
      </c>
      <c r="T88" s="695">
        <f t="shared" si="51"/>
        <v>0.1489361702</v>
      </c>
      <c r="U88" s="695">
        <f t="shared" si="51"/>
        <v>0.0625</v>
      </c>
      <c r="V88" s="695">
        <f t="shared" si="51"/>
        <v>0.1176470588</v>
      </c>
      <c r="W88" s="695">
        <f t="shared" si="51"/>
        <v>0.2037037037</v>
      </c>
      <c r="X88" s="695">
        <f t="shared" si="51"/>
        <v>0.09523809524</v>
      </c>
      <c r="Y88" s="695">
        <f t="shared" si="51"/>
        <v>0.1139240506</v>
      </c>
      <c r="Z88" s="695">
        <f t="shared" si="51"/>
        <v>0.07317073171</v>
      </c>
      <c r="AA88" s="695">
        <f t="shared" si="51"/>
        <v>0.06818181818</v>
      </c>
      <c r="AB88" s="695">
        <f t="shared" si="51"/>
        <v>0.05405405405</v>
      </c>
      <c r="AC88" s="695">
        <f t="shared" si="51"/>
        <v>0.08</v>
      </c>
      <c r="AD88" s="695">
        <f t="shared" si="51"/>
        <v>0.2</v>
      </c>
      <c r="AE88" s="695">
        <f t="shared" si="51"/>
        <v>0.0303030303</v>
      </c>
      <c r="AF88" s="695">
        <f t="shared" si="51"/>
        <v>0.06896551724</v>
      </c>
      <c r="AG88" s="679"/>
      <c r="AH88" s="680"/>
    </row>
    <row r="89" outlineLevel="1">
      <c r="A89" s="725" t="s">
        <v>1744</v>
      </c>
      <c r="B89" s="726">
        <f t="shared" ref="B89:AF89" si="52">iferror(B79/B$80,"")</f>
        <v>0</v>
      </c>
      <c r="C89" s="726">
        <f t="shared" si="52"/>
        <v>0.007936507937</v>
      </c>
      <c r="D89" s="726">
        <f t="shared" si="52"/>
        <v>0.004651162791</v>
      </c>
      <c r="E89" s="726">
        <f t="shared" si="52"/>
        <v>0</v>
      </c>
      <c r="F89" s="726">
        <f t="shared" si="52"/>
        <v>0</v>
      </c>
      <c r="G89" s="726">
        <f t="shared" si="52"/>
        <v>0.008403361345</v>
      </c>
      <c r="H89" s="726">
        <f t="shared" si="52"/>
        <v>0</v>
      </c>
      <c r="I89" s="726">
        <f t="shared" si="52"/>
        <v>0.01470588235</v>
      </c>
      <c r="J89" s="726">
        <f t="shared" si="52"/>
        <v>0</v>
      </c>
      <c r="K89" s="726">
        <f t="shared" si="52"/>
        <v>0</v>
      </c>
      <c r="L89" s="726">
        <f t="shared" si="52"/>
        <v>0</v>
      </c>
      <c r="M89" s="726">
        <f t="shared" si="52"/>
        <v>0</v>
      </c>
      <c r="N89" s="726">
        <f t="shared" si="52"/>
        <v>0</v>
      </c>
      <c r="O89" s="726">
        <f t="shared" si="52"/>
        <v>0</v>
      </c>
      <c r="P89" s="726">
        <f t="shared" si="52"/>
        <v>0</v>
      </c>
      <c r="Q89" s="726">
        <f t="shared" si="52"/>
        <v>0</v>
      </c>
      <c r="R89" s="726">
        <f t="shared" si="52"/>
        <v>0</v>
      </c>
      <c r="S89" s="726">
        <f t="shared" si="52"/>
        <v>0</v>
      </c>
      <c r="T89" s="726">
        <f t="shared" si="52"/>
        <v>0</v>
      </c>
      <c r="U89" s="726">
        <f t="shared" si="52"/>
        <v>0</v>
      </c>
      <c r="V89" s="726">
        <f t="shared" si="52"/>
        <v>0.02941176471</v>
      </c>
      <c r="W89" s="726">
        <f t="shared" si="52"/>
        <v>0</v>
      </c>
      <c r="X89" s="726">
        <f t="shared" si="52"/>
        <v>0</v>
      </c>
      <c r="Y89" s="726">
        <f t="shared" si="52"/>
        <v>0</v>
      </c>
      <c r="Z89" s="726">
        <f t="shared" si="52"/>
        <v>0</v>
      </c>
      <c r="AA89" s="726">
        <f t="shared" si="52"/>
        <v>0</v>
      </c>
      <c r="AB89" s="726">
        <f t="shared" si="52"/>
        <v>0</v>
      </c>
      <c r="AC89" s="726">
        <f t="shared" si="52"/>
        <v>0</v>
      </c>
      <c r="AD89" s="726">
        <f t="shared" si="52"/>
        <v>0</v>
      </c>
      <c r="AE89" s="726">
        <f t="shared" si="52"/>
        <v>0</v>
      </c>
      <c r="AF89" s="726">
        <f t="shared" si="52"/>
        <v>0</v>
      </c>
      <c r="AG89" s="713"/>
      <c r="AH89" s="727"/>
    </row>
    <row r="90" outlineLevel="1">
      <c r="A90" s="719" t="s">
        <v>1746</v>
      </c>
      <c r="B90" s="720"/>
      <c r="C90" s="720"/>
      <c r="D90" s="720"/>
      <c r="E90" s="720"/>
      <c r="F90" s="720"/>
      <c r="G90" s="720"/>
      <c r="H90" s="720"/>
      <c r="I90" s="720"/>
      <c r="J90" s="720"/>
      <c r="K90" s="720"/>
      <c r="L90" s="720"/>
      <c r="M90" s="720"/>
      <c r="N90" s="720"/>
      <c r="O90" s="720"/>
      <c r="P90" s="720"/>
      <c r="Q90" s="720"/>
      <c r="R90" s="720"/>
      <c r="S90" s="720"/>
      <c r="T90" s="720"/>
      <c r="U90" s="720"/>
      <c r="V90" s="720"/>
      <c r="W90" s="720"/>
      <c r="X90" s="720"/>
      <c r="Y90" s="720"/>
      <c r="Z90" s="720"/>
      <c r="AA90" s="720"/>
      <c r="AB90" s="720"/>
      <c r="AC90" s="720"/>
      <c r="AD90" s="720"/>
      <c r="AE90" s="720"/>
      <c r="AF90" s="720"/>
      <c r="AG90" s="721"/>
      <c r="AH90" s="722"/>
    </row>
    <row r="91" outlineLevel="1">
      <c r="A91" s="664" t="s">
        <v>1747</v>
      </c>
      <c r="B91" s="702">
        <v>18.0</v>
      </c>
      <c r="C91" s="702">
        <v>40.0</v>
      </c>
      <c r="D91" s="702">
        <v>81.0</v>
      </c>
      <c r="E91" s="702">
        <v>51.0</v>
      </c>
      <c r="F91" s="702">
        <v>56.0</v>
      </c>
      <c r="G91" s="702">
        <v>42.0</v>
      </c>
      <c r="H91" s="702">
        <v>31.0</v>
      </c>
      <c r="I91" s="702">
        <v>21.0</v>
      </c>
      <c r="J91" s="702">
        <v>28.0</v>
      </c>
      <c r="K91" s="702">
        <v>24.0</v>
      </c>
      <c r="L91" s="702">
        <v>12.0</v>
      </c>
      <c r="M91" s="702">
        <v>12.0</v>
      </c>
      <c r="N91" s="702">
        <v>13.0</v>
      </c>
      <c r="O91" s="702">
        <v>25.0</v>
      </c>
      <c r="P91" s="702">
        <v>11.0</v>
      </c>
      <c r="Q91" s="702">
        <v>5.0</v>
      </c>
      <c r="R91" s="702">
        <v>12.0</v>
      </c>
      <c r="S91" s="702">
        <v>11.0</v>
      </c>
      <c r="T91" s="702">
        <v>8.0</v>
      </c>
      <c r="U91" s="702">
        <v>7.0</v>
      </c>
      <c r="V91" s="702">
        <v>8.0</v>
      </c>
      <c r="W91" s="702">
        <v>11.0</v>
      </c>
      <c r="X91" s="702">
        <v>14.0</v>
      </c>
      <c r="Y91" s="702">
        <v>23.0</v>
      </c>
      <c r="Z91" s="702">
        <v>15.0</v>
      </c>
      <c r="AA91" s="702">
        <v>11.0</v>
      </c>
      <c r="AB91" s="702">
        <v>13.0</v>
      </c>
      <c r="AC91" s="702">
        <v>5.0</v>
      </c>
      <c r="AD91" s="702">
        <v>5.0</v>
      </c>
      <c r="AE91" s="702">
        <v>12.0</v>
      </c>
      <c r="AF91" s="702">
        <v>8.0</v>
      </c>
      <c r="AG91" s="703">
        <f t="shared" ref="AG91:AG94" si="53">SUM(B91:AF91)</f>
        <v>633</v>
      </c>
      <c r="AH91" s="684">
        <f t="shared" ref="AH91:AH93" si="54">iferror(AG91/AG$94,"")</f>
        <v>0.7982345523</v>
      </c>
    </row>
    <row r="92" outlineLevel="1">
      <c r="A92" s="704" t="s">
        <v>1748</v>
      </c>
      <c r="B92" s="702">
        <v>2.0</v>
      </c>
      <c r="C92" s="702">
        <v>7.0</v>
      </c>
      <c r="D92" s="702">
        <v>5.0</v>
      </c>
      <c r="E92" s="702">
        <v>7.0</v>
      </c>
      <c r="F92" s="702">
        <v>3.0</v>
      </c>
      <c r="G92" s="702">
        <v>5.0</v>
      </c>
      <c r="H92" s="702">
        <v>1.0</v>
      </c>
      <c r="I92" s="702">
        <v>3.0</v>
      </c>
      <c r="J92" s="702">
        <v>3.0</v>
      </c>
      <c r="K92" s="702">
        <v>2.0</v>
      </c>
      <c r="L92" s="702">
        <v>0.0</v>
      </c>
      <c r="M92" s="702">
        <v>3.0</v>
      </c>
      <c r="N92" s="702">
        <v>0.0</v>
      </c>
      <c r="O92" s="702">
        <v>3.0</v>
      </c>
      <c r="P92" s="702">
        <v>2.0</v>
      </c>
      <c r="Q92" s="702">
        <v>2.0</v>
      </c>
      <c r="R92" s="702">
        <v>1.0</v>
      </c>
      <c r="S92" s="702">
        <v>0.0</v>
      </c>
      <c r="T92" s="702">
        <v>1.0</v>
      </c>
      <c r="U92" s="702">
        <v>2.0</v>
      </c>
      <c r="V92" s="702">
        <v>2.0</v>
      </c>
      <c r="W92" s="702">
        <v>0.0</v>
      </c>
      <c r="X92" s="702">
        <v>2.0</v>
      </c>
      <c r="Y92" s="702">
        <v>4.0</v>
      </c>
      <c r="Z92" s="702">
        <v>4.0</v>
      </c>
      <c r="AA92" s="702">
        <v>2.0</v>
      </c>
      <c r="AB92" s="702">
        <v>1.0</v>
      </c>
      <c r="AC92" s="702">
        <v>1.0</v>
      </c>
      <c r="AD92" s="702">
        <v>1.0</v>
      </c>
      <c r="AE92" s="702">
        <v>2.0</v>
      </c>
      <c r="AF92" s="702">
        <v>2.0</v>
      </c>
      <c r="AG92" s="703">
        <f t="shared" si="53"/>
        <v>73</v>
      </c>
      <c r="AH92" s="684">
        <f t="shared" si="54"/>
        <v>0.0920554855</v>
      </c>
    </row>
    <row r="93" outlineLevel="1">
      <c r="A93" s="634" t="s">
        <v>1749</v>
      </c>
      <c r="B93" s="702">
        <v>2.0</v>
      </c>
      <c r="C93" s="702">
        <v>1.0</v>
      </c>
      <c r="D93" s="702">
        <v>8.0</v>
      </c>
      <c r="E93" s="702">
        <v>6.0</v>
      </c>
      <c r="F93" s="702">
        <v>3.0</v>
      </c>
      <c r="G93" s="702">
        <v>7.0</v>
      </c>
      <c r="H93" s="702">
        <v>3.0</v>
      </c>
      <c r="I93" s="702">
        <v>2.0</v>
      </c>
      <c r="J93" s="702">
        <v>2.0</v>
      </c>
      <c r="K93" s="702">
        <v>3.0</v>
      </c>
      <c r="L93" s="702">
        <v>4.0</v>
      </c>
      <c r="M93" s="702">
        <v>3.0</v>
      </c>
      <c r="N93" s="702">
        <v>1.0</v>
      </c>
      <c r="O93" s="702">
        <v>4.0</v>
      </c>
      <c r="P93" s="702">
        <v>4.0</v>
      </c>
      <c r="Q93" s="702">
        <v>1.0</v>
      </c>
      <c r="R93" s="702">
        <v>2.0</v>
      </c>
      <c r="S93" s="702">
        <v>2.0</v>
      </c>
      <c r="T93" s="702">
        <v>0.0</v>
      </c>
      <c r="U93" s="702">
        <v>2.0</v>
      </c>
      <c r="V93" s="702">
        <v>1.0</v>
      </c>
      <c r="W93" s="702">
        <v>1.0</v>
      </c>
      <c r="X93" s="702">
        <v>3.0</v>
      </c>
      <c r="Y93" s="702">
        <v>2.0</v>
      </c>
      <c r="Z93" s="702">
        <v>8.0</v>
      </c>
      <c r="AA93" s="702">
        <v>1.0</v>
      </c>
      <c r="AB93" s="702">
        <v>4.0</v>
      </c>
      <c r="AC93" s="702">
        <v>1.0</v>
      </c>
      <c r="AD93" s="702">
        <v>2.0</v>
      </c>
      <c r="AE93" s="702">
        <v>2.0</v>
      </c>
      <c r="AF93" s="702">
        <v>2.0</v>
      </c>
      <c r="AG93" s="703">
        <f t="shared" si="53"/>
        <v>87</v>
      </c>
      <c r="AH93" s="684">
        <f t="shared" si="54"/>
        <v>0.1097099622</v>
      </c>
    </row>
    <row r="94" outlineLevel="1">
      <c r="A94" s="728" t="s">
        <v>1710</v>
      </c>
      <c r="B94" s="699">
        <f t="shared" ref="B94:AF94" si="55">SUM(B91:B93)</f>
        <v>22</v>
      </c>
      <c r="C94" s="699">
        <f t="shared" si="55"/>
        <v>48</v>
      </c>
      <c r="D94" s="699">
        <f t="shared" si="55"/>
        <v>94</v>
      </c>
      <c r="E94" s="699">
        <f t="shared" si="55"/>
        <v>64</v>
      </c>
      <c r="F94" s="699">
        <f t="shared" si="55"/>
        <v>62</v>
      </c>
      <c r="G94" s="699">
        <f t="shared" si="55"/>
        <v>54</v>
      </c>
      <c r="H94" s="699">
        <f t="shared" si="55"/>
        <v>35</v>
      </c>
      <c r="I94" s="699">
        <f t="shared" si="55"/>
        <v>26</v>
      </c>
      <c r="J94" s="699">
        <f t="shared" si="55"/>
        <v>33</v>
      </c>
      <c r="K94" s="699">
        <f t="shared" si="55"/>
        <v>29</v>
      </c>
      <c r="L94" s="699">
        <f t="shared" si="55"/>
        <v>16</v>
      </c>
      <c r="M94" s="699">
        <f t="shared" si="55"/>
        <v>18</v>
      </c>
      <c r="N94" s="699">
        <f t="shared" si="55"/>
        <v>14</v>
      </c>
      <c r="O94" s="699">
        <f t="shared" si="55"/>
        <v>32</v>
      </c>
      <c r="P94" s="699">
        <f t="shared" si="55"/>
        <v>17</v>
      </c>
      <c r="Q94" s="699">
        <f t="shared" si="55"/>
        <v>8</v>
      </c>
      <c r="R94" s="699">
        <f t="shared" si="55"/>
        <v>15</v>
      </c>
      <c r="S94" s="699">
        <f t="shared" si="55"/>
        <v>13</v>
      </c>
      <c r="T94" s="699">
        <f t="shared" si="55"/>
        <v>9</v>
      </c>
      <c r="U94" s="699">
        <f t="shared" si="55"/>
        <v>11</v>
      </c>
      <c r="V94" s="699">
        <f t="shared" si="55"/>
        <v>11</v>
      </c>
      <c r="W94" s="699">
        <f t="shared" si="55"/>
        <v>12</v>
      </c>
      <c r="X94" s="699">
        <f t="shared" si="55"/>
        <v>19</v>
      </c>
      <c r="Y94" s="699">
        <f t="shared" si="55"/>
        <v>29</v>
      </c>
      <c r="Z94" s="699">
        <f t="shared" si="55"/>
        <v>27</v>
      </c>
      <c r="AA94" s="699">
        <f t="shared" si="55"/>
        <v>14</v>
      </c>
      <c r="AB94" s="699">
        <f t="shared" si="55"/>
        <v>18</v>
      </c>
      <c r="AC94" s="699">
        <f t="shared" si="55"/>
        <v>7</v>
      </c>
      <c r="AD94" s="699">
        <f t="shared" si="55"/>
        <v>8</v>
      </c>
      <c r="AE94" s="699">
        <f t="shared" si="55"/>
        <v>16</v>
      </c>
      <c r="AF94" s="699">
        <f t="shared" si="55"/>
        <v>12</v>
      </c>
      <c r="AG94" s="729">
        <f t="shared" si="53"/>
        <v>793</v>
      </c>
      <c r="AH94" s="730">
        <f>SUM(AH91:AH93)</f>
        <v>1</v>
      </c>
    </row>
    <row r="95" outlineLevel="1">
      <c r="A95" s="690" t="s">
        <v>1750</v>
      </c>
      <c r="B95" s="691"/>
      <c r="C95" s="691"/>
      <c r="D95" s="691"/>
      <c r="E95" s="691"/>
      <c r="F95" s="691"/>
      <c r="G95" s="691"/>
      <c r="H95" s="691"/>
      <c r="I95" s="691"/>
      <c r="J95" s="691"/>
      <c r="K95" s="691"/>
      <c r="L95" s="691"/>
      <c r="M95" s="691"/>
      <c r="N95" s="691"/>
      <c r="O95" s="691"/>
      <c r="P95" s="691"/>
      <c r="Q95" s="691"/>
      <c r="R95" s="691"/>
      <c r="S95" s="691"/>
      <c r="T95" s="691"/>
      <c r="U95" s="691"/>
      <c r="V95" s="691"/>
      <c r="W95" s="691"/>
      <c r="X95" s="691"/>
      <c r="Y95" s="691"/>
      <c r="Z95" s="691"/>
      <c r="AA95" s="691"/>
      <c r="AB95" s="691"/>
      <c r="AC95" s="691"/>
      <c r="AD95" s="691"/>
      <c r="AE95" s="691"/>
      <c r="AF95" s="691"/>
      <c r="AG95" s="692"/>
      <c r="AH95" s="693"/>
    </row>
    <row r="96" outlineLevel="1">
      <c r="A96" s="694" t="s">
        <v>1747</v>
      </c>
      <c r="B96" s="695">
        <f t="shared" ref="B96:AF96" si="56">iferror(B91/B$94,"")</f>
        <v>0.8181818182</v>
      </c>
      <c r="C96" s="695">
        <f t="shared" si="56"/>
        <v>0.8333333333</v>
      </c>
      <c r="D96" s="695">
        <f t="shared" si="56"/>
        <v>0.8617021277</v>
      </c>
      <c r="E96" s="695">
        <f t="shared" si="56"/>
        <v>0.796875</v>
      </c>
      <c r="F96" s="695">
        <f t="shared" si="56"/>
        <v>0.9032258065</v>
      </c>
      <c r="G96" s="695">
        <f t="shared" si="56"/>
        <v>0.7777777778</v>
      </c>
      <c r="H96" s="695">
        <f t="shared" si="56"/>
        <v>0.8857142857</v>
      </c>
      <c r="I96" s="695">
        <f t="shared" si="56"/>
        <v>0.8076923077</v>
      </c>
      <c r="J96" s="695">
        <f t="shared" si="56"/>
        <v>0.8484848485</v>
      </c>
      <c r="K96" s="695">
        <f t="shared" si="56"/>
        <v>0.8275862069</v>
      </c>
      <c r="L96" s="695">
        <f t="shared" si="56"/>
        <v>0.75</v>
      </c>
      <c r="M96" s="695">
        <f t="shared" si="56"/>
        <v>0.6666666667</v>
      </c>
      <c r="N96" s="695">
        <f t="shared" si="56"/>
        <v>0.9285714286</v>
      </c>
      <c r="O96" s="695">
        <f t="shared" si="56"/>
        <v>0.78125</v>
      </c>
      <c r="P96" s="695">
        <f t="shared" si="56"/>
        <v>0.6470588235</v>
      </c>
      <c r="Q96" s="695">
        <f t="shared" si="56"/>
        <v>0.625</v>
      </c>
      <c r="R96" s="695">
        <f t="shared" si="56"/>
        <v>0.8</v>
      </c>
      <c r="S96" s="695">
        <f t="shared" si="56"/>
        <v>0.8461538462</v>
      </c>
      <c r="T96" s="695">
        <f t="shared" si="56"/>
        <v>0.8888888889</v>
      </c>
      <c r="U96" s="695">
        <f t="shared" si="56"/>
        <v>0.6363636364</v>
      </c>
      <c r="V96" s="695">
        <f t="shared" si="56"/>
        <v>0.7272727273</v>
      </c>
      <c r="W96" s="695">
        <f t="shared" si="56"/>
        <v>0.9166666667</v>
      </c>
      <c r="X96" s="695">
        <f t="shared" si="56"/>
        <v>0.7368421053</v>
      </c>
      <c r="Y96" s="695">
        <f t="shared" si="56"/>
        <v>0.7931034483</v>
      </c>
      <c r="Z96" s="695">
        <f t="shared" si="56"/>
        <v>0.5555555556</v>
      </c>
      <c r="AA96" s="695">
        <f t="shared" si="56"/>
        <v>0.7857142857</v>
      </c>
      <c r="AB96" s="695">
        <f t="shared" si="56"/>
        <v>0.7222222222</v>
      </c>
      <c r="AC96" s="695">
        <f t="shared" si="56"/>
        <v>0.7142857143</v>
      </c>
      <c r="AD96" s="695">
        <f t="shared" si="56"/>
        <v>0.625</v>
      </c>
      <c r="AE96" s="695">
        <f t="shared" si="56"/>
        <v>0.75</v>
      </c>
      <c r="AF96" s="695">
        <f t="shared" si="56"/>
        <v>0.6666666667</v>
      </c>
      <c r="AG96" s="679"/>
      <c r="AH96" s="680"/>
    </row>
    <row r="97" outlineLevel="1">
      <c r="A97" s="694" t="s">
        <v>1748</v>
      </c>
      <c r="B97" s="695">
        <f t="shared" ref="B97:AF97" si="57">iferror(B92/B$94,"")</f>
        <v>0.09090909091</v>
      </c>
      <c r="C97" s="695">
        <f t="shared" si="57"/>
        <v>0.1458333333</v>
      </c>
      <c r="D97" s="695">
        <f t="shared" si="57"/>
        <v>0.05319148936</v>
      </c>
      <c r="E97" s="695">
        <f t="shared" si="57"/>
        <v>0.109375</v>
      </c>
      <c r="F97" s="695">
        <f t="shared" si="57"/>
        <v>0.04838709677</v>
      </c>
      <c r="G97" s="695">
        <f t="shared" si="57"/>
        <v>0.09259259259</v>
      </c>
      <c r="H97" s="695">
        <f t="shared" si="57"/>
        <v>0.02857142857</v>
      </c>
      <c r="I97" s="695">
        <f t="shared" si="57"/>
        <v>0.1153846154</v>
      </c>
      <c r="J97" s="695">
        <f t="shared" si="57"/>
        <v>0.09090909091</v>
      </c>
      <c r="K97" s="695">
        <f t="shared" si="57"/>
        <v>0.06896551724</v>
      </c>
      <c r="L97" s="695">
        <f t="shared" si="57"/>
        <v>0</v>
      </c>
      <c r="M97" s="695">
        <f t="shared" si="57"/>
        <v>0.1666666667</v>
      </c>
      <c r="N97" s="695">
        <f t="shared" si="57"/>
        <v>0</v>
      </c>
      <c r="O97" s="695">
        <f t="shared" si="57"/>
        <v>0.09375</v>
      </c>
      <c r="P97" s="695">
        <f t="shared" si="57"/>
        <v>0.1176470588</v>
      </c>
      <c r="Q97" s="695">
        <f t="shared" si="57"/>
        <v>0.25</v>
      </c>
      <c r="R97" s="695">
        <f t="shared" si="57"/>
        <v>0.06666666667</v>
      </c>
      <c r="S97" s="695">
        <f t="shared" si="57"/>
        <v>0</v>
      </c>
      <c r="T97" s="695">
        <f t="shared" si="57"/>
        <v>0.1111111111</v>
      </c>
      <c r="U97" s="695">
        <f t="shared" si="57"/>
        <v>0.1818181818</v>
      </c>
      <c r="V97" s="695">
        <f t="shared" si="57"/>
        <v>0.1818181818</v>
      </c>
      <c r="W97" s="695">
        <f t="shared" si="57"/>
        <v>0</v>
      </c>
      <c r="X97" s="695">
        <f t="shared" si="57"/>
        <v>0.1052631579</v>
      </c>
      <c r="Y97" s="695">
        <f t="shared" si="57"/>
        <v>0.1379310345</v>
      </c>
      <c r="Z97" s="695">
        <f t="shared" si="57"/>
        <v>0.1481481481</v>
      </c>
      <c r="AA97" s="695">
        <f t="shared" si="57"/>
        <v>0.1428571429</v>
      </c>
      <c r="AB97" s="695">
        <f t="shared" si="57"/>
        <v>0.05555555556</v>
      </c>
      <c r="AC97" s="695">
        <f t="shared" si="57"/>
        <v>0.1428571429</v>
      </c>
      <c r="AD97" s="695">
        <f t="shared" si="57"/>
        <v>0.125</v>
      </c>
      <c r="AE97" s="695">
        <f t="shared" si="57"/>
        <v>0.125</v>
      </c>
      <c r="AF97" s="695">
        <f t="shared" si="57"/>
        <v>0.1666666667</v>
      </c>
      <c r="AG97" s="696"/>
      <c r="AH97" s="680"/>
    </row>
    <row r="98" outlineLevel="1">
      <c r="A98" s="710" t="s">
        <v>1749</v>
      </c>
      <c r="B98" s="695">
        <f t="shared" ref="B98:AF98" si="58">iferror(B93/B$94,"")</f>
        <v>0.09090909091</v>
      </c>
      <c r="C98" s="695">
        <f t="shared" si="58"/>
        <v>0.02083333333</v>
      </c>
      <c r="D98" s="695">
        <f t="shared" si="58"/>
        <v>0.08510638298</v>
      </c>
      <c r="E98" s="695">
        <f t="shared" si="58"/>
        <v>0.09375</v>
      </c>
      <c r="F98" s="695">
        <f t="shared" si="58"/>
        <v>0.04838709677</v>
      </c>
      <c r="G98" s="695">
        <f t="shared" si="58"/>
        <v>0.1296296296</v>
      </c>
      <c r="H98" s="695">
        <f t="shared" si="58"/>
        <v>0.08571428571</v>
      </c>
      <c r="I98" s="695">
        <f t="shared" si="58"/>
        <v>0.07692307692</v>
      </c>
      <c r="J98" s="695">
        <f t="shared" si="58"/>
        <v>0.06060606061</v>
      </c>
      <c r="K98" s="695">
        <f t="shared" si="58"/>
        <v>0.1034482759</v>
      </c>
      <c r="L98" s="695">
        <f t="shared" si="58"/>
        <v>0.25</v>
      </c>
      <c r="M98" s="695">
        <f t="shared" si="58"/>
        <v>0.1666666667</v>
      </c>
      <c r="N98" s="695">
        <f t="shared" si="58"/>
        <v>0.07142857143</v>
      </c>
      <c r="O98" s="695">
        <f t="shared" si="58"/>
        <v>0.125</v>
      </c>
      <c r="P98" s="695">
        <f t="shared" si="58"/>
        <v>0.2352941176</v>
      </c>
      <c r="Q98" s="695">
        <f t="shared" si="58"/>
        <v>0.125</v>
      </c>
      <c r="R98" s="695">
        <f t="shared" si="58"/>
        <v>0.1333333333</v>
      </c>
      <c r="S98" s="695">
        <f t="shared" si="58"/>
        <v>0.1538461538</v>
      </c>
      <c r="T98" s="695">
        <f t="shared" si="58"/>
        <v>0</v>
      </c>
      <c r="U98" s="695">
        <f t="shared" si="58"/>
        <v>0.1818181818</v>
      </c>
      <c r="V98" s="695">
        <f t="shared" si="58"/>
        <v>0.09090909091</v>
      </c>
      <c r="W98" s="695">
        <f t="shared" si="58"/>
        <v>0.08333333333</v>
      </c>
      <c r="X98" s="695">
        <f t="shared" si="58"/>
        <v>0.1578947368</v>
      </c>
      <c r="Y98" s="695">
        <f t="shared" si="58"/>
        <v>0.06896551724</v>
      </c>
      <c r="Z98" s="695">
        <f t="shared" si="58"/>
        <v>0.2962962963</v>
      </c>
      <c r="AA98" s="695">
        <f t="shared" si="58"/>
        <v>0.07142857143</v>
      </c>
      <c r="AB98" s="695">
        <f t="shared" si="58"/>
        <v>0.2222222222</v>
      </c>
      <c r="AC98" s="695">
        <f t="shared" si="58"/>
        <v>0.1428571429</v>
      </c>
      <c r="AD98" s="695">
        <f t="shared" si="58"/>
        <v>0.25</v>
      </c>
      <c r="AE98" s="695">
        <f t="shared" si="58"/>
        <v>0.125</v>
      </c>
      <c r="AF98" s="695">
        <f t="shared" si="58"/>
        <v>0.1666666667</v>
      </c>
      <c r="AG98" s="696"/>
      <c r="AH98" s="680"/>
    </row>
    <row r="99" ht="42.75" customHeight="1">
      <c r="A99" s="731"/>
      <c r="B99" s="732"/>
      <c r="C99" s="732"/>
      <c r="D99" s="732"/>
      <c r="E99" s="732"/>
      <c r="F99" s="732"/>
      <c r="G99" s="732"/>
      <c r="H99" s="732"/>
      <c r="I99" s="732"/>
      <c r="J99" s="732"/>
      <c r="K99" s="732"/>
      <c r="L99" s="732"/>
      <c r="M99" s="732"/>
      <c r="N99" s="732"/>
      <c r="O99" s="732"/>
      <c r="P99" s="732"/>
      <c r="Q99" s="732"/>
      <c r="R99" s="732"/>
      <c r="S99" s="732"/>
      <c r="T99" s="732"/>
      <c r="U99" s="732"/>
      <c r="V99" s="732"/>
      <c r="W99" s="732"/>
      <c r="X99" s="732"/>
      <c r="Y99" s="732"/>
      <c r="Z99" s="732"/>
      <c r="AA99" s="732"/>
      <c r="AB99" s="732"/>
      <c r="AC99" s="732"/>
      <c r="AD99" s="732"/>
      <c r="AE99" s="732"/>
      <c r="AF99" s="732"/>
      <c r="AG99" s="733"/>
      <c r="AH99" s="733"/>
    </row>
    <row r="100">
      <c r="A100" s="711" t="s">
        <v>1751</v>
      </c>
      <c r="B100" s="712"/>
      <c r="C100" s="712"/>
      <c r="D100" s="712"/>
      <c r="E100" s="712"/>
      <c r="F100" s="712"/>
      <c r="G100" s="712"/>
      <c r="H100" s="712"/>
      <c r="I100" s="712"/>
      <c r="J100" s="712"/>
      <c r="K100" s="712"/>
      <c r="L100" s="712"/>
      <c r="M100" s="712"/>
      <c r="N100" s="712"/>
      <c r="O100" s="712"/>
      <c r="P100" s="712"/>
      <c r="Q100" s="712"/>
      <c r="R100" s="712"/>
      <c r="S100" s="712"/>
      <c r="T100" s="712"/>
      <c r="U100" s="712"/>
      <c r="V100" s="712"/>
      <c r="W100" s="712"/>
      <c r="X100" s="712"/>
      <c r="Y100" s="712"/>
      <c r="Z100" s="712"/>
      <c r="AA100" s="712"/>
      <c r="AB100" s="712"/>
      <c r="AC100" s="712"/>
      <c r="AD100" s="712"/>
      <c r="AE100" s="712"/>
      <c r="AF100" s="712"/>
      <c r="AG100" s="680"/>
      <c r="AH100" s="680"/>
    </row>
    <row r="101">
      <c r="B101" s="712"/>
      <c r="C101" s="712"/>
      <c r="D101" s="712"/>
      <c r="E101" s="712"/>
      <c r="F101" s="712"/>
      <c r="G101" s="712"/>
      <c r="H101" s="712"/>
      <c r="I101" s="712"/>
      <c r="J101" s="712"/>
      <c r="K101" s="712"/>
      <c r="L101" s="712"/>
      <c r="M101" s="712"/>
      <c r="N101" s="712"/>
      <c r="O101" s="712"/>
      <c r="P101" s="712"/>
      <c r="Q101" s="712"/>
      <c r="R101" s="712"/>
      <c r="S101" s="712"/>
      <c r="T101" s="712"/>
      <c r="U101" s="712"/>
      <c r="V101" s="712"/>
      <c r="W101" s="712"/>
      <c r="X101" s="712"/>
      <c r="Y101" s="712"/>
      <c r="Z101" s="712"/>
      <c r="AA101" s="712"/>
      <c r="AB101" s="712"/>
      <c r="AC101" s="712"/>
      <c r="AD101" s="712"/>
      <c r="AE101" s="712"/>
      <c r="AF101" s="712"/>
      <c r="AG101" s="680"/>
      <c r="AH101" s="680"/>
    </row>
    <row r="102" outlineLevel="1">
      <c r="A102" s="719" t="s">
        <v>1731</v>
      </c>
      <c r="B102" s="720"/>
      <c r="C102" s="720"/>
      <c r="D102" s="720"/>
      <c r="E102" s="720"/>
      <c r="F102" s="720"/>
      <c r="G102" s="720"/>
      <c r="H102" s="720"/>
      <c r="I102" s="720"/>
      <c r="J102" s="720"/>
      <c r="K102" s="720"/>
      <c r="L102" s="720"/>
      <c r="M102" s="720"/>
      <c r="N102" s="720"/>
      <c r="O102" s="720"/>
      <c r="P102" s="720"/>
      <c r="Q102" s="720"/>
      <c r="R102" s="720"/>
      <c r="S102" s="720"/>
      <c r="T102" s="720"/>
      <c r="U102" s="720"/>
      <c r="V102" s="720"/>
      <c r="W102" s="720"/>
      <c r="X102" s="720"/>
      <c r="Y102" s="720"/>
      <c r="Z102" s="720"/>
      <c r="AA102" s="720"/>
      <c r="AB102" s="720"/>
      <c r="AC102" s="720"/>
      <c r="AD102" s="720"/>
      <c r="AE102" s="720"/>
      <c r="AF102" s="720"/>
      <c r="AG102" s="721"/>
      <c r="AH102" s="722"/>
    </row>
    <row r="103" outlineLevel="1">
      <c r="A103" s="2" t="s">
        <v>1732</v>
      </c>
      <c r="B103" s="702">
        <v>0.0</v>
      </c>
      <c r="C103" s="702">
        <v>0.0</v>
      </c>
      <c r="D103" s="702">
        <v>0.0</v>
      </c>
      <c r="E103" s="702">
        <v>2.0</v>
      </c>
      <c r="F103" s="702">
        <v>1.0</v>
      </c>
      <c r="G103" s="702">
        <v>0.0</v>
      </c>
      <c r="H103" s="702">
        <v>0.0</v>
      </c>
      <c r="I103" s="702">
        <v>0.0</v>
      </c>
      <c r="J103" s="702">
        <v>1.0</v>
      </c>
      <c r="K103" s="702">
        <v>0.0</v>
      </c>
      <c r="L103" s="702">
        <v>1.0</v>
      </c>
      <c r="M103" s="702">
        <v>0.0</v>
      </c>
      <c r="N103" s="702">
        <v>1.0</v>
      </c>
      <c r="O103" s="702">
        <v>10.0</v>
      </c>
      <c r="P103" s="702">
        <v>3.0</v>
      </c>
      <c r="Q103" s="702">
        <v>1.0</v>
      </c>
      <c r="R103" s="702">
        <v>2.0</v>
      </c>
      <c r="S103" s="702">
        <v>4.0</v>
      </c>
      <c r="T103" s="702">
        <v>5.0</v>
      </c>
      <c r="U103" s="702">
        <v>2.0</v>
      </c>
      <c r="V103" s="702">
        <v>0.0</v>
      </c>
      <c r="W103" s="702">
        <v>2.0</v>
      </c>
      <c r="X103" s="702">
        <v>0.0</v>
      </c>
      <c r="Y103" s="702">
        <v>0.0</v>
      </c>
      <c r="Z103" s="702">
        <v>1.0</v>
      </c>
      <c r="AA103" s="702">
        <v>0.0</v>
      </c>
      <c r="AB103" s="702">
        <v>1.0</v>
      </c>
      <c r="AC103" s="702">
        <v>0.0</v>
      </c>
      <c r="AD103" s="702">
        <v>0.0</v>
      </c>
      <c r="AE103" s="702">
        <v>0.0</v>
      </c>
      <c r="AF103" s="702">
        <v>2.0</v>
      </c>
      <c r="AG103" s="703">
        <f t="shared" ref="AG103:AG107" si="59">SUM(B103:AF103)</f>
        <v>39</v>
      </c>
      <c r="AH103" s="684">
        <f t="shared" ref="AH103:AH106" si="60">iferror(AG103/AG$107,"")</f>
        <v>0.03568161025</v>
      </c>
    </row>
    <row r="104" outlineLevel="1">
      <c r="A104" s="664" t="s">
        <v>1733</v>
      </c>
      <c r="B104" s="702">
        <v>26.0</v>
      </c>
      <c r="C104" s="702">
        <v>23.0</v>
      </c>
      <c r="D104" s="702">
        <v>28.0</v>
      </c>
      <c r="E104" s="702">
        <v>18.0</v>
      </c>
      <c r="F104" s="702">
        <v>18.0</v>
      </c>
      <c r="G104" s="702">
        <v>15.0</v>
      </c>
      <c r="H104" s="702">
        <v>16.0</v>
      </c>
      <c r="I104" s="702">
        <v>6.0</v>
      </c>
      <c r="J104" s="702">
        <v>12.0</v>
      </c>
      <c r="K104" s="702">
        <v>12.0</v>
      </c>
      <c r="L104" s="702">
        <v>3.0</v>
      </c>
      <c r="M104" s="702">
        <v>3.0</v>
      </c>
      <c r="N104" s="702">
        <v>2.0</v>
      </c>
      <c r="O104" s="702">
        <v>29.0</v>
      </c>
      <c r="P104" s="702">
        <v>11.0</v>
      </c>
      <c r="Q104" s="702">
        <v>7.0</v>
      </c>
      <c r="R104" s="702">
        <v>15.0</v>
      </c>
      <c r="S104" s="702">
        <v>9.0</v>
      </c>
      <c r="T104" s="702">
        <v>12.0</v>
      </c>
      <c r="U104" s="702">
        <v>4.0</v>
      </c>
      <c r="V104" s="702">
        <v>2.0</v>
      </c>
      <c r="W104" s="702">
        <v>7.0</v>
      </c>
      <c r="X104" s="702">
        <v>10.0</v>
      </c>
      <c r="Y104" s="702">
        <v>6.0</v>
      </c>
      <c r="Z104" s="702">
        <v>8.0</v>
      </c>
      <c r="AA104" s="702">
        <v>4.0</v>
      </c>
      <c r="AB104" s="702">
        <v>0.0</v>
      </c>
      <c r="AC104" s="702">
        <v>0.0</v>
      </c>
      <c r="AD104" s="702">
        <v>5.0</v>
      </c>
      <c r="AE104" s="702">
        <v>3.0</v>
      </c>
      <c r="AF104" s="702">
        <v>4.0</v>
      </c>
      <c r="AG104" s="703">
        <f t="shared" si="59"/>
        <v>318</v>
      </c>
      <c r="AH104" s="684">
        <f t="shared" si="60"/>
        <v>0.2909423605</v>
      </c>
    </row>
    <row r="105" outlineLevel="1">
      <c r="A105" s="664" t="s">
        <v>1734</v>
      </c>
      <c r="B105" s="702">
        <v>12.0</v>
      </c>
      <c r="C105" s="702">
        <v>15.0</v>
      </c>
      <c r="D105" s="702">
        <v>20.0</v>
      </c>
      <c r="E105" s="702">
        <v>28.0</v>
      </c>
      <c r="F105" s="702">
        <v>20.0</v>
      </c>
      <c r="G105" s="702">
        <v>16.0</v>
      </c>
      <c r="H105" s="702">
        <v>12.0</v>
      </c>
      <c r="I105" s="702">
        <v>11.0</v>
      </c>
      <c r="J105" s="702">
        <v>10.0</v>
      </c>
      <c r="K105" s="702">
        <v>18.0</v>
      </c>
      <c r="L105" s="702">
        <v>10.0</v>
      </c>
      <c r="M105" s="702">
        <v>5.0</v>
      </c>
      <c r="N105" s="702">
        <v>11.0</v>
      </c>
      <c r="O105" s="702">
        <v>95.0</v>
      </c>
      <c r="P105" s="702">
        <v>42.0</v>
      </c>
      <c r="Q105" s="702">
        <v>10.0</v>
      </c>
      <c r="R105" s="702">
        <v>38.0</v>
      </c>
      <c r="S105" s="702">
        <v>13.0</v>
      </c>
      <c r="T105" s="702">
        <v>27.0</v>
      </c>
      <c r="U105" s="702">
        <v>6.0</v>
      </c>
      <c r="V105" s="702">
        <v>8.0</v>
      </c>
      <c r="W105" s="702">
        <v>8.0</v>
      </c>
      <c r="X105" s="702">
        <v>3.0</v>
      </c>
      <c r="Y105" s="702">
        <v>8.0</v>
      </c>
      <c r="Z105" s="702">
        <v>11.0</v>
      </c>
      <c r="AA105" s="702">
        <v>6.0</v>
      </c>
      <c r="AB105" s="702">
        <v>4.0</v>
      </c>
      <c r="AC105" s="702">
        <v>5.0</v>
      </c>
      <c r="AD105" s="702">
        <v>4.0</v>
      </c>
      <c r="AE105" s="702">
        <v>4.0</v>
      </c>
      <c r="AF105" s="702">
        <v>4.0</v>
      </c>
      <c r="AG105" s="703">
        <f t="shared" si="59"/>
        <v>484</v>
      </c>
      <c r="AH105" s="684">
        <f t="shared" si="60"/>
        <v>0.4428179323</v>
      </c>
    </row>
    <row r="106" outlineLevel="1">
      <c r="A106" s="664" t="s">
        <v>1735</v>
      </c>
      <c r="B106" s="702">
        <v>5.0</v>
      </c>
      <c r="C106" s="702">
        <v>4.0</v>
      </c>
      <c r="D106" s="702">
        <v>9.0</v>
      </c>
      <c r="E106" s="702">
        <v>8.0</v>
      </c>
      <c r="F106" s="702">
        <v>9.0</v>
      </c>
      <c r="G106" s="702">
        <v>3.0</v>
      </c>
      <c r="H106" s="702">
        <v>4.0</v>
      </c>
      <c r="I106" s="702">
        <v>13.0</v>
      </c>
      <c r="J106" s="702">
        <v>4.0</v>
      </c>
      <c r="K106" s="702">
        <v>6.0</v>
      </c>
      <c r="L106" s="702">
        <v>6.0</v>
      </c>
      <c r="M106" s="702">
        <v>3.0</v>
      </c>
      <c r="N106" s="702">
        <v>2.0</v>
      </c>
      <c r="O106" s="702">
        <v>44.0</v>
      </c>
      <c r="P106" s="702">
        <v>15.0</v>
      </c>
      <c r="Q106" s="702">
        <v>10.0</v>
      </c>
      <c r="R106" s="702">
        <v>19.0</v>
      </c>
      <c r="S106" s="702">
        <v>9.0</v>
      </c>
      <c r="T106" s="702">
        <v>13.0</v>
      </c>
      <c r="U106" s="702">
        <v>9.0</v>
      </c>
      <c r="V106" s="702">
        <v>5.0</v>
      </c>
      <c r="W106" s="702">
        <v>1.0</v>
      </c>
      <c r="X106" s="702">
        <v>6.0</v>
      </c>
      <c r="Y106" s="702">
        <v>11.0</v>
      </c>
      <c r="Z106" s="702">
        <v>8.0</v>
      </c>
      <c r="AA106" s="702">
        <v>5.0</v>
      </c>
      <c r="AB106" s="702">
        <v>3.0</v>
      </c>
      <c r="AC106" s="702">
        <v>5.0</v>
      </c>
      <c r="AD106" s="702">
        <v>3.0</v>
      </c>
      <c r="AE106" s="702">
        <v>3.0</v>
      </c>
      <c r="AF106" s="702">
        <v>7.0</v>
      </c>
      <c r="AG106" s="703">
        <f t="shared" si="59"/>
        <v>252</v>
      </c>
      <c r="AH106" s="684">
        <f t="shared" si="60"/>
        <v>0.230558097</v>
      </c>
    </row>
    <row r="107" outlineLevel="1">
      <c r="A107" s="715" t="s">
        <v>1710</v>
      </c>
      <c r="B107" s="716">
        <f t="shared" ref="B107:AF107" si="61">SUM(B103:B106)</f>
        <v>43</v>
      </c>
      <c r="C107" s="716">
        <f t="shared" si="61"/>
        <v>42</v>
      </c>
      <c r="D107" s="716">
        <f t="shared" si="61"/>
        <v>57</v>
      </c>
      <c r="E107" s="716">
        <f t="shared" si="61"/>
        <v>56</v>
      </c>
      <c r="F107" s="716">
        <f t="shared" si="61"/>
        <v>48</v>
      </c>
      <c r="G107" s="716">
        <f t="shared" si="61"/>
        <v>34</v>
      </c>
      <c r="H107" s="716">
        <f t="shared" si="61"/>
        <v>32</v>
      </c>
      <c r="I107" s="716">
        <f t="shared" si="61"/>
        <v>30</v>
      </c>
      <c r="J107" s="716">
        <f t="shared" si="61"/>
        <v>27</v>
      </c>
      <c r="K107" s="716">
        <f t="shared" si="61"/>
        <v>36</v>
      </c>
      <c r="L107" s="716">
        <f t="shared" si="61"/>
        <v>20</v>
      </c>
      <c r="M107" s="716">
        <f t="shared" si="61"/>
        <v>11</v>
      </c>
      <c r="N107" s="716">
        <f t="shared" si="61"/>
        <v>16</v>
      </c>
      <c r="O107" s="716">
        <f t="shared" si="61"/>
        <v>178</v>
      </c>
      <c r="P107" s="716">
        <f t="shared" si="61"/>
        <v>71</v>
      </c>
      <c r="Q107" s="716">
        <f t="shared" si="61"/>
        <v>28</v>
      </c>
      <c r="R107" s="716">
        <f t="shared" si="61"/>
        <v>74</v>
      </c>
      <c r="S107" s="716">
        <f t="shared" si="61"/>
        <v>35</v>
      </c>
      <c r="T107" s="716">
        <f t="shared" si="61"/>
        <v>57</v>
      </c>
      <c r="U107" s="716">
        <f t="shared" si="61"/>
        <v>21</v>
      </c>
      <c r="V107" s="716">
        <f t="shared" si="61"/>
        <v>15</v>
      </c>
      <c r="W107" s="716">
        <f t="shared" si="61"/>
        <v>18</v>
      </c>
      <c r="X107" s="716">
        <f t="shared" si="61"/>
        <v>19</v>
      </c>
      <c r="Y107" s="716">
        <f t="shared" si="61"/>
        <v>25</v>
      </c>
      <c r="Z107" s="716">
        <f t="shared" si="61"/>
        <v>28</v>
      </c>
      <c r="AA107" s="716">
        <f t="shared" si="61"/>
        <v>15</v>
      </c>
      <c r="AB107" s="716">
        <f t="shared" si="61"/>
        <v>8</v>
      </c>
      <c r="AC107" s="716">
        <f t="shared" si="61"/>
        <v>10</v>
      </c>
      <c r="AD107" s="716">
        <f t="shared" si="61"/>
        <v>12</v>
      </c>
      <c r="AE107" s="716">
        <f t="shared" si="61"/>
        <v>10</v>
      </c>
      <c r="AF107" s="716">
        <f t="shared" si="61"/>
        <v>17</v>
      </c>
      <c r="AG107" s="717">
        <f t="shared" si="59"/>
        <v>1093</v>
      </c>
      <c r="AH107" s="718">
        <f>SUM(AH103:AH106)</f>
        <v>1</v>
      </c>
    </row>
    <row r="108" outlineLevel="1">
      <c r="A108" s="690" t="s">
        <v>1736</v>
      </c>
      <c r="B108" s="691"/>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1"/>
      <c r="AD108" s="691"/>
      <c r="AE108" s="691"/>
      <c r="AF108" s="691"/>
      <c r="AG108" s="679"/>
      <c r="AH108" s="680"/>
    </row>
    <row r="109" outlineLevel="1">
      <c r="A109" s="694" t="s">
        <v>1732</v>
      </c>
      <c r="B109" s="695">
        <f t="shared" ref="B109:AF109" si="62">iferror(B103/B$107,"")</f>
        <v>0</v>
      </c>
      <c r="C109" s="695">
        <f t="shared" si="62"/>
        <v>0</v>
      </c>
      <c r="D109" s="695">
        <f t="shared" si="62"/>
        <v>0</v>
      </c>
      <c r="E109" s="695">
        <f t="shared" si="62"/>
        <v>0.03571428571</v>
      </c>
      <c r="F109" s="695">
        <f t="shared" si="62"/>
        <v>0.02083333333</v>
      </c>
      <c r="G109" s="695">
        <f t="shared" si="62"/>
        <v>0</v>
      </c>
      <c r="H109" s="695">
        <f t="shared" si="62"/>
        <v>0</v>
      </c>
      <c r="I109" s="695">
        <f t="shared" si="62"/>
        <v>0</v>
      </c>
      <c r="J109" s="695">
        <f t="shared" si="62"/>
        <v>0.03703703704</v>
      </c>
      <c r="K109" s="695">
        <f t="shared" si="62"/>
        <v>0</v>
      </c>
      <c r="L109" s="695">
        <f t="shared" si="62"/>
        <v>0.05</v>
      </c>
      <c r="M109" s="695">
        <f t="shared" si="62"/>
        <v>0</v>
      </c>
      <c r="N109" s="695">
        <f t="shared" si="62"/>
        <v>0.0625</v>
      </c>
      <c r="O109" s="695">
        <f t="shared" si="62"/>
        <v>0.05617977528</v>
      </c>
      <c r="P109" s="695">
        <f t="shared" si="62"/>
        <v>0.04225352113</v>
      </c>
      <c r="Q109" s="695">
        <f t="shared" si="62"/>
        <v>0.03571428571</v>
      </c>
      <c r="R109" s="695">
        <f t="shared" si="62"/>
        <v>0.02702702703</v>
      </c>
      <c r="S109" s="695">
        <f t="shared" si="62"/>
        <v>0.1142857143</v>
      </c>
      <c r="T109" s="695">
        <f t="shared" si="62"/>
        <v>0.08771929825</v>
      </c>
      <c r="U109" s="695">
        <f t="shared" si="62"/>
        <v>0.09523809524</v>
      </c>
      <c r="V109" s="695">
        <f t="shared" si="62"/>
        <v>0</v>
      </c>
      <c r="W109" s="695">
        <f t="shared" si="62"/>
        <v>0.1111111111</v>
      </c>
      <c r="X109" s="695">
        <f t="shared" si="62"/>
        <v>0</v>
      </c>
      <c r="Y109" s="695">
        <f t="shared" si="62"/>
        <v>0</v>
      </c>
      <c r="Z109" s="695">
        <f t="shared" si="62"/>
        <v>0.03571428571</v>
      </c>
      <c r="AA109" s="695">
        <f t="shared" si="62"/>
        <v>0</v>
      </c>
      <c r="AB109" s="695">
        <f t="shared" si="62"/>
        <v>0.125</v>
      </c>
      <c r="AC109" s="695">
        <f t="shared" si="62"/>
        <v>0</v>
      </c>
      <c r="AD109" s="695">
        <f t="shared" si="62"/>
        <v>0</v>
      </c>
      <c r="AE109" s="695">
        <f t="shared" si="62"/>
        <v>0</v>
      </c>
      <c r="AF109" s="695">
        <f t="shared" si="62"/>
        <v>0.1176470588</v>
      </c>
      <c r="AG109" s="679"/>
      <c r="AH109" s="680"/>
    </row>
    <row r="110" outlineLevel="1">
      <c r="A110" s="694" t="s">
        <v>1733</v>
      </c>
      <c r="B110" s="695">
        <f t="shared" ref="B110:AF110" si="63">iferror(B104/B$107,"")</f>
        <v>0.6046511628</v>
      </c>
      <c r="C110" s="695">
        <f t="shared" si="63"/>
        <v>0.5476190476</v>
      </c>
      <c r="D110" s="695">
        <f t="shared" si="63"/>
        <v>0.4912280702</v>
      </c>
      <c r="E110" s="695">
        <f t="shared" si="63"/>
        <v>0.3214285714</v>
      </c>
      <c r="F110" s="695">
        <f t="shared" si="63"/>
        <v>0.375</v>
      </c>
      <c r="G110" s="695">
        <f t="shared" si="63"/>
        <v>0.4411764706</v>
      </c>
      <c r="H110" s="695">
        <f t="shared" si="63"/>
        <v>0.5</v>
      </c>
      <c r="I110" s="695">
        <f t="shared" si="63"/>
        <v>0.2</v>
      </c>
      <c r="J110" s="695">
        <f t="shared" si="63"/>
        <v>0.4444444444</v>
      </c>
      <c r="K110" s="695">
        <f t="shared" si="63"/>
        <v>0.3333333333</v>
      </c>
      <c r="L110" s="695">
        <f t="shared" si="63"/>
        <v>0.15</v>
      </c>
      <c r="M110" s="695">
        <f t="shared" si="63"/>
        <v>0.2727272727</v>
      </c>
      <c r="N110" s="695">
        <f t="shared" si="63"/>
        <v>0.125</v>
      </c>
      <c r="O110" s="695">
        <f t="shared" si="63"/>
        <v>0.1629213483</v>
      </c>
      <c r="P110" s="695">
        <f t="shared" si="63"/>
        <v>0.1549295775</v>
      </c>
      <c r="Q110" s="695">
        <f t="shared" si="63"/>
        <v>0.25</v>
      </c>
      <c r="R110" s="695">
        <f t="shared" si="63"/>
        <v>0.2027027027</v>
      </c>
      <c r="S110" s="695">
        <f t="shared" si="63"/>
        <v>0.2571428571</v>
      </c>
      <c r="T110" s="695">
        <f t="shared" si="63"/>
        <v>0.2105263158</v>
      </c>
      <c r="U110" s="695">
        <f t="shared" si="63"/>
        <v>0.1904761905</v>
      </c>
      <c r="V110" s="695">
        <f t="shared" si="63"/>
        <v>0.1333333333</v>
      </c>
      <c r="W110" s="695">
        <f t="shared" si="63"/>
        <v>0.3888888889</v>
      </c>
      <c r="X110" s="695">
        <f t="shared" si="63"/>
        <v>0.5263157895</v>
      </c>
      <c r="Y110" s="695">
        <f t="shared" si="63"/>
        <v>0.24</v>
      </c>
      <c r="Z110" s="695">
        <f t="shared" si="63"/>
        <v>0.2857142857</v>
      </c>
      <c r="AA110" s="695">
        <f t="shared" si="63"/>
        <v>0.2666666667</v>
      </c>
      <c r="AB110" s="695">
        <f t="shared" si="63"/>
        <v>0</v>
      </c>
      <c r="AC110" s="695">
        <f t="shared" si="63"/>
        <v>0</v>
      </c>
      <c r="AD110" s="695">
        <f t="shared" si="63"/>
        <v>0.4166666667</v>
      </c>
      <c r="AE110" s="695">
        <f t="shared" si="63"/>
        <v>0.3</v>
      </c>
      <c r="AF110" s="695">
        <f t="shared" si="63"/>
        <v>0.2352941176</v>
      </c>
      <c r="AG110" s="679"/>
      <c r="AH110" s="680"/>
    </row>
    <row r="111" outlineLevel="1">
      <c r="A111" s="694" t="s">
        <v>1734</v>
      </c>
      <c r="B111" s="695">
        <f t="shared" ref="B111:AF111" si="64">iferror(B105/B$107,"")</f>
        <v>0.2790697674</v>
      </c>
      <c r="C111" s="695">
        <f t="shared" si="64"/>
        <v>0.3571428571</v>
      </c>
      <c r="D111" s="695">
        <f t="shared" si="64"/>
        <v>0.350877193</v>
      </c>
      <c r="E111" s="695">
        <f t="shared" si="64"/>
        <v>0.5</v>
      </c>
      <c r="F111" s="695">
        <f t="shared" si="64"/>
        <v>0.4166666667</v>
      </c>
      <c r="G111" s="695">
        <f t="shared" si="64"/>
        <v>0.4705882353</v>
      </c>
      <c r="H111" s="695">
        <f t="shared" si="64"/>
        <v>0.375</v>
      </c>
      <c r="I111" s="695">
        <f t="shared" si="64"/>
        <v>0.3666666667</v>
      </c>
      <c r="J111" s="695">
        <f t="shared" si="64"/>
        <v>0.3703703704</v>
      </c>
      <c r="K111" s="695">
        <f t="shared" si="64"/>
        <v>0.5</v>
      </c>
      <c r="L111" s="695">
        <f t="shared" si="64"/>
        <v>0.5</v>
      </c>
      <c r="M111" s="695">
        <f t="shared" si="64"/>
        <v>0.4545454545</v>
      </c>
      <c r="N111" s="695">
        <f t="shared" si="64"/>
        <v>0.6875</v>
      </c>
      <c r="O111" s="695">
        <f t="shared" si="64"/>
        <v>0.5337078652</v>
      </c>
      <c r="P111" s="695">
        <f t="shared" si="64"/>
        <v>0.5915492958</v>
      </c>
      <c r="Q111" s="695">
        <f t="shared" si="64"/>
        <v>0.3571428571</v>
      </c>
      <c r="R111" s="695">
        <f t="shared" si="64"/>
        <v>0.5135135135</v>
      </c>
      <c r="S111" s="695">
        <f t="shared" si="64"/>
        <v>0.3714285714</v>
      </c>
      <c r="T111" s="695">
        <f t="shared" si="64"/>
        <v>0.4736842105</v>
      </c>
      <c r="U111" s="695">
        <f t="shared" si="64"/>
        <v>0.2857142857</v>
      </c>
      <c r="V111" s="695">
        <f t="shared" si="64"/>
        <v>0.5333333333</v>
      </c>
      <c r="W111" s="695">
        <f t="shared" si="64"/>
        <v>0.4444444444</v>
      </c>
      <c r="X111" s="695">
        <f t="shared" si="64"/>
        <v>0.1578947368</v>
      </c>
      <c r="Y111" s="695">
        <f t="shared" si="64"/>
        <v>0.32</v>
      </c>
      <c r="Z111" s="695">
        <f t="shared" si="64"/>
        <v>0.3928571429</v>
      </c>
      <c r="AA111" s="695">
        <f t="shared" si="64"/>
        <v>0.4</v>
      </c>
      <c r="AB111" s="695">
        <f t="shared" si="64"/>
        <v>0.5</v>
      </c>
      <c r="AC111" s="695">
        <f t="shared" si="64"/>
        <v>0.5</v>
      </c>
      <c r="AD111" s="695">
        <f t="shared" si="64"/>
        <v>0.3333333333</v>
      </c>
      <c r="AE111" s="695">
        <f t="shared" si="64"/>
        <v>0.4</v>
      </c>
      <c r="AF111" s="695">
        <f t="shared" si="64"/>
        <v>0.2352941176</v>
      </c>
      <c r="AG111" s="679"/>
      <c r="AH111" s="680"/>
    </row>
    <row r="112" outlineLevel="1">
      <c r="A112" s="694" t="s">
        <v>1735</v>
      </c>
      <c r="B112" s="695">
        <f t="shared" ref="B112:AF112" si="65">iferror(B106/B$107,"")</f>
        <v>0.1162790698</v>
      </c>
      <c r="C112" s="695">
        <f t="shared" si="65"/>
        <v>0.09523809524</v>
      </c>
      <c r="D112" s="695">
        <f t="shared" si="65"/>
        <v>0.1578947368</v>
      </c>
      <c r="E112" s="695">
        <f t="shared" si="65"/>
        <v>0.1428571429</v>
      </c>
      <c r="F112" s="695">
        <f t="shared" si="65"/>
        <v>0.1875</v>
      </c>
      <c r="G112" s="695">
        <f t="shared" si="65"/>
        <v>0.08823529412</v>
      </c>
      <c r="H112" s="695">
        <f t="shared" si="65"/>
        <v>0.125</v>
      </c>
      <c r="I112" s="695">
        <f t="shared" si="65"/>
        <v>0.4333333333</v>
      </c>
      <c r="J112" s="695">
        <f t="shared" si="65"/>
        <v>0.1481481481</v>
      </c>
      <c r="K112" s="695">
        <f t="shared" si="65"/>
        <v>0.1666666667</v>
      </c>
      <c r="L112" s="695">
        <f t="shared" si="65"/>
        <v>0.3</v>
      </c>
      <c r="M112" s="695">
        <f t="shared" si="65"/>
        <v>0.2727272727</v>
      </c>
      <c r="N112" s="695">
        <f t="shared" si="65"/>
        <v>0.125</v>
      </c>
      <c r="O112" s="695">
        <f t="shared" si="65"/>
        <v>0.2471910112</v>
      </c>
      <c r="P112" s="695">
        <f t="shared" si="65"/>
        <v>0.2112676056</v>
      </c>
      <c r="Q112" s="695">
        <f t="shared" si="65"/>
        <v>0.3571428571</v>
      </c>
      <c r="R112" s="695">
        <f t="shared" si="65"/>
        <v>0.2567567568</v>
      </c>
      <c r="S112" s="695">
        <f t="shared" si="65"/>
        <v>0.2571428571</v>
      </c>
      <c r="T112" s="695">
        <f t="shared" si="65"/>
        <v>0.2280701754</v>
      </c>
      <c r="U112" s="695">
        <f t="shared" si="65"/>
        <v>0.4285714286</v>
      </c>
      <c r="V112" s="695">
        <f t="shared" si="65"/>
        <v>0.3333333333</v>
      </c>
      <c r="W112" s="695">
        <f t="shared" si="65"/>
        <v>0.05555555556</v>
      </c>
      <c r="X112" s="695">
        <f t="shared" si="65"/>
        <v>0.3157894737</v>
      </c>
      <c r="Y112" s="695">
        <f t="shared" si="65"/>
        <v>0.44</v>
      </c>
      <c r="Z112" s="695">
        <f t="shared" si="65"/>
        <v>0.2857142857</v>
      </c>
      <c r="AA112" s="695">
        <f t="shared" si="65"/>
        <v>0.3333333333</v>
      </c>
      <c r="AB112" s="695">
        <f t="shared" si="65"/>
        <v>0.375</v>
      </c>
      <c r="AC112" s="695">
        <f t="shared" si="65"/>
        <v>0.5</v>
      </c>
      <c r="AD112" s="695">
        <f t="shared" si="65"/>
        <v>0.25</v>
      </c>
      <c r="AE112" s="695">
        <f t="shared" si="65"/>
        <v>0.3</v>
      </c>
      <c r="AF112" s="695">
        <f t="shared" si="65"/>
        <v>0.4117647059</v>
      </c>
      <c r="AG112" s="679"/>
      <c r="AH112" s="680"/>
    </row>
    <row r="113" outlineLevel="1">
      <c r="A113" s="719" t="s">
        <v>1737</v>
      </c>
      <c r="B113" s="720"/>
      <c r="C113" s="720"/>
      <c r="D113" s="720"/>
      <c r="E113" s="720"/>
      <c r="F113" s="720"/>
      <c r="G113" s="720"/>
      <c r="H113" s="720"/>
      <c r="I113" s="720"/>
      <c r="J113" s="720"/>
      <c r="K113" s="720"/>
      <c r="L113" s="720"/>
      <c r="M113" s="720"/>
      <c r="N113" s="720"/>
      <c r="O113" s="720"/>
      <c r="P113" s="720"/>
      <c r="Q113" s="720"/>
      <c r="R113" s="720"/>
      <c r="S113" s="720"/>
      <c r="T113" s="720"/>
      <c r="U113" s="720"/>
      <c r="V113" s="720"/>
      <c r="W113" s="720"/>
      <c r="X113" s="720"/>
      <c r="Y113" s="720"/>
      <c r="Z113" s="720"/>
      <c r="AA113" s="720"/>
      <c r="AB113" s="720"/>
      <c r="AC113" s="720"/>
      <c r="AD113" s="720"/>
      <c r="AE113" s="720"/>
      <c r="AF113" s="720"/>
      <c r="AG113" s="721"/>
      <c r="AH113" s="722"/>
    </row>
    <row r="114" outlineLevel="1">
      <c r="A114" s="2" t="s">
        <v>1738</v>
      </c>
      <c r="B114" s="702">
        <v>22.0</v>
      </c>
      <c r="C114" s="702">
        <v>32.0</v>
      </c>
      <c r="D114" s="702">
        <v>30.0</v>
      </c>
      <c r="E114" s="702">
        <v>29.0</v>
      </c>
      <c r="F114" s="702">
        <v>21.0</v>
      </c>
      <c r="G114" s="702">
        <v>22.0</v>
      </c>
      <c r="H114" s="702">
        <v>20.0</v>
      </c>
      <c r="I114" s="702">
        <v>16.0</v>
      </c>
      <c r="J114" s="702">
        <v>23.0</v>
      </c>
      <c r="K114" s="702">
        <v>21.0</v>
      </c>
      <c r="L114" s="702">
        <v>13.0</v>
      </c>
      <c r="M114" s="702">
        <v>14.0</v>
      </c>
      <c r="N114" s="702">
        <v>16.0</v>
      </c>
      <c r="O114" s="702">
        <v>280.0</v>
      </c>
      <c r="P114" s="702">
        <v>73.0</v>
      </c>
      <c r="Q114" s="702">
        <v>30.0</v>
      </c>
      <c r="R114" s="702">
        <v>72.0</v>
      </c>
      <c r="S114" s="702">
        <v>26.0</v>
      </c>
      <c r="T114" s="702">
        <v>58.0</v>
      </c>
      <c r="U114" s="702">
        <v>23.0</v>
      </c>
      <c r="V114" s="702">
        <v>11.0</v>
      </c>
      <c r="W114" s="702">
        <v>13.0</v>
      </c>
      <c r="X114" s="702">
        <v>10.0</v>
      </c>
      <c r="Y114" s="702">
        <v>19.0</v>
      </c>
      <c r="Z114" s="702">
        <v>20.0</v>
      </c>
      <c r="AA114" s="702">
        <v>16.0</v>
      </c>
      <c r="AB114" s="702">
        <v>10.0</v>
      </c>
      <c r="AC114" s="702">
        <v>3.0</v>
      </c>
      <c r="AD114" s="702">
        <v>12.0</v>
      </c>
      <c r="AE114" s="702">
        <v>2.0</v>
      </c>
      <c r="AF114" s="702">
        <v>12.0</v>
      </c>
      <c r="AG114" s="703">
        <f t="shared" ref="AG114:AG122" si="66">SUM(B114:AF114)</f>
        <v>969</v>
      </c>
      <c r="AH114" s="684">
        <f t="shared" ref="AH114:AH121" si="67">iferror(AG114/AG$122,"")</f>
        <v>0.3324185249</v>
      </c>
    </row>
    <row r="115" outlineLevel="1">
      <c r="A115" s="664" t="s">
        <v>1739</v>
      </c>
      <c r="B115" s="702">
        <v>29.0</v>
      </c>
      <c r="C115" s="702">
        <v>26.0</v>
      </c>
      <c r="D115" s="702">
        <v>36.0</v>
      </c>
      <c r="E115" s="702">
        <v>40.0</v>
      </c>
      <c r="F115" s="702">
        <v>33.0</v>
      </c>
      <c r="G115" s="702">
        <v>19.0</v>
      </c>
      <c r="H115" s="702">
        <v>22.0</v>
      </c>
      <c r="I115" s="702">
        <v>28.0</v>
      </c>
      <c r="J115" s="702">
        <v>19.0</v>
      </c>
      <c r="K115" s="702">
        <v>25.0</v>
      </c>
      <c r="L115" s="702">
        <v>15.0</v>
      </c>
      <c r="M115" s="702">
        <v>13.0</v>
      </c>
      <c r="N115" s="702">
        <v>19.0</v>
      </c>
      <c r="O115" s="702">
        <v>361.0</v>
      </c>
      <c r="P115" s="702">
        <v>116.0</v>
      </c>
      <c r="Q115" s="702">
        <v>43.0</v>
      </c>
      <c r="R115" s="702">
        <v>123.0</v>
      </c>
      <c r="S115" s="702">
        <v>69.0</v>
      </c>
      <c r="T115" s="702">
        <v>99.0</v>
      </c>
      <c r="U115" s="702">
        <v>30.0</v>
      </c>
      <c r="V115" s="702">
        <v>22.0</v>
      </c>
      <c r="W115" s="702">
        <v>25.0</v>
      </c>
      <c r="X115" s="702">
        <v>35.0</v>
      </c>
      <c r="Y115" s="702">
        <v>28.0</v>
      </c>
      <c r="Z115" s="702">
        <v>35.0</v>
      </c>
      <c r="AA115" s="702">
        <v>19.0</v>
      </c>
      <c r="AB115" s="702">
        <v>14.0</v>
      </c>
      <c r="AC115" s="702">
        <v>15.0</v>
      </c>
      <c r="AD115" s="702">
        <v>18.0</v>
      </c>
      <c r="AE115" s="702">
        <v>14.0</v>
      </c>
      <c r="AF115" s="702">
        <v>22.0</v>
      </c>
      <c r="AG115" s="703">
        <f t="shared" si="66"/>
        <v>1412</v>
      </c>
      <c r="AH115" s="684">
        <f t="shared" si="67"/>
        <v>0.4843910806</v>
      </c>
    </row>
    <row r="116" outlineLevel="1">
      <c r="A116" s="664" t="s">
        <v>256</v>
      </c>
      <c r="B116" s="702">
        <v>0.0</v>
      </c>
      <c r="C116" s="702">
        <v>0.0</v>
      </c>
      <c r="D116" s="702">
        <v>3.0</v>
      </c>
      <c r="E116" s="702">
        <v>4.0</v>
      </c>
      <c r="F116" s="702">
        <v>1.0</v>
      </c>
      <c r="G116" s="702">
        <v>1.0</v>
      </c>
      <c r="H116" s="702">
        <v>1.0</v>
      </c>
      <c r="I116" s="702">
        <v>0.0</v>
      </c>
      <c r="J116" s="702">
        <v>3.0</v>
      </c>
      <c r="K116" s="702">
        <v>1.0</v>
      </c>
      <c r="L116" s="702">
        <v>2.0</v>
      </c>
      <c r="M116" s="702">
        <v>2.0</v>
      </c>
      <c r="N116" s="702">
        <v>0.0</v>
      </c>
      <c r="O116" s="702">
        <v>8.0</v>
      </c>
      <c r="P116" s="702">
        <v>2.0</v>
      </c>
      <c r="Q116" s="702">
        <v>1.0</v>
      </c>
      <c r="R116" s="702">
        <v>4.0</v>
      </c>
      <c r="S116" s="702">
        <v>1.0</v>
      </c>
      <c r="T116" s="702">
        <v>3.0</v>
      </c>
      <c r="U116" s="702">
        <v>1.0</v>
      </c>
      <c r="V116" s="702">
        <v>0.0</v>
      </c>
      <c r="W116" s="702">
        <v>0.0</v>
      </c>
      <c r="X116" s="702">
        <v>2.0</v>
      </c>
      <c r="Y116" s="702">
        <v>0.0</v>
      </c>
      <c r="Z116" s="702">
        <v>1.0</v>
      </c>
      <c r="AA116" s="702">
        <v>1.0</v>
      </c>
      <c r="AB116" s="702">
        <v>0.0</v>
      </c>
      <c r="AC116" s="702">
        <v>1.0</v>
      </c>
      <c r="AD116" s="702">
        <v>0.0</v>
      </c>
      <c r="AE116" s="702">
        <v>0.0</v>
      </c>
      <c r="AF116" s="702">
        <v>1.0</v>
      </c>
      <c r="AG116" s="703">
        <f t="shared" si="66"/>
        <v>44</v>
      </c>
      <c r="AH116" s="684">
        <f t="shared" si="67"/>
        <v>0.01509433962</v>
      </c>
    </row>
    <row r="117" outlineLevel="1">
      <c r="A117" s="664" t="s">
        <v>1740</v>
      </c>
      <c r="B117" s="702">
        <v>3.0</v>
      </c>
      <c r="C117" s="702">
        <v>0.0</v>
      </c>
      <c r="D117" s="702">
        <v>1.0</v>
      </c>
      <c r="E117" s="702">
        <v>0.0</v>
      </c>
      <c r="F117" s="702">
        <v>2.0</v>
      </c>
      <c r="G117" s="702">
        <v>0.0</v>
      </c>
      <c r="H117" s="702">
        <v>0.0</v>
      </c>
      <c r="I117" s="702">
        <v>1.0</v>
      </c>
      <c r="J117" s="702">
        <v>0.0</v>
      </c>
      <c r="K117" s="702">
        <v>0.0</v>
      </c>
      <c r="L117" s="702">
        <v>1.0</v>
      </c>
      <c r="M117" s="702">
        <v>0.0</v>
      </c>
      <c r="N117" s="702">
        <v>1.0</v>
      </c>
      <c r="O117" s="702">
        <v>6.0</v>
      </c>
      <c r="P117" s="702">
        <v>1.0</v>
      </c>
      <c r="Q117" s="702">
        <v>0.0</v>
      </c>
      <c r="R117" s="702">
        <v>2.0</v>
      </c>
      <c r="S117" s="702">
        <v>1.0</v>
      </c>
      <c r="T117" s="702">
        <v>5.0</v>
      </c>
      <c r="U117" s="702">
        <v>1.0</v>
      </c>
      <c r="V117" s="702">
        <v>0.0</v>
      </c>
      <c r="W117" s="702">
        <v>0.0</v>
      </c>
      <c r="X117" s="702">
        <v>1.0</v>
      </c>
      <c r="Y117" s="702">
        <v>2.0</v>
      </c>
      <c r="Z117" s="702">
        <v>2.0</v>
      </c>
      <c r="AA117" s="702">
        <v>0.0</v>
      </c>
      <c r="AB117" s="702">
        <v>0.0</v>
      </c>
      <c r="AC117" s="702">
        <v>2.0</v>
      </c>
      <c r="AD117" s="702">
        <v>1.0</v>
      </c>
      <c r="AE117" s="702">
        <v>0.0</v>
      </c>
      <c r="AF117" s="702">
        <v>1.0</v>
      </c>
      <c r="AG117" s="703">
        <f t="shared" si="66"/>
        <v>34</v>
      </c>
      <c r="AH117" s="684">
        <f t="shared" si="67"/>
        <v>0.01166380789</v>
      </c>
    </row>
    <row r="118" outlineLevel="1">
      <c r="A118" s="664" t="s">
        <v>1741</v>
      </c>
      <c r="B118" s="702">
        <v>0.0</v>
      </c>
      <c r="C118" s="702">
        <v>4.0</v>
      </c>
      <c r="D118" s="702">
        <v>4.0</v>
      </c>
      <c r="E118" s="702">
        <v>0.0</v>
      </c>
      <c r="F118" s="702">
        <v>3.0</v>
      </c>
      <c r="G118" s="702">
        <v>0.0</v>
      </c>
      <c r="H118" s="702">
        <v>4.0</v>
      </c>
      <c r="I118" s="702">
        <v>3.0</v>
      </c>
      <c r="J118" s="702">
        <v>0.0</v>
      </c>
      <c r="K118" s="702">
        <v>2.0</v>
      </c>
      <c r="L118" s="702">
        <v>3.0</v>
      </c>
      <c r="M118" s="702">
        <v>1.0</v>
      </c>
      <c r="N118" s="702">
        <v>1.0</v>
      </c>
      <c r="O118" s="702">
        <v>60.0</v>
      </c>
      <c r="P118" s="702">
        <v>12.0</v>
      </c>
      <c r="Q118" s="702">
        <v>5.0</v>
      </c>
      <c r="R118" s="702">
        <v>13.0</v>
      </c>
      <c r="S118" s="702">
        <v>14.0</v>
      </c>
      <c r="T118" s="702">
        <v>12.0</v>
      </c>
      <c r="U118" s="702">
        <v>2.0</v>
      </c>
      <c r="V118" s="702">
        <v>1.0</v>
      </c>
      <c r="W118" s="702">
        <v>0.0</v>
      </c>
      <c r="X118" s="702">
        <v>1.0</v>
      </c>
      <c r="Y118" s="702">
        <v>5.0</v>
      </c>
      <c r="Z118" s="702">
        <v>1.0</v>
      </c>
      <c r="AA118" s="702">
        <v>0.0</v>
      </c>
      <c r="AB118" s="702">
        <v>2.0</v>
      </c>
      <c r="AC118" s="702">
        <v>1.0</v>
      </c>
      <c r="AD118" s="702">
        <v>1.0</v>
      </c>
      <c r="AE118" s="702">
        <v>4.0</v>
      </c>
      <c r="AF118" s="702">
        <v>0.0</v>
      </c>
      <c r="AG118" s="703">
        <f t="shared" si="66"/>
        <v>159</v>
      </c>
      <c r="AH118" s="684">
        <f t="shared" si="67"/>
        <v>0.05454545455</v>
      </c>
    </row>
    <row r="119" outlineLevel="1">
      <c r="A119" s="723" t="s">
        <v>1742</v>
      </c>
      <c r="B119" s="702">
        <v>1.0</v>
      </c>
      <c r="C119" s="702">
        <v>1.0</v>
      </c>
      <c r="D119" s="702">
        <v>0.0</v>
      </c>
      <c r="E119" s="702">
        <v>0.0</v>
      </c>
      <c r="F119" s="702">
        <v>0.0</v>
      </c>
      <c r="G119" s="702">
        <v>0.0</v>
      </c>
      <c r="H119" s="702">
        <v>0.0</v>
      </c>
      <c r="I119" s="702">
        <v>0.0</v>
      </c>
      <c r="J119" s="702">
        <v>1.0</v>
      </c>
      <c r="K119" s="702">
        <v>1.0</v>
      </c>
      <c r="L119" s="702">
        <v>0.0</v>
      </c>
      <c r="M119" s="702">
        <v>0.0</v>
      </c>
      <c r="N119" s="702">
        <v>0.0</v>
      </c>
      <c r="O119" s="702">
        <v>10.0</v>
      </c>
      <c r="P119" s="702">
        <v>3.0</v>
      </c>
      <c r="Q119" s="702">
        <v>5.0</v>
      </c>
      <c r="R119" s="702">
        <v>2.0</v>
      </c>
      <c r="S119" s="702">
        <v>1.0</v>
      </c>
      <c r="T119" s="702">
        <v>4.0</v>
      </c>
      <c r="U119" s="702">
        <v>1.0</v>
      </c>
      <c r="V119" s="702">
        <v>1.0</v>
      </c>
      <c r="W119" s="702">
        <v>0.0</v>
      </c>
      <c r="X119" s="702">
        <v>0.0</v>
      </c>
      <c r="Y119" s="702">
        <v>1.0</v>
      </c>
      <c r="Z119" s="702">
        <v>0.0</v>
      </c>
      <c r="AA119" s="702">
        <v>2.0</v>
      </c>
      <c r="AB119" s="702">
        <v>0.0</v>
      </c>
      <c r="AC119" s="702">
        <v>0.0</v>
      </c>
      <c r="AD119" s="702">
        <v>0.0</v>
      </c>
      <c r="AE119" s="702">
        <v>0.0</v>
      </c>
      <c r="AF119" s="702">
        <v>0.0</v>
      </c>
      <c r="AG119" s="703">
        <f t="shared" si="66"/>
        <v>34</v>
      </c>
      <c r="AH119" s="684">
        <f t="shared" si="67"/>
        <v>0.01166380789</v>
      </c>
    </row>
    <row r="120" outlineLevel="1">
      <c r="A120" s="723" t="s">
        <v>1743</v>
      </c>
      <c r="B120" s="702">
        <v>4.0</v>
      </c>
      <c r="C120" s="702">
        <v>5.0</v>
      </c>
      <c r="D120" s="702">
        <v>5.0</v>
      </c>
      <c r="E120" s="702">
        <v>4.0</v>
      </c>
      <c r="F120" s="702">
        <v>10.0</v>
      </c>
      <c r="G120" s="702">
        <v>6.0</v>
      </c>
      <c r="H120" s="702">
        <v>2.0</v>
      </c>
      <c r="I120" s="702">
        <v>4.0</v>
      </c>
      <c r="J120" s="702">
        <v>3.0</v>
      </c>
      <c r="K120" s="702">
        <v>7.0</v>
      </c>
      <c r="L120" s="702">
        <v>2.0</v>
      </c>
      <c r="M120" s="702">
        <v>2.0</v>
      </c>
      <c r="N120" s="702">
        <v>1.0</v>
      </c>
      <c r="O120" s="702">
        <v>81.0</v>
      </c>
      <c r="P120" s="702">
        <v>21.0</v>
      </c>
      <c r="Q120" s="702">
        <v>11.0</v>
      </c>
      <c r="R120" s="702">
        <v>19.0</v>
      </c>
      <c r="S120" s="702">
        <v>14.0</v>
      </c>
      <c r="T120" s="702">
        <v>20.0</v>
      </c>
      <c r="U120" s="702">
        <v>1.0</v>
      </c>
      <c r="V120" s="702">
        <v>0.0</v>
      </c>
      <c r="W120" s="702">
        <v>3.0</v>
      </c>
      <c r="X120" s="702">
        <v>5.0</v>
      </c>
      <c r="Y120" s="702">
        <v>2.0</v>
      </c>
      <c r="Z120" s="702">
        <v>4.0</v>
      </c>
      <c r="AA120" s="702">
        <v>2.0</v>
      </c>
      <c r="AB120" s="702">
        <v>0.0</v>
      </c>
      <c r="AC120" s="702">
        <v>2.0</v>
      </c>
      <c r="AD120" s="702">
        <v>1.0</v>
      </c>
      <c r="AE120" s="702">
        <v>0.0</v>
      </c>
      <c r="AF120" s="702">
        <v>5.0</v>
      </c>
      <c r="AG120" s="703">
        <f t="shared" si="66"/>
        <v>246</v>
      </c>
      <c r="AH120" s="684">
        <f t="shared" si="67"/>
        <v>0.08439108062</v>
      </c>
    </row>
    <row r="121" outlineLevel="1">
      <c r="A121" s="723" t="s">
        <v>1744</v>
      </c>
      <c r="B121" s="702">
        <v>1.0</v>
      </c>
      <c r="C121" s="702">
        <v>0.0</v>
      </c>
      <c r="D121" s="702">
        <v>0.0</v>
      </c>
      <c r="E121" s="702">
        <v>0.0</v>
      </c>
      <c r="F121" s="702">
        <v>0.0</v>
      </c>
      <c r="G121" s="702">
        <v>0.0</v>
      </c>
      <c r="H121" s="702">
        <v>0.0</v>
      </c>
      <c r="I121" s="702">
        <v>0.0</v>
      </c>
      <c r="J121" s="702">
        <v>0.0</v>
      </c>
      <c r="K121" s="702">
        <v>0.0</v>
      </c>
      <c r="L121" s="702">
        <v>0.0</v>
      </c>
      <c r="M121" s="702">
        <v>0.0</v>
      </c>
      <c r="N121" s="702">
        <v>0.0</v>
      </c>
      <c r="O121" s="702">
        <v>6.0</v>
      </c>
      <c r="P121" s="702">
        <v>3.0</v>
      </c>
      <c r="Q121" s="702">
        <v>0.0</v>
      </c>
      <c r="R121" s="702">
        <v>3.0</v>
      </c>
      <c r="S121" s="702">
        <v>1.0</v>
      </c>
      <c r="T121" s="702">
        <v>2.0</v>
      </c>
      <c r="U121" s="702">
        <v>0.0</v>
      </c>
      <c r="V121" s="702">
        <v>0.0</v>
      </c>
      <c r="W121" s="702">
        <v>0.0</v>
      </c>
      <c r="X121" s="702">
        <v>1.0</v>
      </c>
      <c r="Y121" s="702">
        <v>0.0</v>
      </c>
      <c r="Z121" s="702">
        <v>0.0</v>
      </c>
      <c r="AA121" s="702">
        <v>0.0</v>
      </c>
      <c r="AB121" s="702">
        <v>0.0</v>
      </c>
      <c r="AC121" s="702">
        <v>0.0</v>
      </c>
      <c r="AD121" s="702">
        <v>0.0</v>
      </c>
      <c r="AE121" s="702">
        <v>0.0</v>
      </c>
      <c r="AF121" s="702">
        <v>0.0</v>
      </c>
      <c r="AG121" s="703">
        <f t="shared" si="66"/>
        <v>17</v>
      </c>
      <c r="AH121" s="684">
        <f t="shared" si="67"/>
        <v>0.005831903945</v>
      </c>
    </row>
    <row r="122" outlineLevel="1">
      <c r="A122" s="715" t="s">
        <v>1710</v>
      </c>
      <c r="B122" s="716">
        <f t="shared" ref="B122:AF122" si="68">SUM(B114:B121)</f>
        <v>60</v>
      </c>
      <c r="C122" s="716">
        <f t="shared" si="68"/>
        <v>68</v>
      </c>
      <c r="D122" s="716">
        <f t="shared" si="68"/>
        <v>79</v>
      </c>
      <c r="E122" s="716">
        <f t="shared" si="68"/>
        <v>77</v>
      </c>
      <c r="F122" s="716">
        <f t="shared" si="68"/>
        <v>70</v>
      </c>
      <c r="G122" s="716">
        <f t="shared" si="68"/>
        <v>48</v>
      </c>
      <c r="H122" s="716">
        <f t="shared" si="68"/>
        <v>49</v>
      </c>
      <c r="I122" s="716">
        <f t="shared" si="68"/>
        <v>52</v>
      </c>
      <c r="J122" s="716">
        <f t="shared" si="68"/>
        <v>49</v>
      </c>
      <c r="K122" s="716">
        <f t="shared" si="68"/>
        <v>57</v>
      </c>
      <c r="L122" s="716">
        <f t="shared" si="68"/>
        <v>36</v>
      </c>
      <c r="M122" s="716">
        <f t="shared" si="68"/>
        <v>32</v>
      </c>
      <c r="N122" s="716">
        <f t="shared" si="68"/>
        <v>38</v>
      </c>
      <c r="O122" s="716">
        <f t="shared" si="68"/>
        <v>812</v>
      </c>
      <c r="P122" s="716">
        <f t="shared" si="68"/>
        <v>231</v>
      </c>
      <c r="Q122" s="716">
        <f t="shared" si="68"/>
        <v>95</v>
      </c>
      <c r="R122" s="716">
        <f t="shared" si="68"/>
        <v>238</v>
      </c>
      <c r="S122" s="716">
        <f t="shared" si="68"/>
        <v>127</v>
      </c>
      <c r="T122" s="716">
        <f t="shared" si="68"/>
        <v>203</v>
      </c>
      <c r="U122" s="716">
        <f t="shared" si="68"/>
        <v>59</v>
      </c>
      <c r="V122" s="716">
        <f t="shared" si="68"/>
        <v>35</v>
      </c>
      <c r="W122" s="716">
        <f t="shared" si="68"/>
        <v>41</v>
      </c>
      <c r="X122" s="716">
        <f t="shared" si="68"/>
        <v>55</v>
      </c>
      <c r="Y122" s="716">
        <f t="shared" si="68"/>
        <v>57</v>
      </c>
      <c r="Z122" s="716">
        <f t="shared" si="68"/>
        <v>63</v>
      </c>
      <c r="AA122" s="716">
        <f t="shared" si="68"/>
        <v>40</v>
      </c>
      <c r="AB122" s="716">
        <f t="shared" si="68"/>
        <v>26</v>
      </c>
      <c r="AC122" s="716">
        <f t="shared" si="68"/>
        <v>24</v>
      </c>
      <c r="AD122" s="716">
        <f t="shared" si="68"/>
        <v>33</v>
      </c>
      <c r="AE122" s="716">
        <f t="shared" si="68"/>
        <v>20</v>
      </c>
      <c r="AF122" s="716">
        <f t="shared" si="68"/>
        <v>41</v>
      </c>
      <c r="AG122" s="717">
        <f t="shared" si="66"/>
        <v>2915</v>
      </c>
      <c r="AH122" s="718">
        <f>SUM(AH114:AH121)</f>
        <v>1</v>
      </c>
    </row>
    <row r="123" outlineLevel="1">
      <c r="A123" s="690" t="s">
        <v>1745</v>
      </c>
      <c r="B123" s="691"/>
      <c r="C123" s="691"/>
      <c r="D123" s="691"/>
      <c r="E123" s="691"/>
      <c r="F123" s="691"/>
      <c r="G123" s="691"/>
      <c r="H123" s="691"/>
      <c r="I123" s="691"/>
      <c r="J123" s="691"/>
      <c r="K123" s="691"/>
      <c r="L123" s="691"/>
      <c r="M123" s="691"/>
      <c r="N123" s="691"/>
      <c r="O123" s="691"/>
      <c r="P123" s="691"/>
      <c r="Q123" s="691"/>
      <c r="R123" s="691"/>
      <c r="S123" s="691"/>
      <c r="T123" s="691"/>
      <c r="U123" s="691"/>
      <c r="V123" s="691"/>
      <c r="W123" s="691"/>
      <c r="X123" s="691"/>
      <c r="Y123" s="691"/>
      <c r="Z123" s="691"/>
      <c r="AA123" s="691"/>
      <c r="AB123" s="691"/>
      <c r="AC123" s="691"/>
      <c r="AD123" s="691"/>
      <c r="AE123" s="691"/>
      <c r="AF123" s="691"/>
      <c r="AG123" s="679"/>
      <c r="AH123" s="680"/>
    </row>
    <row r="124" outlineLevel="1">
      <c r="A124" s="694" t="s">
        <v>1738</v>
      </c>
      <c r="B124" s="695">
        <f t="shared" ref="B124:AF124" si="69">iferror(B114/B$122,"")</f>
        <v>0.3666666667</v>
      </c>
      <c r="C124" s="695">
        <f t="shared" si="69"/>
        <v>0.4705882353</v>
      </c>
      <c r="D124" s="695">
        <f t="shared" si="69"/>
        <v>0.3797468354</v>
      </c>
      <c r="E124" s="695">
        <f t="shared" si="69"/>
        <v>0.3766233766</v>
      </c>
      <c r="F124" s="695">
        <f t="shared" si="69"/>
        <v>0.3</v>
      </c>
      <c r="G124" s="695">
        <f t="shared" si="69"/>
        <v>0.4583333333</v>
      </c>
      <c r="H124" s="695">
        <f t="shared" si="69"/>
        <v>0.4081632653</v>
      </c>
      <c r="I124" s="695">
        <f t="shared" si="69"/>
        <v>0.3076923077</v>
      </c>
      <c r="J124" s="695">
        <f t="shared" si="69"/>
        <v>0.4693877551</v>
      </c>
      <c r="K124" s="695">
        <f t="shared" si="69"/>
        <v>0.3684210526</v>
      </c>
      <c r="L124" s="695">
        <f t="shared" si="69"/>
        <v>0.3611111111</v>
      </c>
      <c r="M124" s="695">
        <f t="shared" si="69"/>
        <v>0.4375</v>
      </c>
      <c r="N124" s="695">
        <f t="shared" si="69"/>
        <v>0.4210526316</v>
      </c>
      <c r="O124" s="695">
        <f t="shared" si="69"/>
        <v>0.3448275862</v>
      </c>
      <c r="P124" s="695">
        <f t="shared" si="69"/>
        <v>0.316017316</v>
      </c>
      <c r="Q124" s="695">
        <f t="shared" si="69"/>
        <v>0.3157894737</v>
      </c>
      <c r="R124" s="695">
        <f t="shared" si="69"/>
        <v>0.3025210084</v>
      </c>
      <c r="S124" s="695">
        <f t="shared" si="69"/>
        <v>0.2047244094</v>
      </c>
      <c r="T124" s="695">
        <f t="shared" si="69"/>
        <v>0.2857142857</v>
      </c>
      <c r="U124" s="695">
        <f t="shared" si="69"/>
        <v>0.3898305085</v>
      </c>
      <c r="V124" s="695">
        <f t="shared" si="69"/>
        <v>0.3142857143</v>
      </c>
      <c r="W124" s="695">
        <f t="shared" si="69"/>
        <v>0.3170731707</v>
      </c>
      <c r="X124" s="695">
        <f t="shared" si="69"/>
        <v>0.1818181818</v>
      </c>
      <c r="Y124" s="695">
        <f t="shared" si="69"/>
        <v>0.3333333333</v>
      </c>
      <c r="Z124" s="695">
        <f t="shared" si="69"/>
        <v>0.3174603175</v>
      </c>
      <c r="AA124" s="695">
        <f t="shared" si="69"/>
        <v>0.4</v>
      </c>
      <c r="AB124" s="695">
        <f t="shared" si="69"/>
        <v>0.3846153846</v>
      </c>
      <c r="AC124" s="695">
        <f t="shared" si="69"/>
        <v>0.125</v>
      </c>
      <c r="AD124" s="695">
        <f t="shared" si="69"/>
        <v>0.3636363636</v>
      </c>
      <c r="AE124" s="695">
        <f t="shared" si="69"/>
        <v>0.1</v>
      </c>
      <c r="AF124" s="695">
        <f t="shared" si="69"/>
        <v>0.2926829268</v>
      </c>
      <c r="AG124" s="679"/>
      <c r="AH124" s="680"/>
    </row>
    <row r="125" outlineLevel="1">
      <c r="A125" s="694" t="s">
        <v>1739</v>
      </c>
      <c r="B125" s="695">
        <f t="shared" ref="B125:AF125" si="70">iferror(B115/B$122,"")</f>
        <v>0.4833333333</v>
      </c>
      <c r="C125" s="695">
        <f t="shared" si="70"/>
        <v>0.3823529412</v>
      </c>
      <c r="D125" s="695">
        <f t="shared" si="70"/>
        <v>0.4556962025</v>
      </c>
      <c r="E125" s="695">
        <f t="shared" si="70"/>
        <v>0.5194805195</v>
      </c>
      <c r="F125" s="695">
        <f t="shared" si="70"/>
        <v>0.4714285714</v>
      </c>
      <c r="G125" s="695">
        <f t="shared" si="70"/>
        <v>0.3958333333</v>
      </c>
      <c r="H125" s="695">
        <f t="shared" si="70"/>
        <v>0.4489795918</v>
      </c>
      <c r="I125" s="695">
        <f t="shared" si="70"/>
        <v>0.5384615385</v>
      </c>
      <c r="J125" s="695">
        <f t="shared" si="70"/>
        <v>0.387755102</v>
      </c>
      <c r="K125" s="695">
        <f t="shared" si="70"/>
        <v>0.4385964912</v>
      </c>
      <c r="L125" s="695">
        <f t="shared" si="70"/>
        <v>0.4166666667</v>
      </c>
      <c r="M125" s="695">
        <f t="shared" si="70"/>
        <v>0.40625</v>
      </c>
      <c r="N125" s="695">
        <f t="shared" si="70"/>
        <v>0.5</v>
      </c>
      <c r="O125" s="695">
        <f t="shared" si="70"/>
        <v>0.4445812808</v>
      </c>
      <c r="P125" s="695">
        <f t="shared" si="70"/>
        <v>0.5021645022</v>
      </c>
      <c r="Q125" s="695">
        <f t="shared" si="70"/>
        <v>0.4526315789</v>
      </c>
      <c r="R125" s="695">
        <f t="shared" si="70"/>
        <v>0.5168067227</v>
      </c>
      <c r="S125" s="695">
        <f t="shared" si="70"/>
        <v>0.5433070866</v>
      </c>
      <c r="T125" s="695">
        <f t="shared" si="70"/>
        <v>0.4876847291</v>
      </c>
      <c r="U125" s="695">
        <f t="shared" si="70"/>
        <v>0.5084745763</v>
      </c>
      <c r="V125" s="695">
        <f t="shared" si="70"/>
        <v>0.6285714286</v>
      </c>
      <c r="W125" s="695">
        <f t="shared" si="70"/>
        <v>0.6097560976</v>
      </c>
      <c r="X125" s="695">
        <f t="shared" si="70"/>
        <v>0.6363636364</v>
      </c>
      <c r="Y125" s="695">
        <f t="shared" si="70"/>
        <v>0.4912280702</v>
      </c>
      <c r="Z125" s="695">
        <f t="shared" si="70"/>
        <v>0.5555555556</v>
      </c>
      <c r="AA125" s="695">
        <f t="shared" si="70"/>
        <v>0.475</v>
      </c>
      <c r="AB125" s="695">
        <f t="shared" si="70"/>
        <v>0.5384615385</v>
      </c>
      <c r="AC125" s="695">
        <f t="shared" si="70"/>
        <v>0.625</v>
      </c>
      <c r="AD125" s="695">
        <f t="shared" si="70"/>
        <v>0.5454545455</v>
      </c>
      <c r="AE125" s="695">
        <f t="shared" si="70"/>
        <v>0.7</v>
      </c>
      <c r="AF125" s="695">
        <f t="shared" si="70"/>
        <v>0.5365853659</v>
      </c>
      <c r="AG125" s="679"/>
      <c r="AH125" s="680"/>
    </row>
    <row r="126" outlineLevel="1">
      <c r="A126" s="694" t="s">
        <v>256</v>
      </c>
      <c r="B126" s="695">
        <f t="shared" ref="B126:AF126" si="71">iferror(B116/B$122,"")</f>
        <v>0</v>
      </c>
      <c r="C126" s="695">
        <f t="shared" si="71"/>
        <v>0</v>
      </c>
      <c r="D126" s="695">
        <f t="shared" si="71"/>
        <v>0.03797468354</v>
      </c>
      <c r="E126" s="695">
        <f t="shared" si="71"/>
        <v>0.05194805195</v>
      </c>
      <c r="F126" s="695">
        <f t="shared" si="71"/>
        <v>0.01428571429</v>
      </c>
      <c r="G126" s="695">
        <f t="shared" si="71"/>
        <v>0.02083333333</v>
      </c>
      <c r="H126" s="695">
        <f t="shared" si="71"/>
        <v>0.02040816327</v>
      </c>
      <c r="I126" s="695">
        <f t="shared" si="71"/>
        <v>0</v>
      </c>
      <c r="J126" s="695">
        <f t="shared" si="71"/>
        <v>0.0612244898</v>
      </c>
      <c r="K126" s="695">
        <f t="shared" si="71"/>
        <v>0.01754385965</v>
      </c>
      <c r="L126" s="695">
        <f t="shared" si="71"/>
        <v>0.05555555556</v>
      </c>
      <c r="M126" s="695">
        <f t="shared" si="71"/>
        <v>0.0625</v>
      </c>
      <c r="N126" s="695">
        <f t="shared" si="71"/>
        <v>0</v>
      </c>
      <c r="O126" s="695">
        <f t="shared" si="71"/>
        <v>0.009852216749</v>
      </c>
      <c r="P126" s="695">
        <f t="shared" si="71"/>
        <v>0.008658008658</v>
      </c>
      <c r="Q126" s="695">
        <f t="shared" si="71"/>
        <v>0.01052631579</v>
      </c>
      <c r="R126" s="695">
        <f t="shared" si="71"/>
        <v>0.01680672269</v>
      </c>
      <c r="S126" s="695">
        <f t="shared" si="71"/>
        <v>0.007874015748</v>
      </c>
      <c r="T126" s="695">
        <f t="shared" si="71"/>
        <v>0.01477832512</v>
      </c>
      <c r="U126" s="695">
        <f t="shared" si="71"/>
        <v>0.01694915254</v>
      </c>
      <c r="V126" s="695">
        <f t="shared" si="71"/>
        <v>0</v>
      </c>
      <c r="W126" s="695">
        <f t="shared" si="71"/>
        <v>0</v>
      </c>
      <c r="X126" s="695">
        <f t="shared" si="71"/>
        <v>0.03636363636</v>
      </c>
      <c r="Y126" s="695">
        <f t="shared" si="71"/>
        <v>0</v>
      </c>
      <c r="Z126" s="695">
        <f t="shared" si="71"/>
        <v>0.01587301587</v>
      </c>
      <c r="AA126" s="695">
        <f t="shared" si="71"/>
        <v>0.025</v>
      </c>
      <c r="AB126" s="695">
        <f t="shared" si="71"/>
        <v>0</v>
      </c>
      <c r="AC126" s="695">
        <f t="shared" si="71"/>
        <v>0.04166666667</v>
      </c>
      <c r="AD126" s="695">
        <f t="shared" si="71"/>
        <v>0</v>
      </c>
      <c r="AE126" s="695">
        <f t="shared" si="71"/>
        <v>0</v>
      </c>
      <c r="AF126" s="695">
        <f t="shared" si="71"/>
        <v>0.0243902439</v>
      </c>
      <c r="AG126" s="679"/>
      <c r="AH126" s="680"/>
    </row>
    <row r="127" outlineLevel="1">
      <c r="A127" s="694" t="s">
        <v>1740</v>
      </c>
      <c r="B127" s="695">
        <f t="shared" ref="B127:AF127" si="72">iferror(B117/B$122,"")</f>
        <v>0.05</v>
      </c>
      <c r="C127" s="695">
        <f t="shared" si="72"/>
        <v>0</v>
      </c>
      <c r="D127" s="695">
        <f t="shared" si="72"/>
        <v>0.01265822785</v>
      </c>
      <c r="E127" s="695">
        <f t="shared" si="72"/>
        <v>0</v>
      </c>
      <c r="F127" s="695">
        <f t="shared" si="72"/>
        <v>0.02857142857</v>
      </c>
      <c r="G127" s="695">
        <f t="shared" si="72"/>
        <v>0</v>
      </c>
      <c r="H127" s="695">
        <f t="shared" si="72"/>
        <v>0</v>
      </c>
      <c r="I127" s="695">
        <f t="shared" si="72"/>
        <v>0.01923076923</v>
      </c>
      <c r="J127" s="695">
        <f t="shared" si="72"/>
        <v>0</v>
      </c>
      <c r="K127" s="695">
        <f t="shared" si="72"/>
        <v>0</v>
      </c>
      <c r="L127" s="695">
        <f t="shared" si="72"/>
        <v>0.02777777778</v>
      </c>
      <c r="M127" s="695">
        <f t="shared" si="72"/>
        <v>0</v>
      </c>
      <c r="N127" s="695">
        <f t="shared" si="72"/>
        <v>0.02631578947</v>
      </c>
      <c r="O127" s="695">
        <f t="shared" si="72"/>
        <v>0.007389162562</v>
      </c>
      <c r="P127" s="695">
        <f t="shared" si="72"/>
        <v>0.004329004329</v>
      </c>
      <c r="Q127" s="695">
        <f t="shared" si="72"/>
        <v>0</v>
      </c>
      <c r="R127" s="695">
        <f t="shared" si="72"/>
        <v>0.008403361345</v>
      </c>
      <c r="S127" s="695">
        <f t="shared" si="72"/>
        <v>0.007874015748</v>
      </c>
      <c r="T127" s="695">
        <f t="shared" si="72"/>
        <v>0.02463054187</v>
      </c>
      <c r="U127" s="695">
        <f t="shared" si="72"/>
        <v>0.01694915254</v>
      </c>
      <c r="V127" s="695">
        <f t="shared" si="72"/>
        <v>0</v>
      </c>
      <c r="W127" s="695">
        <f t="shared" si="72"/>
        <v>0</v>
      </c>
      <c r="X127" s="695">
        <f t="shared" si="72"/>
        <v>0.01818181818</v>
      </c>
      <c r="Y127" s="695">
        <f t="shared" si="72"/>
        <v>0.0350877193</v>
      </c>
      <c r="Z127" s="695">
        <f t="shared" si="72"/>
        <v>0.03174603175</v>
      </c>
      <c r="AA127" s="695">
        <f t="shared" si="72"/>
        <v>0</v>
      </c>
      <c r="AB127" s="695">
        <f t="shared" si="72"/>
        <v>0</v>
      </c>
      <c r="AC127" s="695">
        <f t="shared" si="72"/>
        <v>0.08333333333</v>
      </c>
      <c r="AD127" s="695">
        <f t="shared" si="72"/>
        <v>0.0303030303</v>
      </c>
      <c r="AE127" s="695">
        <f t="shared" si="72"/>
        <v>0</v>
      </c>
      <c r="AF127" s="695">
        <f t="shared" si="72"/>
        <v>0.0243902439</v>
      </c>
      <c r="AG127" s="679"/>
      <c r="AH127" s="680"/>
    </row>
    <row r="128" outlineLevel="1">
      <c r="A128" s="694" t="s">
        <v>1741</v>
      </c>
      <c r="B128" s="695">
        <f t="shared" ref="B128:AF128" si="73">iferror(B118/B$122,"")</f>
        <v>0</v>
      </c>
      <c r="C128" s="695">
        <f t="shared" si="73"/>
        <v>0.05882352941</v>
      </c>
      <c r="D128" s="695">
        <f t="shared" si="73"/>
        <v>0.05063291139</v>
      </c>
      <c r="E128" s="695">
        <f t="shared" si="73"/>
        <v>0</v>
      </c>
      <c r="F128" s="695">
        <f t="shared" si="73"/>
        <v>0.04285714286</v>
      </c>
      <c r="G128" s="695">
        <f t="shared" si="73"/>
        <v>0</v>
      </c>
      <c r="H128" s="695">
        <f t="shared" si="73"/>
        <v>0.08163265306</v>
      </c>
      <c r="I128" s="695">
        <f t="shared" si="73"/>
        <v>0.05769230769</v>
      </c>
      <c r="J128" s="695">
        <f t="shared" si="73"/>
        <v>0</v>
      </c>
      <c r="K128" s="695">
        <f t="shared" si="73"/>
        <v>0.0350877193</v>
      </c>
      <c r="L128" s="695">
        <f t="shared" si="73"/>
        <v>0.08333333333</v>
      </c>
      <c r="M128" s="695">
        <f t="shared" si="73"/>
        <v>0.03125</v>
      </c>
      <c r="N128" s="695">
        <f t="shared" si="73"/>
        <v>0.02631578947</v>
      </c>
      <c r="O128" s="695">
        <f t="shared" si="73"/>
        <v>0.07389162562</v>
      </c>
      <c r="P128" s="695">
        <f t="shared" si="73"/>
        <v>0.05194805195</v>
      </c>
      <c r="Q128" s="695">
        <f t="shared" si="73"/>
        <v>0.05263157895</v>
      </c>
      <c r="R128" s="695">
        <f t="shared" si="73"/>
        <v>0.05462184874</v>
      </c>
      <c r="S128" s="695">
        <f t="shared" si="73"/>
        <v>0.1102362205</v>
      </c>
      <c r="T128" s="695">
        <f t="shared" si="73"/>
        <v>0.05911330049</v>
      </c>
      <c r="U128" s="695">
        <f t="shared" si="73"/>
        <v>0.03389830508</v>
      </c>
      <c r="V128" s="695">
        <f t="shared" si="73"/>
        <v>0.02857142857</v>
      </c>
      <c r="W128" s="695">
        <f t="shared" si="73"/>
        <v>0</v>
      </c>
      <c r="X128" s="695">
        <f t="shared" si="73"/>
        <v>0.01818181818</v>
      </c>
      <c r="Y128" s="695">
        <f t="shared" si="73"/>
        <v>0.08771929825</v>
      </c>
      <c r="Z128" s="695">
        <f t="shared" si="73"/>
        <v>0.01587301587</v>
      </c>
      <c r="AA128" s="695">
        <f t="shared" si="73"/>
        <v>0</v>
      </c>
      <c r="AB128" s="695">
        <f t="shared" si="73"/>
        <v>0.07692307692</v>
      </c>
      <c r="AC128" s="695">
        <f t="shared" si="73"/>
        <v>0.04166666667</v>
      </c>
      <c r="AD128" s="695">
        <f t="shared" si="73"/>
        <v>0.0303030303</v>
      </c>
      <c r="AE128" s="695">
        <f t="shared" si="73"/>
        <v>0.2</v>
      </c>
      <c r="AF128" s="695">
        <f t="shared" si="73"/>
        <v>0</v>
      </c>
      <c r="AG128" s="679"/>
      <c r="AH128" s="680"/>
    </row>
    <row r="129" outlineLevel="1">
      <c r="A129" s="724" t="s">
        <v>1742</v>
      </c>
      <c r="B129" s="695">
        <f t="shared" ref="B129:AF129" si="74">iferror(B119/B$122,"")</f>
        <v>0.01666666667</v>
      </c>
      <c r="C129" s="695">
        <f t="shared" si="74"/>
        <v>0.01470588235</v>
      </c>
      <c r="D129" s="695">
        <f t="shared" si="74"/>
        <v>0</v>
      </c>
      <c r="E129" s="695">
        <f t="shared" si="74"/>
        <v>0</v>
      </c>
      <c r="F129" s="695">
        <f t="shared" si="74"/>
        <v>0</v>
      </c>
      <c r="G129" s="695">
        <f t="shared" si="74"/>
        <v>0</v>
      </c>
      <c r="H129" s="695">
        <f t="shared" si="74"/>
        <v>0</v>
      </c>
      <c r="I129" s="695">
        <f t="shared" si="74"/>
        <v>0</v>
      </c>
      <c r="J129" s="695">
        <f t="shared" si="74"/>
        <v>0.02040816327</v>
      </c>
      <c r="K129" s="695">
        <f t="shared" si="74"/>
        <v>0.01754385965</v>
      </c>
      <c r="L129" s="695">
        <f t="shared" si="74"/>
        <v>0</v>
      </c>
      <c r="M129" s="695">
        <f t="shared" si="74"/>
        <v>0</v>
      </c>
      <c r="N129" s="695">
        <f t="shared" si="74"/>
        <v>0</v>
      </c>
      <c r="O129" s="695">
        <f t="shared" si="74"/>
        <v>0.01231527094</v>
      </c>
      <c r="P129" s="695">
        <f t="shared" si="74"/>
        <v>0.01298701299</v>
      </c>
      <c r="Q129" s="695">
        <f t="shared" si="74"/>
        <v>0.05263157895</v>
      </c>
      <c r="R129" s="695">
        <f t="shared" si="74"/>
        <v>0.008403361345</v>
      </c>
      <c r="S129" s="695">
        <f t="shared" si="74"/>
        <v>0.007874015748</v>
      </c>
      <c r="T129" s="695">
        <f t="shared" si="74"/>
        <v>0.0197044335</v>
      </c>
      <c r="U129" s="695">
        <f t="shared" si="74"/>
        <v>0.01694915254</v>
      </c>
      <c r="V129" s="695">
        <f t="shared" si="74"/>
        <v>0.02857142857</v>
      </c>
      <c r="W129" s="695">
        <f t="shared" si="74"/>
        <v>0</v>
      </c>
      <c r="X129" s="695">
        <f t="shared" si="74"/>
        <v>0</v>
      </c>
      <c r="Y129" s="695">
        <f t="shared" si="74"/>
        <v>0.01754385965</v>
      </c>
      <c r="Z129" s="695">
        <f t="shared" si="74"/>
        <v>0</v>
      </c>
      <c r="AA129" s="695">
        <f t="shared" si="74"/>
        <v>0.05</v>
      </c>
      <c r="AB129" s="695">
        <f t="shared" si="74"/>
        <v>0</v>
      </c>
      <c r="AC129" s="695">
        <f t="shared" si="74"/>
        <v>0</v>
      </c>
      <c r="AD129" s="695">
        <f t="shared" si="74"/>
        <v>0</v>
      </c>
      <c r="AE129" s="695">
        <f t="shared" si="74"/>
        <v>0</v>
      </c>
      <c r="AF129" s="695">
        <f t="shared" si="74"/>
        <v>0</v>
      </c>
      <c r="AG129" s="679"/>
      <c r="AH129" s="680"/>
    </row>
    <row r="130" outlineLevel="1">
      <c r="A130" s="724" t="s">
        <v>1743</v>
      </c>
      <c r="B130" s="695">
        <f t="shared" ref="B130:AF130" si="75">iferror(B120/B$122,"")</f>
        <v>0.06666666667</v>
      </c>
      <c r="C130" s="695">
        <f t="shared" si="75"/>
        <v>0.07352941176</v>
      </c>
      <c r="D130" s="695">
        <f t="shared" si="75"/>
        <v>0.06329113924</v>
      </c>
      <c r="E130" s="695">
        <f t="shared" si="75"/>
        <v>0.05194805195</v>
      </c>
      <c r="F130" s="695">
        <f t="shared" si="75"/>
        <v>0.1428571429</v>
      </c>
      <c r="G130" s="695">
        <f t="shared" si="75"/>
        <v>0.125</v>
      </c>
      <c r="H130" s="695">
        <f t="shared" si="75"/>
        <v>0.04081632653</v>
      </c>
      <c r="I130" s="695">
        <f t="shared" si="75"/>
        <v>0.07692307692</v>
      </c>
      <c r="J130" s="695">
        <f t="shared" si="75"/>
        <v>0.0612244898</v>
      </c>
      <c r="K130" s="695">
        <f t="shared" si="75"/>
        <v>0.1228070175</v>
      </c>
      <c r="L130" s="695">
        <f t="shared" si="75"/>
        <v>0.05555555556</v>
      </c>
      <c r="M130" s="695">
        <f t="shared" si="75"/>
        <v>0.0625</v>
      </c>
      <c r="N130" s="695">
        <f t="shared" si="75"/>
        <v>0.02631578947</v>
      </c>
      <c r="O130" s="695">
        <f t="shared" si="75"/>
        <v>0.09975369458</v>
      </c>
      <c r="P130" s="695">
        <f t="shared" si="75"/>
        <v>0.09090909091</v>
      </c>
      <c r="Q130" s="695">
        <f t="shared" si="75"/>
        <v>0.1157894737</v>
      </c>
      <c r="R130" s="695">
        <f t="shared" si="75"/>
        <v>0.07983193277</v>
      </c>
      <c r="S130" s="695">
        <f t="shared" si="75"/>
        <v>0.1102362205</v>
      </c>
      <c r="T130" s="695">
        <f t="shared" si="75"/>
        <v>0.09852216749</v>
      </c>
      <c r="U130" s="695">
        <f t="shared" si="75"/>
        <v>0.01694915254</v>
      </c>
      <c r="V130" s="695">
        <f t="shared" si="75"/>
        <v>0</v>
      </c>
      <c r="W130" s="695">
        <f t="shared" si="75"/>
        <v>0.07317073171</v>
      </c>
      <c r="X130" s="695">
        <f t="shared" si="75"/>
        <v>0.09090909091</v>
      </c>
      <c r="Y130" s="695">
        <f t="shared" si="75"/>
        <v>0.0350877193</v>
      </c>
      <c r="Z130" s="695">
        <f t="shared" si="75"/>
        <v>0.06349206349</v>
      </c>
      <c r="AA130" s="695">
        <f t="shared" si="75"/>
        <v>0.05</v>
      </c>
      <c r="AB130" s="695">
        <f t="shared" si="75"/>
        <v>0</v>
      </c>
      <c r="AC130" s="695">
        <f t="shared" si="75"/>
        <v>0.08333333333</v>
      </c>
      <c r="AD130" s="695">
        <f t="shared" si="75"/>
        <v>0.0303030303</v>
      </c>
      <c r="AE130" s="695">
        <f t="shared" si="75"/>
        <v>0</v>
      </c>
      <c r="AF130" s="695">
        <f t="shared" si="75"/>
        <v>0.1219512195</v>
      </c>
      <c r="AG130" s="679"/>
      <c r="AH130" s="680"/>
    </row>
    <row r="131" outlineLevel="1">
      <c r="A131" s="734" t="s">
        <v>1744</v>
      </c>
      <c r="B131" s="695">
        <f t="shared" ref="B131:AF131" si="76">iferror(B121/B$122,"")</f>
        <v>0.01666666667</v>
      </c>
      <c r="C131" s="695">
        <f t="shared" si="76"/>
        <v>0</v>
      </c>
      <c r="D131" s="695">
        <f t="shared" si="76"/>
        <v>0</v>
      </c>
      <c r="E131" s="695">
        <f t="shared" si="76"/>
        <v>0</v>
      </c>
      <c r="F131" s="695">
        <f t="shared" si="76"/>
        <v>0</v>
      </c>
      <c r="G131" s="695">
        <f t="shared" si="76"/>
        <v>0</v>
      </c>
      <c r="H131" s="695">
        <f t="shared" si="76"/>
        <v>0</v>
      </c>
      <c r="I131" s="695">
        <f t="shared" si="76"/>
        <v>0</v>
      </c>
      <c r="J131" s="695">
        <f t="shared" si="76"/>
        <v>0</v>
      </c>
      <c r="K131" s="695">
        <f t="shared" si="76"/>
        <v>0</v>
      </c>
      <c r="L131" s="695">
        <f t="shared" si="76"/>
        <v>0</v>
      </c>
      <c r="M131" s="695">
        <f t="shared" si="76"/>
        <v>0</v>
      </c>
      <c r="N131" s="695">
        <f t="shared" si="76"/>
        <v>0</v>
      </c>
      <c r="O131" s="695">
        <f t="shared" si="76"/>
        <v>0.007389162562</v>
      </c>
      <c r="P131" s="695">
        <f t="shared" si="76"/>
        <v>0.01298701299</v>
      </c>
      <c r="Q131" s="695">
        <f t="shared" si="76"/>
        <v>0</v>
      </c>
      <c r="R131" s="695">
        <f t="shared" si="76"/>
        <v>0.01260504202</v>
      </c>
      <c r="S131" s="695">
        <f t="shared" si="76"/>
        <v>0.007874015748</v>
      </c>
      <c r="T131" s="695">
        <f t="shared" si="76"/>
        <v>0.009852216749</v>
      </c>
      <c r="U131" s="695">
        <f t="shared" si="76"/>
        <v>0</v>
      </c>
      <c r="V131" s="695">
        <f t="shared" si="76"/>
        <v>0</v>
      </c>
      <c r="W131" s="695">
        <f t="shared" si="76"/>
        <v>0</v>
      </c>
      <c r="X131" s="695">
        <f t="shared" si="76"/>
        <v>0.01818181818</v>
      </c>
      <c r="Y131" s="695">
        <f t="shared" si="76"/>
        <v>0</v>
      </c>
      <c r="Z131" s="695">
        <f t="shared" si="76"/>
        <v>0</v>
      </c>
      <c r="AA131" s="695">
        <f t="shared" si="76"/>
        <v>0</v>
      </c>
      <c r="AB131" s="695">
        <f t="shared" si="76"/>
        <v>0</v>
      </c>
      <c r="AC131" s="695">
        <f t="shared" si="76"/>
        <v>0</v>
      </c>
      <c r="AD131" s="695">
        <f t="shared" si="76"/>
        <v>0</v>
      </c>
      <c r="AE131" s="695">
        <f t="shared" si="76"/>
        <v>0</v>
      </c>
      <c r="AF131" s="695">
        <f t="shared" si="76"/>
        <v>0</v>
      </c>
      <c r="AG131" s="679"/>
      <c r="AH131" s="735"/>
    </row>
    <row r="132" outlineLevel="1">
      <c r="A132" s="719" t="s">
        <v>1746</v>
      </c>
      <c r="B132" s="720"/>
      <c r="C132" s="720"/>
      <c r="D132" s="720"/>
      <c r="E132" s="720"/>
      <c r="F132" s="720"/>
      <c r="G132" s="720"/>
      <c r="H132" s="720"/>
      <c r="I132" s="720"/>
      <c r="J132" s="720"/>
      <c r="K132" s="720"/>
      <c r="L132" s="720"/>
      <c r="M132" s="720"/>
      <c r="N132" s="720"/>
      <c r="O132" s="720"/>
      <c r="P132" s="720"/>
      <c r="Q132" s="720"/>
      <c r="R132" s="720"/>
      <c r="S132" s="720"/>
      <c r="T132" s="720"/>
      <c r="U132" s="720"/>
      <c r="V132" s="720"/>
      <c r="W132" s="720"/>
      <c r="X132" s="720"/>
      <c r="Y132" s="720"/>
      <c r="Z132" s="720"/>
      <c r="AA132" s="720"/>
      <c r="AB132" s="720"/>
      <c r="AC132" s="720"/>
      <c r="AD132" s="720"/>
      <c r="AE132" s="720"/>
      <c r="AF132" s="720"/>
      <c r="AG132" s="721"/>
      <c r="AH132" s="722"/>
    </row>
    <row r="133" outlineLevel="1">
      <c r="A133" s="664" t="s">
        <v>1747</v>
      </c>
      <c r="B133" s="702">
        <v>20.0</v>
      </c>
      <c r="C133" s="702">
        <v>25.0</v>
      </c>
      <c r="D133" s="702">
        <v>24.0</v>
      </c>
      <c r="E133" s="702">
        <v>18.0</v>
      </c>
      <c r="F133" s="702">
        <v>19.0</v>
      </c>
      <c r="G133" s="702">
        <v>19.0</v>
      </c>
      <c r="H133" s="702">
        <v>18.0</v>
      </c>
      <c r="I133" s="702">
        <v>14.0</v>
      </c>
      <c r="J133" s="702">
        <v>15.0</v>
      </c>
      <c r="K133" s="702">
        <v>19.0</v>
      </c>
      <c r="L133" s="702">
        <v>11.0</v>
      </c>
      <c r="M133" s="702">
        <v>13.0</v>
      </c>
      <c r="N133" s="702">
        <v>11.0</v>
      </c>
      <c r="O133" s="702">
        <v>203.0</v>
      </c>
      <c r="P133" s="702">
        <v>57.0</v>
      </c>
      <c r="Q133" s="702">
        <v>19.0</v>
      </c>
      <c r="R133" s="702">
        <v>57.0</v>
      </c>
      <c r="S133" s="702">
        <v>17.0</v>
      </c>
      <c r="T133" s="702">
        <v>39.0</v>
      </c>
      <c r="U133" s="702">
        <v>16.0</v>
      </c>
      <c r="V133" s="702">
        <v>6.0</v>
      </c>
      <c r="W133" s="702">
        <v>11.0</v>
      </c>
      <c r="X133" s="702">
        <v>10.0</v>
      </c>
      <c r="Y133" s="702">
        <v>16.0</v>
      </c>
      <c r="Z133" s="702">
        <v>16.0</v>
      </c>
      <c r="AA133" s="702">
        <v>13.0</v>
      </c>
      <c r="AB133" s="702">
        <v>6.0</v>
      </c>
      <c r="AC133" s="702">
        <v>2.0</v>
      </c>
      <c r="AD133" s="702">
        <v>9.0</v>
      </c>
      <c r="AE133" s="702">
        <v>0.0</v>
      </c>
      <c r="AF133" s="702">
        <v>11.0</v>
      </c>
      <c r="AG133" s="703">
        <f t="shared" ref="AG133:AG136" si="77">SUM(B133:AF133)</f>
        <v>734</v>
      </c>
      <c r="AH133" s="684">
        <f t="shared" ref="AH133:AH135" si="78">iferror(AG133/AG$136,"")</f>
        <v>0.7574819401</v>
      </c>
    </row>
    <row r="134" outlineLevel="1">
      <c r="A134" s="704" t="s">
        <v>1748</v>
      </c>
      <c r="B134" s="702">
        <v>1.0</v>
      </c>
      <c r="C134" s="702">
        <v>2.0</v>
      </c>
      <c r="D134" s="702">
        <v>2.0</v>
      </c>
      <c r="E134" s="702">
        <v>2.0</v>
      </c>
      <c r="F134" s="702">
        <v>0.0</v>
      </c>
      <c r="G134" s="702">
        <v>1.0</v>
      </c>
      <c r="H134" s="702">
        <v>0.0</v>
      </c>
      <c r="I134" s="702">
        <v>1.0</v>
      </c>
      <c r="J134" s="702">
        <v>4.0</v>
      </c>
      <c r="K134" s="702">
        <v>0.0</v>
      </c>
      <c r="L134" s="702">
        <v>0.0</v>
      </c>
      <c r="M134" s="702">
        <v>0.0</v>
      </c>
      <c r="N134" s="702">
        <v>2.0</v>
      </c>
      <c r="O134" s="702">
        <v>15.0</v>
      </c>
      <c r="P134" s="702">
        <v>3.0</v>
      </c>
      <c r="Q134" s="702">
        <v>5.0</v>
      </c>
      <c r="R134" s="702">
        <v>4.0</v>
      </c>
      <c r="S134" s="702">
        <v>3.0</v>
      </c>
      <c r="T134" s="702">
        <v>4.0</v>
      </c>
      <c r="U134" s="702">
        <v>2.0</v>
      </c>
      <c r="V134" s="702">
        <v>0.0</v>
      </c>
      <c r="W134" s="702">
        <v>1.0</v>
      </c>
      <c r="X134" s="702">
        <v>0.0</v>
      </c>
      <c r="Y134" s="702">
        <v>1.0</v>
      </c>
      <c r="Z134" s="702">
        <v>1.0</v>
      </c>
      <c r="AA134" s="702">
        <v>2.0</v>
      </c>
      <c r="AB134" s="702">
        <v>0.0</v>
      </c>
      <c r="AC134" s="702">
        <v>1.0</v>
      </c>
      <c r="AD134" s="702">
        <v>0.0</v>
      </c>
      <c r="AE134" s="702">
        <v>1.0</v>
      </c>
      <c r="AF134" s="702">
        <v>0.0</v>
      </c>
      <c r="AG134" s="703">
        <f t="shared" si="77"/>
        <v>58</v>
      </c>
      <c r="AH134" s="684">
        <f t="shared" si="78"/>
        <v>0.05985552116</v>
      </c>
    </row>
    <row r="135" outlineLevel="1">
      <c r="A135" s="634" t="s">
        <v>1749</v>
      </c>
      <c r="B135" s="702">
        <v>1.0</v>
      </c>
      <c r="C135" s="702">
        <v>5.0</v>
      </c>
      <c r="D135" s="702">
        <v>4.0</v>
      </c>
      <c r="E135" s="702">
        <v>9.0</v>
      </c>
      <c r="F135" s="702">
        <v>2.0</v>
      </c>
      <c r="G135" s="702">
        <v>2.0</v>
      </c>
      <c r="H135" s="702">
        <v>2.0</v>
      </c>
      <c r="I135" s="702">
        <v>1.0</v>
      </c>
      <c r="J135" s="702">
        <v>4.0</v>
      </c>
      <c r="K135" s="702">
        <v>2.0</v>
      </c>
      <c r="L135" s="702">
        <v>2.0</v>
      </c>
      <c r="M135" s="702">
        <v>1.0</v>
      </c>
      <c r="N135" s="702">
        <v>3.0</v>
      </c>
      <c r="O135" s="702">
        <v>62.0</v>
      </c>
      <c r="P135" s="702">
        <v>13.0</v>
      </c>
      <c r="Q135" s="702">
        <v>6.0</v>
      </c>
      <c r="R135" s="702">
        <v>11.0</v>
      </c>
      <c r="S135" s="702">
        <v>6.0</v>
      </c>
      <c r="T135" s="702">
        <v>15.0</v>
      </c>
      <c r="U135" s="702">
        <v>5.0</v>
      </c>
      <c r="V135" s="702">
        <v>5.0</v>
      </c>
      <c r="W135" s="702">
        <v>1.0</v>
      </c>
      <c r="X135" s="702">
        <v>0.0</v>
      </c>
      <c r="Y135" s="702">
        <v>2.0</v>
      </c>
      <c r="Z135" s="702">
        <v>3.0</v>
      </c>
      <c r="AA135" s="702">
        <v>1.0</v>
      </c>
      <c r="AB135" s="702">
        <v>4.0</v>
      </c>
      <c r="AC135" s="702">
        <v>0.0</v>
      </c>
      <c r="AD135" s="702">
        <v>3.0</v>
      </c>
      <c r="AE135" s="702">
        <v>1.0</v>
      </c>
      <c r="AF135" s="702">
        <v>1.0</v>
      </c>
      <c r="AG135" s="703">
        <f t="shared" si="77"/>
        <v>177</v>
      </c>
      <c r="AH135" s="684">
        <f t="shared" si="78"/>
        <v>0.1826625387</v>
      </c>
    </row>
    <row r="136" outlineLevel="1">
      <c r="A136" s="728" t="s">
        <v>1710</v>
      </c>
      <c r="B136" s="699">
        <f t="shared" ref="B136:AF136" si="79">SUM(B133:B135)</f>
        <v>22</v>
      </c>
      <c r="C136" s="699">
        <f t="shared" si="79"/>
        <v>32</v>
      </c>
      <c r="D136" s="699">
        <f t="shared" si="79"/>
        <v>30</v>
      </c>
      <c r="E136" s="699">
        <f t="shared" si="79"/>
        <v>29</v>
      </c>
      <c r="F136" s="699">
        <f t="shared" si="79"/>
        <v>21</v>
      </c>
      <c r="G136" s="699">
        <f t="shared" si="79"/>
        <v>22</v>
      </c>
      <c r="H136" s="699">
        <f t="shared" si="79"/>
        <v>20</v>
      </c>
      <c r="I136" s="699">
        <f t="shared" si="79"/>
        <v>16</v>
      </c>
      <c r="J136" s="699">
        <f t="shared" si="79"/>
        <v>23</v>
      </c>
      <c r="K136" s="699">
        <f t="shared" si="79"/>
        <v>21</v>
      </c>
      <c r="L136" s="699">
        <f t="shared" si="79"/>
        <v>13</v>
      </c>
      <c r="M136" s="699">
        <f t="shared" si="79"/>
        <v>14</v>
      </c>
      <c r="N136" s="699">
        <f t="shared" si="79"/>
        <v>16</v>
      </c>
      <c r="O136" s="699">
        <f t="shared" si="79"/>
        <v>280</v>
      </c>
      <c r="P136" s="699">
        <f t="shared" si="79"/>
        <v>73</v>
      </c>
      <c r="Q136" s="699">
        <f t="shared" si="79"/>
        <v>30</v>
      </c>
      <c r="R136" s="699">
        <f t="shared" si="79"/>
        <v>72</v>
      </c>
      <c r="S136" s="699">
        <f t="shared" si="79"/>
        <v>26</v>
      </c>
      <c r="T136" s="699">
        <f t="shared" si="79"/>
        <v>58</v>
      </c>
      <c r="U136" s="699">
        <f t="shared" si="79"/>
        <v>23</v>
      </c>
      <c r="V136" s="699">
        <f t="shared" si="79"/>
        <v>11</v>
      </c>
      <c r="W136" s="699">
        <f t="shared" si="79"/>
        <v>13</v>
      </c>
      <c r="X136" s="699">
        <f t="shared" si="79"/>
        <v>10</v>
      </c>
      <c r="Y136" s="699">
        <f t="shared" si="79"/>
        <v>19</v>
      </c>
      <c r="Z136" s="699">
        <f t="shared" si="79"/>
        <v>20</v>
      </c>
      <c r="AA136" s="699">
        <f t="shared" si="79"/>
        <v>16</v>
      </c>
      <c r="AB136" s="699">
        <f t="shared" si="79"/>
        <v>10</v>
      </c>
      <c r="AC136" s="699">
        <f t="shared" si="79"/>
        <v>3</v>
      </c>
      <c r="AD136" s="699">
        <f t="shared" si="79"/>
        <v>12</v>
      </c>
      <c r="AE136" s="699">
        <f t="shared" si="79"/>
        <v>2</v>
      </c>
      <c r="AF136" s="699">
        <f t="shared" si="79"/>
        <v>12</v>
      </c>
      <c r="AG136" s="729">
        <f t="shared" si="77"/>
        <v>969</v>
      </c>
      <c r="AH136" s="730">
        <f>SUM(AH133:AH135)</f>
        <v>1</v>
      </c>
    </row>
    <row r="137" outlineLevel="1">
      <c r="A137" s="690" t="s">
        <v>1750</v>
      </c>
      <c r="B137" s="691"/>
      <c r="C137" s="691"/>
      <c r="D137" s="691"/>
      <c r="E137" s="691"/>
      <c r="F137" s="691"/>
      <c r="G137" s="691"/>
      <c r="H137" s="691"/>
      <c r="I137" s="691"/>
      <c r="J137" s="691"/>
      <c r="K137" s="691"/>
      <c r="L137" s="691"/>
      <c r="M137" s="691"/>
      <c r="N137" s="691"/>
      <c r="O137" s="691"/>
      <c r="P137" s="691"/>
      <c r="Q137" s="691"/>
      <c r="R137" s="691"/>
      <c r="S137" s="691"/>
      <c r="T137" s="691"/>
      <c r="U137" s="691"/>
      <c r="V137" s="691"/>
      <c r="W137" s="691"/>
      <c r="X137" s="691"/>
      <c r="Y137" s="691"/>
      <c r="Z137" s="691"/>
      <c r="AA137" s="691"/>
      <c r="AB137" s="691"/>
      <c r="AC137" s="691"/>
      <c r="AD137" s="691"/>
      <c r="AE137" s="691"/>
      <c r="AF137" s="691"/>
      <c r="AG137" s="692"/>
      <c r="AH137" s="693"/>
    </row>
    <row r="138" outlineLevel="1">
      <c r="A138" s="694" t="s">
        <v>1747</v>
      </c>
      <c r="B138" s="695">
        <f t="shared" ref="B138:AF138" si="80">iferror(B133/B$136,"")</f>
        <v>0.9090909091</v>
      </c>
      <c r="C138" s="695">
        <f t="shared" si="80"/>
        <v>0.78125</v>
      </c>
      <c r="D138" s="695">
        <f t="shared" si="80"/>
        <v>0.8</v>
      </c>
      <c r="E138" s="695">
        <f t="shared" si="80"/>
        <v>0.6206896552</v>
      </c>
      <c r="F138" s="695">
        <f t="shared" si="80"/>
        <v>0.9047619048</v>
      </c>
      <c r="G138" s="695">
        <f t="shared" si="80"/>
        <v>0.8636363636</v>
      </c>
      <c r="H138" s="695">
        <f t="shared" si="80"/>
        <v>0.9</v>
      </c>
      <c r="I138" s="695">
        <f t="shared" si="80"/>
        <v>0.875</v>
      </c>
      <c r="J138" s="695">
        <f t="shared" si="80"/>
        <v>0.652173913</v>
      </c>
      <c r="K138" s="695">
        <f t="shared" si="80"/>
        <v>0.9047619048</v>
      </c>
      <c r="L138" s="695">
        <f t="shared" si="80"/>
        <v>0.8461538462</v>
      </c>
      <c r="M138" s="695">
        <f t="shared" si="80"/>
        <v>0.9285714286</v>
      </c>
      <c r="N138" s="695">
        <f t="shared" si="80"/>
        <v>0.6875</v>
      </c>
      <c r="O138" s="695">
        <f t="shared" si="80"/>
        <v>0.725</v>
      </c>
      <c r="P138" s="695">
        <f t="shared" si="80"/>
        <v>0.7808219178</v>
      </c>
      <c r="Q138" s="695">
        <f t="shared" si="80"/>
        <v>0.6333333333</v>
      </c>
      <c r="R138" s="695">
        <f t="shared" si="80"/>
        <v>0.7916666667</v>
      </c>
      <c r="S138" s="695">
        <f t="shared" si="80"/>
        <v>0.6538461538</v>
      </c>
      <c r="T138" s="695">
        <f t="shared" si="80"/>
        <v>0.6724137931</v>
      </c>
      <c r="U138" s="695">
        <f t="shared" si="80"/>
        <v>0.6956521739</v>
      </c>
      <c r="V138" s="695">
        <f t="shared" si="80"/>
        <v>0.5454545455</v>
      </c>
      <c r="W138" s="695">
        <f t="shared" si="80"/>
        <v>0.8461538462</v>
      </c>
      <c r="X138" s="695">
        <f t="shared" si="80"/>
        <v>1</v>
      </c>
      <c r="Y138" s="695">
        <f t="shared" si="80"/>
        <v>0.8421052632</v>
      </c>
      <c r="Z138" s="695">
        <f t="shared" si="80"/>
        <v>0.8</v>
      </c>
      <c r="AA138" s="695">
        <f t="shared" si="80"/>
        <v>0.8125</v>
      </c>
      <c r="AB138" s="695">
        <f t="shared" si="80"/>
        <v>0.6</v>
      </c>
      <c r="AC138" s="695">
        <f t="shared" si="80"/>
        <v>0.6666666667</v>
      </c>
      <c r="AD138" s="695">
        <f t="shared" si="80"/>
        <v>0.75</v>
      </c>
      <c r="AE138" s="695">
        <f t="shared" si="80"/>
        <v>0</v>
      </c>
      <c r="AF138" s="695">
        <f t="shared" si="80"/>
        <v>0.9166666667</v>
      </c>
      <c r="AG138" s="679"/>
      <c r="AH138" s="680"/>
    </row>
    <row r="139" outlineLevel="1">
      <c r="A139" s="694" t="s">
        <v>1748</v>
      </c>
      <c r="B139" s="695">
        <f t="shared" ref="B139:AF139" si="81">iferror(B134/B$136,"")</f>
        <v>0.04545454545</v>
      </c>
      <c r="C139" s="695">
        <f t="shared" si="81"/>
        <v>0.0625</v>
      </c>
      <c r="D139" s="695">
        <f t="shared" si="81"/>
        <v>0.06666666667</v>
      </c>
      <c r="E139" s="695">
        <f t="shared" si="81"/>
        <v>0.06896551724</v>
      </c>
      <c r="F139" s="695">
        <f t="shared" si="81"/>
        <v>0</v>
      </c>
      <c r="G139" s="695">
        <f t="shared" si="81"/>
        <v>0.04545454545</v>
      </c>
      <c r="H139" s="695">
        <f t="shared" si="81"/>
        <v>0</v>
      </c>
      <c r="I139" s="695">
        <f t="shared" si="81"/>
        <v>0.0625</v>
      </c>
      <c r="J139" s="695">
        <f t="shared" si="81"/>
        <v>0.1739130435</v>
      </c>
      <c r="K139" s="695">
        <f t="shared" si="81"/>
        <v>0</v>
      </c>
      <c r="L139" s="695">
        <f t="shared" si="81"/>
        <v>0</v>
      </c>
      <c r="M139" s="695">
        <f t="shared" si="81"/>
        <v>0</v>
      </c>
      <c r="N139" s="695">
        <f t="shared" si="81"/>
        <v>0.125</v>
      </c>
      <c r="O139" s="695">
        <f t="shared" si="81"/>
        <v>0.05357142857</v>
      </c>
      <c r="P139" s="695">
        <f t="shared" si="81"/>
        <v>0.04109589041</v>
      </c>
      <c r="Q139" s="695">
        <f t="shared" si="81"/>
        <v>0.1666666667</v>
      </c>
      <c r="R139" s="695">
        <f t="shared" si="81"/>
        <v>0.05555555556</v>
      </c>
      <c r="S139" s="695">
        <f t="shared" si="81"/>
        <v>0.1153846154</v>
      </c>
      <c r="T139" s="695">
        <f t="shared" si="81"/>
        <v>0.06896551724</v>
      </c>
      <c r="U139" s="695">
        <f t="shared" si="81"/>
        <v>0.08695652174</v>
      </c>
      <c r="V139" s="695">
        <f t="shared" si="81"/>
        <v>0</v>
      </c>
      <c r="W139" s="695">
        <f t="shared" si="81"/>
        <v>0.07692307692</v>
      </c>
      <c r="X139" s="695">
        <f t="shared" si="81"/>
        <v>0</v>
      </c>
      <c r="Y139" s="695">
        <f t="shared" si="81"/>
        <v>0.05263157895</v>
      </c>
      <c r="Z139" s="695">
        <f t="shared" si="81"/>
        <v>0.05</v>
      </c>
      <c r="AA139" s="695">
        <f t="shared" si="81"/>
        <v>0.125</v>
      </c>
      <c r="AB139" s="695">
        <f t="shared" si="81"/>
        <v>0</v>
      </c>
      <c r="AC139" s="695">
        <f t="shared" si="81"/>
        <v>0.3333333333</v>
      </c>
      <c r="AD139" s="695">
        <f t="shared" si="81"/>
        <v>0</v>
      </c>
      <c r="AE139" s="695">
        <f t="shared" si="81"/>
        <v>0.5</v>
      </c>
      <c r="AF139" s="695">
        <f t="shared" si="81"/>
        <v>0</v>
      </c>
      <c r="AG139" s="696"/>
      <c r="AH139" s="680"/>
    </row>
    <row r="140" outlineLevel="1">
      <c r="A140" s="710" t="s">
        <v>1749</v>
      </c>
      <c r="B140" s="695">
        <f t="shared" ref="B140:AF140" si="82">iferror(B135/B$136,"")</f>
        <v>0.04545454545</v>
      </c>
      <c r="C140" s="695">
        <f t="shared" si="82"/>
        <v>0.15625</v>
      </c>
      <c r="D140" s="695">
        <f t="shared" si="82"/>
        <v>0.1333333333</v>
      </c>
      <c r="E140" s="695">
        <f t="shared" si="82"/>
        <v>0.3103448276</v>
      </c>
      <c r="F140" s="695">
        <f t="shared" si="82"/>
        <v>0.09523809524</v>
      </c>
      <c r="G140" s="695">
        <f t="shared" si="82"/>
        <v>0.09090909091</v>
      </c>
      <c r="H140" s="695">
        <f t="shared" si="82"/>
        <v>0.1</v>
      </c>
      <c r="I140" s="695">
        <f t="shared" si="82"/>
        <v>0.0625</v>
      </c>
      <c r="J140" s="695">
        <f t="shared" si="82"/>
        <v>0.1739130435</v>
      </c>
      <c r="K140" s="695">
        <f t="shared" si="82"/>
        <v>0.09523809524</v>
      </c>
      <c r="L140" s="695">
        <f t="shared" si="82"/>
        <v>0.1538461538</v>
      </c>
      <c r="M140" s="695">
        <f t="shared" si="82"/>
        <v>0.07142857143</v>
      </c>
      <c r="N140" s="695">
        <f t="shared" si="82"/>
        <v>0.1875</v>
      </c>
      <c r="O140" s="695">
        <f t="shared" si="82"/>
        <v>0.2214285714</v>
      </c>
      <c r="P140" s="695">
        <f t="shared" si="82"/>
        <v>0.1780821918</v>
      </c>
      <c r="Q140" s="695">
        <f t="shared" si="82"/>
        <v>0.2</v>
      </c>
      <c r="R140" s="695">
        <f t="shared" si="82"/>
        <v>0.1527777778</v>
      </c>
      <c r="S140" s="695">
        <f t="shared" si="82"/>
        <v>0.2307692308</v>
      </c>
      <c r="T140" s="695">
        <f t="shared" si="82"/>
        <v>0.2586206897</v>
      </c>
      <c r="U140" s="695">
        <f t="shared" si="82"/>
        <v>0.2173913043</v>
      </c>
      <c r="V140" s="695">
        <f t="shared" si="82"/>
        <v>0.4545454545</v>
      </c>
      <c r="W140" s="695">
        <f t="shared" si="82"/>
        <v>0.07692307692</v>
      </c>
      <c r="X140" s="695">
        <f t="shared" si="82"/>
        <v>0</v>
      </c>
      <c r="Y140" s="695">
        <f t="shared" si="82"/>
        <v>0.1052631579</v>
      </c>
      <c r="Z140" s="695">
        <f t="shared" si="82"/>
        <v>0.15</v>
      </c>
      <c r="AA140" s="695">
        <f t="shared" si="82"/>
        <v>0.0625</v>
      </c>
      <c r="AB140" s="695">
        <f t="shared" si="82"/>
        <v>0.4</v>
      </c>
      <c r="AC140" s="695">
        <f t="shared" si="82"/>
        <v>0</v>
      </c>
      <c r="AD140" s="695">
        <f t="shared" si="82"/>
        <v>0.25</v>
      </c>
      <c r="AE140" s="695">
        <f t="shared" si="82"/>
        <v>0.5</v>
      </c>
      <c r="AF140" s="695">
        <f t="shared" si="82"/>
        <v>0.08333333333</v>
      </c>
      <c r="AG140" s="696"/>
      <c r="AH140" s="680"/>
    </row>
    <row r="141">
      <c r="A141" s="61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736"/>
      <c r="AH141" s="696"/>
    </row>
    <row r="142">
      <c r="A142" s="61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736"/>
      <c r="AH142" s="696"/>
    </row>
    <row r="143">
      <c r="A143" s="61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736"/>
      <c r="AH143" s="696"/>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737">
        <v>46143.0</v>
      </c>
      <c r="B1" s="11">
        <v>46143.0</v>
      </c>
      <c r="C1" s="11">
        <v>46144.0</v>
      </c>
      <c r="D1" s="11">
        <v>46145.0</v>
      </c>
      <c r="E1" s="11">
        <v>46146.0</v>
      </c>
      <c r="F1" s="11">
        <v>46147.0</v>
      </c>
      <c r="G1" s="11">
        <v>46148.0</v>
      </c>
      <c r="H1" s="11">
        <v>46149.0</v>
      </c>
      <c r="I1" s="11">
        <v>46150.0</v>
      </c>
      <c r="J1" s="11">
        <v>46151.0</v>
      </c>
      <c r="K1" s="11">
        <v>46152.0</v>
      </c>
      <c r="L1" s="11">
        <v>46153.0</v>
      </c>
      <c r="M1" s="11">
        <v>46154.0</v>
      </c>
      <c r="N1" s="11">
        <v>46155.0</v>
      </c>
      <c r="O1" s="11">
        <v>46156.0</v>
      </c>
      <c r="P1" s="11">
        <v>46157.0</v>
      </c>
      <c r="Q1" s="11">
        <v>46158.0</v>
      </c>
      <c r="R1" s="11">
        <v>46159.0</v>
      </c>
      <c r="S1" s="11">
        <v>46160.0</v>
      </c>
      <c r="T1" s="11">
        <v>46161.0</v>
      </c>
      <c r="U1" s="11">
        <v>46162.0</v>
      </c>
      <c r="V1" s="11">
        <v>46163.0</v>
      </c>
      <c r="W1" s="11">
        <v>46164.0</v>
      </c>
      <c r="X1" s="11">
        <v>46165.0</v>
      </c>
      <c r="Y1" s="11">
        <v>46166.0</v>
      </c>
      <c r="Z1" s="11">
        <v>46167.0</v>
      </c>
      <c r="AA1" s="11">
        <v>46168.0</v>
      </c>
      <c r="AB1" s="11">
        <v>46169.0</v>
      </c>
      <c r="AC1" s="11">
        <v>46170.0</v>
      </c>
      <c r="AD1" s="11">
        <v>46171.0</v>
      </c>
      <c r="AE1" s="11">
        <v>46172.0</v>
      </c>
      <c r="AF1" s="11">
        <v>46173.0</v>
      </c>
    </row>
    <row r="2">
      <c r="B2" s="428" t="s">
        <v>15</v>
      </c>
      <c r="C2" s="428" t="s">
        <v>16</v>
      </c>
      <c r="D2" s="428" t="s">
        <v>17</v>
      </c>
      <c r="E2" s="428" t="s">
        <v>18</v>
      </c>
      <c r="F2" s="428" t="s">
        <v>19</v>
      </c>
      <c r="G2" s="428" t="s">
        <v>20</v>
      </c>
      <c r="H2" s="428" t="s">
        <v>21</v>
      </c>
      <c r="I2" s="428" t="s">
        <v>15</v>
      </c>
      <c r="J2" s="428" t="s">
        <v>16</v>
      </c>
      <c r="K2" s="428" t="s">
        <v>17</v>
      </c>
      <c r="L2" s="428" t="s">
        <v>18</v>
      </c>
      <c r="M2" s="428" t="s">
        <v>19</v>
      </c>
      <c r="N2" s="428" t="s">
        <v>20</v>
      </c>
      <c r="O2" s="428" t="s">
        <v>21</v>
      </c>
      <c r="P2" s="428" t="s">
        <v>15</v>
      </c>
      <c r="Q2" s="428" t="s">
        <v>16</v>
      </c>
      <c r="R2" s="428" t="s">
        <v>17</v>
      </c>
      <c r="S2" s="428" t="s">
        <v>18</v>
      </c>
      <c r="T2" s="428" t="s">
        <v>19</v>
      </c>
      <c r="U2" s="428" t="s">
        <v>20</v>
      </c>
      <c r="V2" s="428" t="s">
        <v>21</v>
      </c>
      <c r="W2" s="428" t="s">
        <v>15</v>
      </c>
      <c r="X2" s="428" t="s">
        <v>16</v>
      </c>
      <c r="Y2" s="428" t="s">
        <v>17</v>
      </c>
      <c r="Z2" s="428" t="s">
        <v>18</v>
      </c>
      <c r="AA2" s="428" t="s">
        <v>19</v>
      </c>
      <c r="AB2" s="428" t="s">
        <v>20</v>
      </c>
      <c r="AC2" s="428" t="s">
        <v>21</v>
      </c>
      <c r="AD2" s="428" t="s">
        <v>15</v>
      </c>
      <c r="AE2" s="428" t="s">
        <v>16</v>
      </c>
      <c r="AF2" s="428" t="s">
        <v>17</v>
      </c>
    </row>
    <row r="4">
      <c r="A4" s="738" t="s">
        <v>1752</v>
      </c>
      <c r="B4" s="739">
        <f>'PP - Data'!B21</f>
        <v>146</v>
      </c>
      <c r="C4" s="739">
        <f>'PP - Data'!C21</f>
        <v>194</v>
      </c>
      <c r="D4" s="739">
        <f>'PP - Data'!D21</f>
        <v>294</v>
      </c>
      <c r="E4" s="739">
        <f>'PP - Data'!E21</f>
        <v>255</v>
      </c>
      <c r="F4" s="739">
        <f>'PP - Data'!F21</f>
        <v>230</v>
      </c>
      <c r="G4" s="739">
        <f>'PP - Data'!G21</f>
        <v>167</v>
      </c>
      <c r="H4" s="739">
        <f>'PP - Data'!H21</f>
        <v>129</v>
      </c>
      <c r="I4" s="739">
        <f>'PP - Data'!I21</f>
        <v>120</v>
      </c>
      <c r="J4" s="739">
        <f>'PP - Data'!J21</f>
        <v>136</v>
      </c>
      <c r="K4" s="739">
        <f>'PP - Data'!K21</f>
        <v>116</v>
      </c>
      <c r="L4" s="739">
        <f>'PP - Data'!L21</f>
        <v>82</v>
      </c>
      <c r="M4" s="739">
        <f>'PP - Data'!M21</f>
        <v>70</v>
      </c>
      <c r="N4" s="739">
        <f>'PP - Data'!N21</f>
        <v>72</v>
      </c>
      <c r="O4" s="739">
        <f>'PP - Data'!O21</f>
        <v>939</v>
      </c>
      <c r="P4" s="739">
        <f>'PP - Data'!P21</f>
        <v>297</v>
      </c>
      <c r="Q4" s="739">
        <f>'PP - Data'!Q21</f>
        <v>131</v>
      </c>
      <c r="R4" s="739">
        <f>'PP - Data'!R21</f>
        <v>297</v>
      </c>
      <c r="S4" s="739">
        <f>'PP - Data'!S21</f>
        <v>181</v>
      </c>
      <c r="T4" s="739">
        <f>'PP - Data'!T21</f>
        <v>250</v>
      </c>
      <c r="U4" s="739">
        <f>'PP - Data'!U21</f>
        <v>91</v>
      </c>
      <c r="V4" s="739">
        <f>'PP - Data'!V21</f>
        <v>69</v>
      </c>
      <c r="W4" s="739">
        <f>'PP - Data'!W21</f>
        <v>95</v>
      </c>
      <c r="X4" s="739">
        <f>'PP - Data'!X21</f>
        <v>118</v>
      </c>
      <c r="Y4" s="739">
        <f>'PP - Data'!Y21</f>
        <v>136</v>
      </c>
      <c r="Z4" s="739">
        <f>'PP - Data'!Z21</f>
        <v>145</v>
      </c>
      <c r="AA4" s="739">
        <f>'PP - Data'!AA21</f>
        <v>84</v>
      </c>
      <c r="AB4" s="739">
        <f>'PP - Data'!AB21</f>
        <v>63</v>
      </c>
      <c r="AC4" s="739">
        <f>'PP - Data'!AC21</f>
        <v>49</v>
      </c>
      <c r="AD4" s="739">
        <f>'PP - Data'!AD21</f>
        <v>53</v>
      </c>
      <c r="AE4" s="739">
        <f>'PP - Data'!AE21</f>
        <v>53</v>
      </c>
      <c r="AF4" s="739">
        <f>'PP - Data'!AF21</f>
        <v>70</v>
      </c>
    </row>
    <row r="5">
      <c r="A5" s="85" t="s">
        <v>1753</v>
      </c>
      <c r="B5" s="740">
        <f>B4/Summary!B89</f>
        <v>0.3208791209</v>
      </c>
      <c r="C5" s="740">
        <f>C4/Summary!C89</f>
        <v>0.1758839529</v>
      </c>
      <c r="D5" s="740">
        <f>D4/Summary!D89</f>
        <v>0.3174946004</v>
      </c>
      <c r="E5" s="740">
        <f>E4/Summary!E89</f>
        <v>0.3072289157</v>
      </c>
      <c r="F5" s="740">
        <f>F4/Summary!F89</f>
        <v>0.282902829</v>
      </c>
      <c r="G5" s="740">
        <f>G4/Summary!G89</f>
        <v>0.2889273356</v>
      </c>
      <c r="H5" s="740">
        <f>H4/Summary!H89</f>
        <v>0.3071428571</v>
      </c>
      <c r="I5" s="740">
        <f>I4/Summary!I89</f>
        <v>0.2870813397</v>
      </c>
      <c r="J5" s="740">
        <f>J4/Summary!J89</f>
        <v>0.3358024691</v>
      </c>
      <c r="K5" s="740">
        <f>K4/Summary!K89</f>
        <v>0.2697674419</v>
      </c>
      <c r="L5" s="740">
        <f>L4/Summary!L89</f>
        <v>0.2342857143</v>
      </c>
      <c r="M5" s="740">
        <f>M4/Summary!M89</f>
        <v>0.1960784314</v>
      </c>
      <c r="N5" s="740">
        <f>N4/Summary!N89</f>
        <v>0.2011173184</v>
      </c>
      <c r="O5" s="740">
        <f>O4/Summary!O89</f>
        <v>0.4479961832</v>
      </c>
      <c r="P5" s="740">
        <f>P4/Summary!P89</f>
        <v>0.5904572565</v>
      </c>
      <c r="Q5" s="740">
        <f>Q4/Summary!Q89</f>
        <v>0.3358974359</v>
      </c>
      <c r="R5" s="740">
        <f>R4/Summary!R89</f>
        <v>0.3510638298</v>
      </c>
      <c r="S5" s="740">
        <f>S4/Summary!S89</f>
        <v>0.416091954</v>
      </c>
      <c r="T5" s="740">
        <f>T4/Summary!T89</f>
        <v>0.3546099291</v>
      </c>
      <c r="U5" s="740">
        <f>U4/Summary!U89</f>
        <v>0.2439678284</v>
      </c>
      <c r="V5" s="740">
        <f>V4/Summary!V89</f>
        <v>0.2218649518</v>
      </c>
      <c r="W5" s="740">
        <f>W4/Summary!W89</f>
        <v>0.2245862884</v>
      </c>
      <c r="X5" s="740">
        <f>X4/Summary!X89</f>
        <v>0.2757009346</v>
      </c>
      <c r="Y5" s="740">
        <f>Y4/Summary!Y89</f>
        <v>0.2432915921</v>
      </c>
      <c r="Z5" s="740">
        <f>Z4/Summary!Z89</f>
        <v>0.2530541012</v>
      </c>
      <c r="AA5" s="740">
        <f>AA4/Summary!AA89</f>
        <v>0.2485207101</v>
      </c>
      <c r="AB5" s="740">
        <f>AB4/Summary!AB89</f>
        <v>0.1880597015</v>
      </c>
      <c r="AC5" s="740">
        <f>AC4/Summary!AC89</f>
        <v>0.1644295302</v>
      </c>
      <c r="AD5" s="740">
        <f>AD4/Summary!AD89</f>
        <v>0.1572700297</v>
      </c>
      <c r="AE5" s="740">
        <f>AE4/Summary!AE89</f>
        <v>0.2548076923</v>
      </c>
      <c r="AF5" s="740">
        <f>AF4/Summary!AF89</f>
        <v>0.1772151899</v>
      </c>
    </row>
    <row r="7">
      <c r="A7" s="85" t="s">
        <v>1707</v>
      </c>
      <c r="B7" s="319"/>
      <c r="C7" s="319"/>
      <c r="D7" s="319"/>
      <c r="E7" s="319"/>
      <c r="F7" s="319"/>
      <c r="G7" s="319"/>
      <c r="H7" s="319"/>
      <c r="I7" s="319"/>
      <c r="J7" s="319"/>
      <c r="K7" s="319"/>
      <c r="L7" s="319"/>
      <c r="M7" s="319"/>
      <c r="N7" s="319"/>
      <c r="O7" s="319"/>
      <c r="P7" s="319"/>
      <c r="Q7" s="319"/>
      <c r="R7" s="319"/>
      <c r="S7" s="319"/>
      <c r="T7" s="319"/>
      <c r="U7" s="319"/>
      <c r="V7" s="319"/>
      <c r="W7" s="319"/>
      <c r="X7" s="319"/>
      <c r="Y7" s="319"/>
      <c r="Z7" s="741"/>
      <c r="AA7" s="319"/>
      <c r="AB7" s="319"/>
      <c r="AC7" s="319"/>
      <c r="AD7" s="319"/>
      <c r="AE7" s="319"/>
      <c r="AF7" s="319"/>
    </row>
    <row r="8">
      <c r="A8" s="2" t="s">
        <v>1708</v>
      </c>
      <c r="B8" s="105">
        <f>'PP - Data'!B7</f>
        <v>0.602739726</v>
      </c>
      <c r="C8" s="105">
        <f>'PP - Data'!C7</f>
        <v>0.7422680412</v>
      </c>
      <c r="D8" s="105">
        <f>'PP - Data'!D7</f>
        <v>0.7448979592</v>
      </c>
      <c r="E8" s="105">
        <f>'PP - Data'!E7</f>
        <v>0.7176470588</v>
      </c>
      <c r="F8" s="105">
        <f>'PP - Data'!F7</f>
        <v>0.7173913043</v>
      </c>
      <c r="G8" s="105">
        <f>'PP - Data'!G7</f>
        <v>0.7365269461</v>
      </c>
      <c r="H8" s="105">
        <f>'PP - Data'!H7</f>
        <v>0.6899224806</v>
      </c>
      <c r="I8" s="105">
        <f>'PP - Data'!I7</f>
        <v>0.725</v>
      </c>
      <c r="J8" s="105">
        <f>'PP - Data'!J7</f>
        <v>0.7794117647</v>
      </c>
      <c r="K8" s="105">
        <f>'PP - Data'!K7</f>
        <v>0.75</v>
      </c>
      <c r="L8" s="105">
        <f>'PP - Data'!L7</f>
        <v>0.7926829268</v>
      </c>
      <c r="M8" s="105">
        <f>'PP - Data'!M7</f>
        <v>0.8571428571</v>
      </c>
      <c r="N8" s="105">
        <f>'PP - Data'!N7</f>
        <v>0.9027777778</v>
      </c>
      <c r="O8" s="105">
        <f>'PP - Data'!O7</f>
        <v>0.9371671991</v>
      </c>
      <c r="P8" s="105">
        <f>'PP - Data'!P7</f>
        <v>0.8956228956</v>
      </c>
      <c r="Q8" s="105">
        <f>'PP - Data'!Q7</f>
        <v>0.8091603053</v>
      </c>
      <c r="R8" s="105">
        <f>'PP - Data'!R7</f>
        <v>0.9090909091</v>
      </c>
      <c r="S8" s="105">
        <f>'PP - Data'!S7</f>
        <v>0.8729281768</v>
      </c>
      <c r="T8" s="105">
        <f>'PP - Data'!T7</f>
        <v>0.872</v>
      </c>
      <c r="U8" s="105">
        <f>'PP - Data'!U7</f>
        <v>0.7692307692</v>
      </c>
      <c r="V8" s="105">
        <f>'PP - Data'!V7</f>
        <v>0.7536231884</v>
      </c>
      <c r="W8" s="105">
        <f>'PP - Data'!W7</f>
        <v>0.7368421053</v>
      </c>
      <c r="X8" s="105">
        <f>'PP - Data'!X7</f>
        <v>0.8305084746</v>
      </c>
      <c r="Y8" s="105">
        <f>'PP - Data'!Y7</f>
        <v>0.7794117647</v>
      </c>
      <c r="Z8" s="105">
        <f>'PP - Data'!Z7</f>
        <v>0.8068965517</v>
      </c>
      <c r="AA8" s="105">
        <f>'PP - Data'!AA7</f>
        <v>0.8333333333</v>
      </c>
      <c r="AB8" s="105">
        <f>'PP - Data'!AB7</f>
        <v>0.873015873</v>
      </c>
      <c r="AC8" s="105">
        <f>'PP - Data'!AC7</f>
        <v>0.8979591837</v>
      </c>
      <c r="AD8" s="105">
        <f>'PP - Data'!AD7</f>
        <v>0.7924528302</v>
      </c>
      <c r="AE8" s="105">
        <f>'PP - Data'!AE7</f>
        <v>0.7169811321</v>
      </c>
      <c r="AF8" s="105">
        <f>'PP - Data'!AF7</f>
        <v>0.8142857143</v>
      </c>
    </row>
    <row r="9">
      <c r="A9" s="2" t="s">
        <v>1709</v>
      </c>
      <c r="B9" s="105">
        <f>'PP - Data'!B8</f>
        <v>0.397260274</v>
      </c>
      <c r="C9" s="105">
        <f>'PP - Data'!C8</f>
        <v>0.2577319588</v>
      </c>
      <c r="D9" s="105">
        <f>'PP - Data'!D8</f>
        <v>0.2551020408</v>
      </c>
      <c r="E9" s="105">
        <f>'PP - Data'!E8</f>
        <v>0.2823529412</v>
      </c>
      <c r="F9" s="105">
        <f>'PP - Data'!F8</f>
        <v>0.2826086957</v>
      </c>
      <c r="G9" s="105">
        <f>'PP - Data'!G8</f>
        <v>0.2634730539</v>
      </c>
      <c r="H9" s="105">
        <f>'PP - Data'!H8</f>
        <v>0.3100775194</v>
      </c>
      <c r="I9" s="105">
        <f>'PP - Data'!I8</f>
        <v>0.275</v>
      </c>
      <c r="J9" s="105">
        <f>'PP - Data'!J8</f>
        <v>0.2205882353</v>
      </c>
      <c r="K9" s="105">
        <f>'PP - Data'!K8</f>
        <v>0.25</v>
      </c>
      <c r="L9" s="105">
        <f>'PP - Data'!L8</f>
        <v>0.2073170732</v>
      </c>
      <c r="M9" s="105">
        <f>'PP - Data'!M8</f>
        <v>0.1428571429</v>
      </c>
      <c r="N9" s="105">
        <f>'PP - Data'!N8</f>
        <v>0.09722222222</v>
      </c>
      <c r="O9" s="105">
        <f>'PP - Data'!O8</f>
        <v>0.06283280085</v>
      </c>
      <c r="P9" s="105">
        <f>'PP - Data'!P8</f>
        <v>0.1043771044</v>
      </c>
      <c r="Q9" s="105">
        <f>'PP - Data'!Q8</f>
        <v>0.1908396947</v>
      </c>
      <c r="R9" s="105">
        <f>'PP - Data'!R8</f>
        <v>0.09090909091</v>
      </c>
      <c r="S9" s="105">
        <f>'PP - Data'!S8</f>
        <v>0.1270718232</v>
      </c>
      <c r="T9" s="105">
        <f>'PP - Data'!T8</f>
        <v>0.128</v>
      </c>
      <c r="U9" s="105">
        <f>'PP - Data'!U8</f>
        <v>0.2307692308</v>
      </c>
      <c r="V9" s="105">
        <f>'PP - Data'!V8</f>
        <v>0.2463768116</v>
      </c>
      <c r="W9" s="105">
        <f>'PP - Data'!W8</f>
        <v>0.2631578947</v>
      </c>
      <c r="X9" s="105">
        <f>'PP - Data'!X8</f>
        <v>0.1694915254</v>
      </c>
      <c r="Y9" s="105">
        <f>'PP - Data'!Y8</f>
        <v>0.2205882353</v>
      </c>
      <c r="Z9" s="105">
        <f>'PP - Data'!Z8</f>
        <v>0.1931034483</v>
      </c>
      <c r="AA9" s="105">
        <f>'PP - Data'!AA8</f>
        <v>0.1666666667</v>
      </c>
      <c r="AB9" s="105">
        <f>'PP - Data'!AB8</f>
        <v>0.126984127</v>
      </c>
      <c r="AC9" s="105">
        <f>'PP - Data'!AC8</f>
        <v>0.1020408163</v>
      </c>
      <c r="AD9" s="105">
        <f>'PP - Data'!AD8</f>
        <v>0.2075471698</v>
      </c>
      <c r="AE9" s="105">
        <f>'PP - Data'!AE8</f>
        <v>0.2830188679</v>
      </c>
      <c r="AF9" s="105">
        <f>'PP - Data'!AF8</f>
        <v>0.1857142857</v>
      </c>
    </row>
    <row r="11">
      <c r="A11" s="742" t="s">
        <v>1712</v>
      </c>
      <c r="B11" s="283"/>
      <c r="C11" s="283"/>
      <c r="D11" s="283"/>
      <c r="E11" s="283"/>
      <c r="F11" s="283"/>
      <c r="G11" s="283"/>
      <c r="H11" s="283"/>
      <c r="I11" s="283"/>
      <c r="J11" s="283"/>
      <c r="K11" s="283"/>
      <c r="L11" s="283"/>
      <c r="M11" s="283"/>
      <c r="N11" s="283"/>
      <c r="O11" s="283"/>
      <c r="P11" s="283"/>
      <c r="Q11" s="283"/>
      <c r="R11" s="283"/>
      <c r="S11" s="283"/>
      <c r="T11" s="283"/>
      <c r="U11" s="283"/>
      <c r="V11" s="283"/>
      <c r="W11" s="283"/>
      <c r="X11" s="283"/>
      <c r="Y11" s="283"/>
      <c r="Z11" s="743"/>
      <c r="AA11" s="283"/>
      <c r="AB11" s="283"/>
      <c r="AC11" s="283"/>
      <c r="AD11" s="283"/>
      <c r="AE11" s="283"/>
      <c r="AF11" s="283"/>
    </row>
    <row r="12">
      <c r="A12" s="2" t="s">
        <v>1708</v>
      </c>
      <c r="B12" s="105">
        <f>'PP - Data'!B15</f>
        <v>0.8356164384</v>
      </c>
      <c r="C12" s="105">
        <f>'PP - Data'!C15</f>
        <v>0.7525773196</v>
      </c>
      <c r="D12" s="105">
        <f>'PP - Data'!D15</f>
        <v>0.7721088435</v>
      </c>
      <c r="E12" s="105">
        <f>'PP - Data'!E15</f>
        <v>0.8392156863</v>
      </c>
      <c r="F12" s="105">
        <f>'PP - Data'!F15</f>
        <v>0.8347826087</v>
      </c>
      <c r="G12" s="105">
        <f>'PP - Data'!G15</f>
        <v>0.8383233533</v>
      </c>
      <c r="H12" s="105">
        <f>'PP - Data'!H15</f>
        <v>0.7906976744</v>
      </c>
      <c r="I12" s="105">
        <f>'PP - Data'!I15</f>
        <v>0.725</v>
      </c>
      <c r="J12" s="105">
        <f>'PP - Data'!J15</f>
        <v>0.6029411765</v>
      </c>
      <c r="K12" s="105">
        <f>'PP - Data'!K15</f>
        <v>0.6810344828</v>
      </c>
      <c r="L12" s="105">
        <f>'PP - Data'!L15</f>
        <v>0.5609756098</v>
      </c>
      <c r="M12" s="105">
        <f>'PP - Data'!M15</f>
        <v>0.4857142857</v>
      </c>
      <c r="N12" s="105">
        <f>'PP - Data'!N15</f>
        <v>0.4583333333</v>
      </c>
      <c r="O12" s="105">
        <f>'PP - Data'!O15</f>
        <v>0.2502662407</v>
      </c>
      <c r="P12" s="105">
        <f>'PP - Data'!P15</f>
        <v>0.3569023569</v>
      </c>
      <c r="Q12" s="105">
        <f>'PP - Data'!Q15</f>
        <v>0.3893129771</v>
      </c>
      <c r="R12" s="105">
        <f>'PP - Data'!R15</f>
        <v>0.3367003367</v>
      </c>
      <c r="S12" s="105">
        <f>'PP - Data'!S15</f>
        <v>0.3812154696</v>
      </c>
      <c r="T12" s="105">
        <f>'PP - Data'!T15</f>
        <v>0.344</v>
      </c>
      <c r="U12" s="105">
        <f>'PP - Data'!U15</f>
        <v>0.4505494505</v>
      </c>
      <c r="V12" s="105">
        <f>'PP - Data'!V15</f>
        <v>0.4927536232</v>
      </c>
      <c r="W12" s="105">
        <f>'PP - Data'!W15</f>
        <v>0.6</v>
      </c>
      <c r="X12" s="105">
        <f>'PP - Data'!X15</f>
        <v>0.4406779661</v>
      </c>
      <c r="Y12" s="105">
        <f>'PP - Data'!Y15</f>
        <v>0.5220588235</v>
      </c>
      <c r="Z12" s="105">
        <f>'PP - Data'!Z15</f>
        <v>0.5379310345</v>
      </c>
      <c r="AA12" s="105">
        <f>'PP - Data'!AA15</f>
        <v>0.5119047619</v>
      </c>
      <c r="AB12" s="105">
        <f>'PP - Data'!AB15</f>
        <v>0.5238095238</v>
      </c>
      <c r="AC12" s="105">
        <f>'PP - Data'!AC15</f>
        <v>0.5102040816</v>
      </c>
      <c r="AD12" s="105">
        <f>'PP - Data'!AD15</f>
        <v>0.4528301887</v>
      </c>
      <c r="AE12" s="105">
        <f>'PP - Data'!AE15</f>
        <v>0.641509434</v>
      </c>
      <c r="AF12" s="105">
        <f>'PP - Data'!AF15</f>
        <v>0.5285714286</v>
      </c>
    </row>
    <row r="13">
      <c r="A13" s="2" t="s">
        <v>1709</v>
      </c>
      <c r="B13" s="105">
        <f>'PP - Data'!B16</f>
        <v>0.1643835616</v>
      </c>
      <c r="C13" s="105">
        <f>'PP - Data'!C16</f>
        <v>0.2474226804</v>
      </c>
      <c r="D13" s="105">
        <f>'PP - Data'!D16</f>
        <v>0.2278911565</v>
      </c>
      <c r="E13" s="105">
        <f>'PP - Data'!E16</f>
        <v>0.1607843137</v>
      </c>
      <c r="F13" s="105">
        <f>'PP - Data'!F16</f>
        <v>0.1652173913</v>
      </c>
      <c r="G13" s="105">
        <f>'PP - Data'!G16</f>
        <v>0.1616766467</v>
      </c>
      <c r="H13" s="105">
        <f>'PP - Data'!H16</f>
        <v>0.2093023256</v>
      </c>
      <c r="I13" s="105">
        <f>'PP - Data'!I16</f>
        <v>0.275</v>
      </c>
      <c r="J13" s="105">
        <f>'PP - Data'!J16</f>
        <v>0.3970588235</v>
      </c>
      <c r="K13" s="105">
        <f>'PP - Data'!K16</f>
        <v>0.3189655172</v>
      </c>
      <c r="L13" s="105">
        <f>'PP - Data'!L16</f>
        <v>0.4390243902</v>
      </c>
      <c r="M13" s="105">
        <f>'PP - Data'!M16</f>
        <v>0.5142857143</v>
      </c>
      <c r="N13" s="105">
        <f>'PP - Data'!N16</f>
        <v>0.5416666667</v>
      </c>
      <c r="O13" s="105">
        <f>'PP - Data'!O16</f>
        <v>0.7497337593</v>
      </c>
      <c r="P13" s="105">
        <f>'PP - Data'!P16</f>
        <v>0.6430976431</v>
      </c>
      <c r="Q13" s="105">
        <f>'PP - Data'!Q16</f>
        <v>0.6106870229</v>
      </c>
      <c r="R13" s="105">
        <f>'PP - Data'!R16</f>
        <v>0.6632996633</v>
      </c>
      <c r="S13" s="105">
        <f>'PP - Data'!S16</f>
        <v>0.6187845304</v>
      </c>
      <c r="T13" s="105">
        <f>'PP - Data'!T16</f>
        <v>0.656</v>
      </c>
      <c r="U13" s="105">
        <f>'PP - Data'!U16</f>
        <v>0.5494505495</v>
      </c>
      <c r="V13" s="105">
        <f>'PP - Data'!V16</f>
        <v>0.5072463768</v>
      </c>
      <c r="W13" s="105">
        <f>'PP - Data'!W16</f>
        <v>0.4</v>
      </c>
      <c r="X13" s="105">
        <f>'PP - Data'!X16</f>
        <v>0.5593220339</v>
      </c>
      <c r="Y13" s="105">
        <f>'PP - Data'!Y16</f>
        <v>0.4779411765</v>
      </c>
      <c r="Z13" s="105">
        <f>'PP - Data'!Z16</f>
        <v>0.4620689655</v>
      </c>
      <c r="AA13" s="105">
        <f>'PP - Data'!AA16</f>
        <v>0.4880952381</v>
      </c>
      <c r="AB13" s="105">
        <f>'PP - Data'!AB16</f>
        <v>0.4761904762</v>
      </c>
      <c r="AC13" s="105">
        <f>'PP - Data'!AC16</f>
        <v>0.4897959184</v>
      </c>
      <c r="AD13" s="105">
        <f>'PP - Data'!AD16</f>
        <v>0.5471698113</v>
      </c>
      <c r="AE13" s="105">
        <f>'PP - Data'!AE16</f>
        <v>0.358490566</v>
      </c>
      <c r="AF13" s="105">
        <f>'PP - Data'!AF16</f>
        <v>0.4714285714</v>
      </c>
    </row>
    <row r="15">
      <c r="A15" s="85" t="s">
        <v>1714</v>
      </c>
      <c r="B15" s="319"/>
      <c r="C15" s="319"/>
      <c r="D15" s="319"/>
      <c r="E15" s="319"/>
      <c r="F15" s="319"/>
      <c r="G15" s="319"/>
      <c r="H15" s="319"/>
      <c r="I15" s="319"/>
      <c r="J15" s="319"/>
      <c r="K15" s="319"/>
      <c r="L15" s="319"/>
      <c r="M15" s="319"/>
      <c r="N15" s="319"/>
      <c r="O15" s="319"/>
      <c r="P15" s="319"/>
      <c r="Q15" s="319"/>
      <c r="R15" s="319"/>
      <c r="S15" s="319"/>
      <c r="T15" s="319"/>
      <c r="U15" s="319"/>
      <c r="V15" s="319"/>
      <c r="W15" s="319"/>
      <c r="X15" s="319"/>
      <c r="Y15" s="319"/>
      <c r="Z15" s="741"/>
      <c r="AA15" s="319"/>
      <c r="AB15" s="319"/>
      <c r="AC15" s="319"/>
      <c r="AD15" s="319"/>
      <c r="AE15" s="319"/>
      <c r="AF15" s="319"/>
    </row>
    <row r="16">
      <c r="A16" s="2" t="s">
        <v>1715</v>
      </c>
      <c r="B16" s="105">
        <f>'PP - Data'!B23</f>
        <v>0.5890410959</v>
      </c>
      <c r="C16" s="105">
        <f>'PP - Data'!C23</f>
        <v>0.6494845361</v>
      </c>
      <c r="D16" s="105">
        <f>'PP - Data'!D23</f>
        <v>0.731292517</v>
      </c>
      <c r="E16" s="105">
        <f>'PP - Data'!E23</f>
        <v>0.6980392157</v>
      </c>
      <c r="F16" s="105">
        <f>'PP - Data'!F23</f>
        <v>0.6956521739</v>
      </c>
      <c r="G16" s="105">
        <f>'PP - Data'!G23</f>
        <v>0.7125748503</v>
      </c>
      <c r="H16" s="105">
        <f>'PP - Data'!H23</f>
        <v>0.6201550388</v>
      </c>
      <c r="I16" s="105">
        <f>'PP - Data'!I23</f>
        <v>0.5666666667</v>
      </c>
      <c r="J16" s="105">
        <f>'PP - Data'!J23</f>
        <v>0.6397058824</v>
      </c>
      <c r="K16" s="105">
        <f>'PP - Data'!K23</f>
        <v>0.5086206897</v>
      </c>
      <c r="L16" s="105">
        <f>'PP - Data'!L23</f>
        <v>0.5609756098</v>
      </c>
      <c r="M16" s="105">
        <f>'PP - Data'!M23</f>
        <v>0.5428571429</v>
      </c>
      <c r="N16" s="105">
        <f>'PP - Data'!N23</f>
        <v>0.4722222222</v>
      </c>
      <c r="O16" s="105">
        <f>'PP - Data'!O23</f>
        <v>0.1352502662</v>
      </c>
      <c r="P16" s="105">
        <f>'PP - Data'!P23</f>
        <v>0.2222222222</v>
      </c>
      <c r="Q16" s="105">
        <f>'PP - Data'!Q23</f>
        <v>0.2748091603</v>
      </c>
      <c r="R16" s="105">
        <f>'PP - Data'!R23</f>
        <v>0.1986531987</v>
      </c>
      <c r="S16" s="105">
        <f>'PP - Data'!S23</f>
        <v>0.2983425414</v>
      </c>
      <c r="T16" s="105">
        <f>'PP - Data'!T23</f>
        <v>0.188</v>
      </c>
      <c r="U16" s="105">
        <f>'PP - Data'!U23</f>
        <v>0.3516483516</v>
      </c>
      <c r="V16" s="105">
        <f>'PP - Data'!V23</f>
        <v>0.4927536232</v>
      </c>
      <c r="W16" s="105">
        <f>'PP - Data'!W23</f>
        <v>0.5684210526</v>
      </c>
      <c r="X16" s="105">
        <f>'PP - Data'!X23</f>
        <v>0.5338983051</v>
      </c>
      <c r="Y16" s="105">
        <f>'PP - Data'!Y23</f>
        <v>0.5808823529</v>
      </c>
      <c r="Z16" s="105">
        <f>'PP - Data'!Z23</f>
        <v>0.5655172414</v>
      </c>
      <c r="AA16" s="105">
        <f>'PP - Data'!AA23</f>
        <v>0.5238095238</v>
      </c>
      <c r="AB16" s="105">
        <f>'PP - Data'!AB23</f>
        <v>0.5873015873</v>
      </c>
      <c r="AC16" s="105">
        <f>'PP - Data'!AC23</f>
        <v>0.5102040816</v>
      </c>
      <c r="AD16" s="105">
        <f>'PP - Data'!AD23</f>
        <v>0.3773584906</v>
      </c>
      <c r="AE16" s="105">
        <f>'PP - Data'!AE23</f>
        <v>0.6226415094</v>
      </c>
      <c r="AF16" s="105">
        <f>'PP - Data'!AF23</f>
        <v>0.4142857143</v>
      </c>
    </row>
    <row r="17">
      <c r="A17" s="2" t="s">
        <v>1716</v>
      </c>
      <c r="B17" s="105">
        <f>'PP - Data'!B24</f>
        <v>0.4109589041</v>
      </c>
      <c r="C17" s="105">
        <f>'PP - Data'!C24</f>
        <v>0.3505154639</v>
      </c>
      <c r="D17" s="105">
        <f>'PP - Data'!D24</f>
        <v>0.268707483</v>
      </c>
      <c r="E17" s="105">
        <f>'PP - Data'!E24</f>
        <v>0.3019607843</v>
      </c>
      <c r="F17" s="105">
        <f>'PP - Data'!F24</f>
        <v>0.3043478261</v>
      </c>
      <c r="G17" s="105">
        <f>'PP - Data'!G24</f>
        <v>0.2874251497</v>
      </c>
      <c r="H17" s="105">
        <f>'PP - Data'!H24</f>
        <v>0.3798449612</v>
      </c>
      <c r="I17" s="105">
        <f>'PP - Data'!I24</f>
        <v>0.4333333333</v>
      </c>
      <c r="J17" s="105">
        <f>'PP - Data'!J24</f>
        <v>0.3602941176</v>
      </c>
      <c r="K17" s="105">
        <f>'PP - Data'!K24</f>
        <v>0.4913793103</v>
      </c>
      <c r="L17" s="105">
        <f>'PP - Data'!L24</f>
        <v>0.4390243902</v>
      </c>
      <c r="M17" s="105">
        <f>'PP - Data'!M24</f>
        <v>0.4571428571</v>
      </c>
      <c r="N17" s="105">
        <f>'PP - Data'!N24</f>
        <v>0.5277777778</v>
      </c>
      <c r="O17" s="105">
        <f>'PP - Data'!O24</f>
        <v>0.8647497338</v>
      </c>
      <c r="P17" s="105">
        <f>'PP - Data'!P24</f>
        <v>0.7777777778</v>
      </c>
      <c r="Q17" s="105">
        <f>'PP - Data'!Q24</f>
        <v>0.7251908397</v>
      </c>
      <c r="R17" s="105">
        <f>'PP - Data'!R24</f>
        <v>0.8013468013</v>
      </c>
      <c r="S17" s="105">
        <f>'PP - Data'!S24</f>
        <v>0.7016574586</v>
      </c>
      <c r="T17" s="105">
        <f>'PP - Data'!T24</f>
        <v>0.812</v>
      </c>
      <c r="U17" s="105">
        <f>'PP - Data'!U24</f>
        <v>0.6483516484</v>
      </c>
      <c r="V17" s="105">
        <f>'PP - Data'!V24</f>
        <v>0.5072463768</v>
      </c>
      <c r="W17" s="105">
        <f>'PP - Data'!W24</f>
        <v>0.4315789474</v>
      </c>
      <c r="X17" s="105">
        <f>'PP - Data'!X24</f>
        <v>0.4661016949</v>
      </c>
      <c r="Y17" s="105">
        <f>'PP - Data'!Y24</f>
        <v>0.4191176471</v>
      </c>
      <c r="Z17" s="105">
        <f>'PP - Data'!Z24</f>
        <v>0.4344827586</v>
      </c>
      <c r="AA17" s="105">
        <f>'PP - Data'!AA24</f>
        <v>0.4761904762</v>
      </c>
      <c r="AB17" s="105">
        <f>'PP - Data'!AB24</f>
        <v>0.4126984127</v>
      </c>
      <c r="AC17" s="105">
        <f>'PP - Data'!AC24</f>
        <v>0.4897959184</v>
      </c>
      <c r="AD17" s="105">
        <f>'PP - Data'!AD24</f>
        <v>0.6226415094</v>
      </c>
      <c r="AE17" s="105">
        <f>'PP - Data'!AE24</f>
        <v>0.3773584906</v>
      </c>
      <c r="AF17" s="105">
        <f>'PP - Data'!AF24</f>
        <v>0.5857142857</v>
      </c>
    </row>
    <row r="18">
      <c r="A18" s="2"/>
    </row>
    <row r="19">
      <c r="A19" s="742" t="s">
        <v>1718</v>
      </c>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743"/>
      <c r="AA19" s="283"/>
      <c r="AB19" s="283"/>
      <c r="AC19" s="283"/>
      <c r="AD19" s="283"/>
      <c r="AE19" s="283"/>
      <c r="AF19" s="283"/>
    </row>
    <row r="20">
      <c r="A20" s="2" t="s">
        <v>1708</v>
      </c>
      <c r="B20" s="105">
        <f>'PP - Data'!B31</f>
        <v>0.3356164384</v>
      </c>
      <c r="C20" s="105">
        <f>'PP - Data'!C31</f>
        <v>0.3453608247</v>
      </c>
      <c r="D20" s="105">
        <f>'PP - Data'!D31</f>
        <v>0.387755102</v>
      </c>
      <c r="E20" s="105">
        <f>'PP - Data'!E31</f>
        <v>0.3450980392</v>
      </c>
      <c r="F20" s="105">
        <f>'PP - Data'!F31</f>
        <v>0.3608695652</v>
      </c>
      <c r="G20" s="105">
        <f>'PP - Data'!G31</f>
        <v>0.3652694611</v>
      </c>
      <c r="H20" s="105">
        <f>'PP - Data'!H31</f>
        <v>0.3410852713</v>
      </c>
      <c r="I20" s="105">
        <f>'PP - Data'!I31</f>
        <v>0.4083333333</v>
      </c>
      <c r="J20" s="105">
        <f>'PP - Data'!J31</f>
        <v>0.3455882353</v>
      </c>
      <c r="K20" s="105">
        <f>'PP - Data'!K31</f>
        <v>0.4051724138</v>
      </c>
      <c r="L20" s="105">
        <f>'PP - Data'!L31</f>
        <v>0.3414634146</v>
      </c>
      <c r="M20" s="105">
        <f>'PP - Data'!M31</f>
        <v>0.3428571429</v>
      </c>
      <c r="N20" s="105">
        <f>'PP - Data'!N31</f>
        <v>0.2777777778</v>
      </c>
      <c r="O20" s="105">
        <f>'PP - Data'!O31</f>
        <v>0.1118210863</v>
      </c>
      <c r="P20" s="105">
        <f>'PP - Data'!P31</f>
        <v>0.2053872054</v>
      </c>
      <c r="Q20" s="105">
        <f>'PP - Data'!Q31</f>
        <v>0.2061068702</v>
      </c>
      <c r="R20" s="105">
        <f>'PP - Data'!R31</f>
        <v>0.164983165</v>
      </c>
      <c r="S20" s="105">
        <f>'PP - Data'!S31</f>
        <v>0.2596685083</v>
      </c>
      <c r="T20" s="105">
        <f>'PP - Data'!T31</f>
        <v>0.148</v>
      </c>
      <c r="U20" s="105">
        <f>'PP - Data'!U31</f>
        <v>0.2307692308</v>
      </c>
      <c r="V20" s="105">
        <f>'PP - Data'!V31</f>
        <v>0.2463768116</v>
      </c>
      <c r="W20" s="105">
        <f>'PP - Data'!W31</f>
        <v>0.3578947368</v>
      </c>
      <c r="X20" s="105">
        <f>'PP - Data'!X31</f>
        <v>0.3728813559</v>
      </c>
      <c r="Y20" s="105">
        <f>'PP - Data'!Y31</f>
        <v>0.3602941176</v>
      </c>
      <c r="Z20" s="105">
        <f>'PP - Data'!Z31</f>
        <v>0.3793103448</v>
      </c>
      <c r="AA20" s="105">
        <f>'PP - Data'!AA31</f>
        <v>0.2857142857</v>
      </c>
      <c r="AB20" s="105">
        <f>'PP - Data'!AB31</f>
        <v>0.3174603175</v>
      </c>
      <c r="AC20" s="105">
        <f>'PP - Data'!AC31</f>
        <v>0.306122449</v>
      </c>
      <c r="AD20" s="105">
        <f>'PP - Data'!AD31</f>
        <v>0.2641509434</v>
      </c>
      <c r="AE20" s="105">
        <f>'PP - Data'!AE31</f>
        <v>0.4339622642</v>
      </c>
      <c r="AF20" s="105">
        <f>'PP - Data'!AF31</f>
        <v>0.3571428571</v>
      </c>
    </row>
    <row r="21">
      <c r="A21" s="2" t="s">
        <v>1709</v>
      </c>
      <c r="B21" s="105">
        <f>'PP - Data'!B32</f>
        <v>0.6643835616</v>
      </c>
      <c r="C21" s="105">
        <f>'PP - Data'!C32</f>
        <v>0.6546391753</v>
      </c>
      <c r="D21" s="105">
        <f>'PP - Data'!D32</f>
        <v>0.612244898</v>
      </c>
      <c r="E21" s="105">
        <f>'PP - Data'!E32</f>
        <v>0.6549019608</v>
      </c>
      <c r="F21" s="105">
        <f>'PP - Data'!F32</f>
        <v>0.6391304348</v>
      </c>
      <c r="G21" s="105">
        <f>'PP - Data'!G32</f>
        <v>0.6347305389</v>
      </c>
      <c r="H21" s="105">
        <f>'PP - Data'!H32</f>
        <v>0.6589147287</v>
      </c>
      <c r="I21" s="105">
        <f>'PP - Data'!I32</f>
        <v>0.5916666667</v>
      </c>
      <c r="J21" s="105">
        <f>'PP - Data'!J32</f>
        <v>0.6544117647</v>
      </c>
      <c r="K21" s="105">
        <f>'PP - Data'!K32</f>
        <v>0.5948275862</v>
      </c>
      <c r="L21" s="105">
        <f>'PP - Data'!L32</f>
        <v>0.6585365854</v>
      </c>
      <c r="M21" s="105">
        <f>'PP - Data'!M32</f>
        <v>0.6571428571</v>
      </c>
      <c r="N21" s="105">
        <f>'PP - Data'!N32</f>
        <v>0.7222222222</v>
      </c>
      <c r="O21" s="105">
        <f>'PP - Data'!O32</f>
        <v>0.8881789137</v>
      </c>
      <c r="P21" s="105">
        <f>'PP - Data'!P32</f>
        <v>0.7946127946</v>
      </c>
      <c r="Q21" s="105">
        <f>'PP - Data'!Q32</f>
        <v>0.7938931298</v>
      </c>
      <c r="R21" s="105">
        <f>'PP - Data'!R32</f>
        <v>0.835016835</v>
      </c>
      <c r="S21" s="105">
        <f>'PP - Data'!S32</f>
        <v>0.7403314917</v>
      </c>
      <c r="T21" s="105">
        <f>'PP - Data'!T32</f>
        <v>0.852</v>
      </c>
      <c r="U21" s="105">
        <f>'PP - Data'!U32</f>
        <v>0.7692307692</v>
      </c>
      <c r="V21" s="105">
        <f>'PP - Data'!V32</f>
        <v>0.7536231884</v>
      </c>
      <c r="W21" s="105">
        <f>'PP - Data'!W32</f>
        <v>0.6421052632</v>
      </c>
      <c r="X21" s="105">
        <f>'PP - Data'!X32</f>
        <v>0.6271186441</v>
      </c>
      <c r="Y21" s="105">
        <f>'PP - Data'!Y32</f>
        <v>0.6397058824</v>
      </c>
      <c r="Z21" s="105">
        <f>'PP - Data'!Z32</f>
        <v>0.6206896552</v>
      </c>
      <c r="AA21" s="105">
        <f>'PP - Data'!AA32</f>
        <v>0.7142857143</v>
      </c>
      <c r="AB21" s="105">
        <f>'PP - Data'!AB32</f>
        <v>0.6825396825</v>
      </c>
      <c r="AC21" s="105">
        <f>'PP - Data'!AC32</f>
        <v>0.693877551</v>
      </c>
      <c r="AD21" s="105">
        <f>'PP - Data'!AD32</f>
        <v>0.7358490566</v>
      </c>
      <c r="AE21" s="105">
        <f>'PP - Data'!AE32</f>
        <v>0.5660377358</v>
      </c>
      <c r="AF21" s="105">
        <f>'PP - Data'!AF32</f>
        <v>0.6428571429</v>
      </c>
    </row>
    <row r="22">
      <c r="A22" s="7"/>
      <c r="Z22" s="86"/>
    </row>
    <row r="23">
      <c r="A23" s="85" t="s">
        <v>1720</v>
      </c>
      <c r="B23" s="84"/>
      <c r="C23" s="84"/>
      <c r="D23" s="84"/>
      <c r="E23" s="84"/>
      <c r="F23" s="84"/>
      <c r="G23" s="84"/>
      <c r="H23" s="84"/>
      <c r="I23" s="84"/>
      <c r="J23" s="84"/>
      <c r="K23" s="84"/>
      <c r="L23" s="84"/>
      <c r="M23" s="84"/>
      <c r="N23" s="84"/>
      <c r="O23" s="84"/>
      <c r="P23" s="84"/>
      <c r="Q23" s="84"/>
      <c r="R23" s="84"/>
      <c r="S23" s="84"/>
      <c r="T23" s="84"/>
      <c r="U23" s="84"/>
      <c r="V23" s="84"/>
      <c r="W23" s="84"/>
      <c r="X23" s="84"/>
      <c r="Y23" s="84"/>
      <c r="Z23" s="87"/>
      <c r="AA23" s="84"/>
      <c r="AB23" s="84"/>
      <c r="AC23" s="84"/>
      <c r="AD23" s="84"/>
      <c r="AE23" s="84"/>
      <c r="AF23" s="84"/>
    </row>
    <row r="24">
      <c r="A24" s="359" t="s">
        <v>1721</v>
      </c>
      <c r="B24" s="744">
        <f>'PP - Data'!B43</f>
        <v>0.02054794521</v>
      </c>
      <c r="C24" s="744">
        <f>'PP - Data'!C43</f>
        <v>0.03608247423</v>
      </c>
      <c r="D24" s="744">
        <f>'PP - Data'!D43</f>
        <v>0.02040816327</v>
      </c>
      <c r="E24" s="744">
        <f>'PP - Data'!E43</f>
        <v>0.03529411765</v>
      </c>
      <c r="F24" s="744">
        <f>'PP - Data'!F43</f>
        <v>0.01304347826</v>
      </c>
      <c r="G24" s="744">
        <f>'PP - Data'!G43</f>
        <v>0.02395209581</v>
      </c>
      <c r="H24" s="744">
        <f>'PP - Data'!H43</f>
        <v>0.01550387597</v>
      </c>
      <c r="I24" s="744">
        <f>'PP - Data'!I43</f>
        <v>0.01666666667</v>
      </c>
      <c r="J24" s="744">
        <f>'PP - Data'!J43</f>
        <v>0.02205882353</v>
      </c>
      <c r="K24" s="744">
        <f>'PP - Data'!K43</f>
        <v>0.008620689655</v>
      </c>
      <c r="L24" s="744">
        <f>'PP - Data'!L43</f>
        <v>0.0243902439</v>
      </c>
      <c r="M24" s="744">
        <f>'PP - Data'!M43</f>
        <v>0</v>
      </c>
      <c r="N24" s="744">
        <f>'PP - Data'!N43</f>
        <v>0</v>
      </c>
      <c r="O24" s="744">
        <f>'PP - Data'!O43</f>
        <v>0.005324813632</v>
      </c>
      <c r="P24" s="744">
        <f>'PP - Data'!P43</f>
        <v>0</v>
      </c>
      <c r="Q24" s="744">
        <f>'PP - Data'!Q43</f>
        <v>0.007633587786</v>
      </c>
      <c r="R24" s="744">
        <f>'PP - Data'!R43</f>
        <v>0.006734006734</v>
      </c>
      <c r="S24" s="744">
        <f>'PP - Data'!S43</f>
        <v>0.01104972376</v>
      </c>
      <c r="T24" s="744">
        <f>'PP - Data'!T43</f>
        <v>0.012</v>
      </c>
      <c r="U24" s="744">
        <f>'PP - Data'!U43</f>
        <v>0.01098901099</v>
      </c>
      <c r="V24" s="744">
        <f>'PP - Data'!V43</f>
        <v>0.02898550725</v>
      </c>
      <c r="W24" s="744">
        <f>'PP - Data'!W43</f>
        <v>0.03157894737</v>
      </c>
      <c r="X24" s="744">
        <f>'PP - Data'!X43</f>
        <v>0.02542372881</v>
      </c>
      <c r="Y24" s="744">
        <f>'PP - Data'!Y43</f>
        <v>0</v>
      </c>
      <c r="Z24" s="744">
        <f>'PP - Data'!Z43</f>
        <v>0.01379310345</v>
      </c>
      <c r="AA24" s="744">
        <f>'PP - Data'!AA43</f>
        <v>0.0119047619</v>
      </c>
      <c r="AB24" s="744">
        <f>'PP - Data'!AB43</f>
        <v>0.01587301587</v>
      </c>
      <c r="AC24" s="744">
        <f>'PP - Data'!AC43</f>
        <v>0.02040816327</v>
      </c>
      <c r="AD24" s="744">
        <f>'PP - Data'!AD43</f>
        <v>0.01886792453</v>
      </c>
      <c r="AE24" s="744">
        <f>'PP - Data'!AE43</f>
        <v>0.01886792453</v>
      </c>
      <c r="AF24" s="744">
        <f>'PP - Data'!AF43</f>
        <v>0.01428571429</v>
      </c>
    </row>
    <row r="25">
      <c r="A25" s="359" t="s">
        <v>1722</v>
      </c>
      <c r="B25" s="744">
        <f>'PP - Data'!B44</f>
        <v>0.1232876712</v>
      </c>
      <c r="C25" s="744">
        <f>'PP - Data'!C44</f>
        <v>0.09793814433</v>
      </c>
      <c r="D25" s="744">
        <f>'PP - Data'!D44</f>
        <v>0.09183673469</v>
      </c>
      <c r="E25" s="744">
        <f>'PP - Data'!E44</f>
        <v>0.09411764706</v>
      </c>
      <c r="F25" s="744">
        <f>'PP - Data'!F44</f>
        <v>0.1043478261</v>
      </c>
      <c r="G25" s="744">
        <f>'PP - Data'!G44</f>
        <v>0.1077844311</v>
      </c>
      <c r="H25" s="744">
        <f>'PP - Data'!H44</f>
        <v>0.1472868217</v>
      </c>
      <c r="I25" s="744">
        <f>'PP - Data'!I44</f>
        <v>0.1583333333</v>
      </c>
      <c r="J25" s="744">
        <f>'PP - Data'!J44</f>
        <v>0.08823529412</v>
      </c>
      <c r="K25" s="744">
        <f>'PP - Data'!K44</f>
        <v>0.1034482759</v>
      </c>
      <c r="L25" s="744">
        <f>'PP - Data'!L44</f>
        <v>0.06097560976</v>
      </c>
      <c r="M25" s="744">
        <f>'PP - Data'!M44</f>
        <v>0.08571428571</v>
      </c>
      <c r="N25" s="744">
        <f>'PP - Data'!N44</f>
        <v>0.1111111111</v>
      </c>
      <c r="O25" s="744">
        <f>'PP - Data'!O44</f>
        <v>0.07241746539</v>
      </c>
      <c r="P25" s="744">
        <f>'PP - Data'!P44</f>
        <v>0.06734006734</v>
      </c>
      <c r="Q25" s="744">
        <f>'PP - Data'!Q44</f>
        <v>0.0534351145</v>
      </c>
      <c r="R25" s="744">
        <f>'PP - Data'!R44</f>
        <v>0.03703703704</v>
      </c>
      <c r="S25" s="744">
        <f>'PP - Data'!S44</f>
        <v>0.05524861878</v>
      </c>
      <c r="T25" s="744">
        <f>'PP - Data'!T44</f>
        <v>0.06</v>
      </c>
      <c r="U25" s="744">
        <f>'PP - Data'!U44</f>
        <v>0.0989010989</v>
      </c>
      <c r="V25" s="744">
        <f>'PP - Data'!V44</f>
        <v>0.08695652174</v>
      </c>
      <c r="W25" s="744">
        <f>'PP - Data'!W44</f>
        <v>0.07368421053</v>
      </c>
      <c r="X25" s="744">
        <f>'PP - Data'!X44</f>
        <v>0.06779661017</v>
      </c>
      <c r="Y25" s="744">
        <f>'PP - Data'!Y44</f>
        <v>0.1397058824</v>
      </c>
      <c r="Z25" s="744">
        <f>'PP - Data'!Z44</f>
        <v>0.06206896552</v>
      </c>
      <c r="AA25" s="744">
        <f>'PP - Data'!AA44</f>
        <v>0.08333333333</v>
      </c>
      <c r="AB25" s="744">
        <f>'PP - Data'!AB44</f>
        <v>0.1111111111</v>
      </c>
      <c r="AC25" s="744">
        <f>'PP - Data'!AC44</f>
        <v>0</v>
      </c>
      <c r="AD25" s="744">
        <f>'PP - Data'!AD44</f>
        <v>0.1320754717</v>
      </c>
      <c r="AE25" s="744">
        <f>'PP - Data'!AE44</f>
        <v>0.01886792453</v>
      </c>
      <c r="AF25" s="744">
        <f>'PP - Data'!AF44</f>
        <v>0.1285714286</v>
      </c>
    </row>
    <row r="26">
      <c r="A26" s="359" t="s">
        <v>1723</v>
      </c>
      <c r="B26" s="744">
        <f>'PP - Data'!B45</f>
        <v>0.2260273973</v>
      </c>
      <c r="C26" s="744">
        <f>'PP - Data'!C45</f>
        <v>0.3092783505</v>
      </c>
      <c r="D26" s="744">
        <f>'PP - Data'!D45</f>
        <v>0.2959183673</v>
      </c>
      <c r="E26" s="744">
        <f>'PP - Data'!E45</f>
        <v>0.2745098039</v>
      </c>
      <c r="F26" s="744">
        <f>'PP - Data'!F45</f>
        <v>0.3086956522</v>
      </c>
      <c r="G26" s="744">
        <f>'PP - Data'!G45</f>
        <v>0.2275449102</v>
      </c>
      <c r="H26" s="744">
        <f>'PP - Data'!H45</f>
        <v>0.2170542636</v>
      </c>
      <c r="I26" s="744">
        <f>'PP - Data'!I45</f>
        <v>0.175</v>
      </c>
      <c r="J26" s="744">
        <f>'PP - Data'!J45</f>
        <v>0.1544117647</v>
      </c>
      <c r="K26" s="744">
        <f>'PP - Data'!K45</f>
        <v>0.3017241379</v>
      </c>
      <c r="L26" s="744">
        <f>'PP - Data'!L45</f>
        <v>0.1829268293</v>
      </c>
      <c r="M26" s="744">
        <f>'PP - Data'!M45</f>
        <v>0.2</v>
      </c>
      <c r="N26" s="744">
        <f>'PP - Data'!N45</f>
        <v>0.1388888889</v>
      </c>
      <c r="O26" s="744">
        <f>'PP - Data'!O45</f>
        <v>0.2044728435</v>
      </c>
      <c r="P26" s="744">
        <f>'PP - Data'!P45</f>
        <v>0.1784511785</v>
      </c>
      <c r="Q26" s="744">
        <f>'PP - Data'!Q45</f>
        <v>0.1603053435</v>
      </c>
      <c r="R26" s="744">
        <f>'PP - Data'!R45</f>
        <v>0.1414141414</v>
      </c>
      <c r="S26" s="744">
        <f>'PP - Data'!S45</f>
        <v>0.1712707182</v>
      </c>
      <c r="T26" s="744">
        <f>'PP - Data'!T45</f>
        <v>0.176</v>
      </c>
      <c r="U26" s="744">
        <f>'PP - Data'!U45</f>
        <v>0.1538461538</v>
      </c>
      <c r="V26" s="744">
        <f>'PP - Data'!V45</f>
        <v>0.1739130435</v>
      </c>
      <c r="W26" s="744">
        <f>'PP - Data'!W45</f>
        <v>0.2526315789</v>
      </c>
      <c r="X26" s="744">
        <f>'PP - Data'!X45</f>
        <v>0.186440678</v>
      </c>
      <c r="Y26" s="744">
        <f>'PP - Data'!Y45</f>
        <v>0.1691176471</v>
      </c>
      <c r="Z26" s="744">
        <f>'PP - Data'!Z45</f>
        <v>0.2965517241</v>
      </c>
      <c r="AA26" s="744">
        <f>'PP - Data'!AA45</f>
        <v>0.1666666667</v>
      </c>
      <c r="AB26" s="744">
        <f>'PP - Data'!AB45</f>
        <v>0.1746031746</v>
      </c>
      <c r="AC26" s="744">
        <f>'PP - Data'!AC45</f>
        <v>0.2244897959</v>
      </c>
      <c r="AD26" s="744">
        <f>'PP - Data'!AD45</f>
        <v>0.1320754717</v>
      </c>
      <c r="AE26" s="744">
        <f>'PP - Data'!AE45</f>
        <v>0.1886792453</v>
      </c>
      <c r="AF26" s="744">
        <f>'PP - Data'!AF45</f>
        <v>0.1</v>
      </c>
    </row>
    <row r="27">
      <c r="A27" s="359" t="s">
        <v>1724</v>
      </c>
      <c r="B27" s="744">
        <f>'PP - Data'!B46</f>
        <v>0.2602739726</v>
      </c>
      <c r="C27" s="744">
        <f>'PP - Data'!C46</f>
        <v>0.2577319588</v>
      </c>
      <c r="D27" s="744">
        <f>'PP - Data'!D46</f>
        <v>0.231292517</v>
      </c>
      <c r="E27" s="744">
        <f>'PP - Data'!E46</f>
        <v>0.2274509804</v>
      </c>
      <c r="F27" s="744">
        <f>'PP - Data'!F46</f>
        <v>0.2434782609</v>
      </c>
      <c r="G27" s="744">
        <f>'PP - Data'!G46</f>
        <v>0.251497006</v>
      </c>
      <c r="H27" s="744">
        <f>'PP - Data'!H46</f>
        <v>0.3023255814</v>
      </c>
      <c r="I27" s="744">
        <f>'PP - Data'!I46</f>
        <v>0.3</v>
      </c>
      <c r="J27" s="744">
        <f>'PP - Data'!J46</f>
        <v>0.2794117647</v>
      </c>
      <c r="K27" s="744">
        <f>'PP - Data'!K46</f>
        <v>0.2155172414</v>
      </c>
      <c r="L27" s="744">
        <f>'PP - Data'!L46</f>
        <v>0.243902439</v>
      </c>
      <c r="M27" s="744">
        <f>'PP - Data'!M46</f>
        <v>0.2428571429</v>
      </c>
      <c r="N27" s="744">
        <f>'PP - Data'!N46</f>
        <v>0.25</v>
      </c>
      <c r="O27" s="744">
        <f>'PP - Data'!O46</f>
        <v>0.2396166134</v>
      </c>
      <c r="P27" s="744">
        <f>'PP - Data'!P46</f>
        <v>0.2188552189</v>
      </c>
      <c r="Q27" s="744">
        <f>'PP - Data'!Q46</f>
        <v>0.3358778626</v>
      </c>
      <c r="R27" s="744">
        <f>'PP - Data'!R46</f>
        <v>0.2457912458</v>
      </c>
      <c r="S27" s="744">
        <f>'PP - Data'!S46</f>
        <v>0.2375690608</v>
      </c>
      <c r="T27" s="744">
        <f>'PP - Data'!T46</f>
        <v>0.228</v>
      </c>
      <c r="U27" s="744">
        <f>'PP - Data'!U46</f>
        <v>0.2527472527</v>
      </c>
      <c r="V27" s="744">
        <f>'PP - Data'!V46</f>
        <v>0.2173913043</v>
      </c>
      <c r="W27" s="744">
        <f>'PP - Data'!W46</f>
        <v>0.1578947368</v>
      </c>
      <c r="X27" s="744">
        <f>'PP - Data'!X46</f>
        <v>0.186440678</v>
      </c>
      <c r="Y27" s="744">
        <f>'PP - Data'!Y46</f>
        <v>0.1985294118</v>
      </c>
      <c r="Z27" s="744">
        <f>'PP - Data'!Z46</f>
        <v>0.2206896552</v>
      </c>
      <c r="AA27" s="744">
        <f>'PP - Data'!AA46</f>
        <v>0.2023809524</v>
      </c>
      <c r="AB27" s="744">
        <f>'PP - Data'!AB46</f>
        <v>0.2222222222</v>
      </c>
      <c r="AC27" s="744">
        <f>'PP - Data'!AC46</f>
        <v>0.2244897959</v>
      </c>
      <c r="AD27" s="744">
        <f>'PP - Data'!AD46</f>
        <v>0.2075471698</v>
      </c>
      <c r="AE27" s="744">
        <f>'PP - Data'!AE46</f>
        <v>0.320754717</v>
      </c>
      <c r="AF27" s="744">
        <f>'PP - Data'!AF46</f>
        <v>0.2714285714</v>
      </c>
    </row>
    <row r="28">
      <c r="A28" s="359" t="s">
        <v>1725</v>
      </c>
      <c r="B28" s="744">
        <f>'PP - Data'!B47</f>
        <v>0.2054794521</v>
      </c>
      <c r="C28" s="744">
        <f>'PP - Data'!C47</f>
        <v>0.1649484536</v>
      </c>
      <c r="D28" s="744">
        <f>'PP - Data'!D47</f>
        <v>0.2006802721</v>
      </c>
      <c r="E28" s="744">
        <f>'PP - Data'!E47</f>
        <v>0.2352941176</v>
      </c>
      <c r="F28" s="744">
        <f>'PP - Data'!F47</f>
        <v>0.1695652174</v>
      </c>
      <c r="G28" s="744">
        <f>'PP - Data'!G47</f>
        <v>0.2574850299</v>
      </c>
      <c r="H28" s="744">
        <f>'PP - Data'!H47</f>
        <v>0.2015503876</v>
      </c>
      <c r="I28" s="744">
        <f>'PP - Data'!I47</f>
        <v>0.2333333333</v>
      </c>
      <c r="J28" s="744">
        <f>'PP - Data'!J47</f>
        <v>0.2573529412</v>
      </c>
      <c r="K28" s="744">
        <f>'PP - Data'!K47</f>
        <v>0.2068965517</v>
      </c>
      <c r="L28" s="744">
        <f>'PP - Data'!L47</f>
        <v>0.2073170732</v>
      </c>
      <c r="M28" s="744">
        <f>'PP - Data'!M47</f>
        <v>0.3</v>
      </c>
      <c r="N28" s="744">
        <f>'PP - Data'!N47</f>
        <v>0.2361111111</v>
      </c>
      <c r="O28" s="744">
        <f>'PP - Data'!O47</f>
        <v>0.2268370607</v>
      </c>
      <c r="P28" s="744">
        <f>'PP - Data'!P47</f>
        <v>0.2558922559</v>
      </c>
      <c r="Q28" s="744">
        <f>'PP - Data'!Q47</f>
        <v>0.2061068702</v>
      </c>
      <c r="R28" s="744">
        <f>'PP - Data'!R47</f>
        <v>0.303030303</v>
      </c>
      <c r="S28" s="744">
        <f>'PP - Data'!S47</f>
        <v>0.1988950276</v>
      </c>
      <c r="T28" s="744">
        <f>'PP - Data'!T47</f>
        <v>0.236</v>
      </c>
      <c r="U28" s="744">
        <f>'PP - Data'!U47</f>
        <v>0.1538461538</v>
      </c>
      <c r="V28" s="744">
        <f>'PP - Data'!V47</f>
        <v>0.2173913043</v>
      </c>
      <c r="W28" s="744">
        <f>'PP - Data'!W47</f>
        <v>0.2736842105</v>
      </c>
      <c r="X28" s="744">
        <f>'PP - Data'!X47</f>
        <v>0.2288135593</v>
      </c>
      <c r="Y28" s="744">
        <f>'PP - Data'!Y47</f>
        <v>0.2647058824</v>
      </c>
      <c r="Z28" s="744">
        <f>'PP - Data'!Z47</f>
        <v>0.1586206897</v>
      </c>
      <c r="AA28" s="744">
        <f>'PP - Data'!AA47</f>
        <v>0.3452380952</v>
      </c>
      <c r="AB28" s="744">
        <f>'PP - Data'!AB47</f>
        <v>0.1904761905</v>
      </c>
      <c r="AC28" s="744">
        <f>'PP - Data'!AC47</f>
        <v>0.1836734694</v>
      </c>
      <c r="AD28" s="744">
        <f>'PP - Data'!AD47</f>
        <v>0.2264150943</v>
      </c>
      <c r="AE28" s="744">
        <f>'PP - Data'!AE47</f>
        <v>0.2641509434</v>
      </c>
      <c r="AF28" s="744">
        <f>'PP - Data'!AF47</f>
        <v>0.2857142857</v>
      </c>
    </row>
    <row r="29">
      <c r="A29" s="359" t="s">
        <v>1726</v>
      </c>
      <c r="B29" s="744">
        <f>'PP - Data'!B48</f>
        <v>0.1643835616</v>
      </c>
      <c r="C29" s="744">
        <f>'PP - Data'!C48</f>
        <v>0.1340206186</v>
      </c>
      <c r="D29" s="744">
        <f>'PP - Data'!D48</f>
        <v>0.1598639456</v>
      </c>
      <c r="E29" s="744">
        <f>'PP - Data'!E48</f>
        <v>0.1333333333</v>
      </c>
      <c r="F29" s="744">
        <f>'PP - Data'!F48</f>
        <v>0.1608695652</v>
      </c>
      <c r="G29" s="744">
        <f>'PP - Data'!G48</f>
        <v>0.1317365269</v>
      </c>
      <c r="H29" s="744">
        <f>'PP - Data'!H48</f>
        <v>0.1162790698</v>
      </c>
      <c r="I29" s="744">
        <f>'PP - Data'!I48</f>
        <v>0.1166666667</v>
      </c>
      <c r="J29" s="744">
        <f>'PP - Data'!J48</f>
        <v>0.1985294118</v>
      </c>
      <c r="K29" s="744">
        <f>'PP - Data'!K48</f>
        <v>0.1637931034</v>
      </c>
      <c r="L29" s="744">
        <f>'PP - Data'!L48</f>
        <v>0.2804878049</v>
      </c>
      <c r="M29" s="744">
        <f>'PP - Data'!M48</f>
        <v>0.1714285714</v>
      </c>
      <c r="N29" s="744">
        <f>'PP - Data'!N48</f>
        <v>0.2638888889</v>
      </c>
      <c r="O29" s="744">
        <f>'PP - Data'!O48</f>
        <v>0.2513312034</v>
      </c>
      <c r="P29" s="744">
        <f>'PP - Data'!P48</f>
        <v>0.2794612795</v>
      </c>
      <c r="Q29" s="744">
        <f>'PP - Data'!Q48</f>
        <v>0.2366412214</v>
      </c>
      <c r="R29" s="744">
        <f>'PP - Data'!R48</f>
        <v>0.265993266</v>
      </c>
      <c r="S29" s="744">
        <f>'PP - Data'!S48</f>
        <v>0.3259668508</v>
      </c>
      <c r="T29" s="744">
        <f>'PP - Data'!T48</f>
        <v>0.288</v>
      </c>
      <c r="U29" s="744">
        <f>'PP - Data'!U48</f>
        <v>0.3296703297</v>
      </c>
      <c r="V29" s="744">
        <f>'PP - Data'!V48</f>
        <v>0.2753623188</v>
      </c>
      <c r="W29" s="744">
        <f>'PP - Data'!W48</f>
        <v>0.2105263158</v>
      </c>
      <c r="X29" s="744">
        <f>'PP - Data'!X48</f>
        <v>0.3050847458</v>
      </c>
      <c r="Y29" s="744">
        <f>'PP - Data'!Y48</f>
        <v>0.2279411765</v>
      </c>
      <c r="Z29" s="744">
        <f>'PP - Data'!Z48</f>
        <v>0.2482758621</v>
      </c>
      <c r="AA29" s="744">
        <f>'PP - Data'!AA48</f>
        <v>0.1904761905</v>
      </c>
      <c r="AB29" s="744">
        <f>'PP - Data'!AB48</f>
        <v>0.2857142857</v>
      </c>
      <c r="AC29" s="744">
        <f>'PP - Data'!AC48</f>
        <v>0.3469387755</v>
      </c>
      <c r="AD29" s="744">
        <f>'PP - Data'!AD48</f>
        <v>0.2830188679</v>
      </c>
      <c r="AE29" s="744">
        <f>'PP - Data'!AE48</f>
        <v>0.1886792453</v>
      </c>
      <c r="AF29" s="744">
        <f>'PP - Data'!AF48</f>
        <v>0.2</v>
      </c>
    </row>
    <row r="30">
      <c r="A30" s="7"/>
      <c r="Z30" s="86"/>
    </row>
    <row r="31">
      <c r="A31" s="85" t="s">
        <v>1727</v>
      </c>
      <c r="B31" s="84"/>
      <c r="C31" s="84"/>
      <c r="D31" s="84"/>
      <c r="E31" s="84"/>
      <c r="F31" s="84"/>
      <c r="G31" s="84"/>
      <c r="H31" s="84"/>
      <c r="I31" s="84"/>
      <c r="J31" s="84"/>
      <c r="K31" s="84"/>
      <c r="L31" s="84"/>
      <c r="M31" s="84"/>
      <c r="N31" s="84"/>
      <c r="O31" s="84"/>
      <c r="P31" s="84"/>
      <c r="Q31" s="84"/>
      <c r="R31" s="84"/>
      <c r="S31" s="84"/>
      <c r="T31" s="84"/>
      <c r="U31" s="84"/>
      <c r="V31" s="84"/>
      <c r="W31" s="84"/>
      <c r="X31" s="84"/>
      <c r="Y31" s="84"/>
      <c r="Z31" s="87"/>
      <c r="AA31" s="84"/>
      <c r="AB31" s="84"/>
      <c r="AC31" s="84"/>
      <c r="AD31" s="84"/>
      <c r="AE31" s="84"/>
      <c r="AF31" s="84"/>
    </row>
    <row r="32">
      <c r="A32" s="2" t="s">
        <v>1728</v>
      </c>
      <c r="B32" s="744">
        <f>'PP - Data'!B55</f>
        <v>0.4726027397</v>
      </c>
      <c r="C32" s="744">
        <f>'PP - Data'!C55</f>
        <v>0.5309278351</v>
      </c>
      <c r="D32" s="744">
        <f>'PP - Data'!D55</f>
        <v>0.6156462585</v>
      </c>
      <c r="E32" s="744">
        <f>'PP - Data'!E55</f>
        <v>0.6470588235</v>
      </c>
      <c r="F32" s="744">
        <f>'PP - Data'!F55</f>
        <v>0.647826087</v>
      </c>
      <c r="G32" s="744">
        <f>'PP - Data'!G55</f>
        <v>0.6766467066</v>
      </c>
      <c r="H32" s="744">
        <f>'PP - Data'!H55</f>
        <v>0.5968992248</v>
      </c>
      <c r="I32" s="744">
        <f>'PP - Data'!I55</f>
        <v>0.5583333333</v>
      </c>
      <c r="J32" s="744">
        <f>'PP - Data'!J55</f>
        <v>0.4485294118</v>
      </c>
      <c r="K32" s="744">
        <f>'PP - Data'!K55</f>
        <v>0.5517241379</v>
      </c>
      <c r="L32" s="744">
        <f>'PP - Data'!L55</f>
        <v>0.487804878</v>
      </c>
      <c r="M32" s="744">
        <f>'PP - Data'!M55</f>
        <v>0.4714285714</v>
      </c>
      <c r="N32" s="744">
        <f>'PP - Data'!N55</f>
        <v>0.4027777778</v>
      </c>
      <c r="O32" s="744">
        <f>'PP - Data'!O55</f>
        <v>0.4930777423</v>
      </c>
      <c r="P32" s="744">
        <f>'PP - Data'!P55</f>
        <v>0.4814814815</v>
      </c>
      <c r="Q32" s="744">
        <f>'PP - Data'!Q55</f>
        <v>0.3969465649</v>
      </c>
      <c r="R32" s="744">
        <f>'PP - Data'!R55</f>
        <v>0.4612794613</v>
      </c>
      <c r="S32" s="744">
        <f>'PP - Data'!S55</f>
        <v>0.4696132597</v>
      </c>
      <c r="T32" s="744">
        <f>'PP - Data'!T55</f>
        <v>0.5</v>
      </c>
      <c r="U32" s="744">
        <f>'PP - Data'!U55</f>
        <v>0.4285714286</v>
      </c>
      <c r="V32" s="744">
        <f>'PP - Data'!V55</f>
        <v>0.4347826087</v>
      </c>
      <c r="W32" s="744">
        <f>'PP - Data'!W55</f>
        <v>0.3052631579</v>
      </c>
      <c r="X32" s="744">
        <f>'PP - Data'!X55</f>
        <v>0.4152542373</v>
      </c>
      <c r="Y32" s="744">
        <f>'PP - Data'!Y55</f>
        <v>0.3455882353</v>
      </c>
      <c r="Z32" s="744">
        <f>'PP - Data'!Z55</f>
        <v>0.3310344828</v>
      </c>
      <c r="AA32" s="744">
        <f>'PP - Data'!AA55</f>
        <v>0.2738095238</v>
      </c>
      <c r="AB32" s="744">
        <f>'PP - Data'!AB55</f>
        <v>0.3333333333</v>
      </c>
      <c r="AC32" s="744">
        <f>'PP - Data'!AC55</f>
        <v>0.4081632653</v>
      </c>
      <c r="AD32" s="744">
        <f>'PP - Data'!AD55</f>
        <v>0.320754717</v>
      </c>
      <c r="AE32" s="744">
        <f>'PP - Data'!AE55</f>
        <v>0.2075471698</v>
      </c>
      <c r="AF32" s="744">
        <f>'PP - Data'!AF55</f>
        <v>0.3142857143</v>
      </c>
    </row>
    <row r="33">
      <c r="A33" s="2" t="s">
        <v>1729</v>
      </c>
      <c r="B33" s="744">
        <f>'PP - Data'!B56</f>
        <v>0.5273972603</v>
      </c>
      <c r="C33" s="744">
        <f>'PP - Data'!C56</f>
        <v>0.4690721649</v>
      </c>
      <c r="D33" s="744">
        <f>'PP - Data'!D56</f>
        <v>0.3843537415</v>
      </c>
      <c r="E33" s="744">
        <f>'PP - Data'!E56</f>
        <v>0.3529411765</v>
      </c>
      <c r="F33" s="744">
        <f>'PP - Data'!F56</f>
        <v>0.352173913</v>
      </c>
      <c r="G33" s="744">
        <f>'PP - Data'!G56</f>
        <v>0.3233532934</v>
      </c>
      <c r="H33" s="744">
        <f>'PP - Data'!H56</f>
        <v>0.4031007752</v>
      </c>
      <c r="I33" s="744">
        <f>'PP - Data'!I56</f>
        <v>0.4416666667</v>
      </c>
      <c r="J33" s="744">
        <f>'PP - Data'!J56</f>
        <v>0.5514705882</v>
      </c>
      <c r="K33" s="744">
        <f>'PP - Data'!K56</f>
        <v>0.4482758621</v>
      </c>
      <c r="L33" s="744">
        <f>'PP - Data'!L56</f>
        <v>0.512195122</v>
      </c>
      <c r="M33" s="744">
        <f>'PP - Data'!M56</f>
        <v>0.5285714286</v>
      </c>
      <c r="N33" s="744">
        <f>'PP - Data'!N56</f>
        <v>0.5972222222</v>
      </c>
      <c r="O33" s="744">
        <f>'PP - Data'!O56</f>
        <v>0.5069222577</v>
      </c>
      <c r="P33" s="744">
        <f>'PP - Data'!P56</f>
        <v>0.5185185185</v>
      </c>
      <c r="Q33" s="744">
        <f>'PP - Data'!Q56</f>
        <v>0.6030534351</v>
      </c>
      <c r="R33" s="744">
        <f>'PP - Data'!R56</f>
        <v>0.5387205387</v>
      </c>
      <c r="S33" s="744">
        <f>'PP - Data'!S56</f>
        <v>0.5303867403</v>
      </c>
      <c r="T33" s="744">
        <f>'PP - Data'!T56</f>
        <v>0.5</v>
      </c>
      <c r="U33" s="744">
        <f>'PP - Data'!U56</f>
        <v>0.5714285714</v>
      </c>
      <c r="V33" s="744">
        <f>'PP - Data'!V56</f>
        <v>0.5652173913</v>
      </c>
      <c r="W33" s="744">
        <f>'PP - Data'!W56</f>
        <v>0.6947368421</v>
      </c>
      <c r="X33" s="744">
        <f>'PP - Data'!X56</f>
        <v>0.5847457627</v>
      </c>
      <c r="Y33" s="744">
        <f>'PP - Data'!Y56</f>
        <v>0.6544117647</v>
      </c>
      <c r="Z33" s="744">
        <f>'PP - Data'!Z56</f>
        <v>0.6689655172</v>
      </c>
      <c r="AA33" s="744">
        <f>'PP - Data'!AA56</f>
        <v>0.7261904762</v>
      </c>
      <c r="AB33" s="744">
        <f>'PP - Data'!AB56</f>
        <v>0.6666666667</v>
      </c>
      <c r="AC33" s="744">
        <f>'PP - Data'!AC56</f>
        <v>0.5918367347</v>
      </c>
      <c r="AD33" s="744">
        <f>'PP - Data'!AD56</f>
        <v>0.679245283</v>
      </c>
      <c r="AE33" s="744">
        <f>'PP - Data'!AE56</f>
        <v>0.7924528302</v>
      </c>
      <c r="AF33" s="744">
        <f>'PP - Data'!AF56</f>
        <v>0.6857142857</v>
      </c>
    </row>
    <row r="34">
      <c r="A34" s="7"/>
      <c r="Z34" s="86"/>
    </row>
    <row r="35">
      <c r="A35" s="745" t="s">
        <v>1730</v>
      </c>
      <c r="B35" s="319"/>
      <c r="C35" s="319"/>
      <c r="D35" s="319"/>
      <c r="E35" s="319"/>
      <c r="F35" s="319"/>
      <c r="G35" s="319"/>
      <c r="H35" s="319"/>
      <c r="I35" s="319"/>
      <c r="J35" s="319"/>
      <c r="K35" s="319"/>
      <c r="L35" s="319"/>
      <c r="M35" s="319"/>
      <c r="N35" s="319"/>
      <c r="O35" s="319"/>
      <c r="P35" s="319"/>
      <c r="Q35" s="319"/>
      <c r="R35" s="319"/>
      <c r="S35" s="319"/>
      <c r="T35" s="319"/>
      <c r="U35" s="319"/>
      <c r="V35" s="319"/>
      <c r="W35" s="319"/>
      <c r="X35" s="319"/>
      <c r="Y35" s="319"/>
      <c r="Z35" s="741"/>
      <c r="AA35" s="319"/>
      <c r="AB35" s="319"/>
      <c r="AC35" s="319"/>
      <c r="AD35" s="319"/>
      <c r="AE35" s="319"/>
      <c r="AF35" s="319"/>
    </row>
    <row r="36">
      <c r="B36" s="319"/>
      <c r="C36" s="319"/>
      <c r="D36" s="319"/>
      <c r="E36" s="319"/>
      <c r="F36" s="319"/>
      <c r="G36" s="319"/>
      <c r="H36" s="319"/>
      <c r="I36" s="319"/>
      <c r="J36" s="319"/>
      <c r="K36" s="319"/>
      <c r="L36" s="319"/>
      <c r="M36" s="319"/>
      <c r="N36" s="319"/>
      <c r="O36" s="319"/>
      <c r="P36" s="319"/>
      <c r="Q36" s="319"/>
      <c r="R36" s="319"/>
      <c r="S36" s="319"/>
      <c r="T36" s="319"/>
      <c r="U36" s="319"/>
      <c r="V36" s="319"/>
      <c r="W36" s="319"/>
      <c r="X36" s="319"/>
      <c r="Y36" s="319"/>
      <c r="Z36" s="741"/>
      <c r="AA36" s="319"/>
      <c r="AB36" s="319"/>
      <c r="AC36" s="319"/>
      <c r="AD36" s="319"/>
      <c r="AE36" s="319"/>
      <c r="AF36" s="319"/>
    </row>
    <row r="37">
      <c r="A37" s="85" t="s">
        <v>1731</v>
      </c>
      <c r="B37" s="319"/>
      <c r="C37" s="319"/>
      <c r="D37" s="319"/>
      <c r="E37" s="319"/>
      <c r="F37" s="319"/>
      <c r="G37" s="319"/>
      <c r="H37" s="319"/>
      <c r="I37" s="319"/>
      <c r="J37" s="319"/>
      <c r="K37" s="319"/>
      <c r="L37" s="319"/>
      <c r="M37" s="319"/>
      <c r="N37" s="319"/>
      <c r="O37" s="319"/>
      <c r="P37" s="319"/>
      <c r="Q37" s="319"/>
      <c r="R37" s="319"/>
      <c r="S37" s="319"/>
      <c r="T37" s="319"/>
      <c r="U37" s="319"/>
      <c r="V37" s="319"/>
      <c r="W37" s="319"/>
      <c r="X37" s="319"/>
      <c r="Y37" s="319"/>
      <c r="Z37" s="741"/>
      <c r="AA37" s="319"/>
      <c r="AB37" s="319"/>
      <c r="AC37" s="319"/>
      <c r="AD37" s="319"/>
      <c r="AE37" s="319"/>
      <c r="AF37" s="319"/>
    </row>
    <row r="38">
      <c r="A38" s="2" t="s">
        <v>1732</v>
      </c>
      <c r="B38" s="105">
        <f>'PP - Data'!B67</f>
        <v>0.03797468354</v>
      </c>
      <c r="C38" s="105">
        <f>'PP - Data'!C67</f>
        <v>0.05769230769</v>
      </c>
      <c r="D38" s="105">
        <f>'PP - Data'!D67</f>
        <v>0.01176470588</v>
      </c>
      <c r="E38" s="105">
        <f>'PP - Data'!E67</f>
        <v>0</v>
      </c>
      <c r="F38" s="105">
        <f>'PP - Data'!F67</f>
        <v>0.006944444444</v>
      </c>
      <c r="G38" s="105">
        <f>'PP - Data'!G67</f>
        <v>0.009433962264</v>
      </c>
      <c r="H38" s="105">
        <f>'PP - Data'!H67</f>
        <v>0.02857142857</v>
      </c>
      <c r="I38" s="105">
        <f>'PP - Data'!I67</f>
        <v>0.01754385965</v>
      </c>
      <c r="J38" s="105">
        <f>'PP - Data'!J67</f>
        <v>0.01818181818</v>
      </c>
      <c r="K38" s="105">
        <f>'PP - Data'!K67</f>
        <v>0</v>
      </c>
      <c r="L38" s="105">
        <f>'PP - Data'!L67</f>
        <v>0</v>
      </c>
      <c r="M38" s="105">
        <f>'PP - Data'!M67</f>
        <v>0.04347826087</v>
      </c>
      <c r="N38" s="105">
        <f>'PP - Data'!N67</f>
        <v>0.05882352941</v>
      </c>
      <c r="O38" s="105">
        <f>'PP - Data'!O67</f>
        <v>0.05263157895</v>
      </c>
      <c r="P38" s="105">
        <f>'PP - Data'!P67</f>
        <v>0</v>
      </c>
      <c r="Q38" s="105">
        <f>'PP - Data'!Q67</f>
        <v>0</v>
      </c>
      <c r="R38" s="105">
        <f>'PP - Data'!R67</f>
        <v>0.03846153846</v>
      </c>
      <c r="S38" s="105">
        <f>'PP - Data'!S67</f>
        <v>0</v>
      </c>
      <c r="T38" s="105">
        <f>'PP - Data'!T67</f>
        <v>0.03448275862</v>
      </c>
      <c r="U38" s="105">
        <f>'PP - Data'!U67</f>
        <v>0.05</v>
      </c>
      <c r="V38" s="105">
        <f>'PP - Data'!V67</f>
        <v>0</v>
      </c>
      <c r="W38" s="105">
        <f>'PP - Data'!W67</f>
        <v>0.05128205128</v>
      </c>
      <c r="X38" s="105">
        <f>'PP - Data'!X67</f>
        <v>0.06060606061</v>
      </c>
      <c r="Y38" s="105">
        <f>'PP - Data'!Y67</f>
        <v>0.02173913043</v>
      </c>
      <c r="Z38" s="105">
        <f>'PP - Data'!Z67</f>
        <v>0.02</v>
      </c>
      <c r="AA38" s="105">
        <f>'PP - Data'!AA67</f>
        <v>0.07142857143</v>
      </c>
      <c r="AB38" s="105">
        <f>'PP - Data'!AB67</f>
        <v>0</v>
      </c>
      <c r="AC38" s="105">
        <f>'PP - Data'!AC67</f>
        <v>0.06666666667</v>
      </c>
      <c r="AD38" s="105">
        <f>'PP - Data'!AD67</f>
        <v>0.08333333333</v>
      </c>
      <c r="AE38" s="105">
        <f>'PP - Data'!AE67</f>
        <v>0</v>
      </c>
      <c r="AF38" s="105">
        <f>'PP - Data'!AF67</f>
        <v>0</v>
      </c>
    </row>
    <row r="39">
      <c r="A39" s="2" t="s">
        <v>1733</v>
      </c>
      <c r="B39" s="105">
        <f>'PP - Data'!B68</f>
        <v>0.417721519</v>
      </c>
      <c r="C39" s="105">
        <f>'PP - Data'!C68</f>
        <v>0.3461538462</v>
      </c>
      <c r="D39" s="105">
        <f>'PP - Data'!D68</f>
        <v>0.3</v>
      </c>
      <c r="E39" s="105">
        <f>'PP - Data'!E68</f>
        <v>0.3481012658</v>
      </c>
      <c r="F39" s="105">
        <f>'PP - Data'!F68</f>
        <v>0.2916666667</v>
      </c>
      <c r="G39" s="105">
        <f>'PP - Data'!G68</f>
        <v>0.3018867925</v>
      </c>
      <c r="H39" s="105">
        <f>'PP - Data'!H68</f>
        <v>0.3285714286</v>
      </c>
      <c r="I39" s="105">
        <f>'PP - Data'!I68</f>
        <v>0.3859649123</v>
      </c>
      <c r="J39" s="105">
        <f>'PP - Data'!J68</f>
        <v>0.3636363636</v>
      </c>
      <c r="K39" s="105">
        <f>'PP - Data'!K68</f>
        <v>0.4418604651</v>
      </c>
      <c r="L39" s="105">
        <f>'PP - Data'!L68</f>
        <v>0.3461538462</v>
      </c>
      <c r="M39" s="105">
        <f>'PP - Data'!M68</f>
        <v>0.2608695652</v>
      </c>
      <c r="N39" s="105">
        <f>'PP - Data'!N68</f>
        <v>0.1176470588</v>
      </c>
      <c r="O39" s="105">
        <f>'PP - Data'!O68</f>
        <v>0.2280701754</v>
      </c>
      <c r="P39" s="105">
        <f>'PP - Data'!P68</f>
        <v>0.2</v>
      </c>
      <c r="Q39" s="105">
        <f>'PP - Data'!Q68</f>
        <v>0.3913043478</v>
      </c>
      <c r="R39" s="105">
        <f>'PP - Data'!R68</f>
        <v>0.1153846154</v>
      </c>
      <c r="S39" s="105">
        <f>'PP - Data'!S68</f>
        <v>0.3235294118</v>
      </c>
      <c r="T39" s="105">
        <f>'PP - Data'!T68</f>
        <v>0.275862069</v>
      </c>
      <c r="U39" s="105">
        <f>'PP - Data'!U68</f>
        <v>0.35</v>
      </c>
      <c r="V39" s="105">
        <f>'PP - Data'!V68</f>
        <v>0.3684210526</v>
      </c>
      <c r="W39" s="105">
        <f>'PP - Data'!W68</f>
        <v>0.2820512821</v>
      </c>
      <c r="X39" s="105">
        <f>'PP - Data'!X68</f>
        <v>0.3333333333</v>
      </c>
      <c r="Y39" s="105">
        <f>'PP - Data'!Y68</f>
        <v>0.2608695652</v>
      </c>
      <c r="Z39" s="105">
        <f>'PP - Data'!Z68</f>
        <v>0.22</v>
      </c>
      <c r="AA39" s="105">
        <f>'PP - Data'!AA68</f>
        <v>0.1785714286</v>
      </c>
      <c r="AB39" s="105">
        <f>'PP - Data'!AB68</f>
        <v>0.2</v>
      </c>
      <c r="AC39" s="105">
        <f>'PP - Data'!AC68</f>
        <v>0.2666666667</v>
      </c>
      <c r="AD39" s="105">
        <f>'PP - Data'!AD68</f>
        <v>0.08333333333</v>
      </c>
      <c r="AE39" s="105">
        <f>'PP - Data'!AE68</f>
        <v>0.375</v>
      </c>
      <c r="AF39" s="105">
        <f>'PP - Data'!AF68</f>
        <v>0.3</v>
      </c>
    </row>
    <row r="40">
      <c r="A40" s="2" t="s">
        <v>1734</v>
      </c>
      <c r="B40" s="105">
        <f>'PP - Data'!B69</f>
        <v>0.4430379747</v>
      </c>
      <c r="C40" s="105">
        <f>'PP - Data'!C69</f>
        <v>0.5</v>
      </c>
      <c r="D40" s="105">
        <f>'PP - Data'!D69</f>
        <v>0.6235294118</v>
      </c>
      <c r="E40" s="105">
        <f>'PP - Data'!E69</f>
        <v>0.5696202532</v>
      </c>
      <c r="F40" s="105">
        <f>'PP - Data'!F69</f>
        <v>0.6041666667</v>
      </c>
      <c r="G40" s="105">
        <f>'PP - Data'!G69</f>
        <v>0.5943396226</v>
      </c>
      <c r="H40" s="105">
        <f>'PP - Data'!H69</f>
        <v>0.6</v>
      </c>
      <c r="I40" s="105">
        <f>'PP - Data'!I69</f>
        <v>0.4561403509</v>
      </c>
      <c r="J40" s="105">
        <f>'PP - Data'!J69</f>
        <v>0.5090909091</v>
      </c>
      <c r="K40" s="105">
        <f>'PP - Data'!K69</f>
        <v>0.511627907</v>
      </c>
      <c r="L40" s="105">
        <f>'PP - Data'!L69</f>
        <v>0.4615384615</v>
      </c>
      <c r="M40" s="105">
        <f>'PP - Data'!M69</f>
        <v>0.5652173913</v>
      </c>
      <c r="N40" s="105">
        <f>'PP - Data'!N69</f>
        <v>0.6470588235</v>
      </c>
      <c r="O40" s="105">
        <f>'PP - Data'!O69</f>
        <v>0.5438596491</v>
      </c>
      <c r="P40" s="105">
        <f>'PP - Data'!P69</f>
        <v>0.4857142857</v>
      </c>
      <c r="Q40" s="105">
        <f>'PP - Data'!Q69</f>
        <v>0.4782608696</v>
      </c>
      <c r="R40" s="105">
        <f>'PP - Data'!R69</f>
        <v>0.6153846154</v>
      </c>
      <c r="S40" s="105">
        <f>'PP - Data'!S69</f>
        <v>0.4705882353</v>
      </c>
      <c r="T40" s="105">
        <f>'PP - Data'!T69</f>
        <v>0.3793103448</v>
      </c>
      <c r="U40" s="105">
        <f>'PP - Data'!U69</f>
        <v>0.3</v>
      </c>
      <c r="V40" s="105">
        <f>'PP - Data'!V69</f>
        <v>0.4210526316</v>
      </c>
      <c r="W40" s="105">
        <f>'PP - Data'!W69</f>
        <v>0.4615384615</v>
      </c>
      <c r="X40" s="105">
        <f>'PP - Data'!X69</f>
        <v>0.4242424242</v>
      </c>
      <c r="Y40" s="105">
        <f>'PP - Data'!Y69</f>
        <v>0.5434782609</v>
      </c>
      <c r="Z40" s="105">
        <f>'PP - Data'!Z69</f>
        <v>0.58</v>
      </c>
      <c r="AA40" s="105">
        <f>'PP - Data'!AA69</f>
        <v>0.5</v>
      </c>
      <c r="AB40" s="105">
        <f>'PP - Data'!AB69</f>
        <v>0.72</v>
      </c>
      <c r="AC40" s="105">
        <f>'PP - Data'!AC69</f>
        <v>0.6666666667</v>
      </c>
      <c r="AD40" s="105">
        <f>'PP - Data'!AD69</f>
        <v>0.6666666667</v>
      </c>
      <c r="AE40" s="105">
        <f>'PP - Data'!AE69</f>
        <v>0.4166666667</v>
      </c>
      <c r="AF40" s="105">
        <f>'PP - Data'!AF69</f>
        <v>0.45</v>
      </c>
    </row>
    <row r="41">
      <c r="A41" s="2" t="s">
        <v>1735</v>
      </c>
      <c r="B41" s="105">
        <f>'PP - Data'!B70</f>
        <v>0.1012658228</v>
      </c>
      <c r="C41" s="105">
        <f>'PP - Data'!C70</f>
        <v>0.09615384615</v>
      </c>
      <c r="D41" s="105">
        <f>'PP - Data'!D70</f>
        <v>0.06470588235</v>
      </c>
      <c r="E41" s="105">
        <f>'PP - Data'!E70</f>
        <v>0.08227848101</v>
      </c>
      <c r="F41" s="105">
        <f>'PP - Data'!F70</f>
        <v>0.09722222222</v>
      </c>
      <c r="G41" s="105">
        <f>'PP - Data'!G70</f>
        <v>0.09433962264</v>
      </c>
      <c r="H41" s="105">
        <f>'PP - Data'!H70</f>
        <v>0.04285714286</v>
      </c>
      <c r="I41" s="105">
        <f>'PP - Data'!I70</f>
        <v>0.1403508772</v>
      </c>
      <c r="J41" s="105">
        <f>'PP - Data'!J70</f>
        <v>0.1090909091</v>
      </c>
      <c r="K41" s="105">
        <f>'PP - Data'!K70</f>
        <v>0.04651162791</v>
      </c>
      <c r="L41" s="105">
        <f>'PP - Data'!L70</f>
        <v>0.1923076923</v>
      </c>
      <c r="M41" s="105">
        <f>'PP - Data'!M70</f>
        <v>0.1304347826</v>
      </c>
      <c r="N41" s="105">
        <f>'PP - Data'!N70</f>
        <v>0.1764705882</v>
      </c>
      <c r="O41" s="105">
        <f>'PP - Data'!O70</f>
        <v>0.1754385965</v>
      </c>
      <c r="P41" s="105">
        <f>'PP - Data'!P70</f>
        <v>0.3142857143</v>
      </c>
      <c r="Q41" s="105">
        <f>'PP - Data'!Q70</f>
        <v>0.1304347826</v>
      </c>
      <c r="R41" s="105">
        <f>'PP - Data'!R70</f>
        <v>0.2307692308</v>
      </c>
      <c r="S41" s="105">
        <f>'PP - Data'!S70</f>
        <v>0.2058823529</v>
      </c>
      <c r="T41" s="105">
        <f>'PP - Data'!T70</f>
        <v>0.3103448276</v>
      </c>
      <c r="U41" s="105">
        <f>'PP - Data'!U70</f>
        <v>0.3</v>
      </c>
      <c r="V41" s="105">
        <f>'PP - Data'!V70</f>
        <v>0.2105263158</v>
      </c>
      <c r="W41" s="105">
        <f>'PP - Data'!W70</f>
        <v>0.2051282051</v>
      </c>
      <c r="X41" s="105">
        <f>'PP - Data'!X70</f>
        <v>0.1818181818</v>
      </c>
      <c r="Y41" s="105">
        <f>'PP - Data'!Y70</f>
        <v>0.1739130435</v>
      </c>
      <c r="Z41" s="105">
        <f>'PP - Data'!Z70</f>
        <v>0.18</v>
      </c>
      <c r="AA41" s="105">
        <f>'PP - Data'!AA70</f>
        <v>0.25</v>
      </c>
      <c r="AB41" s="105">
        <f>'PP - Data'!AB70</f>
        <v>0.08</v>
      </c>
      <c r="AC41" s="105">
        <f>'PP - Data'!AC70</f>
        <v>0</v>
      </c>
      <c r="AD41" s="105">
        <f>'PP - Data'!AD70</f>
        <v>0.1666666667</v>
      </c>
      <c r="AE41" s="105">
        <f>'PP - Data'!AE70</f>
        <v>0.2083333333</v>
      </c>
      <c r="AF41" s="105">
        <f>'PP - Data'!AF70</f>
        <v>0.25</v>
      </c>
    </row>
    <row r="42">
      <c r="A42" s="85" t="s">
        <v>1737</v>
      </c>
      <c r="B42" s="319"/>
      <c r="C42" s="319"/>
      <c r="D42" s="319"/>
      <c r="E42" s="319"/>
      <c r="F42" s="319"/>
      <c r="G42" s="319"/>
      <c r="H42" s="319"/>
      <c r="I42" s="319"/>
      <c r="J42" s="319"/>
      <c r="K42" s="319"/>
      <c r="L42" s="319"/>
      <c r="M42" s="319"/>
      <c r="N42" s="319"/>
      <c r="O42" s="319"/>
      <c r="P42" s="319"/>
      <c r="Q42" s="319"/>
      <c r="R42" s="319"/>
      <c r="S42" s="319"/>
      <c r="T42" s="319"/>
      <c r="U42" s="319"/>
      <c r="V42" s="319"/>
      <c r="W42" s="319"/>
      <c r="X42" s="319"/>
      <c r="Y42" s="319"/>
      <c r="Z42" s="741"/>
      <c r="AA42" s="319"/>
      <c r="AB42" s="319"/>
      <c r="AC42" s="319"/>
      <c r="AD42" s="319"/>
      <c r="AE42" s="319"/>
      <c r="AF42" s="319"/>
    </row>
    <row r="43" collapsed="1">
      <c r="A43" s="2" t="s">
        <v>1738</v>
      </c>
      <c r="B43" s="105">
        <f>'PP - Data'!B82</f>
        <v>0.2558139535</v>
      </c>
      <c r="C43" s="105">
        <f>'PP - Data'!C82</f>
        <v>0.380952381</v>
      </c>
      <c r="D43" s="105">
        <f>'PP - Data'!D82</f>
        <v>0.4372093023</v>
      </c>
      <c r="E43" s="105">
        <f>'PP - Data'!E82</f>
        <v>0.3595505618</v>
      </c>
      <c r="F43" s="105">
        <f>'PP - Data'!F82</f>
        <v>0.3875</v>
      </c>
      <c r="G43" s="105">
        <f>'PP - Data'!G82</f>
        <v>0.4537815126</v>
      </c>
      <c r="H43" s="105">
        <f>'PP - Data'!H82</f>
        <v>0.4375</v>
      </c>
      <c r="I43" s="105">
        <f>'PP - Data'!I82</f>
        <v>0.3823529412</v>
      </c>
      <c r="J43" s="105">
        <f>'PP - Data'!J82</f>
        <v>0.3793103448</v>
      </c>
      <c r="K43" s="105">
        <f>'PP - Data'!K82</f>
        <v>0.4915254237</v>
      </c>
      <c r="L43" s="105">
        <f>'PP - Data'!L82</f>
        <v>0.347826087</v>
      </c>
      <c r="M43" s="105">
        <f>'PP - Data'!M82</f>
        <v>0.4736842105</v>
      </c>
      <c r="N43" s="105">
        <f>'PP - Data'!N82</f>
        <v>0.4117647059</v>
      </c>
      <c r="O43" s="105">
        <f>'PP - Data'!O82</f>
        <v>0.2519685039</v>
      </c>
      <c r="P43" s="105">
        <f>'PP - Data'!P82</f>
        <v>0.2575757576</v>
      </c>
      <c r="Q43" s="105">
        <f>'PP - Data'!Q82</f>
        <v>0.2222222222</v>
      </c>
      <c r="R43" s="105">
        <f>'PP - Data'!R82</f>
        <v>0.2542372881</v>
      </c>
      <c r="S43" s="105">
        <f>'PP - Data'!S82</f>
        <v>0.2407407407</v>
      </c>
      <c r="T43" s="105">
        <f>'PP - Data'!T82</f>
        <v>0.1914893617</v>
      </c>
      <c r="U43" s="105">
        <f>'PP - Data'!U82</f>
        <v>0.34375</v>
      </c>
      <c r="V43" s="105">
        <f>'PP - Data'!V82</f>
        <v>0.3235294118</v>
      </c>
      <c r="W43" s="105">
        <f>'PP - Data'!W82</f>
        <v>0.2222222222</v>
      </c>
      <c r="X43" s="105">
        <f>'PP - Data'!X82</f>
        <v>0.3015873016</v>
      </c>
      <c r="Y43" s="105">
        <f>'PP - Data'!Y82</f>
        <v>0.3670886076</v>
      </c>
      <c r="Z43" s="105">
        <f>'PP - Data'!Z82</f>
        <v>0.3292682927</v>
      </c>
      <c r="AA43" s="105">
        <f>'PP - Data'!AA82</f>
        <v>0.3181818182</v>
      </c>
      <c r="AB43" s="105">
        <f>'PP - Data'!AB82</f>
        <v>0.4864864865</v>
      </c>
      <c r="AC43" s="105">
        <f>'PP - Data'!AC82</f>
        <v>0.28</v>
      </c>
      <c r="AD43" s="105">
        <f>'PP - Data'!AD82</f>
        <v>0.4</v>
      </c>
      <c r="AE43" s="105">
        <f>'PP - Data'!AE82</f>
        <v>0.4848484848</v>
      </c>
      <c r="AF43" s="105">
        <f>'PP - Data'!AF82</f>
        <v>0.4137931034</v>
      </c>
    </row>
    <row r="44" hidden="1" outlineLevel="1">
      <c r="A44" s="746"/>
      <c r="B44" s="319"/>
      <c r="C44" s="319"/>
      <c r="D44" s="319"/>
      <c r="E44" s="319"/>
      <c r="F44" s="319"/>
      <c r="G44" s="319"/>
      <c r="H44" s="319"/>
      <c r="I44" s="319"/>
      <c r="J44" s="319"/>
      <c r="K44" s="84"/>
      <c r="L44" s="84"/>
      <c r="M44" s="84"/>
      <c r="N44" s="84"/>
      <c r="O44" s="84"/>
      <c r="P44" s="84"/>
      <c r="Q44" s="84"/>
      <c r="R44" s="84"/>
      <c r="S44" s="84"/>
      <c r="T44" s="84"/>
      <c r="U44" s="84"/>
      <c r="V44" s="84"/>
      <c r="W44" s="84"/>
      <c r="X44" s="84"/>
      <c r="Y44" s="84"/>
      <c r="Z44" s="84"/>
      <c r="AA44" s="84"/>
      <c r="AB44" s="84"/>
      <c r="AC44" s="84"/>
      <c r="AD44" s="84"/>
      <c r="AE44" s="84"/>
      <c r="AF44" s="84"/>
    </row>
    <row r="45" hidden="1" outlineLevel="1">
      <c r="A45" s="747" t="s">
        <v>1747</v>
      </c>
      <c r="B45" s="748">
        <f>'PP - Data'!B96</f>
        <v>0.8181818182</v>
      </c>
      <c r="C45" s="748">
        <f>'PP - Data'!C96</f>
        <v>0.8333333333</v>
      </c>
      <c r="D45" s="748">
        <f>'PP - Data'!D96</f>
        <v>0.8617021277</v>
      </c>
      <c r="E45" s="748">
        <f>'PP - Data'!E96</f>
        <v>0.796875</v>
      </c>
      <c r="F45" s="748">
        <f>'PP - Data'!F96</f>
        <v>0.9032258065</v>
      </c>
      <c r="G45" s="748">
        <f>'PP - Data'!G96</f>
        <v>0.7777777778</v>
      </c>
      <c r="H45" s="748">
        <f>'PP - Data'!H96</f>
        <v>0.8857142857</v>
      </c>
      <c r="I45" s="748">
        <f>'PP - Data'!I96</f>
        <v>0.8076923077</v>
      </c>
      <c r="J45" s="748">
        <f>'PP - Data'!J96</f>
        <v>0.8484848485</v>
      </c>
      <c r="K45" s="748">
        <f>'PP - Data'!K96</f>
        <v>0.8275862069</v>
      </c>
      <c r="L45" s="748">
        <f>'PP - Data'!L96</f>
        <v>0.75</v>
      </c>
      <c r="M45" s="748">
        <f>'PP - Data'!M96</f>
        <v>0.6666666667</v>
      </c>
      <c r="N45" s="748">
        <f>'PP - Data'!N96</f>
        <v>0.9285714286</v>
      </c>
      <c r="O45" s="748">
        <f>'PP - Data'!O96</f>
        <v>0.78125</v>
      </c>
      <c r="P45" s="748">
        <f>'PP - Data'!P96</f>
        <v>0.6470588235</v>
      </c>
      <c r="Q45" s="748">
        <f>'PP - Data'!Q96</f>
        <v>0.625</v>
      </c>
      <c r="R45" s="748">
        <f>'PP - Data'!R96</f>
        <v>0.8</v>
      </c>
      <c r="S45" s="748">
        <f>'PP - Data'!S96</f>
        <v>0.8461538462</v>
      </c>
      <c r="T45" s="748">
        <f>'PP - Data'!T96</f>
        <v>0.8888888889</v>
      </c>
      <c r="U45" s="748">
        <f>'PP - Data'!U96</f>
        <v>0.6363636364</v>
      </c>
      <c r="V45" s="748">
        <f>'PP - Data'!V96</f>
        <v>0.7272727273</v>
      </c>
      <c r="W45" s="748">
        <f>'PP - Data'!W96</f>
        <v>0.9166666667</v>
      </c>
      <c r="X45" s="748">
        <f>'PP - Data'!X96</f>
        <v>0.7368421053</v>
      </c>
      <c r="Y45" s="748">
        <f>'PP - Data'!Y96</f>
        <v>0.7931034483</v>
      </c>
      <c r="Z45" s="748">
        <f>'PP - Data'!Z96</f>
        <v>0.5555555556</v>
      </c>
      <c r="AA45" s="748">
        <f>'PP - Data'!AA96</f>
        <v>0.7857142857</v>
      </c>
      <c r="AB45" s="748">
        <f>'PP - Data'!AB96</f>
        <v>0.7222222222</v>
      </c>
      <c r="AC45" s="748">
        <f>'PP - Data'!AC96</f>
        <v>0.7142857143</v>
      </c>
      <c r="AD45" s="748">
        <f>'PP - Data'!AD96</f>
        <v>0.625</v>
      </c>
      <c r="AE45" s="748">
        <f>'PP - Data'!AE96</f>
        <v>0.75</v>
      </c>
      <c r="AF45" s="748">
        <f>'PP - Data'!AF96</f>
        <v>0.6666666667</v>
      </c>
    </row>
    <row r="46" hidden="1" outlineLevel="1">
      <c r="A46" s="749" t="s">
        <v>1748</v>
      </c>
      <c r="B46" s="105">
        <f>'PP - Data'!B97</f>
        <v>0.09090909091</v>
      </c>
      <c r="C46" s="105">
        <f>'PP - Data'!C97</f>
        <v>0.1458333333</v>
      </c>
      <c r="D46" s="105">
        <f>'PP - Data'!D97</f>
        <v>0.05319148936</v>
      </c>
      <c r="E46" s="105">
        <f>'PP - Data'!E97</f>
        <v>0.109375</v>
      </c>
      <c r="F46" s="105">
        <f>'PP - Data'!F97</f>
        <v>0.04838709677</v>
      </c>
      <c r="G46" s="105">
        <f>'PP - Data'!G97</f>
        <v>0.09259259259</v>
      </c>
      <c r="H46" s="105">
        <f>'PP - Data'!H97</f>
        <v>0.02857142857</v>
      </c>
      <c r="I46" s="105">
        <f>'PP - Data'!I97</f>
        <v>0.1153846154</v>
      </c>
      <c r="J46" s="105">
        <f>'PP - Data'!J97</f>
        <v>0.09090909091</v>
      </c>
      <c r="K46" s="105">
        <f>'PP - Data'!K97</f>
        <v>0.06896551724</v>
      </c>
      <c r="L46" s="105">
        <f>'PP - Data'!L97</f>
        <v>0</v>
      </c>
      <c r="M46" s="105">
        <f>'PP - Data'!M97</f>
        <v>0.1666666667</v>
      </c>
      <c r="N46" s="105">
        <f>'PP - Data'!N97</f>
        <v>0</v>
      </c>
      <c r="O46" s="105">
        <f>'PP - Data'!O97</f>
        <v>0.09375</v>
      </c>
      <c r="P46" s="105">
        <f>'PP - Data'!P97</f>
        <v>0.1176470588</v>
      </c>
      <c r="Q46" s="105">
        <f>'PP - Data'!Q97</f>
        <v>0.25</v>
      </c>
      <c r="R46" s="105">
        <f>'PP - Data'!R97</f>
        <v>0.06666666667</v>
      </c>
      <c r="S46" s="105">
        <f>'PP - Data'!S97</f>
        <v>0</v>
      </c>
      <c r="T46" s="105">
        <f>'PP - Data'!T97</f>
        <v>0.1111111111</v>
      </c>
      <c r="U46" s="105">
        <f>'PP - Data'!U97</f>
        <v>0.1818181818</v>
      </c>
      <c r="V46" s="105">
        <f>'PP - Data'!V97</f>
        <v>0.1818181818</v>
      </c>
      <c r="W46" s="105">
        <f>'PP - Data'!W97</f>
        <v>0</v>
      </c>
      <c r="X46" s="105">
        <f>'PP - Data'!X97</f>
        <v>0.1052631579</v>
      </c>
      <c r="Y46" s="105">
        <f>'PP - Data'!Y97</f>
        <v>0.1379310345</v>
      </c>
      <c r="Z46" s="105">
        <f>'PP - Data'!Z97</f>
        <v>0.1481481481</v>
      </c>
      <c r="AA46" s="105">
        <f>'PP - Data'!AA97</f>
        <v>0.1428571429</v>
      </c>
      <c r="AB46" s="105">
        <f>'PP - Data'!AB97</f>
        <v>0.05555555556</v>
      </c>
      <c r="AC46" s="105">
        <f>'PP - Data'!AC97</f>
        <v>0.1428571429</v>
      </c>
      <c r="AD46" s="105">
        <f>'PP - Data'!AD97</f>
        <v>0.125</v>
      </c>
      <c r="AE46" s="105">
        <f>'PP - Data'!AE97</f>
        <v>0.125</v>
      </c>
      <c r="AF46" s="105">
        <f>'PP - Data'!AF97</f>
        <v>0.1666666667</v>
      </c>
    </row>
    <row r="47" hidden="1" outlineLevel="1">
      <c r="A47" s="750" t="s">
        <v>1749</v>
      </c>
      <c r="B47" s="751">
        <f>'PP - Data'!B98</f>
        <v>0.09090909091</v>
      </c>
      <c r="C47" s="751">
        <f>'PP - Data'!C98</f>
        <v>0.02083333333</v>
      </c>
      <c r="D47" s="751">
        <f>'PP - Data'!D98</f>
        <v>0.08510638298</v>
      </c>
      <c r="E47" s="751">
        <f>'PP - Data'!E98</f>
        <v>0.09375</v>
      </c>
      <c r="F47" s="751">
        <f>'PP - Data'!F98</f>
        <v>0.04838709677</v>
      </c>
      <c r="G47" s="751">
        <f>'PP - Data'!G98</f>
        <v>0.1296296296</v>
      </c>
      <c r="H47" s="751">
        <f>'PP - Data'!H98</f>
        <v>0.08571428571</v>
      </c>
      <c r="I47" s="751">
        <f>'PP - Data'!I98</f>
        <v>0.07692307692</v>
      </c>
      <c r="J47" s="751">
        <f>'PP - Data'!J98</f>
        <v>0.06060606061</v>
      </c>
      <c r="K47" s="751">
        <f>'PP - Data'!K98</f>
        <v>0.1034482759</v>
      </c>
      <c r="L47" s="751">
        <f>'PP - Data'!L98</f>
        <v>0.25</v>
      </c>
      <c r="M47" s="751">
        <f>'PP - Data'!M98</f>
        <v>0.1666666667</v>
      </c>
      <c r="N47" s="751">
        <f>'PP - Data'!N98</f>
        <v>0.07142857143</v>
      </c>
      <c r="O47" s="751">
        <f>'PP - Data'!O98</f>
        <v>0.125</v>
      </c>
      <c r="P47" s="751">
        <f>'PP - Data'!P98</f>
        <v>0.2352941176</v>
      </c>
      <c r="Q47" s="751">
        <f>'PP - Data'!Q98</f>
        <v>0.125</v>
      </c>
      <c r="R47" s="751">
        <f>'PP - Data'!R98</f>
        <v>0.1333333333</v>
      </c>
      <c r="S47" s="751">
        <f>'PP - Data'!S98</f>
        <v>0.1538461538</v>
      </c>
      <c r="T47" s="751">
        <f>'PP - Data'!T98</f>
        <v>0</v>
      </c>
      <c r="U47" s="751">
        <f>'PP - Data'!U98</f>
        <v>0.1818181818</v>
      </c>
      <c r="V47" s="751">
        <f>'PP - Data'!V98</f>
        <v>0.09090909091</v>
      </c>
      <c r="W47" s="751">
        <f>'PP - Data'!W98</f>
        <v>0.08333333333</v>
      </c>
      <c r="X47" s="751">
        <f>'PP - Data'!X98</f>
        <v>0.1578947368</v>
      </c>
      <c r="Y47" s="751">
        <f>'PP - Data'!Y98</f>
        <v>0.06896551724</v>
      </c>
      <c r="Z47" s="751">
        <f>'PP - Data'!Z98</f>
        <v>0.2962962963</v>
      </c>
      <c r="AA47" s="751">
        <f>'PP - Data'!AA98</f>
        <v>0.07142857143</v>
      </c>
      <c r="AB47" s="751">
        <f>'PP - Data'!AB98</f>
        <v>0.2222222222</v>
      </c>
      <c r="AC47" s="751">
        <f>'PP - Data'!AC98</f>
        <v>0.1428571429</v>
      </c>
      <c r="AD47" s="751">
        <f>'PP - Data'!AD98</f>
        <v>0.25</v>
      </c>
      <c r="AE47" s="751">
        <f>'PP - Data'!AE98</f>
        <v>0.125</v>
      </c>
      <c r="AF47" s="751">
        <f>'PP - Data'!AF98</f>
        <v>0.1666666667</v>
      </c>
    </row>
    <row r="48">
      <c r="A48" s="2" t="s">
        <v>1739</v>
      </c>
      <c r="B48" s="105">
        <f>'PP - Data'!B83</f>
        <v>0.6046511628</v>
      </c>
      <c r="C48" s="105">
        <f>'PP - Data'!C83</f>
        <v>0.4920634921</v>
      </c>
      <c r="D48" s="105">
        <f>'PP - Data'!D83</f>
        <v>0.3534883721</v>
      </c>
      <c r="E48" s="105">
        <f>'PP - Data'!E83</f>
        <v>0.4269662921</v>
      </c>
      <c r="F48" s="105">
        <f>'PP - Data'!F83</f>
        <v>0.5</v>
      </c>
      <c r="G48" s="105">
        <f>'PP - Data'!G83</f>
        <v>0.3697478992</v>
      </c>
      <c r="H48" s="105">
        <f>'PP - Data'!H83</f>
        <v>0.3875</v>
      </c>
      <c r="I48" s="105">
        <f>'PP - Data'!I83</f>
        <v>0.4852941176</v>
      </c>
      <c r="J48" s="105">
        <f>'PP - Data'!J83</f>
        <v>0.4827586207</v>
      </c>
      <c r="K48" s="105">
        <f>'PP - Data'!K83</f>
        <v>0.3220338983</v>
      </c>
      <c r="L48" s="105">
        <f>'PP - Data'!L83</f>
        <v>0.5217391304</v>
      </c>
      <c r="M48" s="105">
        <f>'PP - Data'!M83</f>
        <v>0.4210526316</v>
      </c>
      <c r="N48" s="105">
        <f>'PP - Data'!N83</f>
        <v>0.4705882353</v>
      </c>
      <c r="O48" s="105">
        <f>'PP - Data'!O83</f>
        <v>0.4566929134</v>
      </c>
      <c r="P48" s="105">
        <f>'PP - Data'!P83</f>
        <v>0.5303030303</v>
      </c>
      <c r="Q48" s="105">
        <f>'PP - Data'!Q83</f>
        <v>0.6111111111</v>
      </c>
      <c r="R48" s="105">
        <f>'PP - Data'!R83</f>
        <v>0.5084745763</v>
      </c>
      <c r="S48" s="105">
        <f>'PP - Data'!S83</f>
        <v>0.5925925926</v>
      </c>
      <c r="T48" s="105">
        <f>'PP - Data'!T83</f>
        <v>0.5531914894</v>
      </c>
      <c r="U48" s="105">
        <f>'PP - Data'!U83</f>
        <v>0.5625</v>
      </c>
      <c r="V48" s="105">
        <f>'PP - Data'!V83</f>
        <v>0.4411764706</v>
      </c>
      <c r="W48" s="105">
        <f>'PP - Data'!W83</f>
        <v>0.462962963</v>
      </c>
      <c r="X48" s="105">
        <f>'PP - Data'!X83</f>
        <v>0.5079365079</v>
      </c>
      <c r="Y48" s="105">
        <f>'PP - Data'!Y83</f>
        <v>0.4050632911</v>
      </c>
      <c r="Z48" s="105">
        <f>'PP - Data'!Z83</f>
        <v>0.5609756098</v>
      </c>
      <c r="AA48" s="105">
        <f>'PP - Data'!AA83</f>
        <v>0.4772727273</v>
      </c>
      <c r="AB48" s="105">
        <f>'PP - Data'!AB83</f>
        <v>0.4054054054</v>
      </c>
      <c r="AC48" s="105">
        <f>'PP - Data'!AC83</f>
        <v>0.52</v>
      </c>
      <c r="AD48" s="105">
        <f>'PP - Data'!AD83</f>
        <v>0.4</v>
      </c>
      <c r="AE48" s="105">
        <f>'PP - Data'!AE83</f>
        <v>0.4242424242</v>
      </c>
      <c r="AF48" s="105">
        <f>'PP - Data'!AF83</f>
        <v>0.4137931034</v>
      </c>
    </row>
    <row r="49">
      <c r="A49" s="2" t="s">
        <v>256</v>
      </c>
      <c r="B49" s="105">
        <f>'PP - Data'!B84</f>
        <v>0</v>
      </c>
      <c r="C49" s="105">
        <f>'PP - Data'!C84</f>
        <v>0.01587301587</v>
      </c>
      <c r="D49" s="105">
        <f>'PP - Data'!D84</f>
        <v>0.01395348837</v>
      </c>
      <c r="E49" s="105">
        <f>'PP - Data'!E84</f>
        <v>0.01685393258</v>
      </c>
      <c r="F49" s="105">
        <f>'PP - Data'!F84</f>
        <v>0.00625</v>
      </c>
      <c r="G49" s="105">
        <f>'PP - Data'!G84</f>
        <v>0</v>
      </c>
      <c r="H49" s="105">
        <f>'PP - Data'!H84</f>
        <v>0.0125</v>
      </c>
      <c r="I49" s="105">
        <f>'PP - Data'!I84</f>
        <v>0.01470588235</v>
      </c>
      <c r="J49" s="105">
        <f>'PP - Data'!J84</f>
        <v>0.01149425287</v>
      </c>
      <c r="K49" s="105">
        <f>'PP - Data'!K84</f>
        <v>0.01694915254</v>
      </c>
      <c r="L49" s="105">
        <f>'PP - Data'!L84</f>
        <v>0</v>
      </c>
      <c r="M49" s="105">
        <f>'PP - Data'!M84</f>
        <v>0</v>
      </c>
      <c r="N49" s="105">
        <f>'PP - Data'!N84</f>
        <v>0</v>
      </c>
      <c r="O49" s="105">
        <f>'PP - Data'!O84</f>
        <v>0.007874015748</v>
      </c>
      <c r="P49" s="105">
        <f>'PP - Data'!P84</f>
        <v>0</v>
      </c>
      <c r="Q49" s="105">
        <f>'PP - Data'!Q84</f>
        <v>0</v>
      </c>
      <c r="R49" s="105">
        <f>'PP - Data'!R84</f>
        <v>0.03389830508</v>
      </c>
      <c r="S49" s="105">
        <f>'PP - Data'!S84</f>
        <v>0.01851851852</v>
      </c>
      <c r="T49" s="105">
        <f>'PP - Data'!T84</f>
        <v>0</v>
      </c>
      <c r="U49" s="105">
        <f>'PP - Data'!U84</f>
        <v>0.03125</v>
      </c>
      <c r="V49" s="105">
        <f>'PP - Data'!V84</f>
        <v>0.02941176471</v>
      </c>
      <c r="W49" s="105">
        <f>'PP - Data'!W84</f>
        <v>0.01851851852</v>
      </c>
      <c r="X49" s="105">
        <f>'PP - Data'!X84</f>
        <v>0</v>
      </c>
      <c r="Y49" s="105">
        <f>'PP - Data'!Y84</f>
        <v>0.01265822785</v>
      </c>
      <c r="Z49" s="105">
        <f>'PP - Data'!Z84</f>
        <v>0.01219512195</v>
      </c>
      <c r="AA49" s="105">
        <f>'PP - Data'!AA84</f>
        <v>0.02272727273</v>
      </c>
      <c r="AB49" s="105">
        <f>'PP - Data'!AB84</f>
        <v>0</v>
      </c>
      <c r="AC49" s="105">
        <f>'PP - Data'!AC84</f>
        <v>0.04</v>
      </c>
      <c r="AD49" s="105">
        <f>'PP - Data'!AD84</f>
        <v>0</v>
      </c>
      <c r="AE49" s="105">
        <f>'PP - Data'!AE84</f>
        <v>0</v>
      </c>
      <c r="AF49" s="105">
        <f>'PP - Data'!AF84</f>
        <v>0</v>
      </c>
    </row>
    <row r="50">
      <c r="A50" s="2" t="s">
        <v>1740</v>
      </c>
      <c r="B50" s="105">
        <f>'PP - Data'!B85</f>
        <v>0</v>
      </c>
      <c r="C50" s="105">
        <f>'PP - Data'!C85</f>
        <v>0.007936507937</v>
      </c>
      <c r="D50" s="105">
        <f>'PP - Data'!D85</f>
        <v>0.06046511628</v>
      </c>
      <c r="E50" s="105">
        <f>'PP - Data'!E85</f>
        <v>0.02247191011</v>
      </c>
      <c r="F50" s="105">
        <f>'PP - Data'!F85</f>
        <v>0.00625</v>
      </c>
      <c r="G50" s="105">
        <f>'PP - Data'!G85</f>
        <v>0</v>
      </c>
      <c r="H50" s="105">
        <f>'PP - Data'!H85</f>
        <v>0.0375</v>
      </c>
      <c r="I50" s="105">
        <f>'PP - Data'!I85</f>
        <v>0</v>
      </c>
      <c r="J50" s="105">
        <f>'PP - Data'!J85</f>
        <v>0</v>
      </c>
      <c r="K50" s="105">
        <f>'PP - Data'!K85</f>
        <v>0.01694915254</v>
      </c>
      <c r="L50" s="105">
        <f>'PP - Data'!L85</f>
        <v>0.02173913043</v>
      </c>
      <c r="M50" s="105">
        <f>'PP - Data'!M85</f>
        <v>0</v>
      </c>
      <c r="N50" s="105">
        <f>'PP - Data'!N85</f>
        <v>0.02941176471</v>
      </c>
      <c r="O50" s="105">
        <f>'PP - Data'!O85</f>
        <v>0</v>
      </c>
      <c r="P50" s="105">
        <f>'PP - Data'!P85</f>
        <v>0.01515151515</v>
      </c>
      <c r="Q50" s="105">
        <f>'PP - Data'!Q85</f>
        <v>0</v>
      </c>
      <c r="R50" s="105">
        <f>'PP - Data'!R85</f>
        <v>0.03389830508</v>
      </c>
      <c r="S50" s="105">
        <f>'PP - Data'!S85</f>
        <v>0</v>
      </c>
      <c r="T50" s="105">
        <f>'PP - Data'!T85</f>
        <v>0</v>
      </c>
      <c r="U50" s="105">
        <f>'PP - Data'!U85</f>
        <v>0</v>
      </c>
      <c r="V50" s="105">
        <f>'PP - Data'!V85</f>
        <v>0</v>
      </c>
      <c r="W50" s="105">
        <f>'PP - Data'!W85</f>
        <v>0.01851851852</v>
      </c>
      <c r="X50" s="105">
        <f>'PP - Data'!X85</f>
        <v>0</v>
      </c>
      <c r="Y50" s="105">
        <f>'PP - Data'!Y85</f>
        <v>0.0253164557</v>
      </c>
      <c r="Z50" s="105">
        <f>'PP - Data'!Z85</f>
        <v>0</v>
      </c>
      <c r="AA50" s="105">
        <f>'PP - Data'!AA85</f>
        <v>0.02272727273</v>
      </c>
      <c r="AB50" s="105">
        <f>'PP - Data'!AB85</f>
        <v>0</v>
      </c>
      <c r="AC50" s="105">
        <f>'PP - Data'!AC85</f>
        <v>0.04</v>
      </c>
      <c r="AD50" s="105">
        <f>'PP - Data'!AD85</f>
        <v>0</v>
      </c>
      <c r="AE50" s="105">
        <f>'PP - Data'!AE85</f>
        <v>0</v>
      </c>
      <c r="AF50" s="105">
        <f>'PP - Data'!AF85</f>
        <v>0.03448275862</v>
      </c>
    </row>
    <row r="51">
      <c r="A51" s="2" t="s">
        <v>1741</v>
      </c>
      <c r="B51" s="105">
        <f>'PP - Data'!B86</f>
        <v>0.03488372093</v>
      </c>
      <c r="C51" s="105">
        <f>'PP - Data'!C86</f>
        <v>0.02380952381</v>
      </c>
      <c r="D51" s="105">
        <f>'PP - Data'!D86</f>
        <v>0.04651162791</v>
      </c>
      <c r="E51" s="105">
        <f>'PP - Data'!E86</f>
        <v>0.02247191011</v>
      </c>
      <c r="F51" s="105">
        <f>'PP - Data'!F86</f>
        <v>0.03125</v>
      </c>
      <c r="G51" s="105">
        <f>'PP - Data'!G86</f>
        <v>0.04201680672</v>
      </c>
      <c r="H51" s="105">
        <f>'PP - Data'!H86</f>
        <v>0.0375</v>
      </c>
      <c r="I51" s="105">
        <f>'PP - Data'!I86</f>
        <v>0.05882352941</v>
      </c>
      <c r="J51" s="105">
        <f>'PP - Data'!J86</f>
        <v>0.02298850575</v>
      </c>
      <c r="K51" s="105">
        <f>'PP - Data'!K86</f>
        <v>0.05084745763</v>
      </c>
      <c r="L51" s="105">
        <f>'PP - Data'!L86</f>
        <v>0.02173913043</v>
      </c>
      <c r="M51" s="105">
        <f>'PP - Data'!M86</f>
        <v>0</v>
      </c>
      <c r="N51" s="105">
        <f>'PP - Data'!N86</f>
        <v>0</v>
      </c>
      <c r="O51" s="105">
        <f>'PP - Data'!O86</f>
        <v>0.125984252</v>
      </c>
      <c r="P51" s="105">
        <f>'PP - Data'!P86</f>
        <v>0.07575757576</v>
      </c>
      <c r="Q51" s="105">
        <f>'PP - Data'!Q86</f>
        <v>0.05555555556</v>
      </c>
      <c r="R51" s="105">
        <f>'PP - Data'!R86</f>
        <v>0.03389830508</v>
      </c>
      <c r="S51" s="105">
        <f>'PP - Data'!S86</f>
        <v>0.01851851852</v>
      </c>
      <c r="T51" s="105">
        <f>'PP - Data'!T86</f>
        <v>0.08510638298</v>
      </c>
      <c r="U51" s="105">
        <f>'PP - Data'!U86</f>
        <v>0</v>
      </c>
      <c r="V51" s="105">
        <f>'PP - Data'!V86</f>
        <v>0.05882352941</v>
      </c>
      <c r="W51" s="105">
        <f>'PP - Data'!W86</f>
        <v>0.05555555556</v>
      </c>
      <c r="X51" s="105">
        <f>'PP - Data'!X86</f>
        <v>0.07936507937</v>
      </c>
      <c r="Y51" s="105">
        <f>'PP - Data'!Y86</f>
        <v>0.03797468354</v>
      </c>
      <c r="Z51" s="105">
        <f>'PP - Data'!Z86</f>
        <v>0.0243902439</v>
      </c>
      <c r="AA51" s="105">
        <f>'PP - Data'!AA86</f>
        <v>0.02272727273</v>
      </c>
      <c r="AB51" s="105">
        <f>'PP - Data'!AB86</f>
        <v>0.02702702703</v>
      </c>
      <c r="AC51" s="105">
        <f>'PP - Data'!AC86</f>
        <v>0.04</v>
      </c>
      <c r="AD51" s="105">
        <f>'PP - Data'!AD86</f>
        <v>0</v>
      </c>
      <c r="AE51" s="105">
        <f>'PP - Data'!AE86</f>
        <v>0.06060606061</v>
      </c>
      <c r="AF51" s="105">
        <f>'PP - Data'!AF86</f>
        <v>0.06896551724</v>
      </c>
    </row>
    <row r="52">
      <c r="A52" s="2" t="s">
        <v>1742</v>
      </c>
      <c r="B52" s="105">
        <f>'PP - Data'!B87</f>
        <v>0</v>
      </c>
      <c r="C52" s="105">
        <f>'PP - Data'!C87</f>
        <v>0.01587301587</v>
      </c>
      <c r="D52" s="105">
        <f>'PP - Data'!D87</f>
        <v>0.01395348837</v>
      </c>
      <c r="E52" s="105">
        <f>'PP - Data'!E87</f>
        <v>0.005617977528</v>
      </c>
      <c r="F52" s="105">
        <f>'PP - Data'!F87</f>
        <v>0.00625</v>
      </c>
      <c r="G52" s="105">
        <f>'PP - Data'!G87</f>
        <v>0.04201680672</v>
      </c>
      <c r="H52" s="105">
        <f>'PP - Data'!H87</f>
        <v>0</v>
      </c>
      <c r="I52" s="105">
        <f>'PP - Data'!I87</f>
        <v>0</v>
      </c>
      <c r="J52" s="105">
        <f>'PP - Data'!J87</f>
        <v>0.01149425287</v>
      </c>
      <c r="K52" s="105">
        <f>'PP - Data'!K87</f>
        <v>0</v>
      </c>
      <c r="L52" s="105">
        <f>'PP - Data'!L87</f>
        <v>0.02173913043</v>
      </c>
      <c r="M52" s="105">
        <f>'PP - Data'!M87</f>
        <v>0.02631578947</v>
      </c>
      <c r="N52" s="105">
        <f>'PP - Data'!N87</f>
        <v>0.02941176471</v>
      </c>
      <c r="O52" s="105">
        <f>'PP - Data'!O87</f>
        <v>0.03937007874</v>
      </c>
      <c r="P52" s="105">
        <f>'PP - Data'!P87</f>
        <v>0</v>
      </c>
      <c r="Q52" s="105">
        <f>'PP - Data'!Q87</f>
        <v>0</v>
      </c>
      <c r="R52" s="105">
        <f>'PP - Data'!R87</f>
        <v>0</v>
      </c>
      <c r="S52" s="105">
        <f>'PP - Data'!S87</f>
        <v>0.01851851852</v>
      </c>
      <c r="T52" s="105">
        <f>'PP - Data'!T87</f>
        <v>0.02127659574</v>
      </c>
      <c r="U52" s="105">
        <f>'PP - Data'!U87</f>
        <v>0</v>
      </c>
      <c r="V52" s="105">
        <f>'PP - Data'!V87</f>
        <v>0</v>
      </c>
      <c r="W52" s="105">
        <f>'PP - Data'!W87</f>
        <v>0.01851851852</v>
      </c>
      <c r="X52" s="105">
        <f>'PP - Data'!X87</f>
        <v>0.01587301587</v>
      </c>
      <c r="Y52" s="105">
        <f>'PP - Data'!Y87</f>
        <v>0.03797468354</v>
      </c>
      <c r="Z52" s="105">
        <f>'PP - Data'!Z87</f>
        <v>0</v>
      </c>
      <c r="AA52" s="105">
        <f>'PP - Data'!AA87</f>
        <v>0.06818181818</v>
      </c>
      <c r="AB52" s="105">
        <f>'PP - Data'!AB87</f>
        <v>0.02702702703</v>
      </c>
      <c r="AC52" s="105">
        <f>'PP - Data'!AC87</f>
        <v>0</v>
      </c>
      <c r="AD52" s="105">
        <f>'PP - Data'!AD87</f>
        <v>0</v>
      </c>
      <c r="AE52" s="105">
        <f>'PP - Data'!AE87</f>
        <v>0</v>
      </c>
      <c r="AF52" s="105">
        <f>'PP - Data'!AF87</f>
        <v>0</v>
      </c>
    </row>
    <row r="53">
      <c r="A53" s="2" t="s">
        <v>1743</v>
      </c>
      <c r="B53" s="105">
        <f>'PP - Data'!B88</f>
        <v>0.1046511628</v>
      </c>
      <c r="C53" s="105">
        <f>'PP - Data'!C88</f>
        <v>0.05555555556</v>
      </c>
      <c r="D53" s="105">
        <f>'PP - Data'!D88</f>
        <v>0.06976744186</v>
      </c>
      <c r="E53" s="105">
        <f>'PP - Data'!E88</f>
        <v>0.1460674157</v>
      </c>
      <c r="F53" s="105">
        <f>'PP - Data'!F88</f>
        <v>0.0625</v>
      </c>
      <c r="G53" s="105">
        <f>'PP - Data'!G88</f>
        <v>0.08403361345</v>
      </c>
      <c r="H53" s="105">
        <f>'PP - Data'!H88</f>
        <v>0.0875</v>
      </c>
      <c r="I53" s="105">
        <f>'PP - Data'!I88</f>
        <v>0.04411764706</v>
      </c>
      <c r="J53" s="105">
        <f>'PP - Data'!J88</f>
        <v>0.09195402299</v>
      </c>
      <c r="K53" s="105">
        <f>'PP - Data'!K88</f>
        <v>0.1016949153</v>
      </c>
      <c r="L53" s="105">
        <f>'PP - Data'!L88</f>
        <v>0.0652173913</v>
      </c>
      <c r="M53" s="105">
        <f>'PP - Data'!M88</f>
        <v>0.07894736842</v>
      </c>
      <c r="N53" s="105">
        <f>'PP - Data'!N88</f>
        <v>0.05882352941</v>
      </c>
      <c r="O53" s="105">
        <f>'PP - Data'!O88</f>
        <v>0.1181102362</v>
      </c>
      <c r="P53" s="105">
        <f>'PP - Data'!P88</f>
        <v>0.1212121212</v>
      </c>
      <c r="Q53" s="105">
        <f>'PP - Data'!Q88</f>
        <v>0.1111111111</v>
      </c>
      <c r="R53" s="105">
        <f>'PP - Data'!R88</f>
        <v>0.1355932203</v>
      </c>
      <c r="S53" s="105">
        <f>'PP - Data'!S88</f>
        <v>0.1111111111</v>
      </c>
      <c r="T53" s="105">
        <f>'PP - Data'!T88</f>
        <v>0.1489361702</v>
      </c>
      <c r="U53" s="105">
        <f>'PP - Data'!U88</f>
        <v>0.0625</v>
      </c>
      <c r="V53" s="105">
        <f>'PP - Data'!V88</f>
        <v>0.1176470588</v>
      </c>
      <c r="W53" s="105">
        <f>'PP - Data'!W88</f>
        <v>0.2037037037</v>
      </c>
      <c r="X53" s="105">
        <f>'PP - Data'!X88</f>
        <v>0.09523809524</v>
      </c>
      <c r="Y53" s="105">
        <f>'PP - Data'!Y88</f>
        <v>0.1139240506</v>
      </c>
      <c r="Z53" s="105">
        <f>'PP - Data'!Z88</f>
        <v>0.07317073171</v>
      </c>
      <c r="AA53" s="105">
        <f>'PP - Data'!AA88</f>
        <v>0.06818181818</v>
      </c>
      <c r="AB53" s="105">
        <f>'PP - Data'!AB88</f>
        <v>0.05405405405</v>
      </c>
      <c r="AC53" s="105">
        <f>'PP - Data'!AC88</f>
        <v>0.08</v>
      </c>
      <c r="AD53" s="105">
        <f>'PP - Data'!AD88</f>
        <v>0.2</v>
      </c>
      <c r="AE53" s="105">
        <f>'PP - Data'!AE88</f>
        <v>0.0303030303</v>
      </c>
      <c r="AF53" s="105">
        <f>'PP - Data'!AF88</f>
        <v>0.06896551724</v>
      </c>
    </row>
    <row r="54">
      <c r="A54" s="752" t="s">
        <v>1744</v>
      </c>
      <c r="B54" s="753">
        <f>'PP - Data'!B89</f>
        <v>0</v>
      </c>
      <c r="C54" s="753">
        <f>'PP - Data'!C89</f>
        <v>0.007936507937</v>
      </c>
      <c r="D54" s="753">
        <f>'PP - Data'!D89</f>
        <v>0.004651162791</v>
      </c>
      <c r="E54" s="753">
        <f>'PP - Data'!E89</f>
        <v>0</v>
      </c>
      <c r="F54" s="753">
        <f>'PP - Data'!F89</f>
        <v>0</v>
      </c>
      <c r="G54" s="753">
        <f>'PP - Data'!G89</f>
        <v>0.008403361345</v>
      </c>
      <c r="H54" s="753">
        <f>'PP - Data'!H89</f>
        <v>0</v>
      </c>
      <c r="I54" s="753">
        <f>'PP - Data'!I89</f>
        <v>0.01470588235</v>
      </c>
      <c r="J54" s="753">
        <f>'PP - Data'!J89</f>
        <v>0</v>
      </c>
      <c r="K54" s="753">
        <f>'PP - Data'!K89</f>
        <v>0</v>
      </c>
      <c r="L54" s="753">
        <f>'PP - Data'!L89</f>
        <v>0</v>
      </c>
      <c r="M54" s="753">
        <f>'PP - Data'!M89</f>
        <v>0</v>
      </c>
      <c r="N54" s="753">
        <f>'PP - Data'!N89</f>
        <v>0</v>
      </c>
      <c r="O54" s="753">
        <f>'PP - Data'!O89</f>
        <v>0</v>
      </c>
      <c r="P54" s="753">
        <f>'PP - Data'!P89</f>
        <v>0</v>
      </c>
      <c r="Q54" s="753">
        <f>'PP - Data'!Q89</f>
        <v>0</v>
      </c>
      <c r="R54" s="753">
        <f>'PP - Data'!R89</f>
        <v>0</v>
      </c>
      <c r="S54" s="753">
        <f>'PP - Data'!S89</f>
        <v>0</v>
      </c>
      <c r="T54" s="753">
        <f>'PP - Data'!T89</f>
        <v>0</v>
      </c>
      <c r="U54" s="753">
        <f>'PP - Data'!U89</f>
        <v>0</v>
      </c>
      <c r="V54" s="753">
        <f>'PP - Data'!V89</f>
        <v>0.02941176471</v>
      </c>
      <c r="W54" s="753">
        <f>'PP - Data'!W89</f>
        <v>0</v>
      </c>
      <c r="X54" s="753">
        <f>'PP - Data'!X89</f>
        <v>0</v>
      </c>
      <c r="Y54" s="753">
        <f>'PP - Data'!Y89</f>
        <v>0</v>
      </c>
      <c r="Z54" s="753">
        <f>'PP - Data'!Z89</f>
        <v>0</v>
      </c>
      <c r="AA54" s="753">
        <f>'PP - Data'!AA89</f>
        <v>0</v>
      </c>
      <c r="AB54" s="753">
        <f>'PP - Data'!AB89</f>
        <v>0</v>
      </c>
      <c r="AC54" s="753">
        <f>'PP - Data'!AC89</f>
        <v>0</v>
      </c>
      <c r="AD54" s="753">
        <f>'PP - Data'!AD89</f>
        <v>0</v>
      </c>
      <c r="AE54" s="753">
        <f>'PP - Data'!AE89</f>
        <v>0</v>
      </c>
      <c r="AF54" s="753">
        <f>'PP - Data'!AF89</f>
        <v>0</v>
      </c>
    </row>
    <row r="55">
      <c r="G55" s="138"/>
    </row>
    <row r="56">
      <c r="A56" s="745" t="s">
        <v>1751</v>
      </c>
      <c r="B56" s="319"/>
      <c r="C56" s="319"/>
      <c r="D56" s="319"/>
      <c r="E56" s="319"/>
      <c r="F56" s="319"/>
      <c r="G56" s="319"/>
      <c r="H56" s="319"/>
      <c r="I56" s="319"/>
      <c r="J56" s="319"/>
      <c r="K56" s="319"/>
      <c r="L56" s="319"/>
      <c r="M56" s="319"/>
      <c r="N56" s="319"/>
      <c r="O56" s="319"/>
      <c r="P56" s="319"/>
      <c r="Q56" s="319"/>
      <c r="R56" s="319"/>
      <c r="S56" s="319"/>
      <c r="T56" s="319"/>
      <c r="U56" s="319"/>
      <c r="V56" s="319"/>
      <c r="W56" s="319"/>
      <c r="X56" s="319"/>
      <c r="Y56" s="319"/>
      <c r="Z56" s="741"/>
      <c r="AA56" s="319"/>
      <c r="AB56" s="319"/>
      <c r="AC56" s="319"/>
      <c r="AD56" s="319"/>
      <c r="AE56" s="319"/>
      <c r="AF56" s="319"/>
    </row>
    <row r="57">
      <c r="B57" s="319"/>
      <c r="C57" s="319"/>
      <c r="D57" s="319"/>
      <c r="E57" s="319"/>
      <c r="F57" s="319"/>
      <c r="G57" s="319"/>
      <c r="H57" s="319"/>
      <c r="I57" s="319"/>
      <c r="J57" s="319"/>
      <c r="K57" s="319"/>
      <c r="L57" s="319"/>
      <c r="M57" s="319"/>
      <c r="N57" s="319"/>
      <c r="O57" s="319"/>
      <c r="P57" s="319"/>
      <c r="Q57" s="319"/>
      <c r="R57" s="319"/>
      <c r="S57" s="319"/>
      <c r="T57" s="319"/>
      <c r="U57" s="319"/>
      <c r="V57" s="319"/>
      <c r="W57" s="319"/>
      <c r="X57" s="319"/>
      <c r="Y57" s="319"/>
      <c r="Z57" s="741"/>
      <c r="AA57" s="319"/>
      <c r="AB57" s="319"/>
      <c r="AC57" s="319"/>
      <c r="AD57" s="319"/>
      <c r="AE57" s="319"/>
      <c r="AF57" s="319"/>
    </row>
    <row r="58">
      <c r="A58" s="85" t="s">
        <v>1731</v>
      </c>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741"/>
      <c r="AA58" s="319"/>
      <c r="AB58" s="319"/>
      <c r="AC58" s="319"/>
      <c r="AD58" s="319"/>
      <c r="AE58" s="319"/>
      <c r="AF58" s="319"/>
    </row>
    <row r="59">
      <c r="A59" s="2" t="s">
        <v>1732</v>
      </c>
      <c r="B59" s="105">
        <f>'PP - Data'!B109</f>
        <v>0</v>
      </c>
      <c r="C59" s="105">
        <f>'PP - Data'!C109</f>
        <v>0</v>
      </c>
      <c r="D59" s="105">
        <f>'PP - Data'!D109</f>
        <v>0</v>
      </c>
      <c r="E59" s="105">
        <f>'PP - Data'!E109</f>
        <v>0.03571428571</v>
      </c>
      <c r="F59" s="105">
        <f>'PP - Data'!F109</f>
        <v>0.02083333333</v>
      </c>
      <c r="G59" s="105">
        <f>'PP - Data'!G109</f>
        <v>0</v>
      </c>
      <c r="H59" s="105">
        <f>'PP - Data'!H109</f>
        <v>0</v>
      </c>
      <c r="I59" s="105">
        <f>'PP - Data'!I109</f>
        <v>0</v>
      </c>
      <c r="J59" s="105">
        <f>'PP - Data'!J109</f>
        <v>0.03703703704</v>
      </c>
      <c r="K59" s="105">
        <f>'PP - Data'!K109</f>
        <v>0</v>
      </c>
      <c r="L59" s="105">
        <f>'PP - Data'!L109</f>
        <v>0.05</v>
      </c>
      <c r="M59" s="105">
        <f>'PP - Data'!M109</f>
        <v>0</v>
      </c>
      <c r="N59" s="105">
        <f>'PP - Data'!N109</f>
        <v>0.0625</v>
      </c>
      <c r="O59" s="105">
        <f>'PP - Data'!O109</f>
        <v>0.05617977528</v>
      </c>
      <c r="P59" s="105">
        <f>'PP - Data'!P109</f>
        <v>0.04225352113</v>
      </c>
      <c r="Q59" s="105">
        <f>'PP - Data'!Q109</f>
        <v>0.03571428571</v>
      </c>
      <c r="R59" s="105">
        <f>'PP - Data'!R109</f>
        <v>0.02702702703</v>
      </c>
      <c r="S59" s="105">
        <f>'PP - Data'!S109</f>
        <v>0.1142857143</v>
      </c>
      <c r="T59" s="105">
        <f>'PP - Data'!T109</f>
        <v>0.08771929825</v>
      </c>
      <c r="U59" s="105">
        <f>'PP - Data'!U109</f>
        <v>0.09523809524</v>
      </c>
      <c r="V59" s="105">
        <f>'PP - Data'!V109</f>
        <v>0</v>
      </c>
      <c r="W59" s="105">
        <f>'PP - Data'!W109</f>
        <v>0.1111111111</v>
      </c>
      <c r="X59" s="105">
        <f>'PP - Data'!X109</f>
        <v>0</v>
      </c>
      <c r="Y59" s="105">
        <f>'PP - Data'!Y109</f>
        <v>0</v>
      </c>
      <c r="Z59" s="105">
        <f>'PP - Data'!Z109</f>
        <v>0.03571428571</v>
      </c>
      <c r="AA59" s="105">
        <f>'PP - Data'!AA109</f>
        <v>0</v>
      </c>
      <c r="AB59" s="105">
        <f>'PP - Data'!AB109</f>
        <v>0.125</v>
      </c>
      <c r="AC59" s="105">
        <f>'PP - Data'!AC109</f>
        <v>0</v>
      </c>
      <c r="AD59" s="105">
        <f>'PP - Data'!AD109</f>
        <v>0</v>
      </c>
      <c r="AE59" s="105">
        <f>'PP - Data'!AE109</f>
        <v>0</v>
      </c>
      <c r="AF59" s="105">
        <f>'PP - Data'!AF109</f>
        <v>0.1176470588</v>
      </c>
    </row>
    <row r="60">
      <c r="A60" s="2" t="s">
        <v>1733</v>
      </c>
      <c r="B60" s="105">
        <f>'PP - Data'!B110</f>
        <v>0.6046511628</v>
      </c>
      <c r="C60" s="105">
        <f>'PP - Data'!C110</f>
        <v>0.5476190476</v>
      </c>
      <c r="D60" s="105">
        <f>'PP - Data'!D110</f>
        <v>0.4912280702</v>
      </c>
      <c r="E60" s="105">
        <f>'PP - Data'!E110</f>
        <v>0.3214285714</v>
      </c>
      <c r="F60" s="105">
        <f>'PP - Data'!F110</f>
        <v>0.375</v>
      </c>
      <c r="G60" s="105">
        <f>'PP - Data'!G110</f>
        <v>0.4411764706</v>
      </c>
      <c r="H60" s="105">
        <f>'PP - Data'!H110</f>
        <v>0.5</v>
      </c>
      <c r="I60" s="105">
        <f>'PP - Data'!I110</f>
        <v>0.2</v>
      </c>
      <c r="J60" s="105">
        <f>'PP - Data'!J110</f>
        <v>0.4444444444</v>
      </c>
      <c r="K60" s="105">
        <f>'PP - Data'!K110</f>
        <v>0.3333333333</v>
      </c>
      <c r="L60" s="105">
        <f>'PP - Data'!L110</f>
        <v>0.15</v>
      </c>
      <c r="M60" s="105">
        <f>'PP - Data'!M110</f>
        <v>0.2727272727</v>
      </c>
      <c r="N60" s="105">
        <f>'PP - Data'!N110</f>
        <v>0.125</v>
      </c>
      <c r="O60" s="105">
        <f>'PP - Data'!O110</f>
        <v>0.1629213483</v>
      </c>
      <c r="P60" s="105">
        <f>'PP - Data'!P110</f>
        <v>0.1549295775</v>
      </c>
      <c r="Q60" s="105">
        <f>'PP - Data'!Q110</f>
        <v>0.25</v>
      </c>
      <c r="R60" s="105">
        <f>'PP - Data'!R110</f>
        <v>0.2027027027</v>
      </c>
      <c r="S60" s="105">
        <f>'PP - Data'!S110</f>
        <v>0.2571428571</v>
      </c>
      <c r="T60" s="105">
        <f>'PP - Data'!T110</f>
        <v>0.2105263158</v>
      </c>
      <c r="U60" s="105">
        <f>'PP - Data'!U110</f>
        <v>0.1904761905</v>
      </c>
      <c r="V60" s="105">
        <f>'PP - Data'!V110</f>
        <v>0.1333333333</v>
      </c>
      <c r="W60" s="105">
        <f>'PP - Data'!W110</f>
        <v>0.3888888889</v>
      </c>
      <c r="X60" s="105">
        <f>'PP - Data'!X110</f>
        <v>0.5263157895</v>
      </c>
      <c r="Y60" s="105">
        <f>'PP - Data'!Y110</f>
        <v>0.24</v>
      </c>
      <c r="Z60" s="105">
        <f>'PP - Data'!Z110</f>
        <v>0.2857142857</v>
      </c>
      <c r="AA60" s="105">
        <f>'PP - Data'!AA110</f>
        <v>0.2666666667</v>
      </c>
      <c r="AB60" s="105">
        <f>'PP - Data'!AB110</f>
        <v>0</v>
      </c>
      <c r="AC60" s="105">
        <f>'PP - Data'!AC110</f>
        <v>0</v>
      </c>
      <c r="AD60" s="105">
        <f>'PP - Data'!AD110</f>
        <v>0.4166666667</v>
      </c>
      <c r="AE60" s="105">
        <f>'PP - Data'!AE110</f>
        <v>0.3</v>
      </c>
      <c r="AF60" s="105">
        <f>'PP - Data'!AF110</f>
        <v>0.2352941176</v>
      </c>
    </row>
    <row r="61">
      <c r="A61" s="2" t="s">
        <v>1734</v>
      </c>
      <c r="B61" s="105">
        <f>'PP - Data'!B111</f>
        <v>0.2790697674</v>
      </c>
      <c r="C61" s="105">
        <f>'PP - Data'!C111</f>
        <v>0.3571428571</v>
      </c>
      <c r="D61" s="105">
        <f>'PP - Data'!D111</f>
        <v>0.350877193</v>
      </c>
      <c r="E61" s="105">
        <f>'PP - Data'!E111</f>
        <v>0.5</v>
      </c>
      <c r="F61" s="105">
        <f>'PP - Data'!F111</f>
        <v>0.4166666667</v>
      </c>
      <c r="G61" s="105">
        <f>'PP - Data'!G111</f>
        <v>0.4705882353</v>
      </c>
      <c r="H61" s="105">
        <f>'PP - Data'!H111</f>
        <v>0.375</v>
      </c>
      <c r="I61" s="105">
        <f>'PP - Data'!I111</f>
        <v>0.3666666667</v>
      </c>
      <c r="J61" s="105">
        <f>'PP - Data'!J111</f>
        <v>0.3703703704</v>
      </c>
      <c r="K61" s="105">
        <f>'PP - Data'!K111</f>
        <v>0.5</v>
      </c>
      <c r="L61" s="105">
        <f>'PP - Data'!L111</f>
        <v>0.5</v>
      </c>
      <c r="M61" s="105">
        <f>'PP - Data'!M111</f>
        <v>0.4545454545</v>
      </c>
      <c r="N61" s="105">
        <f>'PP - Data'!N111</f>
        <v>0.6875</v>
      </c>
      <c r="O61" s="105">
        <f>'PP - Data'!O111</f>
        <v>0.5337078652</v>
      </c>
      <c r="P61" s="105">
        <f>'PP - Data'!P111</f>
        <v>0.5915492958</v>
      </c>
      <c r="Q61" s="105">
        <f>'PP - Data'!Q111</f>
        <v>0.3571428571</v>
      </c>
      <c r="R61" s="105">
        <f>'PP - Data'!R111</f>
        <v>0.5135135135</v>
      </c>
      <c r="S61" s="105">
        <f>'PP - Data'!S111</f>
        <v>0.3714285714</v>
      </c>
      <c r="T61" s="105">
        <f>'PP - Data'!T111</f>
        <v>0.4736842105</v>
      </c>
      <c r="U61" s="105">
        <f>'PP - Data'!U111</f>
        <v>0.2857142857</v>
      </c>
      <c r="V61" s="105">
        <f>'PP - Data'!V111</f>
        <v>0.5333333333</v>
      </c>
      <c r="W61" s="105">
        <f>'PP - Data'!W111</f>
        <v>0.4444444444</v>
      </c>
      <c r="X61" s="105">
        <f>'PP - Data'!X111</f>
        <v>0.1578947368</v>
      </c>
      <c r="Y61" s="105">
        <f>'PP - Data'!Y111</f>
        <v>0.32</v>
      </c>
      <c r="Z61" s="105">
        <f>'PP - Data'!Z111</f>
        <v>0.3928571429</v>
      </c>
      <c r="AA61" s="105">
        <f>'PP - Data'!AA111</f>
        <v>0.4</v>
      </c>
      <c r="AB61" s="105">
        <f>'PP - Data'!AB111</f>
        <v>0.5</v>
      </c>
      <c r="AC61" s="105">
        <f>'PP - Data'!AC111</f>
        <v>0.5</v>
      </c>
      <c r="AD61" s="105">
        <f>'PP - Data'!AD111</f>
        <v>0.3333333333</v>
      </c>
      <c r="AE61" s="105">
        <f>'PP - Data'!AE111</f>
        <v>0.4</v>
      </c>
      <c r="AF61" s="105">
        <f>'PP - Data'!AF111</f>
        <v>0.2352941176</v>
      </c>
    </row>
    <row r="62">
      <c r="A62" s="2" t="s">
        <v>1735</v>
      </c>
      <c r="B62" s="105">
        <f>'PP - Data'!B112</f>
        <v>0.1162790698</v>
      </c>
      <c r="C62" s="105">
        <f>'PP - Data'!C112</f>
        <v>0.09523809524</v>
      </c>
      <c r="D62" s="105">
        <f>'PP - Data'!D112</f>
        <v>0.1578947368</v>
      </c>
      <c r="E62" s="105">
        <f>'PP - Data'!E112</f>
        <v>0.1428571429</v>
      </c>
      <c r="F62" s="105">
        <f>'PP - Data'!F112</f>
        <v>0.1875</v>
      </c>
      <c r="G62" s="105">
        <f>'PP - Data'!G112</f>
        <v>0.08823529412</v>
      </c>
      <c r="H62" s="105">
        <f>'PP - Data'!H112</f>
        <v>0.125</v>
      </c>
      <c r="I62" s="105">
        <f>'PP - Data'!I112</f>
        <v>0.4333333333</v>
      </c>
      <c r="J62" s="105">
        <f>'PP - Data'!J112</f>
        <v>0.1481481481</v>
      </c>
      <c r="K62" s="105">
        <f>'PP - Data'!K112</f>
        <v>0.1666666667</v>
      </c>
      <c r="L62" s="105">
        <f>'PP - Data'!L112</f>
        <v>0.3</v>
      </c>
      <c r="M62" s="105">
        <f>'PP - Data'!M112</f>
        <v>0.2727272727</v>
      </c>
      <c r="N62" s="105">
        <f>'PP - Data'!N112</f>
        <v>0.125</v>
      </c>
      <c r="O62" s="105">
        <f>'PP - Data'!O112</f>
        <v>0.2471910112</v>
      </c>
      <c r="P62" s="105">
        <f>'PP - Data'!P112</f>
        <v>0.2112676056</v>
      </c>
      <c r="Q62" s="105">
        <f>'PP - Data'!Q112</f>
        <v>0.3571428571</v>
      </c>
      <c r="R62" s="105">
        <f>'PP - Data'!R112</f>
        <v>0.2567567568</v>
      </c>
      <c r="S62" s="105">
        <f>'PP - Data'!S112</f>
        <v>0.2571428571</v>
      </c>
      <c r="T62" s="105">
        <f>'PP - Data'!T112</f>
        <v>0.2280701754</v>
      </c>
      <c r="U62" s="105">
        <f>'PP - Data'!U112</f>
        <v>0.4285714286</v>
      </c>
      <c r="V62" s="105">
        <f>'PP - Data'!V112</f>
        <v>0.3333333333</v>
      </c>
      <c r="W62" s="105">
        <f>'PP - Data'!W112</f>
        <v>0.05555555556</v>
      </c>
      <c r="X62" s="105">
        <f>'PP - Data'!X112</f>
        <v>0.3157894737</v>
      </c>
      <c r="Y62" s="105">
        <f>'PP - Data'!Y112</f>
        <v>0.44</v>
      </c>
      <c r="Z62" s="105">
        <f>'PP - Data'!Z112</f>
        <v>0.2857142857</v>
      </c>
      <c r="AA62" s="105">
        <f>'PP - Data'!AA112</f>
        <v>0.3333333333</v>
      </c>
      <c r="AB62" s="105">
        <f>'PP - Data'!AB112</f>
        <v>0.375</v>
      </c>
      <c r="AC62" s="105">
        <f>'PP - Data'!AC112</f>
        <v>0.5</v>
      </c>
      <c r="AD62" s="105">
        <f>'PP - Data'!AD112</f>
        <v>0.25</v>
      </c>
      <c r="AE62" s="105">
        <f>'PP - Data'!AE112</f>
        <v>0.3</v>
      </c>
      <c r="AF62" s="105">
        <f>'PP - Data'!AF112</f>
        <v>0.4117647059</v>
      </c>
    </row>
    <row r="63">
      <c r="A63" s="85" t="s">
        <v>1737</v>
      </c>
      <c r="B63" s="319"/>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741"/>
      <c r="AA63" s="319"/>
      <c r="AB63" s="319"/>
      <c r="AC63" s="319"/>
      <c r="AD63" s="319"/>
      <c r="AE63" s="319"/>
      <c r="AF63" s="319"/>
    </row>
    <row r="64" collapsed="1">
      <c r="A64" s="2" t="s">
        <v>1738</v>
      </c>
      <c r="B64" s="105">
        <f>'PP - Data'!B124</f>
        <v>0.3666666667</v>
      </c>
      <c r="C64" s="105">
        <f>'PP - Data'!C124</f>
        <v>0.4705882353</v>
      </c>
      <c r="D64" s="105">
        <f>'PP - Data'!D124</f>
        <v>0.3797468354</v>
      </c>
      <c r="E64" s="105">
        <f>'PP - Data'!E124</f>
        <v>0.3766233766</v>
      </c>
      <c r="F64" s="105">
        <f>'PP - Data'!F124</f>
        <v>0.3</v>
      </c>
      <c r="G64" s="105">
        <f>'PP - Data'!G124</f>
        <v>0.4583333333</v>
      </c>
      <c r="H64" s="105">
        <f>'PP - Data'!H124</f>
        <v>0.4081632653</v>
      </c>
      <c r="I64" s="105">
        <f>'PP - Data'!I124</f>
        <v>0.3076923077</v>
      </c>
      <c r="J64" s="105">
        <f>'PP - Data'!J124</f>
        <v>0.4693877551</v>
      </c>
      <c r="K64" s="105">
        <f>'PP - Data'!K124</f>
        <v>0.3684210526</v>
      </c>
      <c r="L64" s="105">
        <f>'PP - Data'!L124</f>
        <v>0.3611111111</v>
      </c>
      <c r="M64" s="105">
        <f>'PP - Data'!M124</f>
        <v>0.4375</v>
      </c>
      <c r="N64" s="105">
        <f>'PP - Data'!N124</f>
        <v>0.4210526316</v>
      </c>
      <c r="O64" s="105">
        <f>'PP - Data'!O124</f>
        <v>0.3448275862</v>
      </c>
      <c r="P64" s="105">
        <f>'PP - Data'!P124</f>
        <v>0.316017316</v>
      </c>
      <c r="Q64" s="105">
        <f>'PP - Data'!Q124</f>
        <v>0.3157894737</v>
      </c>
      <c r="R64" s="105">
        <f>'PP - Data'!R124</f>
        <v>0.3025210084</v>
      </c>
      <c r="S64" s="105">
        <f>'PP - Data'!S124</f>
        <v>0.2047244094</v>
      </c>
      <c r="T64" s="105">
        <f>'PP - Data'!T124</f>
        <v>0.2857142857</v>
      </c>
      <c r="U64" s="105">
        <f>'PP - Data'!U124</f>
        <v>0.3898305085</v>
      </c>
      <c r="V64" s="105">
        <f>'PP - Data'!V124</f>
        <v>0.3142857143</v>
      </c>
      <c r="W64" s="105">
        <f>'PP - Data'!W124</f>
        <v>0.3170731707</v>
      </c>
      <c r="X64" s="105">
        <f>'PP - Data'!X124</f>
        <v>0.1818181818</v>
      </c>
      <c r="Y64" s="105">
        <f>'PP - Data'!Y124</f>
        <v>0.3333333333</v>
      </c>
      <c r="Z64" s="105">
        <f>'PP - Data'!Z124</f>
        <v>0.3174603175</v>
      </c>
      <c r="AA64" s="105">
        <f>'PP - Data'!AA124</f>
        <v>0.4</v>
      </c>
      <c r="AB64" s="105">
        <f>'PP - Data'!AB124</f>
        <v>0.3846153846</v>
      </c>
      <c r="AC64" s="105">
        <f>'PP - Data'!AC124</f>
        <v>0.125</v>
      </c>
      <c r="AD64" s="105">
        <f>'PP - Data'!AD124</f>
        <v>0.3636363636</v>
      </c>
      <c r="AE64" s="105">
        <f>'PP - Data'!AE124</f>
        <v>0.1</v>
      </c>
      <c r="AF64" s="105">
        <f>'PP - Data'!AF124</f>
        <v>0.2926829268</v>
      </c>
    </row>
    <row r="65" hidden="1" outlineLevel="1">
      <c r="A65" s="746"/>
      <c r="B65" s="319"/>
      <c r="C65" s="319"/>
      <c r="D65" s="319"/>
      <c r="E65" s="319"/>
      <c r="F65" s="319"/>
      <c r="G65" s="319"/>
      <c r="H65" s="319"/>
      <c r="I65" s="319"/>
      <c r="J65" s="319"/>
      <c r="K65" s="84"/>
      <c r="L65" s="84"/>
      <c r="M65" s="84"/>
      <c r="N65" s="84"/>
      <c r="O65" s="84"/>
      <c r="P65" s="84"/>
      <c r="Q65" s="84"/>
      <c r="R65" s="84"/>
      <c r="S65" s="84"/>
      <c r="T65" s="84"/>
      <c r="U65" s="84"/>
      <c r="V65" s="84"/>
      <c r="W65" s="84"/>
      <c r="X65" s="84"/>
      <c r="Y65" s="84"/>
      <c r="Z65" s="84"/>
      <c r="AA65" s="84"/>
      <c r="AB65" s="84"/>
      <c r="AC65" s="84"/>
      <c r="AD65" s="84"/>
      <c r="AE65" s="84"/>
      <c r="AF65" s="84"/>
    </row>
    <row r="66" hidden="1" outlineLevel="1">
      <c r="A66" s="747" t="s">
        <v>1747</v>
      </c>
      <c r="B66" s="748">
        <f>'PP - Data'!B138</f>
        <v>0.9090909091</v>
      </c>
      <c r="C66" s="748">
        <f>'PP - Data'!C138</f>
        <v>0.78125</v>
      </c>
      <c r="D66" s="748">
        <f>'PP - Data'!D138</f>
        <v>0.8</v>
      </c>
      <c r="E66" s="748">
        <f>'PP - Data'!E138</f>
        <v>0.6206896552</v>
      </c>
      <c r="F66" s="748">
        <f>'PP - Data'!F138</f>
        <v>0.9047619048</v>
      </c>
      <c r="G66" s="748">
        <f>'PP - Data'!G138</f>
        <v>0.8636363636</v>
      </c>
      <c r="H66" s="748">
        <f>'PP - Data'!H138</f>
        <v>0.9</v>
      </c>
      <c r="I66" s="748">
        <f>'PP - Data'!I138</f>
        <v>0.875</v>
      </c>
      <c r="J66" s="748">
        <f>'PP - Data'!J138</f>
        <v>0.652173913</v>
      </c>
      <c r="K66" s="748">
        <f>'PP - Data'!K138</f>
        <v>0.9047619048</v>
      </c>
      <c r="L66" s="748">
        <f>'PP - Data'!L138</f>
        <v>0.8461538462</v>
      </c>
      <c r="M66" s="748">
        <f>'PP - Data'!M138</f>
        <v>0.9285714286</v>
      </c>
      <c r="N66" s="748">
        <f>'PP - Data'!N138</f>
        <v>0.6875</v>
      </c>
      <c r="O66" s="748">
        <f>'PP - Data'!O138</f>
        <v>0.725</v>
      </c>
      <c r="P66" s="748">
        <f>'PP - Data'!P138</f>
        <v>0.7808219178</v>
      </c>
      <c r="Q66" s="748">
        <f>'PP - Data'!Q138</f>
        <v>0.6333333333</v>
      </c>
      <c r="R66" s="748">
        <f>'PP - Data'!R138</f>
        <v>0.7916666667</v>
      </c>
      <c r="S66" s="748">
        <f>'PP - Data'!S138</f>
        <v>0.6538461538</v>
      </c>
      <c r="T66" s="748">
        <f>'PP - Data'!T138</f>
        <v>0.6724137931</v>
      </c>
      <c r="U66" s="748">
        <f>'PP - Data'!U138</f>
        <v>0.6956521739</v>
      </c>
      <c r="V66" s="748">
        <f>'PP - Data'!V138</f>
        <v>0.5454545455</v>
      </c>
      <c r="W66" s="748">
        <f>'PP - Data'!W138</f>
        <v>0.8461538462</v>
      </c>
      <c r="X66" s="748">
        <f>'PP - Data'!X138</f>
        <v>1</v>
      </c>
      <c r="Y66" s="748">
        <f>'PP - Data'!Y138</f>
        <v>0.8421052632</v>
      </c>
      <c r="Z66" s="748">
        <f>'PP - Data'!Z138</f>
        <v>0.8</v>
      </c>
      <c r="AA66" s="748">
        <f>'PP - Data'!AA138</f>
        <v>0.8125</v>
      </c>
      <c r="AB66" s="748">
        <f>'PP - Data'!AB138</f>
        <v>0.6</v>
      </c>
      <c r="AC66" s="748">
        <f>'PP - Data'!AC138</f>
        <v>0.6666666667</v>
      </c>
      <c r="AD66" s="748">
        <f>'PP - Data'!AD138</f>
        <v>0.75</v>
      </c>
      <c r="AE66" s="748">
        <f>'PP - Data'!AE138</f>
        <v>0</v>
      </c>
      <c r="AF66" s="748">
        <f>'PP - Data'!AF138</f>
        <v>0.9166666667</v>
      </c>
    </row>
    <row r="67" hidden="1" outlineLevel="1">
      <c r="A67" s="749" t="s">
        <v>1748</v>
      </c>
      <c r="B67" s="105">
        <f>'PP - Data'!B139</f>
        <v>0.04545454545</v>
      </c>
      <c r="C67" s="105">
        <f>'PP - Data'!C139</f>
        <v>0.0625</v>
      </c>
      <c r="D67" s="105">
        <f>'PP - Data'!D139</f>
        <v>0.06666666667</v>
      </c>
      <c r="E67" s="105">
        <f>'PP - Data'!E139</f>
        <v>0.06896551724</v>
      </c>
      <c r="F67" s="105">
        <f>'PP - Data'!F139</f>
        <v>0</v>
      </c>
      <c r="G67" s="105">
        <f>'PP - Data'!G139</f>
        <v>0.04545454545</v>
      </c>
      <c r="H67" s="105">
        <f>'PP - Data'!H139</f>
        <v>0</v>
      </c>
      <c r="I67" s="105">
        <f>'PP - Data'!I139</f>
        <v>0.0625</v>
      </c>
      <c r="J67" s="105">
        <f>'PP - Data'!J139</f>
        <v>0.1739130435</v>
      </c>
      <c r="K67" s="105">
        <f>'PP - Data'!K139</f>
        <v>0</v>
      </c>
      <c r="L67" s="105">
        <f>'PP - Data'!L139</f>
        <v>0</v>
      </c>
      <c r="M67" s="105">
        <f>'PP - Data'!M139</f>
        <v>0</v>
      </c>
      <c r="N67" s="105">
        <f>'PP - Data'!N139</f>
        <v>0.125</v>
      </c>
      <c r="O67" s="105">
        <f>'PP - Data'!O139</f>
        <v>0.05357142857</v>
      </c>
      <c r="P67" s="105">
        <f>'PP - Data'!P139</f>
        <v>0.04109589041</v>
      </c>
      <c r="Q67" s="105">
        <f>'PP - Data'!Q139</f>
        <v>0.1666666667</v>
      </c>
      <c r="R67" s="105">
        <f>'PP - Data'!R139</f>
        <v>0.05555555556</v>
      </c>
      <c r="S67" s="105">
        <f>'PP - Data'!S139</f>
        <v>0.1153846154</v>
      </c>
      <c r="T67" s="105">
        <f>'PP - Data'!T139</f>
        <v>0.06896551724</v>
      </c>
      <c r="U67" s="105">
        <f>'PP - Data'!U139</f>
        <v>0.08695652174</v>
      </c>
      <c r="V67" s="105">
        <f>'PP - Data'!V139</f>
        <v>0</v>
      </c>
      <c r="W67" s="105">
        <f>'PP - Data'!W139</f>
        <v>0.07692307692</v>
      </c>
      <c r="X67" s="105">
        <f>'PP - Data'!X139</f>
        <v>0</v>
      </c>
      <c r="Y67" s="105">
        <f>'PP - Data'!Y139</f>
        <v>0.05263157895</v>
      </c>
      <c r="Z67" s="105">
        <f>'PP - Data'!Z139</f>
        <v>0.05</v>
      </c>
      <c r="AA67" s="105">
        <f>'PP - Data'!AA139</f>
        <v>0.125</v>
      </c>
      <c r="AB67" s="105">
        <f>'PP - Data'!AB139</f>
        <v>0</v>
      </c>
      <c r="AC67" s="105">
        <f>'PP - Data'!AC139</f>
        <v>0.3333333333</v>
      </c>
      <c r="AD67" s="105">
        <f>'PP - Data'!AD139</f>
        <v>0</v>
      </c>
      <c r="AE67" s="105">
        <f>'PP - Data'!AE139</f>
        <v>0.5</v>
      </c>
      <c r="AF67" s="105">
        <f>'PP - Data'!AF139</f>
        <v>0</v>
      </c>
    </row>
    <row r="68" hidden="1" outlineLevel="1">
      <c r="A68" s="750" t="s">
        <v>1749</v>
      </c>
      <c r="B68" s="751">
        <f>'PP - Data'!B140</f>
        <v>0.04545454545</v>
      </c>
      <c r="C68" s="751">
        <f>'PP - Data'!C140</f>
        <v>0.15625</v>
      </c>
      <c r="D68" s="751">
        <f>'PP - Data'!D140</f>
        <v>0.1333333333</v>
      </c>
      <c r="E68" s="751">
        <f>'PP - Data'!E140</f>
        <v>0.3103448276</v>
      </c>
      <c r="F68" s="751">
        <f>'PP - Data'!F140</f>
        <v>0.09523809524</v>
      </c>
      <c r="G68" s="751">
        <f>'PP - Data'!G140</f>
        <v>0.09090909091</v>
      </c>
      <c r="H68" s="751">
        <f>'PP - Data'!H140</f>
        <v>0.1</v>
      </c>
      <c r="I68" s="751">
        <f>'PP - Data'!I140</f>
        <v>0.0625</v>
      </c>
      <c r="J68" s="751">
        <f>'PP - Data'!J140</f>
        <v>0.1739130435</v>
      </c>
      <c r="K68" s="751">
        <f>'PP - Data'!K140</f>
        <v>0.09523809524</v>
      </c>
      <c r="L68" s="751">
        <f>'PP - Data'!L140</f>
        <v>0.1538461538</v>
      </c>
      <c r="M68" s="751">
        <f>'PP - Data'!M140</f>
        <v>0.07142857143</v>
      </c>
      <c r="N68" s="751">
        <f>'PP - Data'!N140</f>
        <v>0.1875</v>
      </c>
      <c r="O68" s="751">
        <f>'PP - Data'!O140</f>
        <v>0.2214285714</v>
      </c>
      <c r="P68" s="751">
        <f>'PP - Data'!P140</f>
        <v>0.1780821918</v>
      </c>
      <c r="Q68" s="751">
        <f>'PP - Data'!Q140</f>
        <v>0.2</v>
      </c>
      <c r="R68" s="751">
        <f>'PP - Data'!R140</f>
        <v>0.1527777778</v>
      </c>
      <c r="S68" s="751">
        <f>'PP - Data'!S140</f>
        <v>0.2307692308</v>
      </c>
      <c r="T68" s="751">
        <f>'PP - Data'!T140</f>
        <v>0.2586206897</v>
      </c>
      <c r="U68" s="751">
        <f>'PP - Data'!U140</f>
        <v>0.2173913043</v>
      </c>
      <c r="V68" s="751">
        <f>'PP - Data'!V140</f>
        <v>0.4545454545</v>
      </c>
      <c r="W68" s="751">
        <f>'PP - Data'!W140</f>
        <v>0.07692307692</v>
      </c>
      <c r="X68" s="751">
        <f>'PP - Data'!X140</f>
        <v>0</v>
      </c>
      <c r="Y68" s="751">
        <f>'PP - Data'!Y140</f>
        <v>0.1052631579</v>
      </c>
      <c r="Z68" s="751">
        <f>'PP - Data'!Z140</f>
        <v>0.15</v>
      </c>
      <c r="AA68" s="751">
        <f>'PP - Data'!AA140</f>
        <v>0.0625</v>
      </c>
      <c r="AB68" s="751">
        <f>'PP - Data'!AB140</f>
        <v>0.4</v>
      </c>
      <c r="AC68" s="751">
        <f>'PP - Data'!AC140</f>
        <v>0</v>
      </c>
      <c r="AD68" s="751">
        <f>'PP - Data'!AD140</f>
        <v>0.25</v>
      </c>
      <c r="AE68" s="751">
        <f>'PP - Data'!AE140</f>
        <v>0.5</v>
      </c>
      <c r="AF68" s="751">
        <f>'PP - Data'!AF140</f>
        <v>0.08333333333</v>
      </c>
    </row>
    <row r="69">
      <c r="A69" s="2" t="s">
        <v>1739</v>
      </c>
      <c r="B69" s="105">
        <f>'PP - Data'!B125</f>
        <v>0.4833333333</v>
      </c>
      <c r="C69" s="105">
        <f>'PP - Data'!C125</f>
        <v>0.3823529412</v>
      </c>
      <c r="D69" s="105">
        <f>'PP - Data'!D125</f>
        <v>0.4556962025</v>
      </c>
      <c r="E69" s="105">
        <f>'PP - Data'!E125</f>
        <v>0.5194805195</v>
      </c>
      <c r="F69" s="105">
        <f>'PP - Data'!F125</f>
        <v>0.4714285714</v>
      </c>
      <c r="G69" s="105">
        <f>'PP - Data'!G125</f>
        <v>0.3958333333</v>
      </c>
      <c r="H69" s="105">
        <f>'PP - Data'!H125</f>
        <v>0.4489795918</v>
      </c>
      <c r="I69" s="105">
        <f>'PP - Data'!I125</f>
        <v>0.5384615385</v>
      </c>
      <c r="J69" s="105">
        <f>'PP - Data'!J125</f>
        <v>0.387755102</v>
      </c>
      <c r="K69" s="105">
        <f>'PP - Data'!K125</f>
        <v>0.4385964912</v>
      </c>
      <c r="L69" s="105">
        <f>'PP - Data'!L125</f>
        <v>0.4166666667</v>
      </c>
      <c r="M69" s="105">
        <f>'PP - Data'!M125</f>
        <v>0.40625</v>
      </c>
      <c r="N69" s="105">
        <f>'PP - Data'!N125</f>
        <v>0.5</v>
      </c>
      <c r="O69" s="105">
        <f>'PP - Data'!O125</f>
        <v>0.4445812808</v>
      </c>
      <c r="P69" s="105">
        <f>'PP - Data'!P125</f>
        <v>0.5021645022</v>
      </c>
      <c r="Q69" s="105">
        <f>'PP - Data'!Q125</f>
        <v>0.4526315789</v>
      </c>
      <c r="R69" s="105">
        <f>'PP - Data'!R125</f>
        <v>0.5168067227</v>
      </c>
      <c r="S69" s="105">
        <f>'PP - Data'!S125</f>
        <v>0.5433070866</v>
      </c>
      <c r="T69" s="105">
        <f>'PP - Data'!T125</f>
        <v>0.4876847291</v>
      </c>
      <c r="U69" s="105">
        <f>'PP - Data'!U125</f>
        <v>0.5084745763</v>
      </c>
      <c r="V69" s="105">
        <f>'PP - Data'!V125</f>
        <v>0.6285714286</v>
      </c>
      <c r="W69" s="105">
        <f>'PP - Data'!W125</f>
        <v>0.6097560976</v>
      </c>
      <c r="X69" s="105">
        <f>'PP - Data'!X125</f>
        <v>0.6363636364</v>
      </c>
      <c r="Y69" s="105">
        <f>'PP - Data'!Y125</f>
        <v>0.4912280702</v>
      </c>
      <c r="Z69" s="105">
        <f>'PP - Data'!Z125</f>
        <v>0.5555555556</v>
      </c>
      <c r="AA69" s="105">
        <f>'PP - Data'!AA125</f>
        <v>0.475</v>
      </c>
      <c r="AB69" s="105">
        <f>'PP - Data'!AB125</f>
        <v>0.5384615385</v>
      </c>
      <c r="AC69" s="105">
        <f>'PP - Data'!AC125</f>
        <v>0.625</v>
      </c>
      <c r="AD69" s="105">
        <f>'PP - Data'!AD125</f>
        <v>0.5454545455</v>
      </c>
      <c r="AE69" s="105">
        <f>'PP - Data'!AE125</f>
        <v>0.7</v>
      </c>
      <c r="AF69" s="105">
        <f>'PP - Data'!AF125</f>
        <v>0.5365853659</v>
      </c>
    </row>
    <row r="70">
      <c r="A70" s="2" t="s">
        <v>256</v>
      </c>
      <c r="B70" s="105">
        <f>'PP - Data'!B126</f>
        <v>0</v>
      </c>
      <c r="C70" s="105">
        <f>'PP - Data'!C126</f>
        <v>0</v>
      </c>
      <c r="D70" s="105">
        <f>'PP - Data'!D126</f>
        <v>0.03797468354</v>
      </c>
      <c r="E70" s="105">
        <f>'PP - Data'!E126</f>
        <v>0.05194805195</v>
      </c>
      <c r="F70" s="105">
        <f>'PP - Data'!F126</f>
        <v>0.01428571429</v>
      </c>
      <c r="G70" s="105">
        <f>'PP - Data'!G126</f>
        <v>0.02083333333</v>
      </c>
      <c r="H70" s="105">
        <f>'PP - Data'!H126</f>
        <v>0.02040816327</v>
      </c>
      <c r="I70" s="105">
        <f>'PP - Data'!I126</f>
        <v>0</v>
      </c>
      <c r="J70" s="105">
        <f>'PP - Data'!J126</f>
        <v>0.0612244898</v>
      </c>
      <c r="K70" s="105">
        <f>'PP - Data'!K126</f>
        <v>0.01754385965</v>
      </c>
      <c r="L70" s="105">
        <f>'PP - Data'!L126</f>
        <v>0.05555555556</v>
      </c>
      <c r="M70" s="105">
        <f>'PP - Data'!M126</f>
        <v>0.0625</v>
      </c>
      <c r="N70" s="105">
        <f>'PP - Data'!N126</f>
        <v>0</v>
      </c>
      <c r="O70" s="105">
        <f>'PP - Data'!O126</f>
        <v>0.009852216749</v>
      </c>
      <c r="P70" s="105">
        <f>'PP - Data'!P126</f>
        <v>0.008658008658</v>
      </c>
      <c r="Q70" s="105">
        <f>'PP - Data'!Q126</f>
        <v>0.01052631579</v>
      </c>
      <c r="R70" s="105">
        <f>'PP - Data'!R126</f>
        <v>0.01680672269</v>
      </c>
      <c r="S70" s="105">
        <f>'PP - Data'!S126</f>
        <v>0.007874015748</v>
      </c>
      <c r="T70" s="105">
        <f>'PP - Data'!T126</f>
        <v>0.01477832512</v>
      </c>
      <c r="U70" s="105">
        <f>'PP - Data'!U126</f>
        <v>0.01694915254</v>
      </c>
      <c r="V70" s="105">
        <f>'PP - Data'!V126</f>
        <v>0</v>
      </c>
      <c r="W70" s="105">
        <f>'PP - Data'!W126</f>
        <v>0</v>
      </c>
      <c r="X70" s="105">
        <f>'PP - Data'!X126</f>
        <v>0.03636363636</v>
      </c>
      <c r="Y70" s="105">
        <f>'PP - Data'!Y126</f>
        <v>0</v>
      </c>
      <c r="Z70" s="105">
        <f>'PP - Data'!Z126</f>
        <v>0.01587301587</v>
      </c>
      <c r="AA70" s="105">
        <f>'PP - Data'!AA126</f>
        <v>0.025</v>
      </c>
      <c r="AB70" s="105">
        <f>'PP - Data'!AB126</f>
        <v>0</v>
      </c>
      <c r="AC70" s="105">
        <f>'PP - Data'!AC126</f>
        <v>0.04166666667</v>
      </c>
      <c r="AD70" s="105">
        <f>'PP - Data'!AD126</f>
        <v>0</v>
      </c>
      <c r="AE70" s="105">
        <f>'PP - Data'!AE126</f>
        <v>0</v>
      </c>
      <c r="AF70" s="105">
        <f>'PP - Data'!AF126</f>
        <v>0.0243902439</v>
      </c>
    </row>
    <row r="71">
      <c r="A71" s="2" t="s">
        <v>1740</v>
      </c>
      <c r="B71" s="105">
        <f>'PP - Data'!B127</f>
        <v>0.05</v>
      </c>
      <c r="C71" s="105">
        <f>'PP - Data'!C127</f>
        <v>0</v>
      </c>
      <c r="D71" s="105">
        <f>'PP - Data'!D127</f>
        <v>0.01265822785</v>
      </c>
      <c r="E71" s="105">
        <f>'PP - Data'!E127</f>
        <v>0</v>
      </c>
      <c r="F71" s="105">
        <f>'PP - Data'!F127</f>
        <v>0.02857142857</v>
      </c>
      <c r="G71" s="105">
        <f>'PP - Data'!G127</f>
        <v>0</v>
      </c>
      <c r="H71" s="105">
        <f>'PP - Data'!H127</f>
        <v>0</v>
      </c>
      <c r="I71" s="105">
        <f>'PP - Data'!I127</f>
        <v>0.01923076923</v>
      </c>
      <c r="J71" s="105">
        <f>'PP - Data'!J127</f>
        <v>0</v>
      </c>
      <c r="K71" s="105">
        <f>'PP - Data'!K127</f>
        <v>0</v>
      </c>
      <c r="L71" s="105">
        <f>'PP - Data'!L127</f>
        <v>0.02777777778</v>
      </c>
      <c r="M71" s="105">
        <f>'PP - Data'!M127</f>
        <v>0</v>
      </c>
      <c r="N71" s="105">
        <f>'PP - Data'!N127</f>
        <v>0.02631578947</v>
      </c>
      <c r="O71" s="105">
        <f>'PP - Data'!O127</f>
        <v>0.007389162562</v>
      </c>
      <c r="P71" s="105">
        <f>'PP - Data'!P127</f>
        <v>0.004329004329</v>
      </c>
      <c r="Q71" s="105">
        <f>'PP - Data'!Q127</f>
        <v>0</v>
      </c>
      <c r="R71" s="105">
        <f>'PP - Data'!R127</f>
        <v>0.008403361345</v>
      </c>
      <c r="S71" s="105">
        <f>'PP - Data'!S127</f>
        <v>0.007874015748</v>
      </c>
      <c r="T71" s="105">
        <f>'PP - Data'!T127</f>
        <v>0.02463054187</v>
      </c>
      <c r="U71" s="105">
        <f>'PP - Data'!U127</f>
        <v>0.01694915254</v>
      </c>
      <c r="V71" s="105">
        <f>'PP - Data'!V127</f>
        <v>0</v>
      </c>
      <c r="W71" s="105">
        <f>'PP - Data'!W127</f>
        <v>0</v>
      </c>
      <c r="X71" s="105">
        <f>'PP - Data'!X127</f>
        <v>0.01818181818</v>
      </c>
      <c r="Y71" s="105">
        <f>'PP - Data'!Y127</f>
        <v>0.0350877193</v>
      </c>
      <c r="Z71" s="105">
        <f>'PP - Data'!Z127</f>
        <v>0.03174603175</v>
      </c>
      <c r="AA71" s="105">
        <f>'PP - Data'!AA127</f>
        <v>0</v>
      </c>
      <c r="AB71" s="105">
        <f>'PP - Data'!AB127</f>
        <v>0</v>
      </c>
      <c r="AC71" s="105">
        <f>'PP - Data'!AC127</f>
        <v>0.08333333333</v>
      </c>
      <c r="AD71" s="105">
        <f>'PP - Data'!AD127</f>
        <v>0.0303030303</v>
      </c>
      <c r="AE71" s="105">
        <f>'PP - Data'!AE127</f>
        <v>0</v>
      </c>
      <c r="AF71" s="105">
        <f>'PP - Data'!AF127</f>
        <v>0.0243902439</v>
      </c>
    </row>
    <row r="72">
      <c r="A72" s="2" t="s">
        <v>1741</v>
      </c>
      <c r="B72" s="105">
        <f>'PP - Data'!B128</f>
        <v>0</v>
      </c>
      <c r="C72" s="105">
        <f>'PP - Data'!C128</f>
        <v>0.05882352941</v>
      </c>
      <c r="D72" s="105">
        <f>'PP - Data'!D128</f>
        <v>0.05063291139</v>
      </c>
      <c r="E72" s="105">
        <f>'PP - Data'!E128</f>
        <v>0</v>
      </c>
      <c r="F72" s="105">
        <f>'PP - Data'!F128</f>
        <v>0.04285714286</v>
      </c>
      <c r="G72" s="105">
        <f>'PP - Data'!G128</f>
        <v>0</v>
      </c>
      <c r="H72" s="105">
        <f>'PP - Data'!H128</f>
        <v>0.08163265306</v>
      </c>
      <c r="I72" s="105">
        <f>'PP - Data'!I128</f>
        <v>0.05769230769</v>
      </c>
      <c r="J72" s="105">
        <f>'PP - Data'!J128</f>
        <v>0</v>
      </c>
      <c r="K72" s="105">
        <f>'PP - Data'!K128</f>
        <v>0.0350877193</v>
      </c>
      <c r="L72" s="105">
        <f>'PP - Data'!L128</f>
        <v>0.08333333333</v>
      </c>
      <c r="M72" s="105">
        <f>'PP - Data'!M128</f>
        <v>0.03125</v>
      </c>
      <c r="N72" s="105">
        <f>'PP - Data'!N128</f>
        <v>0.02631578947</v>
      </c>
      <c r="O72" s="105">
        <f>'PP - Data'!O128</f>
        <v>0.07389162562</v>
      </c>
      <c r="P72" s="105">
        <f>'PP - Data'!P128</f>
        <v>0.05194805195</v>
      </c>
      <c r="Q72" s="105">
        <f>'PP - Data'!Q128</f>
        <v>0.05263157895</v>
      </c>
      <c r="R72" s="105">
        <f>'PP - Data'!R128</f>
        <v>0.05462184874</v>
      </c>
      <c r="S72" s="105">
        <f>'PP - Data'!S128</f>
        <v>0.1102362205</v>
      </c>
      <c r="T72" s="105">
        <f>'PP - Data'!T128</f>
        <v>0.05911330049</v>
      </c>
      <c r="U72" s="105">
        <f>'PP - Data'!U128</f>
        <v>0.03389830508</v>
      </c>
      <c r="V72" s="105">
        <f>'PP - Data'!V128</f>
        <v>0.02857142857</v>
      </c>
      <c r="W72" s="105">
        <f>'PP - Data'!W128</f>
        <v>0</v>
      </c>
      <c r="X72" s="105">
        <f>'PP - Data'!X128</f>
        <v>0.01818181818</v>
      </c>
      <c r="Y72" s="105">
        <f>'PP - Data'!Y128</f>
        <v>0.08771929825</v>
      </c>
      <c r="Z72" s="105">
        <f>'PP - Data'!Z128</f>
        <v>0.01587301587</v>
      </c>
      <c r="AA72" s="105">
        <f>'PP - Data'!AA128</f>
        <v>0</v>
      </c>
      <c r="AB72" s="105">
        <f>'PP - Data'!AB128</f>
        <v>0.07692307692</v>
      </c>
      <c r="AC72" s="105">
        <f>'PP - Data'!AC128</f>
        <v>0.04166666667</v>
      </c>
      <c r="AD72" s="105">
        <f>'PP - Data'!AD128</f>
        <v>0.0303030303</v>
      </c>
      <c r="AE72" s="105">
        <f>'PP - Data'!AE128</f>
        <v>0.2</v>
      </c>
      <c r="AF72" s="105">
        <f>'PP - Data'!AF128</f>
        <v>0</v>
      </c>
    </row>
    <row r="73">
      <c r="A73" s="2" t="s">
        <v>1742</v>
      </c>
      <c r="B73" s="105">
        <f>'PP - Data'!B129</f>
        <v>0.01666666667</v>
      </c>
      <c r="C73" s="105">
        <f>'PP - Data'!C129</f>
        <v>0.01470588235</v>
      </c>
      <c r="D73" s="105">
        <f>'PP - Data'!D129</f>
        <v>0</v>
      </c>
      <c r="E73" s="105">
        <f>'PP - Data'!E129</f>
        <v>0</v>
      </c>
      <c r="F73" s="105">
        <f>'PP - Data'!F129</f>
        <v>0</v>
      </c>
      <c r="G73" s="105">
        <f>'PP - Data'!G129</f>
        <v>0</v>
      </c>
      <c r="H73" s="105">
        <f>'PP - Data'!H129</f>
        <v>0</v>
      </c>
      <c r="I73" s="105">
        <f>'PP - Data'!I129</f>
        <v>0</v>
      </c>
      <c r="J73" s="105">
        <f>'PP - Data'!J129</f>
        <v>0.02040816327</v>
      </c>
      <c r="K73" s="105">
        <f>'PP - Data'!K129</f>
        <v>0.01754385965</v>
      </c>
      <c r="L73" s="105">
        <f>'PP - Data'!L129</f>
        <v>0</v>
      </c>
      <c r="M73" s="105">
        <f>'PP - Data'!M129</f>
        <v>0</v>
      </c>
      <c r="N73" s="105">
        <f>'PP - Data'!N129</f>
        <v>0</v>
      </c>
      <c r="O73" s="105">
        <f>'PP - Data'!O129</f>
        <v>0.01231527094</v>
      </c>
      <c r="P73" s="105">
        <f>'PP - Data'!P129</f>
        <v>0.01298701299</v>
      </c>
      <c r="Q73" s="105">
        <f>'PP - Data'!Q129</f>
        <v>0.05263157895</v>
      </c>
      <c r="R73" s="105">
        <f>'PP - Data'!R129</f>
        <v>0.008403361345</v>
      </c>
      <c r="S73" s="105">
        <f>'PP - Data'!S129</f>
        <v>0.007874015748</v>
      </c>
      <c r="T73" s="105">
        <f>'PP - Data'!T129</f>
        <v>0.0197044335</v>
      </c>
      <c r="U73" s="105">
        <f>'PP - Data'!U129</f>
        <v>0.01694915254</v>
      </c>
      <c r="V73" s="105">
        <f>'PP - Data'!V129</f>
        <v>0.02857142857</v>
      </c>
      <c r="W73" s="105">
        <f>'PP - Data'!W129</f>
        <v>0</v>
      </c>
      <c r="X73" s="105">
        <f>'PP - Data'!X129</f>
        <v>0</v>
      </c>
      <c r="Y73" s="105">
        <f>'PP - Data'!Y129</f>
        <v>0.01754385965</v>
      </c>
      <c r="Z73" s="105">
        <f>'PP - Data'!Z129</f>
        <v>0</v>
      </c>
      <c r="AA73" s="105">
        <f>'PP - Data'!AA129</f>
        <v>0.05</v>
      </c>
      <c r="AB73" s="105">
        <f>'PP - Data'!AB129</f>
        <v>0</v>
      </c>
      <c r="AC73" s="105">
        <f>'PP - Data'!AC129</f>
        <v>0</v>
      </c>
      <c r="AD73" s="105">
        <f>'PP - Data'!AD129</f>
        <v>0</v>
      </c>
      <c r="AE73" s="105">
        <f>'PP - Data'!AE129</f>
        <v>0</v>
      </c>
      <c r="AF73" s="105">
        <f>'PP - Data'!AF129</f>
        <v>0</v>
      </c>
    </row>
    <row r="74">
      <c r="A74" s="2" t="s">
        <v>1743</v>
      </c>
      <c r="B74" s="105">
        <f>'PP - Data'!B130</f>
        <v>0.06666666667</v>
      </c>
      <c r="C74" s="105">
        <f>'PP - Data'!C130</f>
        <v>0.07352941176</v>
      </c>
      <c r="D74" s="105">
        <f>'PP - Data'!D130</f>
        <v>0.06329113924</v>
      </c>
      <c r="E74" s="105">
        <f>'PP - Data'!E130</f>
        <v>0.05194805195</v>
      </c>
      <c r="F74" s="105">
        <f>'PP - Data'!F130</f>
        <v>0.1428571429</v>
      </c>
      <c r="G74" s="105">
        <f>'PP - Data'!G130</f>
        <v>0.125</v>
      </c>
      <c r="H74" s="105">
        <f>'PP - Data'!H130</f>
        <v>0.04081632653</v>
      </c>
      <c r="I74" s="105">
        <f>'PP - Data'!I130</f>
        <v>0.07692307692</v>
      </c>
      <c r="J74" s="105">
        <f>'PP - Data'!J130</f>
        <v>0.0612244898</v>
      </c>
      <c r="K74" s="105">
        <f>'PP - Data'!K130</f>
        <v>0.1228070175</v>
      </c>
      <c r="L74" s="105">
        <f>'PP - Data'!L130</f>
        <v>0.05555555556</v>
      </c>
      <c r="M74" s="105">
        <f>'PP - Data'!M130</f>
        <v>0.0625</v>
      </c>
      <c r="N74" s="105">
        <f>'PP - Data'!N130</f>
        <v>0.02631578947</v>
      </c>
      <c r="O74" s="105">
        <f>'PP - Data'!O130</f>
        <v>0.09975369458</v>
      </c>
      <c r="P74" s="105">
        <f>'PP - Data'!P130</f>
        <v>0.09090909091</v>
      </c>
      <c r="Q74" s="105">
        <f>'PP - Data'!Q130</f>
        <v>0.1157894737</v>
      </c>
      <c r="R74" s="105">
        <f>'PP - Data'!R130</f>
        <v>0.07983193277</v>
      </c>
      <c r="S74" s="105">
        <f>'PP - Data'!S130</f>
        <v>0.1102362205</v>
      </c>
      <c r="T74" s="105">
        <f>'PP - Data'!T130</f>
        <v>0.09852216749</v>
      </c>
      <c r="U74" s="105">
        <f>'PP - Data'!U130</f>
        <v>0.01694915254</v>
      </c>
      <c r="V74" s="105">
        <f>'PP - Data'!V130</f>
        <v>0</v>
      </c>
      <c r="W74" s="105">
        <f>'PP - Data'!W130</f>
        <v>0.07317073171</v>
      </c>
      <c r="X74" s="105">
        <f>'PP - Data'!X130</f>
        <v>0.09090909091</v>
      </c>
      <c r="Y74" s="105">
        <f>'PP - Data'!Y130</f>
        <v>0.0350877193</v>
      </c>
      <c r="Z74" s="105">
        <f>'PP - Data'!Z130</f>
        <v>0.06349206349</v>
      </c>
      <c r="AA74" s="105">
        <f>'PP - Data'!AA130</f>
        <v>0.05</v>
      </c>
      <c r="AB74" s="105">
        <f>'PP - Data'!AB130</f>
        <v>0</v>
      </c>
      <c r="AC74" s="105">
        <f>'PP - Data'!AC130</f>
        <v>0.08333333333</v>
      </c>
      <c r="AD74" s="105">
        <f>'PP - Data'!AD130</f>
        <v>0.0303030303</v>
      </c>
      <c r="AE74" s="105">
        <f>'PP - Data'!AE130</f>
        <v>0</v>
      </c>
      <c r="AF74" s="105">
        <f>'PP - Data'!AF130</f>
        <v>0.1219512195</v>
      </c>
    </row>
    <row r="75">
      <c r="A75" s="754" t="s">
        <v>1744</v>
      </c>
      <c r="B75" s="751">
        <f>'PP - Data'!B131</f>
        <v>0.01666666667</v>
      </c>
      <c r="C75" s="751">
        <f>'PP - Data'!C131</f>
        <v>0</v>
      </c>
      <c r="D75" s="751">
        <f>'PP - Data'!D131</f>
        <v>0</v>
      </c>
      <c r="E75" s="751">
        <f>'PP - Data'!E131</f>
        <v>0</v>
      </c>
      <c r="F75" s="751">
        <f>'PP - Data'!F131</f>
        <v>0</v>
      </c>
      <c r="G75" s="751">
        <f>'PP - Data'!G131</f>
        <v>0</v>
      </c>
      <c r="H75" s="751">
        <f>'PP - Data'!H131</f>
        <v>0</v>
      </c>
      <c r="I75" s="751">
        <f>'PP - Data'!I131</f>
        <v>0</v>
      </c>
      <c r="J75" s="751">
        <f>'PP - Data'!J131</f>
        <v>0</v>
      </c>
      <c r="K75" s="751">
        <f>'PP - Data'!K131</f>
        <v>0</v>
      </c>
      <c r="L75" s="751">
        <f>'PP - Data'!L131</f>
        <v>0</v>
      </c>
      <c r="M75" s="751">
        <f>'PP - Data'!M131</f>
        <v>0</v>
      </c>
      <c r="N75" s="751">
        <f>'PP - Data'!N131</f>
        <v>0</v>
      </c>
      <c r="O75" s="751">
        <f>'PP - Data'!O131</f>
        <v>0.007389162562</v>
      </c>
      <c r="P75" s="751">
        <f>'PP - Data'!P131</f>
        <v>0.01298701299</v>
      </c>
      <c r="Q75" s="751">
        <f>'PP - Data'!Q131</f>
        <v>0</v>
      </c>
      <c r="R75" s="751">
        <f>'PP - Data'!R131</f>
        <v>0.01260504202</v>
      </c>
      <c r="S75" s="751">
        <f>'PP - Data'!S131</f>
        <v>0.007874015748</v>
      </c>
      <c r="T75" s="751">
        <f>'PP - Data'!T131</f>
        <v>0.009852216749</v>
      </c>
      <c r="U75" s="751">
        <f>'PP - Data'!U131</f>
        <v>0</v>
      </c>
      <c r="V75" s="751">
        <f>'PP - Data'!V131</f>
        <v>0</v>
      </c>
      <c r="W75" s="751">
        <f>'PP - Data'!W131</f>
        <v>0</v>
      </c>
      <c r="X75" s="751">
        <f>'PP - Data'!X131</f>
        <v>0.01818181818</v>
      </c>
      <c r="Y75" s="751">
        <f>'PP - Data'!Y131</f>
        <v>0</v>
      </c>
      <c r="Z75" s="751">
        <f>'PP - Data'!Z131</f>
        <v>0</v>
      </c>
      <c r="AA75" s="751">
        <f>'PP - Data'!AA131</f>
        <v>0</v>
      </c>
      <c r="AB75" s="751">
        <f>'PP - Data'!AB131</f>
        <v>0</v>
      </c>
      <c r="AC75" s="751">
        <f>'PP - Data'!AC131</f>
        <v>0</v>
      </c>
      <c r="AD75" s="751">
        <f>'PP - Data'!AD131</f>
        <v>0</v>
      </c>
      <c r="AE75" s="751">
        <f>'PP - Data'!AE131</f>
        <v>0</v>
      </c>
      <c r="AF75" s="751">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5" t="s">
        <v>1754</v>
      </c>
      <c r="B1" s="756"/>
      <c r="C1" s="756"/>
      <c r="D1" s="756"/>
      <c r="E1" s="756"/>
      <c r="F1" s="756"/>
      <c r="G1" s="756"/>
      <c r="H1" s="756"/>
      <c r="I1" s="756"/>
      <c r="J1" s="756"/>
      <c r="K1" s="756"/>
      <c r="L1" s="756"/>
      <c r="M1" s="756"/>
      <c r="N1" s="756"/>
      <c r="O1" s="756"/>
      <c r="P1" s="756"/>
      <c r="Q1" s="756"/>
      <c r="R1" s="756"/>
      <c r="S1" s="756"/>
      <c r="T1" s="756"/>
      <c r="U1" s="756"/>
      <c r="V1" s="756"/>
      <c r="W1" s="756"/>
      <c r="X1" s="756"/>
      <c r="Y1" s="756"/>
      <c r="Z1" s="756"/>
      <c r="AA1" s="756"/>
      <c r="AB1" s="756"/>
      <c r="AC1" s="756"/>
      <c r="AD1" s="756"/>
      <c r="AE1" s="756"/>
      <c r="AF1" s="756"/>
      <c r="AG1" s="756"/>
      <c r="AH1" s="756"/>
      <c r="AI1" s="756"/>
      <c r="AJ1" s="756"/>
      <c r="AK1" s="756"/>
      <c r="AL1" s="756"/>
      <c r="AM1" s="756"/>
      <c r="AN1" s="756"/>
      <c r="AO1" s="756"/>
      <c r="AP1" s="756"/>
      <c r="AQ1" s="756"/>
      <c r="AR1" s="756"/>
      <c r="AS1" s="756"/>
      <c r="AT1" s="756"/>
      <c r="AU1" s="756"/>
      <c r="AV1" s="756"/>
      <c r="AW1" s="756"/>
      <c r="AX1" s="756"/>
      <c r="AY1" s="756"/>
      <c r="AZ1" s="756"/>
      <c r="BA1" s="756"/>
      <c r="BB1" s="756"/>
      <c r="BC1" s="756"/>
      <c r="BD1" s="756"/>
      <c r="BE1" s="756"/>
      <c r="BF1" s="756"/>
      <c r="BG1" s="756"/>
      <c r="BH1" s="756"/>
      <c r="BI1" s="756"/>
      <c r="BJ1" s="756"/>
      <c r="BK1" s="756"/>
      <c r="BL1" s="756"/>
      <c r="BM1" s="756"/>
    </row>
    <row r="2">
      <c r="A2" s="756"/>
      <c r="B2" s="756"/>
      <c r="C2" s="756"/>
      <c r="D2" s="756"/>
      <c r="E2" s="756"/>
      <c r="F2" s="756"/>
      <c r="G2" s="756"/>
      <c r="H2" s="756"/>
      <c r="I2" s="756"/>
      <c r="J2" s="756"/>
      <c r="K2" s="756"/>
      <c r="L2" s="756"/>
      <c r="M2" s="756"/>
      <c r="N2" s="756"/>
      <c r="O2" s="756"/>
      <c r="P2" s="756"/>
      <c r="Q2" s="756"/>
      <c r="R2" s="756"/>
      <c r="S2" s="756"/>
      <c r="T2" s="756"/>
      <c r="U2" s="756"/>
      <c r="V2" s="756"/>
      <c r="W2" s="756"/>
      <c r="X2" s="756"/>
      <c r="Y2" s="756"/>
      <c r="Z2" s="756"/>
      <c r="AA2" s="756"/>
      <c r="AB2" s="756"/>
      <c r="AC2" s="756"/>
      <c r="AD2" s="756"/>
      <c r="AE2" s="756"/>
      <c r="AF2" s="756"/>
      <c r="AG2" s="756"/>
      <c r="AH2" s="756"/>
      <c r="AI2" s="756"/>
      <c r="AJ2" s="756"/>
      <c r="AK2" s="756"/>
      <c r="AL2" s="756"/>
      <c r="AM2" s="756"/>
      <c r="AN2" s="756"/>
      <c r="AO2" s="756"/>
      <c r="AP2" s="756"/>
      <c r="AQ2" s="756"/>
      <c r="AR2" s="756"/>
      <c r="AS2" s="756"/>
      <c r="AT2" s="756"/>
      <c r="AU2" s="756"/>
      <c r="AV2" s="756"/>
      <c r="AW2" s="756"/>
      <c r="AX2" s="756"/>
      <c r="AY2" s="756"/>
      <c r="AZ2" s="756"/>
      <c r="BA2" s="756"/>
      <c r="BB2" s="756"/>
      <c r="BC2" s="756"/>
      <c r="BD2" s="756"/>
      <c r="BE2" s="756"/>
      <c r="BF2" s="756"/>
      <c r="BG2" s="756"/>
      <c r="BH2" s="756"/>
      <c r="BI2" s="756"/>
      <c r="BJ2" s="756"/>
      <c r="BK2" s="756"/>
      <c r="BL2" s="756"/>
      <c r="BM2" s="756"/>
    </row>
    <row r="3">
      <c r="A3" s="757" t="s">
        <v>1755</v>
      </c>
      <c r="B3" s="756"/>
      <c r="C3" s="756"/>
      <c r="D3" s="756"/>
      <c r="E3" s="756"/>
      <c r="F3" s="756"/>
      <c r="G3" s="756"/>
      <c r="H3" s="756"/>
      <c r="I3" s="756"/>
      <c r="J3" s="756"/>
      <c r="K3" s="756"/>
      <c r="L3" s="756"/>
      <c r="M3" s="756"/>
      <c r="N3" s="756"/>
      <c r="O3" s="756"/>
      <c r="P3" s="756"/>
      <c r="Q3" s="756"/>
      <c r="R3" s="756"/>
      <c r="S3" s="756"/>
      <c r="T3" s="756"/>
      <c r="U3" s="756"/>
      <c r="V3" s="756"/>
      <c r="W3" s="756"/>
      <c r="X3" s="756"/>
      <c r="Y3" s="756"/>
      <c r="Z3" s="756"/>
      <c r="AA3" s="756"/>
      <c r="AB3" s="756"/>
      <c r="AC3" s="756"/>
      <c r="AD3" s="756"/>
      <c r="AE3" s="756"/>
      <c r="AF3" s="756"/>
      <c r="AG3" s="756"/>
      <c r="AH3" s="756"/>
      <c r="AI3" s="756"/>
      <c r="AJ3" s="756"/>
      <c r="AK3" s="756"/>
      <c r="AL3" s="756"/>
      <c r="AM3" s="756"/>
      <c r="AN3" s="756"/>
      <c r="AO3" s="756"/>
      <c r="AP3" s="756"/>
      <c r="AQ3" s="756"/>
      <c r="AR3" s="756"/>
      <c r="AS3" s="756"/>
      <c r="AT3" s="756"/>
      <c r="AU3" s="756"/>
      <c r="AV3" s="756"/>
      <c r="AW3" s="756"/>
      <c r="AX3" s="756"/>
      <c r="AY3" s="756"/>
      <c r="AZ3" s="756"/>
      <c r="BA3" s="756"/>
      <c r="BB3" s="756"/>
      <c r="BC3" s="756"/>
      <c r="BD3" s="756"/>
      <c r="BE3" s="756"/>
      <c r="BF3" s="756"/>
      <c r="BG3" s="756"/>
      <c r="BH3" s="756"/>
      <c r="BI3" s="756"/>
      <c r="BJ3" s="756"/>
      <c r="BK3" s="756"/>
      <c r="BL3" s="756"/>
      <c r="BM3" s="756"/>
    </row>
    <row r="4">
      <c r="A4" s="756"/>
      <c r="B4" s="756"/>
      <c r="C4" s="756"/>
      <c r="D4" s="756"/>
      <c r="E4" s="756"/>
      <c r="F4" s="756"/>
      <c r="G4" s="756"/>
      <c r="H4" s="758">
        <v>1.7091262E7</v>
      </c>
      <c r="I4" s="756"/>
      <c r="J4" s="756"/>
      <c r="K4" s="756"/>
      <c r="L4" s="756"/>
      <c r="M4" s="756"/>
      <c r="N4" s="756"/>
      <c r="O4" s="756"/>
      <c r="P4" s="756"/>
      <c r="Q4" s="756"/>
      <c r="R4" s="756"/>
      <c r="S4" s="756"/>
      <c r="T4" s="756"/>
      <c r="U4" s="756"/>
      <c r="V4" s="756"/>
      <c r="W4" s="756"/>
      <c r="X4" s="756"/>
      <c r="Y4" s="756"/>
      <c r="Z4" s="756"/>
      <c r="AA4" s="756"/>
      <c r="AB4" s="756"/>
      <c r="AC4" s="756"/>
      <c r="AD4" s="756"/>
      <c r="AE4" s="756"/>
      <c r="AF4" s="756"/>
      <c r="AG4" s="756"/>
      <c r="AH4" s="756"/>
      <c r="AI4" s="756"/>
      <c r="AJ4" s="756"/>
      <c r="AK4" s="756"/>
      <c r="AL4" s="756"/>
      <c r="AM4" s="756"/>
      <c r="AN4" s="756"/>
      <c r="AO4" s="756"/>
      <c r="AP4" s="756"/>
      <c r="AQ4" s="756"/>
      <c r="AR4" s="756"/>
      <c r="AS4" s="756"/>
      <c r="AT4" s="756"/>
      <c r="AU4" s="756"/>
      <c r="AV4" s="756"/>
      <c r="AW4" s="756"/>
      <c r="AX4" s="756"/>
      <c r="AY4" s="756"/>
      <c r="AZ4" s="756"/>
      <c r="BA4" s="756"/>
      <c r="BB4" s="756"/>
      <c r="BC4" s="756"/>
      <c r="BD4" s="756"/>
      <c r="BE4" s="756"/>
      <c r="BF4" s="756"/>
      <c r="BG4" s="756"/>
      <c r="BH4" s="756"/>
      <c r="BI4" s="756"/>
      <c r="BJ4" s="756"/>
      <c r="BK4" s="756"/>
      <c r="BL4" s="756"/>
      <c r="BM4" s="756"/>
    </row>
    <row r="5">
      <c r="A5" s="759" t="s">
        <v>1756</v>
      </c>
      <c r="B5" s="756"/>
      <c r="C5" s="756"/>
      <c r="D5" s="756"/>
      <c r="E5" s="756"/>
      <c r="F5" s="756"/>
      <c r="G5" s="756"/>
      <c r="H5" s="760"/>
      <c r="I5" s="756"/>
      <c r="J5" s="756"/>
      <c r="K5" s="756"/>
      <c r="L5" s="756"/>
      <c r="M5" s="756"/>
      <c r="N5" s="756"/>
      <c r="O5" s="756"/>
      <c r="P5" s="756"/>
      <c r="Q5" s="756"/>
      <c r="R5" s="756"/>
      <c r="S5" s="756"/>
      <c r="T5" s="756"/>
      <c r="U5" s="756"/>
      <c r="V5" s="756"/>
      <c r="W5" s="756"/>
      <c r="X5" s="756"/>
      <c r="Y5" s="756"/>
      <c r="Z5" s="756"/>
      <c r="AA5" s="756"/>
      <c r="AB5" s="756"/>
      <c r="AC5" s="756"/>
      <c r="AD5" s="756"/>
      <c r="AE5" s="756"/>
      <c r="AF5" s="756"/>
      <c r="AG5" s="756"/>
      <c r="AH5" s="756"/>
      <c r="AI5" s="756"/>
      <c r="AJ5" s="756"/>
      <c r="AK5" s="756"/>
      <c r="AL5" s="756"/>
      <c r="AM5" s="756"/>
      <c r="AN5" s="756"/>
      <c r="AO5" s="756"/>
      <c r="AP5" s="756"/>
      <c r="AQ5" s="756"/>
      <c r="AR5" s="756"/>
      <c r="AS5" s="756"/>
      <c r="AT5" s="756"/>
      <c r="AU5" s="756"/>
      <c r="AV5" s="756"/>
      <c r="AW5" s="756"/>
      <c r="AX5" s="756"/>
      <c r="AY5" s="756"/>
      <c r="AZ5" s="756"/>
      <c r="BA5" s="756"/>
      <c r="BB5" s="756"/>
      <c r="BC5" s="756"/>
      <c r="BD5" s="756"/>
      <c r="BE5" s="756"/>
      <c r="BF5" s="756"/>
      <c r="BG5" s="756"/>
      <c r="BH5" s="756"/>
      <c r="BI5" s="756"/>
      <c r="BJ5" s="756"/>
      <c r="BK5" s="756"/>
      <c r="BL5" s="756"/>
      <c r="BM5" s="756"/>
    </row>
    <row r="6">
      <c r="A6" s="761" t="s">
        <v>1757</v>
      </c>
      <c r="B6" s="762"/>
      <c r="C6" s="762"/>
      <c r="D6" s="762"/>
      <c r="E6" s="762"/>
      <c r="F6" s="762"/>
      <c r="G6" s="763"/>
      <c r="H6" s="760"/>
      <c r="I6" s="756"/>
      <c r="J6" s="756"/>
      <c r="K6" s="756"/>
      <c r="L6" s="756"/>
      <c r="M6" s="756"/>
      <c r="N6" s="756"/>
      <c r="O6" s="756"/>
      <c r="P6" s="756"/>
      <c r="Q6" s="756"/>
      <c r="R6" s="756"/>
      <c r="S6" s="756"/>
      <c r="T6" s="756"/>
      <c r="U6" s="756"/>
      <c r="V6" s="756"/>
      <c r="W6" s="756"/>
      <c r="X6" s="756"/>
      <c r="Y6" s="756"/>
      <c r="Z6" s="756"/>
      <c r="AA6" s="756"/>
      <c r="AB6" s="756"/>
      <c r="AC6" s="756"/>
      <c r="AD6" s="756"/>
      <c r="AE6" s="756"/>
      <c r="AF6" s="756"/>
      <c r="AG6" s="756"/>
      <c r="AH6" s="756"/>
      <c r="AI6" s="756"/>
      <c r="AJ6" s="756"/>
      <c r="AK6" s="756"/>
      <c r="AL6" s="756"/>
      <c r="AM6" s="756"/>
      <c r="AN6" s="756"/>
      <c r="AO6" s="756"/>
      <c r="AP6" s="756"/>
      <c r="AQ6" s="756"/>
      <c r="AR6" s="756"/>
      <c r="AS6" s="756"/>
      <c r="AT6" s="756"/>
      <c r="AU6" s="756"/>
      <c r="AV6" s="756"/>
      <c r="AW6" s="756"/>
      <c r="AX6" s="756"/>
      <c r="AY6" s="756"/>
      <c r="AZ6" s="756"/>
      <c r="BA6" s="756"/>
      <c r="BB6" s="756"/>
      <c r="BC6" s="756"/>
      <c r="BD6" s="756"/>
      <c r="BE6" s="756"/>
      <c r="BF6" s="756"/>
      <c r="BG6" s="756"/>
      <c r="BH6" s="756"/>
      <c r="BI6" s="756"/>
      <c r="BJ6" s="756"/>
      <c r="BK6" s="756"/>
      <c r="BL6" s="756"/>
      <c r="BM6" s="756"/>
    </row>
    <row r="7">
      <c r="A7" s="764"/>
      <c r="B7" s="765"/>
      <c r="C7" s="765"/>
      <c r="D7" s="765"/>
      <c r="E7" s="765"/>
      <c r="F7" s="765"/>
      <c r="G7" s="766"/>
      <c r="H7" s="756"/>
      <c r="I7" s="756"/>
      <c r="J7" s="756"/>
      <c r="K7" s="756"/>
      <c r="L7" s="756"/>
      <c r="M7" s="756"/>
      <c r="N7" s="756"/>
      <c r="O7" s="756"/>
      <c r="P7" s="756"/>
      <c r="Q7" s="756"/>
      <c r="R7" s="756"/>
      <c r="S7" s="756"/>
      <c r="T7" s="756"/>
      <c r="U7" s="756"/>
      <c r="V7" s="756"/>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6"/>
      <c r="AZ7" s="756"/>
      <c r="BA7" s="756"/>
      <c r="BB7" s="756"/>
      <c r="BC7" s="756"/>
      <c r="BD7" s="756"/>
      <c r="BE7" s="756"/>
      <c r="BF7" s="756"/>
      <c r="BG7" s="756"/>
      <c r="BH7" s="756"/>
      <c r="BI7" s="756"/>
      <c r="BJ7" s="756"/>
      <c r="BK7" s="756"/>
      <c r="BL7" s="756"/>
      <c r="BM7" s="756"/>
    </row>
    <row r="8">
      <c r="A8" s="761" t="s">
        <v>1758</v>
      </c>
      <c r="B8" s="762"/>
      <c r="C8" s="762"/>
      <c r="D8" s="762"/>
      <c r="E8" s="762"/>
      <c r="F8" s="762"/>
      <c r="G8" s="763"/>
      <c r="H8" s="767" t="s">
        <v>1759</v>
      </c>
      <c r="I8" s="756"/>
      <c r="J8" s="756"/>
      <c r="K8" s="756"/>
      <c r="L8" s="756"/>
      <c r="M8" s="756"/>
      <c r="N8" s="756"/>
      <c r="O8" s="756"/>
      <c r="P8" s="756"/>
      <c r="Q8" s="756"/>
      <c r="R8" s="756"/>
      <c r="S8" s="756"/>
      <c r="T8" s="756"/>
      <c r="U8" s="756"/>
      <c r="V8" s="756"/>
      <c r="W8" s="756"/>
      <c r="X8" s="756"/>
      <c r="Y8" s="756"/>
      <c r="Z8" s="756"/>
      <c r="AA8" s="756"/>
      <c r="AB8" s="756"/>
      <c r="AC8" s="756"/>
      <c r="AD8" s="756"/>
      <c r="AE8" s="756"/>
      <c r="AF8" s="756"/>
      <c r="AG8" s="756"/>
      <c r="AH8" s="756"/>
      <c r="AI8" s="756"/>
      <c r="AJ8" s="756"/>
      <c r="AK8" s="756"/>
      <c r="AL8" s="756"/>
      <c r="AM8" s="756"/>
      <c r="AN8" s="756"/>
      <c r="AO8" s="756"/>
      <c r="AP8" s="756"/>
      <c r="AQ8" s="756"/>
      <c r="AR8" s="756"/>
      <c r="AS8" s="756"/>
      <c r="AT8" s="756"/>
      <c r="AU8" s="756"/>
      <c r="AV8" s="756"/>
      <c r="AW8" s="756"/>
      <c r="AX8" s="756"/>
      <c r="AY8" s="756"/>
      <c r="AZ8" s="756"/>
      <c r="BA8" s="756"/>
      <c r="BB8" s="756"/>
      <c r="BC8" s="756"/>
      <c r="BD8" s="756"/>
      <c r="BE8" s="756"/>
      <c r="BF8" s="756"/>
      <c r="BG8" s="756"/>
      <c r="BH8" s="756"/>
      <c r="BI8" s="756"/>
      <c r="BJ8" s="756"/>
      <c r="BK8" s="756"/>
      <c r="BL8" s="756"/>
      <c r="BM8" s="756"/>
    </row>
    <row r="9">
      <c r="A9" s="764"/>
      <c r="B9" s="765"/>
      <c r="C9" s="765"/>
      <c r="D9" s="765"/>
      <c r="E9" s="765"/>
      <c r="F9" s="765"/>
      <c r="G9" s="766"/>
      <c r="H9" s="756"/>
      <c r="I9" s="756"/>
      <c r="J9" s="756"/>
      <c r="K9" s="756"/>
      <c r="L9" s="756"/>
      <c r="M9" s="756"/>
      <c r="N9" s="756"/>
      <c r="O9" s="756"/>
      <c r="P9" s="756"/>
      <c r="Q9" s="756"/>
      <c r="R9" s="756"/>
      <c r="S9" s="756"/>
      <c r="T9" s="756"/>
      <c r="U9" s="756"/>
      <c r="V9" s="756"/>
      <c r="W9" s="756"/>
      <c r="X9" s="756"/>
      <c r="Y9" s="756"/>
      <c r="Z9" s="756"/>
      <c r="AA9" s="756"/>
      <c r="AB9" s="756"/>
      <c r="AC9" s="756"/>
      <c r="AD9" s="756"/>
      <c r="AE9" s="756"/>
      <c r="AF9" s="756"/>
      <c r="AG9" s="756"/>
      <c r="AH9" s="756"/>
      <c r="AI9" s="756"/>
      <c r="AJ9" s="756"/>
      <c r="AK9" s="756"/>
      <c r="AL9" s="756"/>
      <c r="AM9" s="756"/>
      <c r="AN9" s="756"/>
      <c r="AO9" s="756"/>
      <c r="AP9" s="756"/>
      <c r="AQ9" s="756"/>
      <c r="AR9" s="756"/>
      <c r="AS9" s="756"/>
      <c r="AT9" s="756"/>
      <c r="AU9" s="756"/>
      <c r="AV9" s="756"/>
      <c r="AW9" s="756"/>
      <c r="AX9" s="756"/>
      <c r="AY9" s="756"/>
      <c r="AZ9" s="756"/>
      <c r="BA9" s="756"/>
      <c r="BB9" s="756"/>
      <c r="BC9" s="756"/>
      <c r="BD9" s="756"/>
      <c r="BE9" s="756"/>
      <c r="BF9" s="756"/>
      <c r="BG9" s="756"/>
      <c r="BH9" s="756"/>
      <c r="BI9" s="756"/>
      <c r="BJ9" s="756"/>
      <c r="BK9" s="756"/>
      <c r="BL9" s="756"/>
      <c r="BM9" s="756"/>
    </row>
    <row r="10">
      <c r="A10" s="761" t="s">
        <v>1760</v>
      </c>
      <c r="B10" s="762"/>
      <c r="C10" s="762"/>
      <c r="D10" s="762"/>
      <c r="E10" s="762"/>
      <c r="F10" s="762"/>
      <c r="G10" s="763"/>
      <c r="H10" s="756"/>
      <c r="I10" s="756"/>
      <c r="J10" s="756"/>
      <c r="K10" s="756"/>
      <c r="L10" s="756"/>
      <c r="M10" s="756"/>
      <c r="N10" s="756"/>
      <c r="O10" s="756"/>
      <c r="P10" s="756"/>
      <c r="Q10" s="756"/>
      <c r="R10" s="756"/>
      <c r="S10" s="756"/>
      <c r="T10" s="756"/>
      <c r="U10" s="756"/>
      <c r="V10" s="756"/>
      <c r="W10" s="756"/>
      <c r="X10" s="756"/>
      <c r="Y10" s="756"/>
      <c r="Z10" s="756"/>
      <c r="AA10" s="756"/>
      <c r="AB10" s="756"/>
      <c r="AC10" s="756"/>
      <c r="AD10" s="756"/>
      <c r="AE10" s="756"/>
      <c r="AF10" s="756"/>
      <c r="AG10" s="756"/>
      <c r="AH10" s="756"/>
      <c r="AI10" s="756"/>
      <c r="AJ10" s="756"/>
      <c r="AK10" s="756"/>
      <c r="AL10" s="756"/>
      <c r="AM10" s="756"/>
      <c r="AN10" s="756"/>
      <c r="AO10" s="756"/>
      <c r="AP10" s="756"/>
      <c r="AQ10" s="756"/>
      <c r="AR10" s="756"/>
      <c r="AS10" s="756"/>
      <c r="AT10" s="756"/>
      <c r="AU10" s="756"/>
      <c r="AV10" s="756"/>
      <c r="AW10" s="756"/>
      <c r="AX10" s="756"/>
      <c r="AY10" s="756"/>
      <c r="AZ10" s="756"/>
      <c r="BA10" s="756"/>
      <c r="BB10" s="756"/>
      <c r="BC10" s="756"/>
      <c r="BD10" s="756"/>
      <c r="BE10" s="756"/>
      <c r="BF10" s="756"/>
      <c r="BG10" s="756"/>
      <c r="BH10" s="756"/>
      <c r="BI10" s="756"/>
      <c r="BJ10" s="756"/>
      <c r="BK10" s="756"/>
      <c r="BL10" s="756"/>
      <c r="BM10" s="756"/>
    </row>
    <row r="11">
      <c r="A11" s="764"/>
      <c r="B11" s="765"/>
      <c r="C11" s="765"/>
      <c r="D11" s="765"/>
      <c r="E11" s="765"/>
      <c r="F11" s="765"/>
      <c r="G11" s="766"/>
      <c r="H11" s="756"/>
      <c r="I11" s="756"/>
      <c r="J11" s="756"/>
      <c r="K11" s="756"/>
      <c r="L11" s="756"/>
      <c r="M11" s="756"/>
      <c r="N11" s="756"/>
      <c r="O11" s="756"/>
      <c r="P11" s="756"/>
      <c r="Q11" s="756"/>
      <c r="R11" s="756"/>
      <c r="S11" s="756"/>
      <c r="T11" s="756"/>
      <c r="U11" s="756"/>
      <c r="V11" s="756"/>
      <c r="W11" s="756"/>
      <c r="X11" s="756"/>
      <c r="Y11" s="756"/>
      <c r="Z11" s="756"/>
      <c r="AA11" s="756"/>
      <c r="AB11" s="756"/>
      <c r="AC11" s="756"/>
      <c r="AD11" s="756"/>
      <c r="AE11" s="756"/>
      <c r="AF11" s="756"/>
      <c r="AG11" s="756"/>
      <c r="AH11" s="756"/>
      <c r="AI11" s="756"/>
      <c r="AJ11" s="756"/>
      <c r="AK11" s="756"/>
      <c r="AL11" s="756"/>
      <c r="AM11" s="756"/>
      <c r="AN11" s="756"/>
      <c r="AO11" s="756"/>
      <c r="AP11" s="756"/>
      <c r="AQ11" s="756"/>
      <c r="AR11" s="756"/>
      <c r="AS11" s="756"/>
      <c r="AT11" s="756"/>
      <c r="AU11" s="756"/>
      <c r="AV11" s="756"/>
      <c r="AW11" s="756"/>
      <c r="AX11" s="756"/>
      <c r="AY11" s="756"/>
      <c r="AZ11" s="756"/>
      <c r="BA11" s="756"/>
      <c r="BB11" s="756"/>
      <c r="BC11" s="756"/>
      <c r="BD11" s="756"/>
      <c r="BE11" s="756"/>
      <c r="BF11" s="756"/>
      <c r="BG11" s="756"/>
      <c r="BH11" s="756"/>
      <c r="BI11" s="756"/>
      <c r="BJ11" s="756"/>
      <c r="BK11" s="756"/>
      <c r="BL11" s="756"/>
      <c r="BM11" s="756"/>
    </row>
    <row r="12">
      <c r="A12" s="756"/>
      <c r="B12" s="756"/>
      <c r="C12" s="756"/>
      <c r="D12" s="756"/>
      <c r="E12" s="756"/>
      <c r="F12" s="756"/>
      <c r="G12" s="756"/>
      <c r="H12" s="756"/>
      <c r="I12" s="756"/>
      <c r="J12" s="756"/>
      <c r="K12" s="756"/>
      <c r="L12" s="756"/>
      <c r="M12" s="756"/>
      <c r="N12" s="756"/>
      <c r="O12" s="756"/>
      <c r="P12" s="756"/>
      <c r="Q12" s="756"/>
      <c r="R12" s="756"/>
      <c r="S12" s="756"/>
      <c r="T12" s="756"/>
      <c r="U12" s="756"/>
      <c r="V12" s="756"/>
      <c r="W12" s="756"/>
      <c r="X12" s="756"/>
      <c r="Y12" s="756"/>
      <c r="Z12" s="756"/>
      <c r="AA12" s="756"/>
      <c r="AB12" s="756"/>
      <c r="AC12" s="756"/>
      <c r="AD12" s="756"/>
      <c r="AE12" s="756"/>
      <c r="AF12" s="756"/>
      <c r="AG12" s="756"/>
      <c r="AH12" s="756"/>
      <c r="AI12" s="756"/>
      <c r="AJ12" s="756"/>
      <c r="AK12" s="756"/>
      <c r="AL12" s="756"/>
      <c r="AM12" s="756"/>
      <c r="AN12" s="756"/>
      <c r="AO12" s="756"/>
      <c r="AP12" s="756"/>
      <c r="AQ12" s="756"/>
      <c r="AR12" s="756"/>
      <c r="AS12" s="756"/>
      <c r="AT12" s="756"/>
      <c r="AU12" s="756"/>
      <c r="AV12" s="756"/>
      <c r="AW12" s="756"/>
      <c r="AX12" s="756"/>
      <c r="AY12" s="756"/>
      <c r="AZ12" s="756"/>
      <c r="BA12" s="756"/>
      <c r="BB12" s="756"/>
      <c r="BC12" s="756"/>
      <c r="BD12" s="756"/>
      <c r="BE12" s="756"/>
      <c r="BF12" s="756"/>
      <c r="BG12" s="756"/>
      <c r="BH12" s="756"/>
      <c r="BI12" s="756"/>
      <c r="BJ12" s="756"/>
      <c r="BK12" s="756"/>
      <c r="BL12" s="756"/>
      <c r="BM12" s="756"/>
    </row>
    <row r="13">
      <c r="A13" s="761" t="s">
        <v>1761</v>
      </c>
      <c r="B13" s="762"/>
      <c r="C13" s="762"/>
      <c r="D13" s="762"/>
      <c r="E13" s="762"/>
      <c r="F13" s="762"/>
      <c r="G13" s="762"/>
      <c r="H13" s="763"/>
      <c r="I13" s="756"/>
      <c r="J13" s="756"/>
      <c r="K13" s="756"/>
      <c r="L13" s="756"/>
      <c r="M13" s="756"/>
      <c r="N13" s="756"/>
      <c r="O13" s="756"/>
      <c r="P13" s="756"/>
      <c r="Q13" s="756"/>
      <c r="R13" s="756"/>
      <c r="S13" s="756"/>
      <c r="T13" s="756"/>
      <c r="U13" s="756"/>
      <c r="V13" s="756"/>
      <c r="W13" s="756"/>
      <c r="X13" s="756"/>
      <c r="Y13" s="756"/>
      <c r="Z13" s="756"/>
      <c r="AA13" s="756"/>
      <c r="AB13" s="756"/>
      <c r="AC13" s="756"/>
      <c r="AD13" s="756"/>
      <c r="AE13" s="756"/>
      <c r="AF13" s="756"/>
      <c r="AG13" s="756"/>
      <c r="AH13" s="756"/>
      <c r="AI13" s="756"/>
      <c r="AJ13" s="756"/>
      <c r="AK13" s="756"/>
      <c r="AL13" s="756"/>
      <c r="AM13" s="756"/>
      <c r="AN13" s="756"/>
      <c r="AO13" s="756"/>
      <c r="AP13" s="756"/>
      <c r="AQ13" s="756"/>
      <c r="AR13" s="756"/>
      <c r="AS13" s="756"/>
      <c r="AT13" s="756"/>
      <c r="AU13" s="756"/>
      <c r="AV13" s="756"/>
      <c r="AW13" s="756"/>
      <c r="AX13" s="756"/>
      <c r="AY13" s="756"/>
      <c r="AZ13" s="756"/>
      <c r="BA13" s="756"/>
      <c r="BB13" s="756"/>
      <c r="BC13" s="756"/>
      <c r="BD13" s="756"/>
      <c r="BE13" s="756"/>
      <c r="BF13" s="756"/>
      <c r="BG13" s="756"/>
      <c r="BH13" s="756"/>
      <c r="BI13" s="756"/>
      <c r="BJ13" s="756"/>
      <c r="BK13" s="756"/>
      <c r="BL13" s="756"/>
      <c r="BM13" s="756"/>
    </row>
    <row r="14">
      <c r="A14" s="768"/>
      <c r="H14" s="769"/>
      <c r="I14" s="756"/>
      <c r="J14" s="756"/>
      <c r="K14" s="756"/>
      <c r="L14" s="756"/>
      <c r="M14" s="756"/>
      <c r="N14" s="756"/>
      <c r="O14" s="756"/>
      <c r="P14" s="756"/>
      <c r="Q14" s="756"/>
      <c r="R14" s="756"/>
      <c r="S14" s="756"/>
      <c r="T14" s="756"/>
      <c r="U14" s="756"/>
      <c r="V14" s="756"/>
      <c r="W14" s="756"/>
      <c r="X14" s="756"/>
      <c r="Y14" s="756"/>
      <c r="Z14" s="756"/>
      <c r="AA14" s="756"/>
      <c r="AB14" s="756"/>
      <c r="AC14" s="756"/>
      <c r="AD14" s="756"/>
      <c r="AE14" s="756"/>
      <c r="AF14" s="756"/>
      <c r="AG14" s="756"/>
      <c r="AH14" s="756"/>
      <c r="AI14" s="756"/>
      <c r="AJ14" s="756"/>
      <c r="AK14" s="756"/>
      <c r="AL14" s="756"/>
      <c r="AM14" s="756"/>
      <c r="AN14" s="756"/>
      <c r="AO14" s="756"/>
      <c r="AP14" s="756"/>
      <c r="AQ14" s="756"/>
      <c r="AR14" s="756"/>
      <c r="AS14" s="756"/>
      <c r="AT14" s="756"/>
      <c r="AU14" s="756"/>
      <c r="AV14" s="756"/>
      <c r="AW14" s="756"/>
      <c r="AX14" s="756"/>
      <c r="AY14" s="756"/>
      <c r="AZ14" s="756"/>
      <c r="BA14" s="756"/>
      <c r="BB14" s="756"/>
      <c r="BC14" s="756"/>
      <c r="BD14" s="756"/>
      <c r="BE14" s="756"/>
      <c r="BF14" s="756"/>
      <c r="BG14" s="756"/>
      <c r="BH14" s="756"/>
      <c r="BI14" s="756"/>
      <c r="BJ14" s="756"/>
      <c r="BK14" s="756"/>
      <c r="BL14" s="756"/>
      <c r="BM14" s="756"/>
    </row>
    <row r="15">
      <c r="A15" s="764"/>
      <c r="B15" s="765"/>
      <c r="C15" s="765"/>
      <c r="D15" s="765"/>
      <c r="E15" s="765"/>
      <c r="F15" s="765"/>
      <c r="G15" s="765"/>
      <c r="H15" s="766"/>
      <c r="I15" s="756"/>
      <c r="J15" s="756"/>
      <c r="K15" s="756"/>
      <c r="L15" s="756"/>
      <c r="M15" s="756"/>
      <c r="N15" s="756"/>
      <c r="O15" s="756"/>
      <c r="P15" s="756"/>
      <c r="Q15" s="756"/>
      <c r="R15" s="756"/>
      <c r="S15" s="756"/>
      <c r="T15" s="756"/>
      <c r="U15" s="756"/>
      <c r="V15" s="756"/>
      <c r="W15" s="756"/>
      <c r="X15" s="756"/>
      <c r="Y15" s="756"/>
      <c r="Z15" s="756"/>
      <c r="AA15" s="756"/>
      <c r="AB15" s="756"/>
      <c r="AC15" s="756"/>
      <c r="AD15" s="756"/>
      <c r="AE15" s="756"/>
      <c r="AF15" s="756"/>
      <c r="AG15" s="756"/>
      <c r="AH15" s="756"/>
      <c r="AI15" s="756"/>
      <c r="AJ15" s="756"/>
      <c r="AK15" s="756"/>
      <c r="AL15" s="756"/>
      <c r="AM15" s="756"/>
      <c r="AN15" s="756"/>
      <c r="AO15" s="756"/>
      <c r="AP15" s="756"/>
      <c r="AQ15" s="756"/>
      <c r="AR15" s="756"/>
      <c r="AS15" s="756"/>
      <c r="AT15" s="756"/>
      <c r="AU15" s="756"/>
      <c r="AV15" s="756"/>
      <c r="AW15" s="756"/>
      <c r="AX15" s="756"/>
      <c r="AY15" s="756"/>
      <c r="AZ15" s="756"/>
      <c r="BA15" s="756"/>
      <c r="BB15" s="756"/>
      <c r="BC15" s="756"/>
      <c r="BD15" s="756"/>
      <c r="BE15" s="756"/>
      <c r="BF15" s="756"/>
      <c r="BG15" s="756"/>
      <c r="BH15" s="756"/>
      <c r="BI15" s="756"/>
      <c r="BJ15" s="756"/>
      <c r="BK15" s="756"/>
      <c r="BL15" s="756"/>
      <c r="BM15" s="756"/>
    </row>
    <row r="16">
      <c r="A16" s="761" t="s">
        <v>1762</v>
      </c>
      <c r="B16" s="762"/>
      <c r="C16" s="762"/>
      <c r="D16" s="762"/>
      <c r="E16" s="762"/>
      <c r="F16" s="762"/>
      <c r="G16" s="762"/>
      <c r="H16" s="763"/>
      <c r="I16" s="756"/>
      <c r="J16" s="756"/>
      <c r="K16" s="756"/>
      <c r="L16" s="756"/>
      <c r="M16" s="756"/>
      <c r="N16" s="756"/>
      <c r="O16" s="756"/>
      <c r="P16" s="756"/>
      <c r="Q16" s="756"/>
      <c r="R16" s="756"/>
      <c r="S16" s="756"/>
      <c r="T16" s="756"/>
      <c r="U16" s="756"/>
      <c r="V16" s="756"/>
      <c r="W16" s="756"/>
      <c r="X16" s="756"/>
      <c r="Y16" s="756"/>
      <c r="Z16" s="756"/>
      <c r="AA16" s="756"/>
      <c r="AB16" s="756"/>
      <c r="AC16" s="756"/>
      <c r="AD16" s="756"/>
      <c r="AE16" s="756"/>
      <c r="AF16" s="756"/>
      <c r="AG16" s="756"/>
      <c r="AH16" s="756"/>
      <c r="AI16" s="756"/>
      <c r="AJ16" s="756"/>
      <c r="AK16" s="756"/>
      <c r="AL16" s="756"/>
      <c r="AM16" s="756"/>
      <c r="AN16" s="756"/>
      <c r="AO16" s="756"/>
      <c r="AP16" s="756"/>
      <c r="AQ16" s="756"/>
      <c r="AR16" s="756"/>
      <c r="AS16" s="756"/>
      <c r="AT16" s="756"/>
      <c r="AU16" s="756"/>
      <c r="AV16" s="756"/>
      <c r="AW16" s="756"/>
      <c r="AX16" s="756"/>
      <c r="AY16" s="756"/>
      <c r="AZ16" s="756"/>
      <c r="BA16" s="756"/>
      <c r="BB16" s="756"/>
      <c r="BC16" s="756"/>
      <c r="BD16" s="756"/>
      <c r="BE16" s="756"/>
      <c r="BF16" s="756"/>
      <c r="BG16" s="756"/>
      <c r="BH16" s="756"/>
      <c r="BI16" s="756"/>
      <c r="BJ16" s="756"/>
      <c r="BK16" s="756"/>
      <c r="BL16" s="756"/>
      <c r="BM16" s="756"/>
    </row>
    <row r="17">
      <c r="A17" s="764"/>
      <c r="B17" s="765"/>
      <c r="C17" s="765"/>
      <c r="D17" s="765"/>
      <c r="E17" s="765"/>
      <c r="F17" s="765"/>
      <c r="G17" s="765"/>
      <c r="H17" s="766"/>
      <c r="I17" s="756"/>
      <c r="J17" s="756"/>
      <c r="K17" s="756"/>
      <c r="L17" s="756"/>
      <c r="M17" s="756"/>
      <c r="N17" s="756"/>
      <c r="O17" s="756"/>
      <c r="P17" s="756"/>
      <c r="Q17" s="756"/>
      <c r="R17" s="756"/>
      <c r="S17" s="756"/>
      <c r="T17" s="756"/>
      <c r="U17" s="756"/>
      <c r="V17" s="756"/>
      <c r="W17" s="756"/>
      <c r="X17" s="756"/>
      <c r="Y17" s="756"/>
      <c r="Z17" s="756"/>
      <c r="AA17" s="756"/>
      <c r="AB17" s="756"/>
      <c r="AC17" s="756"/>
      <c r="AD17" s="756"/>
      <c r="AE17" s="756"/>
      <c r="AF17" s="756"/>
      <c r="AG17" s="756"/>
      <c r="AH17" s="756"/>
      <c r="AI17" s="756"/>
      <c r="AJ17" s="756"/>
      <c r="AK17" s="756"/>
      <c r="AL17" s="756"/>
      <c r="AM17" s="756"/>
      <c r="AN17" s="756"/>
      <c r="AO17" s="756"/>
      <c r="AP17" s="756"/>
      <c r="AQ17" s="756"/>
      <c r="AR17" s="756"/>
      <c r="AS17" s="756"/>
      <c r="AT17" s="756"/>
      <c r="AU17" s="756"/>
      <c r="AV17" s="756"/>
      <c r="AW17" s="756"/>
      <c r="AX17" s="756"/>
      <c r="AY17" s="756"/>
      <c r="AZ17" s="756"/>
      <c r="BA17" s="756"/>
      <c r="BB17" s="756"/>
      <c r="BC17" s="756"/>
      <c r="BD17" s="756"/>
      <c r="BE17" s="756"/>
      <c r="BF17" s="756"/>
      <c r="BG17" s="756"/>
      <c r="BH17" s="756"/>
      <c r="BI17" s="756"/>
      <c r="BJ17" s="756"/>
      <c r="BK17" s="756"/>
      <c r="BL17" s="756"/>
      <c r="BM17" s="756"/>
    </row>
    <row r="18">
      <c r="A18" s="756"/>
      <c r="B18" s="756"/>
      <c r="C18" s="756"/>
      <c r="D18" s="756"/>
      <c r="E18" s="756"/>
      <c r="F18" s="756"/>
      <c r="G18" s="756"/>
      <c r="H18" s="756"/>
      <c r="I18" s="756"/>
      <c r="J18" s="756"/>
      <c r="K18" s="756"/>
      <c r="L18" s="756"/>
      <c r="M18" s="756"/>
      <c r="N18" s="756"/>
      <c r="O18" s="756"/>
      <c r="P18" s="756"/>
      <c r="Q18" s="756"/>
      <c r="R18" s="756"/>
      <c r="S18" s="756"/>
      <c r="T18" s="756"/>
      <c r="U18" s="756"/>
      <c r="V18" s="756"/>
      <c r="W18" s="756"/>
      <c r="X18" s="756"/>
      <c r="Y18" s="756"/>
      <c r="Z18" s="756"/>
      <c r="AA18" s="756"/>
      <c r="AB18" s="756"/>
      <c r="AC18" s="756"/>
      <c r="AD18" s="756"/>
      <c r="AE18" s="756"/>
      <c r="AF18" s="756"/>
      <c r="AG18" s="756"/>
      <c r="AH18" s="756"/>
      <c r="AI18" s="756"/>
      <c r="AJ18" s="756"/>
      <c r="AK18" s="756"/>
      <c r="AL18" s="756"/>
      <c r="AM18" s="756"/>
      <c r="AN18" s="756"/>
      <c r="AO18" s="756"/>
      <c r="AP18" s="756"/>
      <c r="AQ18" s="756"/>
      <c r="AR18" s="756"/>
      <c r="AS18" s="756"/>
      <c r="AT18" s="756"/>
      <c r="AU18" s="756"/>
      <c r="AV18" s="756"/>
      <c r="AW18" s="756"/>
      <c r="AX18" s="756"/>
      <c r="AY18" s="756"/>
      <c r="AZ18" s="756"/>
      <c r="BA18" s="756"/>
      <c r="BB18" s="756"/>
      <c r="BC18" s="756"/>
      <c r="BD18" s="756"/>
      <c r="BE18" s="756"/>
      <c r="BF18" s="756"/>
      <c r="BG18" s="756"/>
      <c r="BH18" s="756"/>
      <c r="BI18" s="756"/>
      <c r="BJ18" s="756"/>
      <c r="BK18" s="756"/>
      <c r="BL18" s="756"/>
      <c r="BM18" s="756"/>
    </row>
    <row r="19">
      <c r="A19" s="770" t="s">
        <v>1763</v>
      </c>
      <c r="B19" s="771"/>
      <c r="C19" s="771"/>
      <c r="D19" s="770" t="s">
        <v>1764</v>
      </c>
      <c r="E19" s="770" t="s">
        <v>1765</v>
      </c>
      <c r="F19" s="771"/>
      <c r="G19" s="770" t="s">
        <v>1766</v>
      </c>
      <c r="H19" s="770" t="s">
        <v>1767</v>
      </c>
      <c r="I19" s="770" t="s">
        <v>1768</v>
      </c>
      <c r="J19" s="770" t="s">
        <v>1769</v>
      </c>
      <c r="K19" s="770" t="s">
        <v>1770</v>
      </c>
      <c r="L19" s="770" t="s">
        <v>1771</v>
      </c>
      <c r="M19" s="770" t="s">
        <v>1772</v>
      </c>
      <c r="N19" s="770" t="s">
        <v>1773</v>
      </c>
      <c r="O19" s="770" t="s">
        <v>1774</v>
      </c>
      <c r="P19" s="771"/>
      <c r="Q19" s="770" t="s">
        <v>1775</v>
      </c>
      <c r="R19" s="770" t="s">
        <v>1776</v>
      </c>
      <c r="S19" s="770" t="s">
        <v>1777</v>
      </c>
      <c r="T19" s="770" t="s">
        <v>1778</v>
      </c>
      <c r="U19" s="770" t="s">
        <v>1779</v>
      </c>
      <c r="V19" s="771"/>
      <c r="W19" s="770" t="s">
        <v>1780</v>
      </c>
      <c r="X19" s="770" t="s">
        <v>1781</v>
      </c>
      <c r="Y19" s="770" t="s">
        <v>1782</v>
      </c>
      <c r="Z19" s="770" t="s">
        <v>1783</v>
      </c>
      <c r="AA19" s="770" t="s">
        <v>1784</v>
      </c>
      <c r="AB19" s="770" t="s">
        <v>1785</v>
      </c>
      <c r="AC19" s="770" t="s">
        <v>1786</v>
      </c>
      <c r="AD19" s="770" t="s">
        <v>1787</v>
      </c>
      <c r="AE19" s="770" t="s">
        <v>1788</v>
      </c>
      <c r="AF19" s="770" t="s">
        <v>1789</v>
      </c>
      <c r="AG19" s="770" t="s">
        <v>1790</v>
      </c>
      <c r="AH19" s="771"/>
      <c r="AI19" s="771"/>
      <c r="AJ19" s="770" t="s">
        <v>1791</v>
      </c>
      <c r="AK19" s="770" t="s">
        <v>1792</v>
      </c>
      <c r="AL19" s="770" t="s">
        <v>1793</v>
      </c>
      <c r="AM19" s="771"/>
      <c r="AN19" s="770" t="s">
        <v>1794</v>
      </c>
      <c r="AO19" s="770" t="s">
        <v>1795</v>
      </c>
      <c r="AP19" s="770" t="s">
        <v>1796</v>
      </c>
      <c r="AQ19" s="770" t="s">
        <v>1797</v>
      </c>
      <c r="AR19" s="771"/>
      <c r="AS19" s="771"/>
      <c r="AT19" s="770" t="s">
        <v>1798</v>
      </c>
      <c r="AU19" s="770" t="s">
        <v>1799</v>
      </c>
      <c r="AV19" s="770" t="s">
        <v>1800</v>
      </c>
      <c r="AW19" s="770" t="s">
        <v>1801</v>
      </c>
      <c r="AX19" s="771"/>
      <c r="AY19" s="771"/>
      <c r="AZ19" s="771"/>
      <c r="BA19" s="771"/>
      <c r="BB19" s="771"/>
      <c r="BC19" s="771"/>
      <c r="BD19" s="771"/>
      <c r="BE19" s="771"/>
      <c r="BF19" s="771"/>
      <c r="BG19" s="771"/>
      <c r="BH19" s="771"/>
      <c r="BI19" s="771"/>
      <c r="BJ19" s="771"/>
      <c r="BK19" s="771"/>
      <c r="BL19" s="771"/>
      <c r="BM19" s="771"/>
    </row>
    <row r="20" hidden="1">
      <c r="A20" s="2" t="s">
        <v>1802</v>
      </c>
      <c r="C20" s="2" t="s">
        <v>1803</v>
      </c>
      <c r="D20" s="2" t="s">
        <v>1804</v>
      </c>
      <c r="E20" s="2" t="s">
        <v>1805</v>
      </c>
      <c r="G20" s="2" t="s">
        <v>1806</v>
      </c>
      <c r="H20" s="2" t="s">
        <v>1807</v>
      </c>
      <c r="I20" s="2" t="s">
        <v>1808</v>
      </c>
      <c r="J20" s="2" t="s">
        <v>1809</v>
      </c>
      <c r="K20" s="2" t="s">
        <v>1810</v>
      </c>
      <c r="L20" s="2" t="s">
        <v>1811</v>
      </c>
      <c r="M20" s="2" t="s">
        <v>1812</v>
      </c>
      <c r="N20" s="2" t="s">
        <v>1813</v>
      </c>
      <c r="O20" s="2" t="s">
        <v>1814</v>
      </c>
      <c r="Q20" s="2" t="s">
        <v>1815</v>
      </c>
      <c r="R20" s="2" t="s">
        <v>1816</v>
      </c>
      <c r="S20" s="2" t="s">
        <v>1817</v>
      </c>
      <c r="T20" s="2" t="s">
        <v>1818</v>
      </c>
      <c r="U20" s="2" t="s">
        <v>1819</v>
      </c>
      <c r="W20" s="2" t="s">
        <v>1820</v>
      </c>
      <c r="X20" s="2" t="s">
        <v>1821</v>
      </c>
      <c r="Y20" s="2" t="s">
        <v>1822</v>
      </c>
      <c r="Z20" s="2" t="s">
        <v>1823</v>
      </c>
      <c r="AA20" s="2" t="s">
        <v>1824</v>
      </c>
      <c r="AB20" s="2" t="s">
        <v>1825</v>
      </c>
      <c r="AC20" s="2" t="s">
        <v>1826</v>
      </c>
      <c r="AD20" s="2" t="s">
        <v>1827</v>
      </c>
      <c r="AE20" s="2" t="s">
        <v>1828</v>
      </c>
      <c r="AF20" s="2" t="s">
        <v>1829</v>
      </c>
      <c r="AG20" s="2" t="s">
        <v>1830</v>
      </c>
      <c r="AJ20" s="2" t="s">
        <v>1831</v>
      </c>
      <c r="AK20" s="2" t="s">
        <v>1832</v>
      </c>
      <c r="AL20" s="2" t="s">
        <v>1833</v>
      </c>
      <c r="AN20" s="2" t="s">
        <v>1834</v>
      </c>
      <c r="AO20" s="2" t="s">
        <v>1835</v>
      </c>
      <c r="AP20" s="2" t="s">
        <v>1836</v>
      </c>
      <c r="AQ20" s="2" t="s">
        <v>1837</v>
      </c>
      <c r="AR20" s="2" t="s">
        <v>1838</v>
      </c>
      <c r="AS20" s="2" t="s">
        <v>1839</v>
      </c>
      <c r="AT20" s="2" t="s">
        <v>1840</v>
      </c>
      <c r="AU20" s="2" t="s">
        <v>1841</v>
      </c>
      <c r="AV20" s="2" t="s">
        <v>1842</v>
      </c>
      <c r="AW20" s="2" t="s">
        <v>1843</v>
      </c>
    </row>
    <row r="21">
      <c r="A21" s="772" t="s">
        <v>1844</v>
      </c>
      <c r="B21" s="773"/>
      <c r="C21" s="773"/>
      <c r="D21" s="772" t="str">
        <f>IFERROR(__xludf.DUMMYFUNCTION("ARRAY_CONSTRAIN(split(CELL(""ADDRESS"",zsupermetrics_FEamnpN5FsVYF0RtUTXAwunZ388Tkc),""!""),1,1)"),"Forecast")</f>
        <v>Forecast</v>
      </c>
      <c r="E21" s="772"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73"/>
      <c r="G21" s="774">
        <v>45336.378599537034</v>
      </c>
      <c r="H21" s="774">
        <v>45350.594409722224</v>
      </c>
      <c r="I21" s="775" t="s">
        <v>1845</v>
      </c>
      <c r="J21" s="776">
        <v>1.709126144659E12</v>
      </c>
      <c r="K21" s="772" t="b">
        <v>0</v>
      </c>
      <c r="L21" s="776">
        <v>2.0</v>
      </c>
      <c r="M21" s="772" t="s">
        <v>1846</v>
      </c>
      <c r="N21" s="773"/>
      <c r="O21" s="772" t="s">
        <v>1847</v>
      </c>
      <c r="P21" s="773"/>
      <c r="Q21" s="772" t="s">
        <v>1848</v>
      </c>
      <c r="R21" s="773"/>
      <c r="S21" s="773"/>
      <c r="T21" s="773"/>
      <c r="U21" s="773"/>
      <c r="V21" s="773"/>
      <c r="W21" s="772" t="s">
        <v>1849</v>
      </c>
      <c r="X21" s="772" t="s">
        <v>1850</v>
      </c>
      <c r="Y21" s="772" t="s">
        <v>1851</v>
      </c>
      <c r="Z21" s="772" t="s">
        <v>1852</v>
      </c>
      <c r="AA21" s="772" t="s">
        <v>1852</v>
      </c>
      <c r="AB21" s="772" t="s">
        <v>1852</v>
      </c>
      <c r="AC21" s="773"/>
      <c r="AD21" s="772">
        <v>10000.0</v>
      </c>
      <c r="AE21" s="773"/>
      <c r="AF21" s="772" t="s">
        <v>1852</v>
      </c>
      <c r="AG21" s="772" t="s">
        <v>1853</v>
      </c>
      <c r="AH21" s="773"/>
      <c r="AI21" s="773"/>
      <c r="AJ21" s="773"/>
      <c r="AK21" s="773"/>
      <c r="AL21" s="773"/>
      <c r="AM21" s="773"/>
      <c r="AN21" s="773"/>
      <c r="AO21" s="773"/>
      <c r="AP21" s="777" t="s">
        <v>1854</v>
      </c>
      <c r="AQ21" s="773"/>
      <c r="AR21" s="773"/>
      <c r="AS21" s="773"/>
      <c r="AT21" s="773"/>
      <c r="AU21" s="772" t="s">
        <v>1855</v>
      </c>
      <c r="AV21" s="773"/>
      <c r="AW21" s="776">
        <v>1.0</v>
      </c>
      <c r="AX21" s="773"/>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78"/>
      <c r="B1" s="779"/>
      <c r="C1" s="780"/>
      <c r="D1" s="778"/>
      <c r="E1" s="778"/>
      <c r="F1" s="780"/>
      <c r="G1" s="781"/>
      <c r="H1" s="781"/>
      <c r="I1" s="781"/>
      <c r="J1" s="781"/>
    </row>
    <row r="2">
      <c r="A2" s="782" t="s">
        <v>1856</v>
      </c>
      <c r="B2" s="783">
        <v>45293.0</v>
      </c>
      <c r="C2" s="784"/>
      <c r="D2" s="782" t="s">
        <v>1857</v>
      </c>
      <c r="E2" s="782" t="s">
        <v>1858</v>
      </c>
      <c r="F2" s="784"/>
      <c r="G2" s="785" t="s">
        <v>1859</v>
      </c>
      <c r="H2" s="561"/>
      <c r="I2" s="786" t="s">
        <v>1860</v>
      </c>
      <c r="J2" s="561"/>
    </row>
    <row r="3">
      <c r="A3" s="787" t="s">
        <v>1861</v>
      </c>
      <c r="B3" s="788">
        <v>29.0</v>
      </c>
      <c r="C3" s="789" t="s">
        <v>1862</v>
      </c>
      <c r="D3" s="658"/>
      <c r="E3" s="658"/>
      <c r="F3" s="656"/>
      <c r="G3" s="790" t="s">
        <v>1863</v>
      </c>
      <c r="H3" s="791"/>
      <c r="I3" s="792" t="s">
        <v>1864</v>
      </c>
      <c r="J3" s="793"/>
    </row>
    <row r="4">
      <c r="A4" s="787" t="s">
        <v>1865</v>
      </c>
      <c r="B4" s="794">
        <f>count(Summary!B89:AD89)</f>
        <v>29</v>
      </c>
      <c r="C4" s="795"/>
      <c r="D4" s="796"/>
      <c r="E4" s="796"/>
      <c r="F4" s="797"/>
      <c r="G4" s="790" t="s">
        <v>1866</v>
      </c>
      <c r="H4" s="798"/>
      <c r="I4" s="792" t="s">
        <v>1867</v>
      </c>
      <c r="J4" s="799"/>
    </row>
    <row r="5">
      <c r="A5" s="800"/>
      <c r="B5" s="801" t="s">
        <v>1868</v>
      </c>
      <c r="C5" s="561"/>
      <c r="D5" s="801" t="s">
        <v>1869</v>
      </c>
      <c r="E5" s="802"/>
      <c r="F5" s="561"/>
      <c r="G5" s="790" t="s">
        <v>1870</v>
      </c>
      <c r="H5" s="791"/>
      <c r="I5" s="792" t="s">
        <v>1871</v>
      </c>
      <c r="J5" s="793"/>
    </row>
    <row r="6">
      <c r="A6" s="803" t="s">
        <v>1872</v>
      </c>
      <c r="B6" s="803" t="s">
        <v>1873</v>
      </c>
      <c r="C6" s="804" t="s">
        <v>1865</v>
      </c>
      <c r="D6" s="803" t="s">
        <v>1869</v>
      </c>
      <c r="E6" s="803" t="s">
        <v>1874</v>
      </c>
      <c r="F6" s="803" t="s">
        <v>1875</v>
      </c>
      <c r="G6" s="790" t="s">
        <v>1876</v>
      </c>
      <c r="H6" s="805"/>
      <c r="I6" s="792" t="s">
        <v>1877</v>
      </c>
      <c r="J6" s="806"/>
    </row>
    <row r="7">
      <c r="A7" s="807">
        <v>1.0</v>
      </c>
      <c r="B7" s="808">
        <f t="shared" ref="B7:B35" si="1">$B$36/$B$3</f>
        <v>41379.31034</v>
      </c>
      <c r="C7" s="809">
        <f>Summary!B48+Summary!B86</f>
        <v>146142.1221</v>
      </c>
      <c r="D7" s="810">
        <f t="shared" ref="D7:D36" si="2">C7/$B$4*$B$3</f>
        <v>146142.1221</v>
      </c>
      <c r="E7" s="811">
        <f t="shared" ref="E7:E36" si="3">D7/B7-1</f>
        <v>2.53176795</v>
      </c>
      <c r="F7" s="812">
        <f t="shared" ref="F7:F36" si="4">D7-B7</f>
        <v>104762.8117</v>
      </c>
      <c r="G7" s="790" t="s">
        <v>1878</v>
      </c>
      <c r="H7" s="798"/>
      <c r="I7" s="813"/>
      <c r="J7" s="813"/>
    </row>
    <row r="8">
      <c r="A8" s="814">
        <v>2.0</v>
      </c>
      <c r="B8" s="815">
        <f t="shared" si="1"/>
        <v>41379.31034</v>
      </c>
      <c r="C8" s="816">
        <f>Summary!C48+Summary!C86</f>
        <v>258926.6357</v>
      </c>
      <c r="D8" s="810">
        <f t="shared" si="2"/>
        <v>258926.6357</v>
      </c>
      <c r="E8" s="817">
        <f t="shared" si="3"/>
        <v>5.257393697</v>
      </c>
      <c r="F8" s="818">
        <f t="shared" si="4"/>
        <v>217547.3254</v>
      </c>
      <c r="G8" s="790" t="s">
        <v>1879</v>
      </c>
      <c r="H8" s="819"/>
      <c r="I8" s="820"/>
      <c r="J8" s="813"/>
    </row>
    <row r="9">
      <c r="A9" s="814">
        <v>3.0</v>
      </c>
      <c r="B9" s="808">
        <f t="shared" si="1"/>
        <v>41379.31034</v>
      </c>
      <c r="C9" s="821">
        <f>Summary!D48+Summary!D86</f>
        <v>311083.3949</v>
      </c>
      <c r="D9" s="810">
        <f t="shared" si="2"/>
        <v>311083.3949</v>
      </c>
      <c r="E9" s="817">
        <f t="shared" si="3"/>
        <v>6.51784871</v>
      </c>
      <c r="F9" s="818">
        <f t="shared" si="4"/>
        <v>269704.0846</v>
      </c>
      <c r="G9" s="822" t="s">
        <v>1880</v>
      </c>
      <c r="H9" s="798"/>
      <c r="I9" s="813"/>
      <c r="J9" s="813"/>
    </row>
    <row r="10">
      <c r="A10" s="814">
        <v>4.0</v>
      </c>
      <c r="B10" s="815">
        <f t="shared" si="1"/>
        <v>41379.31034</v>
      </c>
      <c r="C10" s="816">
        <f>Summary!E48+Summary!E86</f>
        <v>290191.2661</v>
      </c>
      <c r="D10" s="810">
        <f t="shared" si="2"/>
        <v>290191.2661</v>
      </c>
      <c r="E10" s="817">
        <f t="shared" si="3"/>
        <v>6.012955598</v>
      </c>
      <c r="F10" s="818">
        <f t="shared" si="4"/>
        <v>248811.9558</v>
      </c>
      <c r="G10" s="790" t="s">
        <v>1881</v>
      </c>
      <c r="H10" s="823"/>
      <c r="I10" s="813"/>
      <c r="J10" s="813"/>
    </row>
    <row r="11">
      <c r="A11" s="814">
        <v>5.0</v>
      </c>
      <c r="B11" s="808">
        <f t="shared" si="1"/>
        <v>41379.31034</v>
      </c>
      <c r="C11" s="821">
        <f>Summary!F48+Summary!F86</f>
        <v>246664.6702</v>
      </c>
      <c r="D11" s="810">
        <f t="shared" si="2"/>
        <v>246664.6702</v>
      </c>
      <c r="E11" s="817">
        <f t="shared" si="3"/>
        <v>4.961062864</v>
      </c>
      <c r="F11" s="818">
        <f t="shared" si="4"/>
        <v>205285.3599</v>
      </c>
    </row>
    <row r="12">
      <c r="A12" s="814">
        <v>6.0</v>
      </c>
      <c r="B12" s="815">
        <f t="shared" si="1"/>
        <v>41379.31034</v>
      </c>
      <c r="C12" s="816">
        <f>Summary!G48+Summary!G86</f>
        <v>195495.8165</v>
      </c>
      <c r="D12" s="810">
        <f t="shared" si="2"/>
        <v>195495.8165</v>
      </c>
      <c r="E12" s="817">
        <f t="shared" si="3"/>
        <v>3.724482232</v>
      </c>
      <c r="F12" s="818">
        <f t="shared" si="4"/>
        <v>154116.5062</v>
      </c>
      <c r="G12" s="824" t="s">
        <v>1882</v>
      </c>
      <c r="H12" s="825" t="s">
        <v>1883</v>
      </c>
      <c r="I12" s="825" t="s">
        <v>1884</v>
      </c>
      <c r="J12" s="826" t="s">
        <v>1885</v>
      </c>
      <c r="K12" s="781"/>
    </row>
    <row r="13">
      <c r="A13" s="814">
        <v>7.0</v>
      </c>
      <c r="B13" s="808">
        <f t="shared" si="1"/>
        <v>41379.31034</v>
      </c>
      <c r="C13" s="821">
        <f>Summary!H48+Summary!H86</f>
        <v>156845.3645</v>
      </c>
      <c r="D13" s="810">
        <f t="shared" si="2"/>
        <v>156845.3645</v>
      </c>
      <c r="E13" s="817">
        <f t="shared" si="3"/>
        <v>2.790429643</v>
      </c>
      <c r="F13" s="818">
        <f t="shared" si="4"/>
        <v>115466.0542</v>
      </c>
      <c r="G13" s="827" t="s">
        <v>1886</v>
      </c>
      <c r="H13" s="828">
        <v>1200000.0</v>
      </c>
      <c r="I13" s="829">
        <f>C36</f>
        <v>4606971.628</v>
      </c>
      <c r="J13" s="830">
        <f t="shared" ref="J13:J20" si="5">I13/H13-1</f>
        <v>2.839143023</v>
      </c>
    </row>
    <row r="14">
      <c r="A14" s="814">
        <v>8.0</v>
      </c>
      <c r="B14" s="815">
        <f t="shared" si="1"/>
        <v>41379.31034</v>
      </c>
      <c r="C14" s="816">
        <f>Summary!I48+Summary!I86</f>
        <v>132492.5237</v>
      </c>
      <c r="D14" s="810">
        <f t="shared" si="2"/>
        <v>132492.5237</v>
      </c>
      <c r="E14" s="817">
        <f t="shared" si="3"/>
        <v>2.201902656</v>
      </c>
      <c r="F14" s="818">
        <f t="shared" si="4"/>
        <v>91113.21336</v>
      </c>
      <c r="G14" s="827" t="s">
        <v>1887</v>
      </c>
      <c r="H14" s="831">
        <v>4000.0</v>
      </c>
      <c r="I14" s="832">
        <f>sum(Summary!B111:AD111)</f>
        <v>21972</v>
      </c>
      <c r="J14" s="830">
        <f t="shared" si="5"/>
        <v>4.493</v>
      </c>
    </row>
    <row r="15">
      <c r="A15" s="814">
        <v>9.0</v>
      </c>
      <c r="B15" s="808">
        <f t="shared" si="1"/>
        <v>41379.31034</v>
      </c>
      <c r="C15" s="821">
        <f>Summary!J48+Summary!J86</f>
        <v>129477.2558</v>
      </c>
      <c r="D15" s="810">
        <f t="shared" si="2"/>
        <v>129477.2558</v>
      </c>
      <c r="E15" s="817">
        <f t="shared" si="3"/>
        <v>2.129033681</v>
      </c>
      <c r="F15" s="818">
        <f t="shared" si="4"/>
        <v>88097.94544</v>
      </c>
      <c r="G15" s="827" t="s">
        <v>1888</v>
      </c>
      <c r="H15" s="828">
        <v>350000.0</v>
      </c>
      <c r="I15" s="829">
        <f>sum(Summary!B155:AD155)</f>
        <v>568675.76</v>
      </c>
      <c r="J15" s="830">
        <f t="shared" si="5"/>
        <v>0.6247878857</v>
      </c>
    </row>
    <row r="16">
      <c r="A16" s="814">
        <v>10.0</v>
      </c>
      <c r="B16" s="815">
        <f t="shared" si="1"/>
        <v>41379.31034</v>
      </c>
      <c r="C16" s="816">
        <f>Summary!K48+Summary!K86</f>
        <v>130084.2414</v>
      </c>
      <c r="D16" s="810">
        <f t="shared" si="2"/>
        <v>130084.2414</v>
      </c>
      <c r="E16" s="817">
        <f t="shared" si="3"/>
        <v>2.1437025</v>
      </c>
      <c r="F16" s="818">
        <f t="shared" si="4"/>
        <v>88704.93104</v>
      </c>
      <c r="G16" s="827" t="s">
        <v>1889</v>
      </c>
      <c r="H16" s="833">
        <f t="shared" ref="H16:I16" si="6">H13/H15</f>
        <v>3.428571429</v>
      </c>
      <c r="I16" s="834">
        <f t="shared" si="6"/>
        <v>8.101227364</v>
      </c>
      <c r="J16" s="830">
        <f t="shared" si="5"/>
        <v>1.362857981</v>
      </c>
    </row>
    <row r="17">
      <c r="A17" s="814">
        <v>11.0</v>
      </c>
      <c r="B17" s="808">
        <f t="shared" si="1"/>
        <v>41379.31034</v>
      </c>
      <c r="C17" s="821">
        <f>Summary!L48+Summary!L86</f>
        <v>99607.23757</v>
      </c>
      <c r="D17" s="810">
        <f t="shared" si="2"/>
        <v>99607.23757</v>
      </c>
      <c r="E17" s="817">
        <f t="shared" si="3"/>
        <v>1.407174908</v>
      </c>
      <c r="F17" s="818">
        <f t="shared" si="4"/>
        <v>58227.92723</v>
      </c>
      <c r="G17" s="827" t="s">
        <v>1890</v>
      </c>
      <c r="H17" s="835">
        <f t="shared" ref="H17:I17" si="7">H15/H13</f>
        <v>0.2916666667</v>
      </c>
      <c r="I17" s="836">
        <f t="shared" si="7"/>
        <v>0.123438086</v>
      </c>
      <c r="J17" s="830">
        <f t="shared" si="5"/>
        <v>-0.5767837052</v>
      </c>
    </row>
    <row r="18">
      <c r="A18" s="814">
        <v>12.0</v>
      </c>
      <c r="B18" s="815">
        <f t="shared" si="1"/>
        <v>41379.31034</v>
      </c>
      <c r="C18" s="815">
        <f>Summary!M48+Summary!M86</f>
        <v>96559.40078</v>
      </c>
      <c r="D18" s="810">
        <f t="shared" si="2"/>
        <v>96559.40078</v>
      </c>
      <c r="E18" s="817">
        <f t="shared" si="3"/>
        <v>1.333518852</v>
      </c>
      <c r="F18" s="818">
        <f t="shared" si="4"/>
        <v>55180.09044</v>
      </c>
      <c r="G18" s="827" t="s">
        <v>1891</v>
      </c>
      <c r="H18" s="837">
        <v>0.0125</v>
      </c>
      <c r="I18" s="836">
        <f>L18/I20</f>
        <v>0.04595133246</v>
      </c>
      <c r="J18" s="830">
        <f t="shared" si="5"/>
        <v>2.676106597</v>
      </c>
      <c r="K18" s="2" t="s">
        <v>1892</v>
      </c>
      <c r="L18" s="60">
        <f>sum(Summary!B89:AD89)</f>
        <v>16393</v>
      </c>
    </row>
    <row r="19">
      <c r="A19" s="814">
        <v>13.0</v>
      </c>
      <c r="B19" s="808">
        <f t="shared" si="1"/>
        <v>41379.31034</v>
      </c>
      <c r="C19" s="838">
        <f>Summary!N48+Summary!N86</f>
        <v>95643.03378</v>
      </c>
      <c r="D19" s="810">
        <f t="shared" si="2"/>
        <v>95643.03378</v>
      </c>
      <c r="E19" s="817">
        <f t="shared" si="3"/>
        <v>1.311373316</v>
      </c>
      <c r="F19" s="818">
        <f t="shared" si="4"/>
        <v>54263.72344</v>
      </c>
      <c r="G19" s="827" t="s">
        <v>1893</v>
      </c>
      <c r="H19" s="839">
        <v>250.0</v>
      </c>
      <c r="I19" s="839">
        <f>I13/I14</f>
        <v>209.6746599</v>
      </c>
      <c r="J19" s="830">
        <f t="shared" si="5"/>
        <v>-0.1613013603</v>
      </c>
    </row>
    <row r="20">
      <c r="A20" s="814">
        <v>14.0</v>
      </c>
      <c r="B20" s="815">
        <f t="shared" si="1"/>
        <v>41379.31034</v>
      </c>
      <c r="C20" s="815">
        <f>Summary!O48+Summary!O86</f>
        <v>522752.2131</v>
      </c>
      <c r="D20" s="810">
        <f t="shared" si="2"/>
        <v>522752.2131</v>
      </c>
      <c r="E20" s="817">
        <f t="shared" si="3"/>
        <v>11.63317848</v>
      </c>
      <c r="F20" s="818">
        <f t="shared" si="4"/>
        <v>481372.9027</v>
      </c>
      <c r="G20" s="827" t="s">
        <v>1894</v>
      </c>
      <c r="H20" s="840">
        <v>300000.0</v>
      </c>
      <c r="I20" s="840">
        <f>sum(C79:C106)</f>
        <v>356747</v>
      </c>
      <c r="J20" s="830">
        <f t="shared" si="5"/>
        <v>0.1891566667</v>
      </c>
    </row>
    <row r="21">
      <c r="A21" s="814">
        <v>15.0</v>
      </c>
      <c r="B21" s="808">
        <f t="shared" si="1"/>
        <v>41379.31034</v>
      </c>
      <c r="C21" s="838">
        <f>Summary!P48+Summary!P86</f>
        <v>133922.597</v>
      </c>
      <c r="D21" s="810">
        <f t="shared" si="2"/>
        <v>133922.597</v>
      </c>
      <c r="E21" s="817">
        <f t="shared" si="3"/>
        <v>2.236462762</v>
      </c>
      <c r="F21" s="818">
        <f t="shared" si="4"/>
        <v>92543.28669</v>
      </c>
      <c r="G21" s="841"/>
      <c r="H21" s="781"/>
    </row>
    <row r="22">
      <c r="A22" s="814">
        <v>16.0</v>
      </c>
      <c r="B22" s="815">
        <f t="shared" si="1"/>
        <v>41379.31034</v>
      </c>
      <c r="C22" s="815">
        <f>Summary!Q48+Summary!Q86</f>
        <v>109569.7832</v>
      </c>
      <c r="D22" s="810">
        <f t="shared" si="2"/>
        <v>109569.7832</v>
      </c>
      <c r="E22" s="817">
        <f t="shared" si="3"/>
        <v>1.647936427</v>
      </c>
      <c r="F22" s="818">
        <f t="shared" si="4"/>
        <v>68190.47285</v>
      </c>
      <c r="G22" s="842" t="s">
        <v>1895</v>
      </c>
      <c r="H22" s="843" t="s">
        <v>1896</v>
      </c>
      <c r="I22" s="844" t="s">
        <v>1897</v>
      </c>
    </row>
    <row r="23">
      <c r="A23" s="814">
        <v>17.0</v>
      </c>
      <c r="B23" s="808">
        <f t="shared" si="1"/>
        <v>41379.31034</v>
      </c>
      <c r="C23" s="838">
        <f>Summary!R48+Summary!R86</f>
        <v>244354.2086</v>
      </c>
      <c r="D23" s="810">
        <f t="shared" si="2"/>
        <v>244354.2086</v>
      </c>
      <c r="E23" s="817">
        <f t="shared" si="3"/>
        <v>4.905226708</v>
      </c>
      <c r="F23" s="818">
        <f t="shared" si="4"/>
        <v>202974.8983</v>
      </c>
      <c r="G23" s="842"/>
      <c r="H23" s="845"/>
      <c r="I23" s="846"/>
    </row>
    <row r="24">
      <c r="A24" s="814">
        <v>18.0</v>
      </c>
      <c r="B24" s="815">
        <f t="shared" si="1"/>
        <v>41379.31034</v>
      </c>
      <c r="C24" s="815">
        <f>Summary!S48+Summary!S86</f>
        <v>144040.2427</v>
      </c>
      <c r="D24" s="810">
        <f t="shared" si="2"/>
        <v>144040.2427</v>
      </c>
      <c r="E24" s="817">
        <f t="shared" si="3"/>
        <v>2.480972532</v>
      </c>
      <c r="F24" s="818">
        <f t="shared" si="4"/>
        <v>102660.9323</v>
      </c>
      <c r="G24" s="842"/>
      <c r="H24" s="847"/>
      <c r="I24" s="847"/>
    </row>
    <row r="25">
      <c r="A25" s="814">
        <v>19.0</v>
      </c>
      <c r="B25" s="808">
        <f t="shared" si="1"/>
        <v>41379.31034</v>
      </c>
      <c r="C25" s="838">
        <f>Summary!T48+Summary!T86</f>
        <v>187933.7995</v>
      </c>
      <c r="D25" s="810">
        <f t="shared" si="2"/>
        <v>187933.7995</v>
      </c>
      <c r="E25" s="817">
        <f t="shared" si="3"/>
        <v>3.541733487</v>
      </c>
      <c r="F25" s="818">
        <f t="shared" si="4"/>
        <v>146554.4891</v>
      </c>
      <c r="G25" s="842"/>
      <c r="H25" s="848"/>
      <c r="I25" s="846"/>
    </row>
    <row r="26">
      <c r="A26" s="814">
        <v>20.0</v>
      </c>
      <c r="B26" s="815">
        <f t="shared" si="1"/>
        <v>41379.31034</v>
      </c>
      <c r="C26" s="815">
        <f>Summary!U48+Summary!U86</f>
        <v>87946.22223</v>
      </c>
      <c r="D26" s="810">
        <f t="shared" si="2"/>
        <v>87946.22223</v>
      </c>
      <c r="E26" s="817">
        <f t="shared" si="3"/>
        <v>1.125367037</v>
      </c>
      <c r="F26" s="818">
        <f t="shared" si="4"/>
        <v>46566.91189</v>
      </c>
      <c r="G26" s="849"/>
      <c r="H26" s="847"/>
      <c r="I26" s="846"/>
    </row>
    <row r="27">
      <c r="A27" s="814">
        <v>21.0</v>
      </c>
      <c r="B27" s="808">
        <f t="shared" si="1"/>
        <v>41379.31034</v>
      </c>
      <c r="C27" s="838">
        <f>Summary!V48+Summary!V86</f>
        <v>83481.79194</v>
      </c>
      <c r="D27" s="810">
        <f t="shared" si="2"/>
        <v>83481.79194</v>
      </c>
      <c r="E27" s="817">
        <f t="shared" si="3"/>
        <v>1.017476639</v>
      </c>
      <c r="F27" s="818">
        <f t="shared" si="4"/>
        <v>42102.48159</v>
      </c>
      <c r="G27" s="849"/>
      <c r="H27" s="847"/>
      <c r="I27" s="846"/>
    </row>
    <row r="28">
      <c r="A28" s="814">
        <v>22.0</v>
      </c>
      <c r="B28" s="815">
        <f t="shared" si="1"/>
        <v>41379.31034</v>
      </c>
      <c r="C28" s="815">
        <f>Summary!W48+Summary!W86</f>
        <v>100701.3072</v>
      </c>
      <c r="D28" s="810">
        <f t="shared" si="2"/>
        <v>100701.3072</v>
      </c>
      <c r="E28" s="817">
        <f t="shared" si="3"/>
        <v>1.433614923</v>
      </c>
      <c r="F28" s="818">
        <f t="shared" si="4"/>
        <v>59321.99682</v>
      </c>
      <c r="G28" s="842"/>
      <c r="H28" s="850"/>
      <c r="I28" s="846"/>
    </row>
    <row r="29">
      <c r="A29" s="814">
        <v>23.0</v>
      </c>
      <c r="B29" s="808">
        <f t="shared" si="1"/>
        <v>41379.31034</v>
      </c>
      <c r="C29" s="838">
        <f>Summary!X48+Summary!X86</f>
        <v>115771.0361</v>
      </c>
      <c r="D29" s="810">
        <f t="shared" si="2"/>
        <v>115771.0361</v>
      </c>
      <c r="E29" s="817">
        <f t="shared" si="3"/>
        <v>1.79780004</v>
      </c>
      <c r="F29" s="818">
        <f t="shared" si="4"/>
        <v>74391.72578</v>
      </c>
      <c r="G29" s="849"/>
      <c r="H29" s="845"/>
      <c r="I29" s="846"/>
    </row>
    <row r="30">
      <c r="A30" s="814">
        <v>24.0</v>
      </c>
      <c r="B30" s="815">
        <f t="shared" si="1"/>
        <v>41379.31034</v>
      </c>
      <c r="C30" s="815">
        <f>Summary!Y48+Summary!Y86</f>
        <v>138207.4369</v>
      </c>
      <c r="D30" s="810">
        <f t="shared" si="2"/>
        <v>138207.4369</v>
      </c>
      <c r="E30" s="817">
        <f t="shared" si="3"/>
        <v>2.34001306</v>
      </c>
      <c r="F30" s="818">
        <f t="shared" si="4"/>
        <v>96828.1266</v>
      </c>
    </row>
    <row r="31">
      <c r="A31" s="814">
        <v>25.0</v>
      </c>
      <c r="B31" s="808">
        <f t="shared" si="1"/>
        <v>41379.31034</v>
      </c>
      <c r="C31" s="838">
        <f>Summary!Z48+Summary!Z86</f>
        <v>135678.8729</v>
      </c>
      <c r="D31" s="810">
        <f t="shared" si="2"/>
        <v>135678.8729</v>
      </c>
      <c r="E31" s="817">
        <f t="shared" si="3"/>
        <v>2.278906095</v>
      </c>
      <c r="F31" s="818">
        <f t="shared" si="4"/>
        <v>94299.56254</v>
      </c>
    </row>
    <row r="32">
      <c r="A32" s="814">
        <v>26.0</v>
      </c>
      <c r="B32" s="815">
        <f t="shared" si="1"/>
        <v>41379.31034</v>
      </c>
      <c r="C32" s="815">
        <f>Summary!AA48+Summary!AA86</f>
        <v>90053.04243</v>
      </c>
      <c r="D32" s="810">
        <f t="shared" si="2"/>
        <v>90053.04243</v>
      </c>
      <c r="E32" s="817">
        <f t="shared" si="3"/>
        <v>1.176281859</v>
      </c>
      <c r="F32" s="818">
        <f t="shared" si="4"/>
        <v>48673.73208</v>
      </c>
    </row>
    <row r="33">
      <c r="A33" s="814">
        <v>27.0</v>
      </c>
      <c r="B33" s="808">
        <f t="shared" si="1"/>
        <v>41379.31034</v>
      </c>
      <c r="C33" s="838">
        <f>Summary!AB48+Summary!AB86</f>
        <v>82257.69886</v>
      </c>
      <c r="D33" s="810">
        <f t="shared" si="2"/>
        <v>82257.69886</v>
      </c>
      <c r="E33" s="817">
        <f t="shared" si="3"/>
        <v>0.9878943892</v>
      </c>
      <c r="F33" s="818">
        <f t="shared" si="4"/>
        <v>40878.38852</v>
      </c>
    </row>
    <row r="34">
      <c r="A34" s="814">
        <v>28.0</v>
      </c>
      <c r="B34" s="815">
        <f t="shared" si="1"/>
        <v>41379.31034</v>
      </c>
      <c r="C34" s="815">
        <f>Summary!AC48+Summary!AC86</f>
        <v>68278.3601</v>
      </c>
      <c r="D34" s="810">
        <f t="shared" si="2"/>
        <v>68278.3601</v>
      </c>
      <c r="E34" s="817">
        <f t="shared" si="3"/>
        <v>0.650060369</v>
      </c>
      <c r="F34" s="818">
        <f t="shared" si="4"/>
        <v>26899.04975</v>
      </c>
    </row>
    <row r="35">
      <c r="A35" s="851">
        <v>29.0</v>
      </c>
      <c r="B35" s="808">
        <f t="shared" si="1"/>
        <v>41379.31034</v>
      </c>
      <c r="C35" s="838">
        <f>Summary!AD48+Summary!AD86</f>
        <v>72810.05211</v>
      </c>
      <c r="D35" s="810">
        <f t="shared" si="2"/>
        <v>72810.05211</v>
      </c>
      <c r="E35" s="817">
        <f t="shared" si="3"/>
        <v>0.7595762593</v>
      </c>
      <c r="F35" s="818">
        <f t="shared" si="4"/>
        <v>31430.74177</v>
      </c>
    </row>
    <row r="36">
      <c r="A36" s="852" t="s">
        <v>920</v>
      </c>
      <c r="B36" s="853">
        <f>H13</f>
        <v>1200000</v>
      </c>
      <c r="C36" s="853">
        <f>sum(C7:C35)</f>
        <v>4606971.628</v>
      </c>
      <c r="D36" s="854">
        <f t="shared" si="2"/>
        <v>4606971.628</v>
      </c>
      <c r="E36" s="855">
        <f t="shared" si="3"/>
        <v>2.839143023</v>
      </c>
      <c r="F36" s="853">
        <f t="shared" si="4"/>
        <v>3406971.628</v>
      </c>
    </row>
    <row r="38">
      <c r="A38" s="782" t="s">
        <v>1856</v>
      </c>
      <c r="B38" s="783">
        <v>45293.0</v>
      </c>
      <c r="C38" s="784"/>
      <c r="D38" s="782" t="s">
        <v>1857</v>
      </c>
      <c r="E38" s="782" t="s">
        <v>1858</v>
      </c>
      <c r="F38" s="784"/>
    </row>
    <row r="39">
      <c r="A39" s="787" t="s">
        <v>1861</v>
      </c>
      <c r="B39" s="788">
        <v>29.0</v>
      </c>
      <c r="C39" s="789" t="s">
        <v>1898</v>
      </c>
      <c r="D39" s="658"/>
      <c r="E39" s="658"/>
      <c r="F39" s="656"/>
    </row>
    <row r="40">
      <c r="A40" s="787" t="s">
        <v>1865</v>
      </c>
      <c r="B40" s="794">
        <f>COUNT(Summary!B89:AD89)</f>
        <v>29</v>
      </c>
      <c r="C40" s="795"/>
      <c r="D40" s="796"/>
      <c r="E40" s="796"/>
      <c r="F40" s="797"/>
    </row>
    <row r="41">
      <c r="A41" s="800"/>
      <c r="B41" s="801" t="s">
        <v>1868</v>
      </c>
      <c r="C41" s="561"/>
      <c r="D41" s="801" t="s">
        <v>1869</v>
      </c>
      <c r="E41" s="802"/>
      <c r="F41" s="561"/>
    </row>
    <row r="42">
      <c r="A42" s="803" t="s">
        <v>1872</v>
      </c>
      <c r="B42" s="803" t="s">
        <v>1899</v>
      </c>
      <c r="C42" s="804" t="s">
        <v>1865</v>
      </c>
      <c r="D42" s="803" t="s">
        <v>1869</v>
      </c>
      <c r="E42" s="803" t="s">
        <v>1874</v>
      </c>
      <c r="F42" s="803" t="s">
        <v>1875</v>
      </c>
    </row>
    <row r="43">
      <c r="A43" s="807">
        <v>1.0</v>
      </c>
      <c r="B43" s="809">
        <f t="shared" ref="B43:B71" si="8">$B$72/$B$39</f>
        <v>12068.96552</v>
      </c>
      <c r="C43" s="809">
        <f>Summary!B155+Summary!B161</f>
        <v>15233.7</v>
      </c>
      <c r="D43" s="810">
        <f t="shared" ref="D43:D72" si="9">C43/$B$4*$B$3</f>
        <v>15233.7</v>
      </c>
      <c r="E43" s="811">
        <f t="shared" ref="E43:E72" si="10">D43/B43-1</f>
        <v>0.2622208571</v>
      </c>
      <c r="F43" s="812">
        <f t="shared" ref="F43:F72" si="11">D43-B43</f>
        <v>3164.734483</v>
      </c>
    </row>
    <row r="44">
      <c r="A44" s="814">
        <v>2.0</v>
      </c>
      <c r="B44" s="816">
        <f t="shared" si="8"/>
        <v>12068.96552</v>
      </c>
      <c r="C44" s="816">
        <f>Summary!C155+Summary!C161</f>
        <v>28394.45</v>
      </c>
      <c r="D44" s="810">
        <f t="shared" si="9"/>
        <v>28394.45</v>
      </c>
      <c r="E44" s="817">
        <f t="shared" si="10"/>
        <v>1.352683</v>
      </c>
      <c r="F44" s="818">
        <f t="shared" si="11"/>
        <v>16325.48448</v>
      </c>
    </row>
    <row r="45">
      <c r="A45" s="814">
        <v>3.0</v>
      </c>
      <c r="B45" s="809">
        <f t="shared" si="8"/>
        <v>12068.96552</v>
      </c>
      <c r="C45" s="821">
        <f>Summary!D155+Summary!D161</f>
        <v>36244.19</v>
      </c>
      <c r="D45" s="810">
        <f t="shared" si="9"/>
        <v>36244.19</v>
      </c>
      <c r="E45" s="817">
        <f t="shared" si="10"/>
        <v>2.003090029</v>
      </c>
      <c r="F45" s="818">
        <f t="shared" si="11"/>
        <v>24175.22448</v>
      </c>
    </row>
    <row r="46">
      <c r="A46" s="814">
        <v>4.0</v>
      </c>
      <c r="B46" s="816">
        <f t="shared" si="8"/>
        <v>12068.96552</v>
      </c>
      <c r="C46" s="816">
        <f>Summary!E155+Summary!E161</f>
        <v>37562.44</v>
      </c>
      <c r="D46" s="810">
        <f t="shared" si="9"/>
        <v>37562.44</v>
      </c>
      <c r="E46" s="817">
        <f t="shared" si="10"/>
        <v>2.112316457</v>
      </c>
      <c r="F46" s="818">
        <f t="shared" si="11"/>
        <v>25493.47448</v>
      </c>
    </row>
    <row r="47">
      <c r="A47" s="814">
        <v>5.0</v>
      </c>
      <c r="B47" s="809">
        <f t="shared" si="8"/>
        <v>12068.96552</v>
      </c>
      <c r="C47" s="821">
        <f>Summary!F155+Summary!F161</f>
        <v>34532.3</v>
      </c>
      <c r="D47" s="810">
        <f t="shared" si="9"/>
        <v>34532.3</v>
      </c>
      <c r="E47" s="817">
        <f t="shared" si="10"/>
        <v>1.861247714</v>
      </c>
      <c r="F47" s="818">
        <f t="shared" si="11"/>
        <v>22463.33448</v>
      </c>
    </row>
    <row r="48">
      <c r="A48" s="814">
        <v>6.0</v>
      </c>
      <c r="B48" s="816">
        <f t="shared" si="8"/>
        <v>12068.96552</v>
      </c>
      <c r="C48" s="816">
        <f>Summary!G155+Summary!G161</f>
        <v>29127.42</v>
      </c>
      <c r="D48" s="810">
        <f t="shared" si="9"/>
        <v>29127.42</v>
      </c>
      <c r="E48" s="817">
        <f t="shared" si="10"/>
        <v>1.4134148</v>
      </c>
      <c r="F48" s="818">
        <f t="shared" si="11"/>
        <v>17058.45448</v>
      </c>
    </row>
    <row r="49">
      <c r="A49" s="814">
        <v>7.0</v>
      </c>
      <c r="B49" s="809">
        <f t="shared" si="8"/>
        <v>12068.96552</v>
      </c>
      <c r="C49" s="821">
        <f>Summary!H155+Summary!H161</f>
        <v>25499.14</v>
      </c>
      <c r="D49" s="810">
        <f t="shared" si="9"/>
        <v>25499.14</v>
      </c>
      <c r="E49" s="817">
        <f t="shared" si="10"/>
        <v>1.112785886</v>
      </c>
      <c r="F49" s="818">
        <f t="shared" si="11"/>
        <v>13430.17448</v>
      </c>
    </row>
    <row r="50">
      <c r="A50" s="814">
        <v>8.0</v>
      </c>
      <c r="B50" s="816">
        <f t="shared" si="8"/>
        <v>12068.96552</v>
      </c>
      <c r="C50" s="816">
        <f>Summary!I155+Summary!I161</f>
        <v>18852.25</v>
      </c>
      <c r="D50" s="810">
        <f t="shared" si="9"/>
        <v>18852.25</v>
      </c>
      <c r="E50" s="817">
        <f t="shared" si="10"/>
        <v>0.5620435714</v>
      </c>
      <c r="F50" s="818">
        <f t="shared" si="11"/>
        <v>6783.284483</v>
      </c>
    </row>
    <row r="51">
      <c r="A51" s="814">
        <v>9.0</v>
      </c>
      <c r="B51" s="809">
        <f t="shared" si="8"/>
        <v>12068.96552</v>
      </c>
      <c r="C51" s="821">
        <f>Summary!J155+Summary!J161</f>
        <v>22736.5</v>
      </c>
      <c r="D51" s="810">
        <f t="shared" si="9"/>
        <v>22736.5</v>
      </c>
      <c r="E51" s="817">
        <f t="shared" si="10"/>
        <v>0.8838814286</v>
      </c>
      <c r="F51" s="818">
        <f t="shared" si="11"/>
        <v>10667.53448</v>
      </c>
    </row>
    <row r="52">
      <c r="A52" s="814">
        <v>10.0</v>
      </c>
      <c r="B52" s="816">
        <f t="shared" si="8"/>
        <v>12068.96552</v>
      </c>
      <c r="C52" s="816">
        <f>Summary!K155+Summary!K161</f>
        <v>22842.48</v>
      </c>
      <c r="D52" s="810">
        <f t="shared" si="9"/>
        <v>22842.48</v>
      </c>
      <c r="E52" s="817">
        <f t="shared" si="10"/>
        <v>0.8926626286</v>
      </c>
      <c r="F52" s="818">
        <f t="shared" si="11"/>
        <v>10773.51448</v>
      </c>
    </row>
    <row r="53">
      <c r="A53" s="814">
        <v>11.0</v>
      </c>
      <c r="B53" s="809">
        <f t="shared" si="8"/>
        <v>12068.96552</v>
      </c>
      <c r="C53" s="821">
        <f>Summary!L155+Summary!L161</f>
        <v>19467.93</v>
      </c>
      <c r="D53" s="810">
        <f t="shared" si="9"/>
        <v>19467.93</v>
      </c>
      <c r="E53" s="817">
        <f t="shared" si="10"/>
        <v>0.6130570571</v>
      </c>
      <c r="F53" s="818">
        <f t="shared" si="11"/>
        <v>7398.964483</v>
      </c>
    </row>
    <row r="54">
      <c r="A54" s="814">
        <v>12.0</v>
      </c>
      <c r="B54" s="816">
        <f t="shared" si="8"/>
        <v>12068.96552</v>
      </c>
      <c r="C54" s="815">
        <f>Summary!M155+Summary!M161</f>
        <v>18260.97</v>
      </c>
      <c r="D54" s="810">
        <f t="shared" si="9"/>
        <v>18260.97</v>
      </c>
      <c r="E54" s="817">
        <f t="shared" si="10"/>
        <v>0.5130518</v>
      </c>
      <c r="F54" s="818">
        <f t="shared" si="11"/>
        <v>6192.004483</v>
      </c>
    </row>
    <row r="55">
      <c r="A55" s="814">
        <v>13.0</v>
      </c>
      <c r="B55" s="809">
        <f t="shared" si="8"/>
        <v>12068.96552</v>
      </c>
      <c r="C55" s="838">
        <f>Summary!N155+Summary!N161</f>
        <v>17059.08</v>
      </c>
      <c r="D55" s="810">
        <f t="shared" si="9"/>
        <v>17059.08</v>
      </c>
      <c r="E55" s="817">
        <f t="shared" si="10"/>
        <v>0.4134666286</v>
      </c>
      <c r="F55" s="818">
        <f t="shared" si="11"/>
        <v>4990.114483</v>
      </c>
    </row>
    <row r="56">
      <c r="A56" s="814">
        <v>14.0</v>
      </c>
      <c r="B56" s="816">
        <f t="shared" si="8"/>
        <v>12068.96552</v>
      </c>
      <c r="C56" s="815">
        <f>Summary!O155+Summary!O161</f>
        <v>17301.03</v>
      </c>
      <c r="D56" s="810">
        <f t="shared" si="9"/>
        <v>17301.03</v>
      </c>
      <c r="E56" s="817">
        <f t="shared" si="10"/>
        <v>0.4335139143</v>
      </c>
      <c r="F56" s="818">
        <f t="shared" si="11"/>
        <v>5232.064483</v>
      </c>
    </row>
    <row r="57">
      <c r="A57" s="814">
        <v>15.0</v>
      </c>
      <c r="B57" s="809">
        <f t="shared" si="8"/>
        <v>12068.96552</v>
      </c>
      <c r="C57" s="838">
        <f>Summary!P155+Summary!P161</f>
        <v>13984.8</v>
      </c>
      <c r="D57" s="810">
        <f t="shared" si="9"/>
        <v>13984.8</v>
      </c>
      <c r="E57" s="817">
        <f t="shared" si="10"/>
        <v>0.1587405714</v>
      </c>
      <c r="F57" s="818">
        <f t="shared" si="11"/>
        <v>1915.834483</v>
      </c>
    </row>
    <row r="58">
      <c r="A58" s="814">
        <v>16.0</v>
      </c>
      <c r="B58" s="816">
        <f t="shared" si="8"/>
        <v>12068.96552</v>
      </c>
      <c r="C58" s="815">
        <f>Summary!Q155+Summary!Q161</f>
        <v>12681.6</v>
      </c>
      <c r="D58" s="810">
        <f t="shared" si="9"/>
        <v>12681.6</v>
      </c>
      <c r="E58" s="817">
        <f t="shared" si="10"/>
        <v>0.05076114286</v>
      </c>
      <c r="F58" s="818">
        <f t="shared" si="11"/>
        <v>612.6344828</v>
      </c>
    </row>
    <row r="59">
      <c r="A59" s="814">
        <v>17.0</v>
      </c>
      <c r="B59" s="809">
        <f t="shared" si="8"/>
        <v>12068.96552</v>
      </c>
      <c r="C59" s="838">
        <f>Summary!R155+Summary!R161</f>
        <v>13928.46</v>
      </c>
      <c r="D59" s="810">
        <f t="shared" si="9"/>
        <v>13928.46</v>
      </c>
      <c r="E59" s="817">
        <f t="shared" si="10"/>
        <v>0.1540724</v>
      </c>
      <c r="F59" s="818">
        <f t="shared" si="11"/>
        <v>1859.494483</v>
      </c>
    </row>
    <row r="60">
      <c r="A60" s="814">
        <v>18.0</v>
      </c>
      <c r="B60" s="816">
        <f t="shared" si="8"/>
        <v>12068.96552</v>
      </c>
      <c r="C60" s="815">
        <f>Summary!S155+Summary!S161</f>
        <v>12198.23</v>
      </c>
      <c r="D60" s="810">
        <f t="shared" si="9"/>
        <v>12198.23</v>
      </c>
      <c r="E60" s="817">
        <f t="shared" si="10"/>
        <v>0.01071048571</v>
      </c>
      <c r="F60" s="818">
        <f t="shared" si="11"/>
        <v>129.2644828</v>
      </c>
    </row>
    <row r="61">
      <c r="A61" s="814">
        <v>19.0</v>
      </c>
      <c r="B61" s="809">
        <f t="shared" si="8"/>
        <v>12068.96552</v>
      </c>
      <c r="C61" s="838">
        <f>Summary!T155+Summary!T161</f>
        <v>10779.51</v>
      </c>
      <c r="D61" s="810">
        <f t="shared" si="9"/>
        <v>10779.51</v>
      </c>
      <c r="E61" s="817">
        <f t="shared" si="10"/>
        <v>-0.1068406</v>
      </c>
      <c r="F61" s="818">
        <f t="shared" si="11"/>
        <v>-1289.455517</v>
      </c>
    </row>
    <row r="62">
      <c r="A62" s="814">
        <v>20.0</v>
      </c>
      <c r="B62" s="816">
        <f t="shared" si="8"/>
        <v>12068.96552</v>
      </c>
      <c r="C62" s="815">
        <f>Summary!U155+Summary!U161</f>
        <v>10013.15</v>
      </c>
      <c r="D62" s="810">
        <f t="shared" si="9"/>
        <v>10013.15</v>
      </c>
      <c r="E62" s="817">
        <f t="shared" si="10"/>
        <v>-0.170339</v>
      </c>
      <c r="F62" s="818">
        <f t="shared" si="11"/>
        <v>-2055.815517</v>
      </c>
    </row>
    <row r="63">
      <c r="A63" s="814">
        <v>21.0</v>
      </c>
      <c r="B63" s="809">
        <f t="shared" si="8"/>
        <v>12068.96552</v>
      </c>
      <c r="C63" s="838">
        <f>Summary!V155+Summary!V161</f>
        <v>12600.84</v>
      </c>
      <c r="D63" s="810">
        <f t="shared" si="9"/>
        <v>12600.84</v>
      </c>
      <c r="E63" s="817">
        <f t="shared" si="10"/>
        <v>0.0440696</v>
      </c>
      <c r="F63" s="818">
        <f t="shared" si="11"/>
        <v>531.8744828</v>
      </c>
    </row>
    <row r="64">
      <c r="A64" s="814">
        <v>22.0</v>
      </c>
      <c r="B64" s="816">
        <f t="shared" si="8"/>
        <v>12068.96552</v>
      </c>
      <c r="C64" s="815">
        <f>Summary!W155+Summary!W161</f>
        <v>15778.05</v>
      </c>
      <c r="D64" s="810">
        <f t="shared" si="9"/>
        <v>15778.05</v>
      </c>
      <c r="E64" s="817">
        <f t="shared" si="10"/>
        <v>0.3073241429</v>
      </c>
      <c r="F64" s="818">
        <f t="shared" si="11"/>
        <v>3709.084483</v>
      </c>
    </row>
    <row r="65">
      <c r="A65" s="814">
        <v>23.0</v>
      </c>
      <c r="B65" s="809">
        <f t="shared" si="8"/>
        <v>12068.96552</v>
      </c>
      <c r="C65" s="838">
        <f>Summary!X155+Summary!X161</f>
        <v>21148.61</v>
      </c>
      <c r="D65" s="810">
        <f t="shared" si="9"/>
        <v>21148.61</v>
      </c>
      <c r="E65" s="817">
        <f t="shared" si="10"/>
        <v>0.7523134</v>
      </c>
      <c r="F65" s="818">
        <f t="shared" si="11"/>
        <v>9079.644483</v>
      </c>
    </row>
    <row r="66">
      <c r="A66" s="814">
        <v>24.0</v>
      </c>
      <c r="B66" s="816">
        <f t="shared" si="8"/>
        <v>12068.96552</v>
      </c>
      <c r="C66" s="815">
        <f>Summary!Y155+Summary!Y161</f>
        <v>27069.71</v>
      </c>
      <c r="D66" s="810">
        <f t="shared" si="9"/>
        <v>27069.71</v>
      </c>
      <c r="E66" s="817">
        <f t="shared" si="10"/>
        <v>1.242918829</v>
      </c>
      <c r="F66" s="818">
        <f t="shared" si="11"/>
        <v>15000.74448</v>
      </c>
    </row>
    <row r="67">
      <c r="A67" s="814">
        <v>25.0</v>
      </c>
      <c r="B67" s="809">
        <f t="shared" si="8"/>
        <v>12068.96552</v>
      </c>
      <c r="C67" s="838">
        <f>Summary!Z155+Summary!Z161</f>
        <v>25523.42</v>
      </c>
      <c r="D67" s="810">
        <f t="shared" si="9"/>
        <v>25523.42</v>
      </c>
      <c r="E67" s="817">
        <f t="shared" si="10"/>
        <v>1.114797657</v>
      </c>
      <c r="F67" s="818">
        <f t="shared" si="11"/>
        <v>13454.45448</v>
      </c>
    </row>
    <row r="68">
      <c r="A68" s="814">
        <v>26.0</v>
      </c>
      <c r="B68" s="816">
        <f t="shared" si="8"/>
        <v>12068.96552</v>
      </c>
      <c r="C68" s="815">
        <f>Summary!AA155+Summary!AA161</f>
        <v>16723.57</v>
      </c>
      <c r="D68" s="810">
        <f t="shared" si="9"/>
        <v>16723.57</v>
      </c>
      <c r="E68" s="817">
        <f t="shared" si="10"/>
        <v>0.3856672286</v>
      </c>
      <c r="F68" s="818">
        <f t="shared" si="11"/>
        <v>4654.604483</v>
      </c>
    </row>
    <row r="69">
      <c r="A69" s="814">
        <v>27.0</v>
      </c>
      <c r="B69" s="809">
        <f t="shared" si="8"/>
        <v>12068.96552</v>
      </c>
      <c r="C69" s="838">
        <f>Summary!AB155+Summary!AB161</f>
        <v>11678.42</v>
      </c>
      <c r="D69" s="810">
        <f t="shared" si="9"/>
        <v>11678.42</v>
      </c>
      <c r="E69" s="817">
        <f t="shared" si="10"/>
        <v>-0.03235948571</v>
      </c>
      <c r="F69" s="818">
        <f t="shared" si="11"/>
        <v>-390.5455172</v>
      </c>
    </row>
    <row r="70">
      <c r="A70" s="814">
        <v>28.0</v>
      </c>
      <c r="B70" s="816">
        <f t="shared" si="8"/>
        <v>12068.96552</v>
      </c>
      <c r="C70" s="815">
        <f>Summary!AC155+Summary!AC161</f>
        <v>13045.01</v>
      </c>
      <c r="D70" s="810">
        <f t="shared" si="9"/>
        <v>13045.01</v>
      </c>
      <c r="E70" s="817">
        <f t="shared" si="10"/>
        <v>0.08087225714</v>
      </c>
      <c r="F70" s="818">
        <f t="shared" si="11"/>
        <v>976.0444828</v>
      </c>
    </row>
    <row r="71">
      <c r="A71" s="851">
        <v>29.0</v>
      </c>
      <c r="B71" s="809">
        <f t="shared" si="8"/>
        <v>12068.96552</v>
      </c>
      <c r="C71" s="838">
        <f>Summary!AD155+Summary!AD161</f>
        <v>8408.5</v>
      </c>
      <c r="D71" s="810">
        <f t="shared" si="9"/>
        <v>8408.5</v>
      </c>
      <c r="E71" s="817">
        <f t="shared" si="10"/>
        <v>-0.3032957143</v>
      </c>
      <c r="F71" s="818">
        <f t="shared" si="11"/>
        <v>-3660.465517</v>
      </c>
    </row>
    <row r="72">
      <c r="A72" s="852" t="s">
        <v>920</v>
      </c>
      <c r="B72" s="853">
        <f>H15</f>
        <v>350000</v>
      </c>
      <c r="C72" s="853">
        <f>sum(C43:C71)</f>
        <v>568675.76</v>
      </c>
      <c r="D72" s="853">
        <f t="shared" si="9"/>
        <v>568675.76</v>
      </c>
      <c r="E72" s="856">
        <f t="shared" si="10"/>
        <v>0.6247878857</v>
      </c>
      <c r="F72" s="857">
        <f t="shared" si="11"/>
        <v>218675.76</v>
      </c>
    </row>
    <row r="74">
      <c r="A74" s="782" t="s">
        <v>1856</v>
      </c>
      <c r="B74" s="783">
        <v>45293.0</v>
      </c>
      <c r="C74" s="784"/>
      <c r="D74" s="782" t="s">
        <v>1857</v>
      </c>
      <c r="E74" s="782" t="s">
        <v>1858</v>
      </c>
      <c r="F74" s="784"/>
    </row>
    <row r="75">
      <c r="A75" s="787" t="s">
        <v>1861</v>
      </c>
      <c r="B75" s="788">
        <v>29.0</v>
      </c>
      <c r="C75" s="789" t="s">
        <v>1900</v>
      </c>
      <c r="D75" s="658"/>
      <c r="E75" s="658"/>
      <c r="F75" s="656"/>
    </row>
    <row r="76">
      <c r="A76" s="787" t="s">
        <v>1865</v>
      </c>
      <c r="B76" s="794">
        <f>COUNT(C79:C106)</f>
        <v>26</v>
      </c>
      <c r="C76" s="795"/>
      <c r="D76" s="796"/>
      <c r="E76" s="796"/>
      <c r="F76" s="797"/>
    </row>
    <row r="77">
      <c r="A77" s="800"/>
      <c r="B77" s="801" t="s">
        <v>1868</v>
      </c>
      <c r="C77" s="561"/>
      <c r="D77" s="801" t="s">
        <v>1869</v>
      </c>
      <c r="E77" s="802"/>
      <c r="F77" s="561"/>
      <c r="H77" s="858"/>
      <c r="I77" s="858"/>
      <c r="J77" s="858"/>
    </row>
    <row r="78">
      <c r="A78" s="803" t="s">
        <v>1872</v>
      </c>
      <c r="B78" s="803" t="s">
        <v>1901</v>
      </c>
      <c r="C78" s="804" t="s">
        <v>1865</v>
      </c>
      <c r="D78" s="803" t="s">
        <v>1869</v>
      </c>
      <c r="E78" s="803" t="s">
        <v>1874</v>
      </c>
      <c r="F78" s="803" t="s">
        <v>1875</v>
      </c>
      <c r="H78" s="858"/>
      <c r="I78" s="858"/>
      <c r="J78" s="858"/>
    </row>
    <row r="79">
      <c r="A79" s="807">
        <v>1.0</v>
      </c>
      <c r="B79" s="859">
        <f t="shared" ref="B79:B107" si="12">$B$108/$B$75</f>
        <v>10344.82759</v>
      </c>
      <c r="C79" s="860">
        <v>7805.0</v>
      </c>
      <c r="D79" s="861">
        <f t="shared" ref="D79:D108" si="13">C79/$B$4*$B$3</f>
        <v>7805</v>
      </c>
      <c r="E79" s="811">
        <f t="shared" ref="E79:E108" si="14">D79/B79-1</f>
        <v>-0.2455166667</v>
      </c>
      <c r="F79" s="862">
        <f t="shared" ref="F79:F108" si="15">D79-B79</f>
        <v>-2539.827586</v>
      </c>
      <c r="H79" s="858"/>
      <c r="I79" s="858"/>
      <c r="J79" s="858"/>
    </row>
    <row r="80">
      <c r="A80" s="814">
        <v>2.0</v>
      </c>
      <c r="B80" s="863">
        <f t="shared" si="12"/>
        <v>10344.82759</v>
      </c>
      <c r="C80" s="860">
        <v>9042.0</v>
      </c>
      <c r="D80" s="861">
        <f t="shared" si="13"/>
        <v>9042</v>
      </c>
      <c r="E80" s="817">
        <f t="shared" si="14"/>
        <v>-0.12594</v>
      </c>
      <c r="F80" s="864">
        <f t="shared" si="15"/>
        <v>-1302.827586</v>
      </c>
      <c r="H80" s="858"/>
      <c r="I80" s="858"/>
      <c r="J80" s="858"/>
    </row>
    <row r="81">
      <c r="A81" s="814">
        <v>3.0</v>
      </c>
      <c r="B81" s="859">
        <f t="shared" si="12"/>
        <v>10344.82759</v>
      </c>
      <c r="C81" s="860">
        <v>8914.0</v>
      </c>
      <c r="D81" s="861">
        <f t="shared" si="13"/>
        <v>8914</v>
      </c>
      <c r="E81" s="817">
        <f t="shared" si="14"/>
        <v>-0.1383133333</v>
      </c>
      <c r="F81" s="864">
        <f t="shared" si="15"/>
        <v>-1430.827586</v>
      </c>
      <c r="H81" s="858"/>
      <c r="I81" s="865"/>
      <c r="J81" s="858"/>
    </row>
    <row r="82">
      <c r="A82" s="814">
        <v>4.0</v>
      </c>
      <c r="B82" s="863">
        <f t="shared" si="12"/>
        <v>10344.82759</v>
      </c>
      <c r="C82" s="860">
        <v>8905.0</v>
      </c>
      <c r="D82" s="861">
        <f t="shared" si="13"/>
        <v>8905</v>
      </c>
      <c r="E82" s="817">
        <f t="shared" si="14"/>
        <v>-0.1391833333</v>
      </c>
      <c r="F82" s="864">
        <f t="shared" si="15"/>
        <v>-1439.827586</v>
      </c>
      <c r="H82" s="858"/>
      <c r="I82" s="858"/>
      <c r="J82" s="858"/>
    </row>
    <row r="83">
      <c r="A83" s="814">
        <v>5.0</v>
      </c>
      <c r="B83" s="859">
        <f t="shared" si="12"/>
        <v>10344.82759</v>
      </c>
      <c r="C83" s="860">
        <v>10176.0</v>
      </c>
      <c r="D83" s="861">
        <f t="shared" si="13"/>
        <v>10176</v>
      </c>
      <c r="E83" s="817">
        <f t="shared" si="14"/>
        <v>-0.01632</v>
      </c>
      <c r="F83" s="864">
        <f t="shared" si="15"/>
        <v>-168.8275862</v>
      </c>
      <c r="H83" s="858"/>
      <c r="I83" s="858"/>
      <c r="J83" s="858"/>
    </row>
    <row r="84">
      <c r="A84" s="814">
        <v>6.0</v>
      </c>
      <c r="B84" s="863">
        <f t="shared" si="12"/>
        <v>10344.82759</v>
      </c>
      <c r="C84" s="860">
        <v>10266.0</v>
      </c>
      <c r="D84" s="861">
        <f t="shared" si="13"/>
        <v>10266</v>
      </c>
      <c r="E84" s="817">
        <f t="shared" si="14"/>
        <v>-0.00762</v>
      </c>
      <c r="F84" s="864">
        <f t="shared" si="15"/>
        <v>-78.82758621</v>
      </c>
      <c r="I84" s="858"/>
      <c r="J84" s="858"/>
    </row>
    <row r="85">
      <c r="A85" s="814">
        <v>7.0</v>
      </c>
      <c r="B85" s="859">
        <f t="shared" si="12"/>
        <v>10344.82759</v>
      </c>
      <c r="C85" s="860">
        <v>8809.0</v>
      </c>
      <c r="D85" s="861">
        <f t="shared" si="13"/>
        <v>8809</v>
      </c>
      <c r="E85" s="817">
        <f t="shared" si="14"/>
        <v>-0.1484633333</v>
      </c>
      <c r="F85" s="864">
        <f t="shared" si="15"/>
        <v>-1535.827586</v>
      </c>
      <c r="I85" s="858"/>
      <c r="J85" s="858"/>
    </row>
    <row r="86">
      <c r="A86" s="814">
        <v>8.0</v>
      </c>
      <c r="B86" s="863">
        <f t="shared" si="12"/>
        <v>10344.82759</v>
      </c>
      <c r="C86" s="860">
        <v>10764.0</v>
      </c>
      <c r="D86" s="861">
        <f t="shared" si="13"/>
        <v>10764</v>
      </c>
      <c r="E86" s="817">
        <f t="shared" si="14"/>
        <v>0.04052</v>
      </c>
      <c r="F86" s="864">
        <f t="shared" si="15"/>
        <v>419.1724138</v>
      </c>
      <c r="I86" s="858"/>
      <c r="J86" s="858"/>
    </row>
    <row r="87">
      <c r="A87" s="814">
        <v>9.0</v>
      </c>
      <c r="B87" s="859">
        <f t="shared" si="12"/>
        <v>10344.82759</v>
      </c>
      <c r="C87" s="860">
        <v>10676.0</v>
      </c>
      <c r="D87" s="861">
        <f t="shared" si="13"/>
        <v>10676</v>
      </c>
      <c r="E87" s="817">
        <f t="shared" si="14"/>
        <v>0.03201333333</v>
      </c>
      <c r="F87" s="864">
        <f t="shared" si="15"/>
        <v>331.1724138</v>
      </c>
      <c r="I87" s="858"/>
      <c r="J87" s="858"/>
    </row>
    <row r="88">
      <c r="A88" s="814">
        <v>10.0</v>
      </c>
      <c r="B88" s="863">
        <f t="shared" si="12"/>
        <v>10344.82759</v>
      </c>
      <c r="C88" s="860">
        <v>9889.0</v>
      </c>
      <c r="D88" s="861">
        <f t="shared" si="13"/>
        <v>9889</v>
      </c>
      <c r="E88" s="817">
        <f t="shared" si="14"/>
        <v>-0.04406333333</v>
      </c>
      <c r="F88" s="864">
        <f t="shared" si="15"/>
        <v>-455.8275862</v>
      </c>
      <c r="I88" s="858"/>
      <c r="J88" s="858"/>
    </row>
    <row r="89">
      <c r="A89" s="814">
        <v>11.0</v>
      </c>
      <c r="B89" s="859">
        <f t="shared" si="12"/>
        <v>10344.82759</v>
      </c>
      <c r="C89" s="860">
        <v>9278.0</v>
      </c>
      <c r="D89" s="861">
        <f t="shared" si="13"/>
        <v>9278</v>
      </c>
      <c r="E89" s="817">
        <f t="shared" si="14"/>
        <v>-0.1031266667</v>
      </c>
      <c r="F89" s="864">
        <f t="shared" si="15"/>
        <v>-1066.827586</v>
      </c>
      <c r="I89" s="858"/>
      <c r="J89" s="858"/>
    </row>
    <row r="90">
      <c r="A90" s="814">
        <v>12.0</v>
      </c>
      <c r="B90" s="863">
        <f t="shared" si="12"/>
        <v>10344.82759</v>
      </c>
      <c r="C90" s="860">
        <v>8337.0</v>
      </c>
      <c r="D90" s="861">
        <f t="shared" si="13"/>
        <v>8337</v>
      </c>
      <c r="E90" s="817">
        <f t="shared" si="14"/>
        <v>-0.19409</v>
      </c>
      <c r="F90" s="864">
        <f t="shared" si="15"/>
        <v>-2007.827586</v>
      </c>
      <c r="I90" s="858"/>
      <c r="J90" s="858"/>
    </row>
    <row r="91">
      <c r="A91" s="814">
        <v>13.0</v>
      </c>
      <c r="B91" s="859">
        <f t="shared" si="12"/>
        <v>10344.82759</v>
      </c>
      <c r="C91" s="860">
        <v>11177.0</v>
      </c>
      <c r="D91" s="861">
        <f t="shared" si="13"/>
        <v>11177</v>
      </c>
      <c r="E91" s="817">
        <f t="shared" si="14"/>
        <v>0.08044333333</v>
      </c>
      <c r="F91" s="864">
        <f t="shared" si="15"/>
        <v>832.1724138</v>
      </c>
      <c r="I91" s="858"/>
      <c r="J91" s="858"/>
    </row>
    <row r="92">
      <c r="A92" s="814">
        <v>14.0</v>
      </c>
      <c r="B92" s="863">
        <f t="shared" si="12"/>
        <v>10344.82759</v>
      </c>
      <c r="C92" s="860">
        <v>9412.0</v>
      </c>
      <c r="D92" s="861">
        <f t="shared" si="13"/>
        <v>9412</v>
      </c>
      <c r="E92" s="817">
        <f t="shared" si="14"/>
        <v>-0.09017333333</v>
      </c>
      <c r="F92" s="864">
        <f t="shared" si="15"/>
        <v>-932.8275862</v>
      </c>
      <c r="I92" s="866"/>
      <c r="J92" s="858"/>
    </row>
    <row r="93">
      <c r="A93" s="814">
        <v>15.0</v>
      </c>
      <c r="B93" s="859">
        <f t="shared" si="12"/>
        <v>10344.82759</v>
      </c>
      <c r="C93" s="860">
        <v>7159.0</v>
      </c>
      <c r="D93" s="861">
        <f t="shared" si="13"/>
        <v>7159</v>
      </c>
      <c r="E93" s="817">
        <f t="shared" si="14"/>
        <v>-0.3079633333</v>
      </c>
      <c r="F93" s="864">
        <f t="shared" si="15"/>
        <v>-3185.827586</v>
      </c>
      <c r="I93" s="858"/>
      <c r="J93" s="858"/>
    </row>
    <row r="94">
      <c r="A94" s="814">
        <v>16.0</v>
      </c>
      <c r="B94" s="863">
        <f t="shared" si="12"/>
        <v>10344.82759</v>
      </c>
      <c r="C94" s="860">
        <v>14038.0</v>
      </c>
      <c r="D94" s="861">
        <f t="shared" si="13"/>
        <v>14038</v>
      </c>
      <c r="E94" s="817">
        <f t="shared" si="14"/>
        <v>0.3570066667</v>
      </c>
      <c r="F94" s="864">
        <f t="shared" si="15"/>
        <v>3693.172414</v>
      </c>
      <c r="I94" s="858"/>
      <c r="J94" s="858"/>
    </row>
    <row r="95">
      <c r="A95" s="814">
        <v>17.0</v>
      </c>
      <c r="B95" s="859">
        <f t="shared" si="12"/>
        <v>10344.82759</v>
      </c>
      <c r="C95" s="860">
        <v>15117.0</v>
      </c>
      <c r="D95" s="861">
        <f t="shared" si="13"/>
        <v>15117</v>
      </c>
      <c r="E95" s="817">
        <f t="shared" si="14"/>
        <v>0.46131</v>
      </c>
      <c r="F95" s="864">
        <f t="shared" si="15"/>
        <v>4772.172414</v>
      </c>
      <c r="I95" s="858"/>
      <c r="J95" s="858"/>
    </row>
    <row r="96">
      <c r="A96" s="814">
        <v>18.0</v>
      </c>
      <c r="B96" s="863">
        <f t="shared" si="12"/>
        <v>10344.82759</v>
      </c>
      <c r="C96" s="860">
        <v>19152.0</v>
      </c>
      <c r="D96" s="861">
        <f t="shared" si="13"/>
        <v>19152</v>
      </c>
      <c r="E96" s="817">
        <f t="shared" si="14"/>
        <v>0.85136</v>
      </c>
      <c r="F96" s="864">
        <f t="shared" si="15"/>
        <v>8807.172414</v>
      </c>
    </row>
    <row r="97">
      <c r="A97" s="814">
        <v>19.0</v>
      </c>
      <c r="B97" s="859">
        <f t="shared" si="12"/>
        <v>10344.82759</v>
      </c>
      <c r="C97" s="860">
        <v>17647.0</v>
      </c>
      <c r="D97" s="861">
        <f t="shared" si="13"/>
        <v>17647</v>
      </c>
      <c r="E97" s="817">
        <f t="shared" si="14"/>
        <v>0.7058766667</v>
      </c>
      <c r="F97" s="864">
        <f t="shared" si="15"/>
        <v>7302.172414</v>
      </c>
    </row>
    <row r="98">
      <c r="A98" s="814">
        <v>20.0</v>
      </c>
      <c r="B98" s="863">
        <f t="shared" si="12"/>
        <v>10344.82759</v>
      </c>
      <c r="C98" s="860">
        <v>14980.0</v>
      </c>
      <c r="D98" s="861">
        <f t="shared" si="13"/>
        <v>14980</v>
      </c>
      <c r="E98" s="817">
        <f t="shared" si="14"/>
        <v>0.4480666667</v>
      </c>
      <c r="F98" s="864">
        <f t="shared" si="15"/>
        <v>4635.172414</v>
      </c>
    </row>
    <row r="99">
      <c r="A99" s="814">
        <v>21.0</v>
      </c>
      <c r="B99" s="859">
        <f t="shared" si="12"/>
        <v>10344.82759</v>
      </c>
      <c r="C99" s="860">
        <v>14266.0</v>
      </c>
      <c r="D99" s="861">
        <f t="shared" si="13"/>
        <v>14266</v>
      </c>
      <c r="E99" s="817">
        <f t="shared" si="14"/>
        <v>0.3790466667</v>
      </c>
      <c r="F99" s="864">
        <f t="shared" si="15"/>
        <v>3921.172414</v>
      </c>
    </row>
    <row r="100">
      <c r="A100" s="814">
        <v>22.0</v>
      </c>
      <c r="B100" s="863">
        <f t="shared" si="12"/>
        <v>10344.82759</v>
      </c>
      <c r="C100" s="860">
        <v>20320.0</v>
      </c>
      <c r="D100" s="861">
        <f t="shared" si="13"/>
        <v>20320</v>
      </c>
      <c r="E100" s="817">
        <f t="shared" si="14"/>
        <v>0.9642666667</v>
      </c>
      <c r="F100" s="864">
        <f t="shared" si="15"/>
        <v>9975.172414</v>
      </c>
    </row>
    <row r="101">
      <c r="A101" s="814">
        <v>23.0</v>
      </c>
      <c r="B101" s="859">
        <f t="shared" si="12"/>
        <v>10344.82759</v>
      </c>
      <c r="C101" s="860">
        <v>33459.0</v>
      </c>
      <c r="D101" s="861">
        <f t="shared" si="13"/>
        <v>33459</v>
      </c>
      <c r="E101" s="817">
        <f t="shared" si="14"/>
        <v>2.23437</v>
      </c>
      <c r="F101" s="864">
        <f t="shared" si="15"/>
        <v>23114.17241</v>
      </c>
    </row>
    <row r="102">
      <c r="A102" s="814">
        <v>24.0</v>
      </c>
      <c r="B102" s="863">
        <f t="shared" si="12"/>
        <v>10344.82759</v>
      </c>
      <c r="C102" s="860">
        <v>28559.0</v>
      </c>
      <c r="D102" s="861">
        <f t="shared" si="13"/>
        <v>28559</v>
      </c>
      <c r="E102" s="817">
        <f t="shared" si="14"/>
        <v>1.760703333</v>
      </c>
      <c r="F102" s="864">
        <f t="shared" si="15"/>
        <v>18214.17241</v>
      </c>
    </row>
    <row r="103">
      <c r="A103" s="814">
        <v>25.0</v>
      </c>
      <c r="B103" s="859">
        <f t="shared" si="12"/>
        <v>10344.82759</v>
      </c>
      <c r="C103" s="860">
        <v>20694.0</v>
      </c>
      <c r="D103" s="861">
        <f t="shared" si="13"/>
        <v>20694</v>
      </c>
      <c r="E103" s="817">
        <f t="shared" si="14"/>
        <v>1.00042</v>
      </c>
      <c r="F103" s="864">
        <f t="shared" si="15"/>
        <v>10349.17241</v>
      </c>
    </row>
    <row r="104">
      <c r="A104" s="814">
        <v>26.0</v>
      </c>
      <c r="B104" s="863">
        <f t="shared" si="12"/>
        <v>10344.82759</v>
      </c>
      <c r="C104" s="860">
        <v>17906.0</v>
      </c>
      <c r="D104" s="861">
        <f t="shared" si="13"/>
        <v>17906</v>
      </c>
      <c r="E104" s="817">
        <f t="shared" si="14"/>
        <v>0.7309133333</v>
      </c>
      <c r="F104" s="864">
        <f t="shared" si="15"/>
        <v>7561.172414</v>
      </c>
      <c r="I104" s="867"/>
    </row>
    <row r="105">
      <c r="A105" s="814">
        <v>27.0</v>
      </c>
      <c r="B105" s="859">
        <f t="shared" si="12"/>
        <v>10344.82759</v>
      </c>
      <c r="C105" s="868"/>
      <c r="D105" s="861">
        <f t="shared" si="13"/>
        <v>0</v>
      </c>
      <c r="E105" s="817">
        <f t="shared" si="14"/>
        <v>-1</v>
      </c>
      <c r="F105" s="864">
        <f t="shared" si="15"/>
        <v>-10344.82759</v>
      </c>
    </row>
    <row r="106">
      <c r="A106" s="814">
        <v>28.0</v>
      </c>
      <c r="B106" s="863">
        <f t="shared" si="12"/>
        <v>10344.82759</v>
      </c>
      <c r="C106" s="868"/>
      <c r="D106" s="861">
        <f t="shared" si="13"/>
        <v>0</v>
      </c>
      <c r="E106" s="817">
        <f t="shared" si="14"/>
        <v>-1</v>
      </c>
      <c r="F106" s="864">
        <f t="shared" si="15"/>
        <v>-10344.82759</v>
      </c>
    </row>
    <row r="107">
      <c r="A107" s="851">
        <v>29.0</v>
      </c>
      <c r="B107" s="859">
        <f t="shared" si="12"/>
        <v>10344.82759</v>
      </c>
      <c r="C107" s="869"/>
      <c r="D107" s="861">
        <f t="shared" si="13"/>
        <v>0</v>
      </c>
      <c r="E107" s="817">
        <f t="shared" si="14"/>
        <v>-1</v>
      </c>
      <c r="F107" s="864">
        <f t="shared" si="15"/>
        <v>-10344.82759</v>
      </c>
    </row>
    <row r="108">
      <c r="A108" s="852" t="s">
        <v>920</v>
      </c>
      <c r="B108" s="870">
        <f>H20</f>
        <v>300000</v>
      </c>
      <c r="C108" s="870">
        <f>sum(C79:C107)</f>
        <v>356747</v>
      </c>
      <c r="D108" s="870">
        <f t="shared" si="13"/>
        <v>356747</v>
      </c>
      <c r="E108" s="855">
        <f t="shared" si="14"/>
        <v>0.1891566667</v>
      </c>
      <c r="F108" s="870">
        <f t="shared" si="15"/>
        <v>56747</v>
      </c>
    </row>
    <row r="113">
      <c r="A113" s="2" t="s">
        <v>228</v>
      </c>
      <c r="B113" s="2" t="s">
        <v>1902</v>
      </c>
      <c r="C113" s="2" t="s">
        <v>1903</v>
      </c>
    </row>
    <row r="114">
      <c r="A114" s="871">
        <v>45323.0</v>
      </c>
      <c r="B114" s="872">
        <v>7805.0</v>
      </c>
      <c r="C114" s="872">
        <v>6602.0</v>
      </c>
    </row>
    <row r="115">
      <c r="A115" s="871">
        <v>45324.0</v>
      </c>
      <c r="B115" s="872">
        <v>9042.0</v>
      </c>
      <c r="C115" s="872">
        <v>7908.0</v>
      </c>
    </row>
    <row r="116">
      <c r="A116" s="871">
        <v>45325.0</v>
      </c>
      <c r="B116" s="872">
        <v>8914.0</v>
      </c>
      <c r="C116" s="872">
        <v>7406.0</v>
      </c>
    </row>
    <row r="117">
      <c r="A117" s="871">
        <v>45326.0</v>
      </c>
      <c r="B117" s="872">
        <v>8905.0</v>
      </c>
      <c r="C117" s="872">
        <v>7418.0</v>
      </c>
    </row>
    <row r="118">
      <c r="A118" s="871">
        <v>45327.0</v>
      </c>
      <c r="B118" s="872">
        <v>10176.0</v>
      </c>
      <c r="C118" s="872">
        <v>8644.0</v>
      </c>
    </row>
    <row r="119">
      <c r="A119" s="871">
        <v>45328.0</v>
      </c>
      <c r="B119" s="872">
        <v>10266.0</v>
      </c>
      <c r="C119" s="872">
        <v>8874.0</v>
      </c>
    </row>
    <row r="120">
      <c r="A120" s="871">
        <v>45329.0</v>
      </c>
      <c r="B120" s="872">
        <v>8809.0</v>
      </c>
      <c r="C120" s="872">
        <v>7535.0</v>
      </c>
    </row>
    <row r="121">
      <c r="A121" s="871">
        <v>45330.0</v>
      </c>
      <c r="B121" s="872">
        <v>10764.0</v>
      </c>
      <c r="C121" s="872">
        <v>9475.0</v>
      </c>
    </row>
    <row r="122">
      <c r="A122" s="871">
        <v>45331.0</v>
      </c>
      <c r="B122" s="872">
        <v>10676.0</v>
      </c>
      <c r="C122" s="872">
        <v>9391.0</v>
      </c>
    </row>
    <row r="123">
      <c r="A123" s="871">
        <v>45332.0</v>
      </c>
      <c r="B123" s="872">
        <v>9889.0</v>
      </c>
      <c r="C123" s="872">
        <v>8363.0</v>
      </c>
    </row>
    <row r="124">
      <c r="A124" s="871">
        <v>45333.0</v>
      </c>
      <c r="B124" s="872">
        <v>9278.0</v>
      </c>
      <c r="C124" s="872">
        <v>7913.0</v>
      </c>
    </row>
    <row r="125">
      <c r="A125" s="871">
        <v>45334.0</v>
      </c>
      <c r="B125" s="872">
        <v>8337.0</v>
      </c>
      <c r="C125" s="872">
        <v>7296.0</v>
      </c>
    </row>
    <row r="126">
      <c r="A126" s="871">
        <v>45335.0</v>
      </c>
      <c r="B126" s="872">
        <v>11177.0</v>
      </c>
      <c r="C126" s="872">
        <v>9794.0</v>
      </c>
    </row>
    <row r="127">
      <c r="A127" s="871">
        <v>45336.0</v>
      </c>
      <c r="B127" s="872">
        <v>9412.0</v>
      </c>
      <c r="C127" s="872">
        <v>7821.0</v>
      </c>
    </row>
    <row r="128">
      <c r="A128" s="871">
        <v>45337.0</v>
      </c>
      <c r="B128" s="872">
        <v>7159.0</v>
      </c>
      <c r="C128" s="872">
        <v>5939.0</v>
      </c>
    </row>
    <row r="129">
      <c r="A129" s="871">
        <v>45338.0</v>
      </c>
      <c r="B129" s="872">
        <v>14038.0</v>
      </c>
      <c r="C129" s="872">
        <v>12273.0</v>
      </c>
    </row>
    <row r="130">
      <c r="A130" s="871">
        <v>45339.0</v>
      </c>
      <c r="B130" s="872">
        <v>15117.0</v>
      </c>
      <c r="C130" s="872">
        <v>12898.0</v>
      </c>
    </row>
    <row r="131">
      <c r="A131" s="871">
        <v>45340.0</v>
      </c>
      <c r="B131" s="872">
        <v>19152.0</v>
      </c>
      <c r="C131" s="872">
        <v>17352.0</v>
      </c>
    </row>
    <row r="132">
      <c r="A132" s="871">
        <v>45341.0</v>
      </c>
      <c r="B132" s="872">
        <v>17647.0</v>
      </c>
      <c r="C132" s="872">
        <v>15512.0</v>
      </c>
    </row>
    <row r="133">
      <c r="A133" s="871">
        <v>45342.0</v>
      </c>
      <c r="B133" s="872">
        <v>14980.0</v>
      </c>
      <c r="C133" s="872">
        <v>13047.0</v>
      </c>
    </row>
    <row r="134">
      <c r="A134" s="871">
        <v>45343.0</v>
      </c>
      <c r="B134" s="872">
        <v>14266.0</v>
      </c>
      <c r="C134" s="872">
        <v>12256.0</v>
      </c>
    </row>
    <row r="135">
      <c r="A135" s="871">
        <v>45344.0</v>
      </c>
      <c r="B135" s="872">
        <v>20320.0</v>
      </c>
      <c r="C135" s="872">
        <v>17393.0</v>
      </c>
    </row>
    <row r="136">
      <c r="A136" s="871">
        <v>45345.0</v>
      </c>
      <c r="B136" s="872">
        <v>33459.0</v>
      </c>
      <c r="C136" s="872">
        <v>28253.0</v>
      </c>
    </row>
    <row r="137">
      <c r="A137" s="871">
        <v>45346.0</v>
      </c>
      <c r="B137" s="872">
        <v>28559.0</v>
      </c>
      <c r="C137" s="872">
        <v>22086.0</v>
      </c>
    </row>
    <row r="138">
      <c r="A138" s="871">
        <v>45347.0</v>
      </c>
      <c r="B138" s="872">
        <v>20694.0</v>
      </c>
      <c r="C138" s="872">
        <v>16745.0</v>
      </c>
    </row>
    <row r="139">
      <c r="A139" s="871">
        <v>45348.0</v>
      </c>
      <c r="B139" s="872">
        <v>26675.0</v>
      </c>
      <c r="C139" s="872">
        <v>20744.0</v>
      </c>
    </row>
    <row r="140">
      <c r="A140" s="871">
        <v>45349.0</v>
      </c>
      <c r="B140" s="872">
        <v>20358.0</v>
      </c>
      <c r="C140" s="872">
        <v>16005.0</v>
      </c>
    </row>
    <row r="141">
      <c r="A141" s="871">
        <v>45350.0</v>
      </c>
      <c r="B141" s="872">
        <v>4190.0</v>
      </c>
      <c r="C141" s="872">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73" t="s">
        <v>1904</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7"/>
    </row>
    <row r="2">
      <c r="A2" s="375" t="s">
        <v>252</v>
      </c>
      <c r="B2" s="141" t="s">
        <v>21</v>
      </c>
      <c r="C2" s="141" t="s">
        <v>15</v>
      </c>
      <c r="D2" s="141" t="s">
        <v>16</v>
      </c>
      <c r="E2" s="141" t="s">
        <v>17</v>
      </c>
      <c r="F2" s="141" t="s">
        <v>18</v>
      </c>
      <c r="G2" s="141" t="s">
        <v>19</v>
      </c>
      <c r="H2" s="141" t="s">
        <v>20</v>
      </c>
      <c r="I2" s="141" t="s">
        <v>21</v>
      </c>
      <c r="J2" s="141" t="s">
        <v>15</v>
      </c>
      <c r="K2" s="141" t="s">
        <v>16</v>
      </c>
      <c r="L2" s="141" t="s">
        <v>17</v>
      </c>
      <c r="M2" s="141" t="s">
        <v>18</v>
      </c>
      <c r="N2" s="141" t="s">
        <v>19</v>
      </c>
      <c r="O2" s="141" t="s">
        <v>20</v>
      </c>
      <c r="P2" s="141" t="s">
        <v>21</v>
      </c>
      <c r="Q2" s="141" t="s">
        <v>15</v>
      </c>
      <c r="R2" s="141" t="s">
        <v>16</v>
      </c>
      <c r="S2" s="141" t="s">
        <v>17</v>
      </c>
      <c r="T2" s="141" t="s">
        <v>18</v>
      </c>
      <c r="U2" s="141" t="s">
        <v>19</v>
      </c>
      <c r="V2" s="141" t="s">
        <v>20</v>
      </c>
      <c r="W2" s="141" t="s">
        <v>21</v>
      </c>
      <c r="X2" s="141" t="s">
        <v>15</v>
      </c>
      <c r="Y2" s="141" t="s">
        <v>16</v>
      </c>
      <c r="Z2" s="141" t="s">
        <v>17</v>
      </c>
      <c r="AA2" s="141" t="s">
        <v>18</v>
      </c>
      <c r="AB2" s="141" t="s">
        <v>19</v>
      </c>
      <c r="AC2" s="141" t="s">
        <v>20</v>
      </c>
      <c r="AD2" s="141" t="s">
        <v>21</v>
      </c>
      <c r="AE2" s="377"/>
    </row>
    <row r="3" ht="29.25" customHeight="1">
      <c r="A3" s="517" t="s">
        <v>1905</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397"/>
    </row>
    <row r="4" collapsed="1">
      <c r="A4" s="518" t="s">
        <v>208</v>
      </c>
      <c r="B4" s="181">
        <f>Summary!B52</f>
        <v>4882.195878</v>
      </c>
      <c r="C4" s="181">
        <f>Summary!C53</f>
        <v>3199.84</v>
      </c>
      <c r="D4" s="181">
        <f>Summary!D53</f>
        <v>0</v>
      </c>
      <c r="E4" s="181">
        <f>Summary!E53</f>
        <v>6999.65</v>
      </c>
      <c r="F4" s="181">
        <f>Summary!F53</f>
        <v>10199.49</v>
      </c>
      <c r="G4" s="181">
        <f>Summary!G53</f>
        <v>10199.49</v>
      </c>
      <c r="H4" s="181">
        <f>Summary!H53</f>
        <v>20798.96</v>
      </c>
      <c r="I4" s="181">
        <f>Summary!I53</f>
        <v>18799.06</v>
      </c>
      <c r="J4" s="181">
        <f>Summary!J53</f>
        <v>24198.79</v>
      </c>
      <c r="K4" s="181">
        <f>Summary!K53</f>
        <v>0</v>
      </c>
      <c r="L4" s="181">
        <f>Summary!L53</f>
        <v>11999.4</v>
      </c>
      <c r="M4" s="181">
        <f>Summary!M53</f>
        <v>3999.8</v>
      </c>
      <c r="N4" s="181">
        <f>Summary!N53</f>
        <v>3599.82</v>
      </c>
      <c r="O4" s="181">
        <f>Summary!O53</f>
        <v>3599.82</v>
      </c>
      <c r="P4" s="181">
        <f>Summary!P53</f>
        <v>2999.85</v>
      </c>
      <c r="Q4" s="181">
        <f>Summary!Q53</f>
        <v>3999.8</v>
      </c>
      <c r="R4" s="181">
        <f>Summary!R53</f>
        <v>0</v>
      </c>
      <c r="S4" s="181">
        <f>Summary!S53</f>
        <v>3399.83</v>
      </c>
      <c r="T4" s="181">
        <f>Summary!T53</f>
        <v>4399.78</v>
      </c>
      <c r="U4" s="181">
        <f>Summary!U53</f>
        <v>3199.84</v>
      </c>
      <c r="V4" s="181">
        <f>Summary!V52</f>
        <v>4245.38772</v>
      </c>
      <c r="W4" s="181">
        <f>Summary!W52</f>
        <v>2122.69386</v>
      </c>
      <c r="X4" s="181">
        <f>Summary!X52</f>
        <v>4033.118334</v>
      </c>
      <c r="Y4" s="181">
        <f>Summary!Y52</f>
        <v>0</v>
      </c>
      <c r="Z4" s="181">
        <f>Summary!Z52</f>
        <v>4033.118334</v>
      </c>
      <c r="AA4" s="181">
        <f>Summary!AA52</f>
        <v>2759.502018</v>
      </c>
      <c r="AB4" s="181">
        <f>Summary!AB52</f>
        <v>1910.424474</v>
      </c>
      <c r="AC4" s="181">
        <f>Summary!AC52</f>
        <v>2547.232632</v>
      </c>
      <c r="AD4" s="181">
        <f>Summary!AD52</f>
        <v>2334.963246</v>
      </c>
      <c r="AE4" s="394">
        <f>sum(B4:AD4)</f>
        <v>164461.8565</v>
      </c>
    </row>
    <row r="5" hidden="1" outlineLevel="1">
      <c r="A5" s="874" t="s">
        <v>265</v>
      </c>
      <c r="B5" s="486"/>
      <c r="C5" s="486"/>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6"/>
      <c r="AE5" s="875"/>
    </row>
    <row r="6" hidden="1" outlineLevel="1">
      <c r="A6" s="876" t="s">
        <v>86</v>
      </c>
      <c r="B6" s="181">
        <f>Summary!B54</f>
        <v>282.425878</v>
      </c>
      <c r="C6" s="181">
        <f>Summary!C54</f>
        <v>196.470176</v>
      </c>
      <c r="D6" s="181">
        <f>Summary!D54</f>
        <v>0</v>
      </c>
      <c r="E6" s="181">
        <f>Summary!E54</f>
        <v>429.77851</v>
      </c>
      <c r="F6" s="181">
        <f>Summary!F54</f>
        <v>626.248686</v>
      </c>
      <c r="G6" s="181">
        <f>Summary!G54</f>
        <v>626.248686</v>
      </c>
      <c r="H6" s="181">
        <f>Summary!H54</f>
        <v>1277.056144</v>
      </c>
      <c r="I6" s="181">
        <f>Summary!I54</f>
        <v>1154.262284</v>
      </c>
      <c r="J6" s="181">
        <f>Summary!J54</f>
        <v>1485.805706</v>
      </c>
      <c r="K6" s="181">
        <f>Summary!K54</f>
        <v>0</v>
      </c>
      <c r="L6" s="181">
        <f>Summary!L54</f>
        <v>736.76316</v>
      </c>
      <c r="M6" s="181">
        <f>Summary!M54</f>
        <v>245.58772</v>
      </c>
      <c r="N6" s="181">
        <f>Summary!N54</f>
        <v>221.028948</v>
      </c>
      <c r="O6" s="181">
        <f>Summary!O54</f>
        <v>221.028948</v>
      </c>
      <c r="P6" s="181">
        <f>Summary!P54</f>
        <v>184.19079</v>
      </c>
      <c r="Q6" s="181">
        <f>Summary!Q54</f>
        <v>245.58772</v>
      </c>
      <c r="R6" s="181">
        <f>Summary!R54</f>
        <v>0</v>
      </c>
      <c r="S6" s="181">
        <f>Summary!S54</f>
        <v>208.749562</v>
      </c>
      <c r="T6" s="181">
        <f>Summary!T54</f>
        <v>270.146492</v>
      </c>
      <c r="U6" s="181">
        <f>Summary!U54</f>
        <v>196.470176</v>
      </c>
      <c r="V6" s="181">
        <f>Summary!V54</f>
        <v>245.58772</v>
      </c>
      <c r="W6" s="181">
        <f>Summary!W54</f>
        <v>122.79386</v>
      </c>
      <c r="X6" s="181">
        <f>Summary!X54</f>
        <v>233.308334</v>
      </c>
      <c r="Y6" s="181">
        <f>Summary!Y54</f>
        <v>0</v>
      </c>
      <c r="Z6" s="181">
        <f>Summary!Z54</f>
        <v>233.308334</v>
      </c>
      <c r="AA6" s="181">
        <f>Summary!AA54</f>
        <v>159.632018</v>
      </c>
      <c r="AB6" s="181">
        <f>Summary!AB54</f>
        <v>110.514474</v>
      </c>
      <c r="AC6" s="181">
        <f>Summary!AC54</f>
        <v>147.352632</v>
      </c>
      <c r="AD6" s="181">
        <f>Summary!AD54</f>
        <v>135.073246</v>
      </c>
      <c r="AE6" s="397">
        <f t="shared" ref="AE6:AE8" si="1">sum(B6:AD6)</f>
        <v>9995.420204</v>
      </c>
    </row>
    <row r="7" hidden="1" outlineLevel="1">
      <c r="A7" s="876" t="s">
        <v>1393</v>
      </c>
      <c r="B7" s="181" t="str">
        <f>Summary!B55</f>
        <v/>
      </c>
      <c r="C7" s="181" t="str">
        <f>Summary!C55</f>
        <v/>
      </c>
      <c r="D7" s="181" t="str">
        <f>Summary!D55</f>
        <v/>
      </c>
      <c r="E7" s="181" t="str">
        <f>Summary!E55</f>
        <v/>
      </c>
      <c r="F7" s="181" t="str">
        <f>Summary!F55</f>
        <v/>
      </c>
      <c r="G7" s="181" t="str">
        <f>Summary!G55</f>
        <v/>
      </c>
      <c r="H7" s="181" t="str">
        <f>Summary!H55</f>
        <v/>
      </c>
      <c r="I7" s="181" t="str">
        <f>Summary!I55</f>
        <v/>
      </c>
      <c r="J7" s="181" t="str">
        <f>Summary!J55</f>
        <v/>
      </c>
      <c r="K7" s="181" t="str">
        <f>Summary!K55</f>
        <v/>
      </c>
      <c r="L7" s="181" t="str">
        <f>Summary!L55</f>
        <v/>
      </c>
      <c r="M7" s="181" t="str">
        <f>Summary!M55</f>
        <v/>
      </c>
      <c r="N7" s="181" t="str">
        <f>Summary!N55</f>
        <v/>
      </c>
      <c r="O7" s="181" t="str">
        <f>Summary!O55</f>
        <v/>
      </c>
      <c r="P7" s="181" t="str">
        <f>Summary!P55</f>
        <v/>
      </c>
      <c r="Q7" s="181" t="str">
        <f>Summary!Q55</f>
        <v/>
      </c>
      <c r="R7" s="181" t="str">
        <f>Summary!R55</f>
        <v/>
      </c>
      <c r="S7" s="181" t="str">
        <f>Summary!S55</f>
        <v/>
      </c>
      <c r="T7" s="181" t="str">
        <f>Summary!T55</f>
        <v/>
      </c>
      <c r="U7" s="181" t="str">
        <f>Summary!U55</f>
        <v/>
      </c>
      <c r="V7" s="181" t="str">
        <f>Summary!V55</f>
        <v/>
      </c>
      <c r="W7" s="181" t="str">
        <f>Summary!W55</f>
        <v/>
      </c>
      <c r="X7" s="181" t="str">
        <f>Summary!X55</f>
        <v/>
      </c>
      <c r="Y7" s="181" t="str">
        <f>Summary!Y55</f>
        <v/>
      </c>
      <c r="Z7" s="181" t="str">
        <f>Summary!Z55</f>
        <v/>
      </c>
      <c r="AA7" s="181" t="str">
        <f>Summary!AA55</f>
        <v/>
      </c>
      <c r="AB7" s="181" t="str">
        <f>Summary!AB55</f>
        <v/>
      </c>
      <c r="AC7" s="181" t="str">
        <f>Summary!AC55</f>
        <v/>
      </c>
      <c r="AD7" s="181" t="str">
        <f>Summary!AD55</f>
        <v/>
      </c>
      <c r="AE7" s="397">
        <f t="shared" si="1"/>
        <v>0</v>
      </c>
    </row>
    <row r="8">
      <c r="A8" s="518" t="s">
        <v>220</v>
      </c>
      <c r="B8" s="207">
        <f>Summary!B116</f>
        <v>23</v>
      </c>
      <c r="C8" s="207">
        <f>Summary!C116</f>
        <v>17</v>
      </c>
      <c r="D8" s="207">
        <f>Summary!D116</f>
        <v>0</v>
      </c>
      <c r="E8" s="207">
        <f>Summary!E116</f>
        <v>33</v>
      </c>
      <c r="F8" s="207">
        <f>Summary!F116</f>
        <v>51</v>
      </c>
      <c r="G8" s="207">
        <f>Summary!G116</f>
        <v>50</v>
      </c>
      <c r="H8" s="207">
        <f>Summary!H116</f>
        <v>102</v>
      </c>
      <c r="I8" s="207">
        <f>Summary!I116</f>
        <v>96</v>
      </c>
      <c r="J8" s="207">
        <f>Summary!J116</f>
        <v>124</v>
      </c>
      <c r="K8" s="207">
        <f>Summary!K116</f>
        <v>0</v>
      </c>
      <c r="L8" s="207">
        <f>Summary!L116</f>
        <v>60</v>
      </c>
      <c r="M8" s="207">
        <f>Summary!M116</f>
        <v>20</v>
      </c>
      <c r="N8" s="207">
        <f>Summary!N116</f>
        <v>18</v>
      </c>
      <c r="O8" s="207">
        <f>Summary!O116</f>
        <v>18</v>
      </c>
      <c r="P8" s="207">
        <f>Summary!P116</f>
        <v>15</v>
      </c>
      <c r="Q8" s="207">
        <f>Summary!Q116</f>
        <v>20</v>
      </c>
      <c r="R8" s="207">
        <f>Summary!R116</f>
        <v>0</v>
      </c>
      <c r="S8" s="207">
        <f>Summary!S116</f>
        <v>17</v>
      </c>
      <c r="T8" s="207">
        <f>Summary!T116</f>
        <v>22</v>
      </c>
      <c r="U8" s="207">
        <f>Summary!U116</f>
        <v>16</v>
      </c>
      <c r="V8" s="207">
        <f>Summary!V116</f>
        <v>20</v>
      </c>
      <c r="W8" s="207">
        <f>Summary!W116</f>
        <v>10</v>
      </c>
      <c r="X8" s="207">
        <f>Summary!X116</f>
        <v>19</v>
      </c>
      <c r="Y8" s="207">
        <f>Summary!Y116</f>
        <v>0</v>
      </c>
      <c r="Z8" s="207">
        <f>Summary!Z116</f>
        <v>19</v>
      </c>
      <c r="AA8" s="207">
        <f>Summary!AA116</f>
        <v>13</v>
      </c>
      <c r="AB8" s="207">
        <f>Summary!AB116</f>
        <v>9</v>
      </c>
      <c r="AC8" s="207">
        <f>Summary!AC116</f>
        <v>12</v>
      </c>
      <c r="AD8" s="207">
        <f>Summary!AD116</f>
        <v>11</v>
      </c>
      <c r="AE8" s="397">
        <f t="shared" si="1"/>
        <v>815</v>
      </c>
    </row>
    <row r="9">
      <c r="A9" s="152"/>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397"/>
    </row>
    <row r="10">
      <c r="A10" s="360" t="s">
        <v>1906</v>
      </c>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397">
        <f>sum(B10:AD10)</f>
        <v>0</v>
      </c>
    </row>
    <row r="11">
      <c r="A11" s="388" t="s">
        <v>1907</v>
      </c>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391"/>
    </row>
    <row r="12">
      <c r="A12" s="423" t="s">
        <v>1908</v>
      </c>
      <c r="B12" s="23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397"/>
    </row>
    <row r="13">
      <c r="A13" s="524" t="s">
        <v>1909</v>
      </c>
      <c r="B13" s="877"/>
      <c r="C13" s="877"/>
      <c r="D13" s="877"/>
      <c r="E13" s="877"/>
      <c r="F13" s="877"/>
      <c r="G13" s="877"/>
      <c r="H13" s="877"/>
      <c r="I13" s="877"/>
      <c r="J13" s="877"/>
      <c r="K13" s="877"/>
      <c r="L13" s="877"/>
      <c r="M13" s="877"/>
      <c r="N13" s="877"/>
      <c r="O13" s="877"/>
      <c r="P13" s="877"/>
      <c r="Q13" s="877"/>
      <c r="R13" s="877"/>
      <c r="S13" s="877"/>
      <c r="T13" s="877"/>
      <c r="U13" s="877"/>
      <c r="V13" s="877"/>
      <c r="W13" s="877"/>
      <c r="X13" s="877"/>
      <c r="Y13" s="877"/>
      <c r="Z13" s="877"/>
      <c r="AA13" s="877"/>
      <c r="AB13" s="877"/>
      <c r="AC13" s="877"/>
      <c r="AD13" s="877"/>
      <c r="AE13" s="397">
        <f t="shared" ref="AE13:AE17" si="2">sum(B13:AD13)</f>
        <v>0</v>
      </c>
    </row>
    <row r="14">
      <c r="A14" s="524" t="s">
        <v>1910</v>
      </c>
      <c r="B14" s="877"/>
      <c r="C14" s="877"/>
      <c r="D14" s="877"/>
      <c r="E14" s="877"/>
      <c r="F14" s="877"/>
      <c r="G14" s="877"/>
      <c r="H14" s="877"/>
      <c r="I14" s="877"/>
      <c r="J14" s="877"/>
      <c r="K14" s="877"/>
      <c r="L14" s="877"/>
      <c r="M14" s="877"/>
      <c r="N14" s="877"/>
      <c r="O14" s="877"/>
      <c r="P14" s="877"/>
      <c r="Q14" s="877"/>
      <c r="R14" s="877"/>
      <c r="S14" s="877"/>
      <c r="T14" s="877"/>
      <c r="U14" s="877"/>
      <c r="V14" s="877"/>
      <c r="W14" s="877"/>
      <c r="X14" s="877"/>
      <c r="Y14" s="877"/>
      <c r="Z14" s="877"/>
      <c r="AA14" s="877"/>
      <c r="AB14" s="877"/>
      <c r="AC14" s="877"/>
      <c r="AD14" s="877"/>
      <c r="AE14" s="397">
        <f t="shared" si="2"/>
        <v>0</v>
      </c>
    </row>
    <row r="15">
      <c r="A15" s="878" t="s">
        <v>1911</v>
      </c>
      <c r="B15" s="207">
        <f t="shared" ref="B15:AD15" si="3">B8</f>
        <v>23</v>
      </c>
      <c r="C15" s="207">
        <f t="shared" si="3"/>
        <v>17</v>
      </c>
      <c r="D15" s="207">
        <f t="shared" si="3"/>
        <v>0</v>
      </c>
      <c r="E15" s="207">
        <f t="shared" si="3"/>
        <v>33</v>
      </c>
      <c r="F15" s="207">
        <f t="shared" si="3"/>
        <v>51</v>
      </c>
      <c r="G15" s="207">
        <f t="shared" si="3"/>
        <v>50</v>
      </c>
      <c r="H15" s="207">
        <f t="shared" si="3"/>
        <v>102</v>
      </c>
      <c r="I15" s="207">
        <f t="shared" si="3"/>
        <v>96</v>
      </c>
      <c r="J15" s="207">
        <f t="shared" si="3"/>
        <v>124</v>
      </c>
      <c r="K15" s="207">
        <f t="shared" si="3"/>
        <v>0</v>
      </c>
      <c r="L15" s="207">
        <f t="shared" si="3"/>
        <v>60</v>
      </c>
      <c r="M15" s="207">
        <f t="shared" si="3"/>
        <v>20</v>
      </c>
      <c r="N15" s="207">
        <f t="shared" si="3"/>
        <v>18</v>
      </c>
      <c r="O15" s="207">
        <f t="shared" si="3"/>
        <v>18</v>
      </c>
      <c r="P15" s="207">
        <f t="shared" si="3"/>
        <v>15</v>
      </c>
      <c r="Q15" s="207">
        <f t="shared" si="3"/>
        <v>20</v>
      </c>
      <c r="R15" s="207">
        <f t="shared" si="3"/>
        <v>0</v>
      </c>
      <c r="S15" s="207">
        <f t="shared" si="3"/>
        <v>17</v>
      </c>
      <c r="T15" s="207">
        <f t="shared" si="3"/>
        <v>22</v>
      </c>
      <c r="U15" s="207">
        <f t="shared" si="3"/>
        <v>16</v>
      </c>
      <c r="V15" s="207">
        <f t="shared" si="3"/>
        <v>20</v>
      </c>
      <c r="W15" s="207">
        <f t="shared" si="3"/>
        <v>10</v>
      </c>
      <c r="X15" s="207">
        <f t="shared" si="3"/>
        <v>19</v>
      </c>
      <c r="Y15" s="207">
        <f t="shared" si="3"/>
        <v>0</v>
      </c>
      <c r="Z15" s="207">
        <f t="shared" si="3"/>
        <v>19</v>
      </c>
      <c r="AA15" s="207">
        <f t="shared" si="3"/>
        <v>13</v>
      </c>
      <c r="AB15" s="207">
        <f t="shared" si="3"/>
        <v>9</v>
      </c>
      <c r="AC15" s="207">
        <f t="shared" si="3"/>
        <v>12</v>
      </c>
      <c r="AD15" s="207">
        <f t="shared" si="3"/>
        <v>11</v>
      </c>
      <c r="AE15" s="397">
        <f t="shared" si="2"/>
        <v>815</v>
      </c>
    </row>
    <row r="16">
      <c r="A16" s="524" t="s">
        <v>1912</v>
      </c>
      <c r="B16" s="877"/>
      <c r="C16" s="877"/>
      <c r="D16" s="877"/>
      <c r="E16" s="877"/>
      <c r="F16" s="877"/>
      <c r="G16" s="877"/>
      <c r="H16" s="877"/>
      <c r="I16" s="877"/>
      <c r="J16" s="877"/>
      <c r="K16" s="877"/>
      <c r="L16" s="877"/>
      <c r="M16" s="877"/>
      <c r="N16" s="877"/>
      <c r="O16" s="877"/>
      <c r="P16" s="877"/>
      <c r="Q16" s="207"/>
      <c r="R16" s="207"/>
      <c r="S16" s="207"/>
      <c r="T16" s="207"/>
      <c r="U16" s="207"/>
      <c r="V16" s="207"/>
      <c r="W16" s="207"/>
      <c r="X16" s="207"/>
      <c r="Y16" s="207"/>
      <c r="Z16" s="207"/>
      <c r="AA16" s="207"/>
      <c r="AB16" s="207"/>
      <c r="AC16" s="207"/>
      <c r="AD16" s="207"/>
      <c r="AE16" s="397">
        <f t="shared" si="2"/>
        <v>0</v>
      </c>
    </row>
    <row r="17">
      <c r="A17" s="528" t="s">
        <v>1913</v>
      </c>
      <c r="B17" s="879">
        <f t="shared" ref="B17:AD17" si="4">SUM(B13:B16)</f>
        <v>23</v>
      </c>
      <c r="C17" s="879">
        <f t="shared" si="4"/>
        <v>17</v>
      </c>
      <c r="D17" s="879">
        <f t="shared" si="4"/>
        <v>0</v>
      </c>
      <c r="E17" s="879">
        <f t="shared" si="4"/>
        <v>33</v>
      </c>
      <c r="F17" s="879">
        <f t="shared" si="4"/>
        <v>51</v>
      </c>
      <c r="G17" s="879">
        <f t="shared" si="4"/>
        <v>50</v>
      </c>
      <c r="H17" s="879">
        <f t="shared" si="4"/>
        <v>102</v>
      </c>
      <c r="I17" s="879">
        <f t="shared" si="4"/>
        <v>96</v>
      </c>
      <c r="J17" s="879">
        <f t="shared" si="4"/>
        <v>124</v>
      </c>
      <c r="K17" s="879">
        <f t="shared" si="4"/>
        <v>0</v>
      </c>
      <c r="L17" s="879">
        <f t="shared" si="4"/>
        <v>60</v>
      </c>
      <c r="M17" s="879">
        <f t="shared" si="4"/>
        <v>20</v>
      </c>
      <c r="N17" s="879">
        <f t="shared" si="4"/>
        <v>18</v>
      </c>
      <c r="O17" s="879">
        <f t="shared" si="4"/>
        <v>18</v>
      </c>
      <c r="P17" s="879">
        <f t="shared" si="4"/>
        <v>15</v>
      </c>
      <c r="Q17" s="879">
        <f t="shared" si="4"/>
        <v>20</v>
      </c>
      <c r="R17" s="879">
        <f t="shared" si="4"/>
        <v>0</v>
      </c>
      <c r="S17" s="879">
        <f t="shared" si="4"/>
        <v>17</v>
      </c>
      <c r="T17" s="879">
        <f t="shared" si="4"/>
        <v>22</v>
      </c>
      <c r="U17" s="879">
        <f t="shared" si="4"/>
        <v>16</v>
      </c>
      <c r="V17" s="879">
        <f t="shared" si="4"/>
        <v>20</v>
      </c>
      <c r="W17" s="879">
        <f t="shared" si="4"/>
        <v>10</v>
      </c>
      <c r="X17" s="879">
        <f t="shared" si="4"/>
        <v>19</v>
      </c>
      <c r="Y17" s="879">
        <f t="shared" si="4"/>
        <v>0</v>
      </c>
      <c r="Z17" s="879">
        <f t="shared" si="4"/>
        <v>19</v>
      </c>
      <c r="AA17" s="879">
        <f t="shared" si="4"/>
        <v>13</v>
      </c>
      <c r="AB17" s="879">
        <f t="shared" si="4"/>
        <v>9</v>
      </c>
      <c r="AC17" s="879">
        <f t="shared" si="4"/>
        <v>12</v>
      </c>
      <c r="AD17" s="879">
        <f t="shared" si="4"/>
        <v>11</v>
      </c>
      <c r="AE17" s="397">
        <f t="shared" si="2"/>
        <v>815</v>
      </c>
    </row>
    <row r="18">
      <c r="A18" s="152"/>
      <c r="B18" s="352"/>
      <c r="C18" s="352"/>
      <c r="D18" s="352"/>
      <c r="E18" s="352"/>
      <c r="F18" s="352"/>
      <c r="G18" s="352"/>
      <c r="H18" s="352"/>
      <c r="I18" s="352"/>
      <c r="J18" s="145"/>
      <c r="K18" s="145"/>
      <c r="L18" s="145"/>
      <c r="M18" s="145"/>
      <c r="N18" s="145"/>
      <c r="O18" s="145"/>
      <c r="P18" s="145"/>
      <c r="Q18" s="145"/>
      <c r="R18" s="145"/>
      <c r="S18" s="145"/>
      <c r="T18" s="145"/>
      <c r="U18" s="145"/>
      <c r="V18" s="145"/>
      <c r="W18" s="145"/>
      <c r="X18" s="145"/>
      <c r="Y18" s="145"/>
      <c r="Z18" s="145"/>
      <c r="AA18" s="145"/>
      <c r="AB18" s="145"/>
      <c r="AC18" s="145"/>
      <c r="AD18" s="145"/>
      <c r="AE18" s="550"/>
    </row>
    <row r="19">
      <c r="A19" s="524" t="s">
        <v>278</v>
      </c>
      <c r="B19" s="880"/>
      <c r="C19" s="880"/>
      <c r="D19" s="880"/>
      <c r="E19" s="880"/>
      <c r="F19" s="880"/>
      <c r="G19" s="880"/>
      <c r="H19" s="880"/>
      <c r="I19" s="880"/>
      <c r="J19" s="880"/>
      <c r="K19" s="880"/>
      <c r="L19" s="880"/>
      <c r="M19" s="877"/>
      <c r="N19" s="877"/>
      <c r="O19" s="877"/>
      <c r="P19" s="877"/>
      <c r="Q19" s="877"/>
      <c r="R19" s="877"/>
      <c r="S19" s="877"/>
      <c r="T19" s="877"/>
      <c r="U19" s="877"/>
      <c r="V19" s="877"/>
      <c r="W19" s="877"/>
      <c r="X19" s="877"/>
      <c r="Y19" s="877"/>
      <c r="Z19" s="877"/>
      <c r="AA19" s="877"/>
      <c r="AB19" s="877"/>
      <c r="AC19" s="877"/>
      <c r="AD19" s="877"/>
      <c r="AE19" s="397">
        <f t="shared" ref="AE19:AE27" si="5">sum(B19:AD19)</f>
        <v>0</v>
      </c>
    </row>
    <row r="20">
      <c r="A20" s="524" t="s">
        <v>279</v>
      </c>
      <c r="B20" s="880"/>
      <c r="C20" s="880"/>
      <c r="D20" s="880"/>
      <c r="E20" s="880"/>
      <c r="F20" s="880"/>
      <c r="G20" s="880"/>
      <c r="H20" s="880"/>
      <c r="I20" s="880"/>
      <c r="J20" s="880"/>
      <c r="K20" s="880"/>
      <c r="L20" s="880"/>
      <c r="M20" s="877"/>
      <c r="N20" s="877"/>
      <c r="O20" s="877"/>
      <c r="P20" s="877"/>
      <c r="Q20" s="877"/>
      <c r="R20" s="877"/>
      <c r="S20" s="877"/>
      <c r="T20" s="877"/>
      <c r="U20" s="877"/>
      <c r="V20" s="877"/>
      <c r="W20" s="877"/>
      <c r="X20" s="877"/>
      <c r="Y20" s="877"/>
      <c r="Z20" s="877"/>
      <c r="AA20" s="877"/>
      <c r="AB20" s="877"/>
      <c r="AC20" s="877"/>
      <c r="AD20" s="877"/>
      <c r="AE20" s="397">
        <f t="shared" si="5"/>
        <v>0</v>
      </c>
    </row>
    <row r="21">
      <c r="A21" s="524" t="s">
        <v>1914</v>
      </c>
      <c r="B21" s="880"/>
      <c r="C21" s="880"/>
      <c r="D21" s="880"/>
      <c r="E21" s="880"/>
      <c r="F21" s="880"/>
      <c r="G21" s="880"/>
      <c r="H21" s="880"/>
      <c r="I21" s="880"/>
      <c r="J21" s="880"/>
      <c r="K21" s="880"/>
      <c r="L21" s="880"/>
      <c r="M21" s="877"/>
      <c r="N21" s="877"/>
      <c r="O21" s="877"/>
      <c r="P21" s="877"/>
      <c r="Q21" s="877"/>
      <c r="R21" s="877"/>
      <c r="S21" s="877"/>
      <c r="T21" s="877"/>
      <c r="U21" s="877"/>
      <c r="V21" s="877"/>
      <c r="W21" s="877"/>
      <c r="X21" s="877"/>
      <c r="Y21" s="877"/>
      <c r="Z21" s="877"/>
      <c r="AA21" s="877"/>
      <c r="AB21" s="877"/>
      <c r="AC21" s="877"/>
      <c r="AD21" s="877"/>
      <c r="AE21" s="397">
        <f t="shared" si="5"/>
        <v>0</v>
      </c>
    </row>
    <row r="22">
      <c r="A22" s="524" t="s">
        <v>1915</v>
      </c>
      <c r="B22" s="881"/>
      <c r="C22" s="881"/>
      <c r="D22" s="881"/>
      <c r="E22" s="881"/>
      <c r="F22" s="881"/>
      <c r="G22" s="880"/>
      <c r="H22" s="880"/>
      <c r="I22" s="880"/>
      <c r="J22" s="880"/>
      <c r="K22" s="880"/>
      <c r="L22" s="880"/>
      <c r="M22" s="877"/>
      <c r="N22" s="877"/>
      <c r="O22" s="877"/>
      <c r="P22" s="877"/>
      <c r="Q22" s="877"/>
      <c r="R22" s="877"/>
      <c r="S22" s="877"/>
      <c r="T22" s="877"/>
      <c r="U22" s="877"/>
      <c r="V22" s="877"/>
      <c r="W22" s="877"/>
      <c r="X22" s="877"/>
      <c r="Y22" s="877"/>
      <c r="Z22" s="877"/>
      <c r="AA22" s="877"/>
      <c r="AB22" s="877"/>
      <c r="AC22" s="877"/>
      <c r="AD22" s="877"/>
      <c r="AE22" s="397">
        <f t="shared" si="5"/>
        <v>0</v>
      </c>
    </row>
    <row r="23">
      <c r="A23" s="524" t="s">
        <v>1916</v>
      </c>
      <c r="B23" s="880"/>
      <c r="C23" s="880"/>
      <c r="D23" s="880"/>
      <c r="E23" s="880"/>
      <c r="F23" s="880"/>
      <c r="G23" s="880"/>
      <c r="H23" s="880"/>
      <c r="I23" s="880"/>
      <c r="J23" s="880"/>
      <c r="K23" s="880"/>
      <c r="L23" s="880"/>
      <c r="M23" s="877"/>
      <c r="N23" s="877"/>
      <c r="O23" s="877"/>
      <c r="P23" s="877"/>
      <c r="Q23" s="877"/>
      <c r="R23" s="877"/>
      <c r="S23" s="877"/>
      <c r="T23" s="877"/>
      <c r="U23" s="877"/>
      <c r="V23" s="877"/>
      <c r="W23" s="877"/>
      <c r="X23" s="877"/>
      <c r="Y23" s="877"/>
      <c r="Z23" s="877"/>
      <c r="AA23" s="877"/>
      <c r="AB23" s="877"/>
      <c r="AC23" s="877"/>
      <c r="AD23" s="877"/>
      <c r="AE23" s="397">
        <f t="shared" si="5"/>
        <v>0</v>
      </c>
    </row>
    <row r="24">
      <c r="A24" s="524" t="s">
        <v>1917</v>
      </c>
      <c r="B24" s="881"/>
      <c r="C24" s="881"/>
      <c r="D24" s="881"/>
      <c r="E24" s="881"/>
      <c r="F24" s="881"/>
      <c r="G24" s="880"/>
      <c r="H24" s="880"/>
      <c r="I24" s="880"/>
      <c r="J24" s="880"/>
      <c r="K24" s="880"/>
      <c r="L24" s="880"/>
      <c r="M24" s="877"/>
      <c r="N24" s="877"/>
      <c r="O24" s="877"/>
      <c r="P24" s="877"/>
      <c r="Q24" s="877"/>
      <c r="R24" s="877"/>
      <c r="S24" s="877"/>
      <c r="T24" s="877"/>
      <c r="U24" s="877"/>
      <c r="V24" s="877"/>
      <c r="W24" s="877"/>
      <c r="X24" s="877"/>
      <c r="Y24" s="877"/>
      <c r="Z24" s="877"/>
      <c r="AA24" s="877"/>
      <c r="AB24" s="877"/>
      <c r="AC24" s="877"/>
      <c r="AD24" s="877"/>
      <c r="AE24" s="397">
        <f t="shared" si="5"/>
        <v>0</v>
      </c>
    </row>
    <row r="25">
      <c r="A25" s="524" t="s">
        <v>1918</v>
      </c>
      <c r="B25" s="880"/>
      <c r="C25" s="880"/>
      <c r="D25" s="880"/>
      <c r="E25" s="880"/>
      <c r="F25" s="880"/>
      <c r="G25" s="880"/>
      <c r="H25" s="880"/>
      <c r="I25" s="880"/>
      <c r="J25" s="880"/>
      <c r="K25" s="880"/>
      <c r="L25" s="880"/>
      <c r="M25" s="877"/>
      <c r="N25" s="877"/>
      <c r="O25" s="877"/>
      <c r="P25" s="877"/>
      <c r="Q25" s="877"/>
      <c r="R25" s="877"/>
      <c r="S25" s="877"/>
      <c r="T25" s="877"/>
      <c r="U25" s="877"/>
      <c r="V25" s="877"/>
      <c r="W25" s="877"/>
      <c r="X25" s="877"/>
      <c r="Y25" s="877"/>
      <c r="Z25" s="877"/>
      <c r="AA25" s="877"/>
      <c r="AB25" s="877"/>
      <c r="AC25" s="877"/>
      <c r="AD25" s="877"/>
      <c r="AE25" s="397">
        <f t="shared" si="5"/>
        <v>0</v>
      </c>
    </row>
    <row r="26">
      <c r="A26" s="524" t="s">
        <v>1919</v>
      </c>
      <c r="B26" s="880"/>
      <c r="C26" s="880"/>
      <c r="D26" s="880"/>
      <c r="E26" s="880"/>
      <c r="F26" s="880"/>
      <c r="G26" s="880"/>
      <c r="H26" s="880"/>
      <c r="I26" s="880"/>
      <c r="J26" s="880"/>
      <c r="K26" s="880"/>
      <c r="L26" s="880"/>
      <c r="M26" s="877"/>
      <c r="N26" s="877"/>
      <c r="O26" s="877"/>
      <c r="P26" s="877"/>
      <c r="Q26" s="877"/>
      <c r="R26" s="877"/>
      <c r="S26" s="877"/>
      <c r="T26" s="877"/>
      <c r="U26" s="877"/>
      <c r="V26" s="877"/>
      <c r="W26" s="877"/>
      <c r="X26" s="877"/>
      <c r="Y26" s="877"/>
      <c r="Z26" s="877"/>
      <c r="AA26" s="877"/>
      <c r="AB26" s="877"/>
      <c r="AC26" s="877"/>
      <c r="AD26" s="877"/>
      <c r="AE26" s="397">
        <f t="shared" si="5"/>
        <v>0</v>
      </c>
    </row>
    <row r="27">
      <c r="A27" s="528" t="s">
        <v>291</v>
      </c>
      <c r="B27" s="879">
        <f t="shared" ref="B27:AD27" si="6">SUM(B19:B26)</f>
        <v>0</v>
      </c>
      <c r="C27" s="879">
        <f t="shared" si="6"/>
        <v>0</v>
      </c>
      <c r="D27" s="879">
        <f t="shared" si="6"/>
        <v>0</v>
      </c>
      <c r="E27" s="879">
        <f t="shared" si="6"/>
        <v>0</v>
      </c>
      <c r="F27" s="879">
        <f t="shared" si="6"/>
        <v>0</v>
      </c>
      <c r="G27" s="879">
        <f t="shared" si="6"/>
        <v>0</v>
      </c>
      <c r="H27" s="879">
        <f t="shared" si="6"/>
        <v>0</v>
      </c>
      <c r="I27" s="879">
        <f t="shared" si="6"/>
        <v>0</v>
      </c>
      <c r="J27" s="879">
        <f t="shared" si="6"/>
        <v>0</v>
      </c>
      <c r="K27" s="879">
        <f t="shared" si="6"/>
        <v>0</v>
      </c>
      <c r="L27" s="879">
        <f t="shared" si="6"/>
        <v>0</v>
      </c>
      <c r="M27" s="879">
        <f t="shared" si="6"/>
        <v>0</v>
      </c>
      <c r="N27" s="879">
        <f t="shared" si="6"/>
        <v>0</v>
      </c>
      <c r="O27" s="879">
        <f t="shared" si="6"/>
        <v>0</v>
      </c>
      <c r="P27" s="879">
        <f t="shared" si="6"/>
        <v>0</v>
      </c>
      <c r="Q27" s="879">
        <f t="shared" si="6"/>
        <v>0</v>
      </c>
      <c r="R27" s="879">
        <f t="shared" si="6"/>
        <v>0</v>
      </c>
      <c r="S27" s="879">
        <f t="shared" si="6"/>
        <v>0</v>
      </c>
      <c r="T27" s="879">
        <f t="shared" si="6"/>
        <v>0</v>
      </c>
      <c r="U27" s="879">
        <f t="shared" si="6"/>
        <v>0</v>
      </c>
      <c r="V27" s="879">
        <f t="shared" si="6"/>
        <v>0</v>
      </c>
      <c r="W27" s="879">
        <f t="shared" si="6"/>
        <v>0</v>
      </c>
      <c r="X27" s="879">
        <f t="shared" si="6"/>
        <v>0</v>
      </c>
      <c r="Y27" s="879">
        <f t="shared" si="6"/>
        <v>0</v>
      </c>
      <c r="Z27" s="879">
        <f t="shared" si="6"/>
        <v>0</v>
      </c>
      <c r="AA27" s="879">
        <f t="shared" si="6"/>
        <v>0</v>
      </c>
      <c r="AB27" s="879">
        <f t="shared" si="6"/>
        <v>0</v>
      </c>
      <c r="AC27" s="879">
        <f t="shared" si="6"/>
        <v>0</v>
      </c>
      <c r="AD27" s="879">
        <f t="shared" si="6"/>
        <v>0</v>
      </c>
      <c r="AE27" s="397">
        <f t="shared" si="5"/>
        <v>0</v>
      </c>
    </row>
    <row r="28">
      <c r="A28" s="152"/>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397"/>
    </row>
    <row r="29">
      <c r="A29" s="882" t="s">
        <v>1920</v>
      </c>
      <c r="B29" s="883"/>
      <c r="C29" s="883"/>
      <c r="D29" s="883"/>
      <c r="E29" s="883"/>
      <c r="F29" s="883"/>
      <c r="G29" s="883"/>
      <c r="H29" s="883"/>
      <c r="I29" s="883"/>
      <c r="J29" s="883"/>
      <c r="K29" s="883"/>
      <c r="L29" s="883"/>
      <c r="M29" s="883"/>
      <c r="N29" s="883"/>
      <c r="O29" s="883"/>
      <c r="P29" s="883"/>
      <c r="Q29" s="883"/>
      <c r="R29" s="883"/>
      <c r="S29" s="883"/>
      <c r="T29" s="883"/>
      <c r="U29" s="883"/>
      <c r="V29" s="883"/>
      <c r="W29" s="883"/>
      <c r="X29" s="883"/>
      <c r="Y29" s="883"/>
      <c r="Z29" s="883"/>
      <c r="AA29" s="883"/>
      <c r="AB29" s="883"/>
      <c r="AC29" s="883"/>
      <c r="AD29" s="883"/>
      <c r="AE29" s="424"/>
    </row>
    <row r="30" outlineLevel="1">
      <c r="A30" s="884"/>
      <c r="AE30" s="424"/>
    </row>
    <row r="31" outlineLevel="1">
      <c r="A31" s="885" t="s">
        <v>1921</v>
      </c>
      <c r="B31" s="886"/>
      <c r="C31" s="886"/>
      <c r="D31" s="886"/>
      <c r="E31" s="886"/>
      <c r="F31" s="886"/>
      <c r="G31" s="886"/>
      <c r="H31" s="886"/>
      <c r="I31" s="887"/>
      <c r="J31" s="887"/>
      <c r="K31" s="887"/>
      <c r="L31" s="887"/>
      <c r="M31" s="887"/>
      <c r="N31" s="887"/>
      <c r="O31" s="887"/>
      <c r="P31" s="887"/>
      <c r="Q31" s="887"/>
      <c r="R31" s="887"/>
      <c r="S31" s="887"/>
      <c r="T31" s="887"/>
      <c r="U31" s="887"/>
      <c r="V31" s="887"/>
      <c r="W31" s="887"/>
      <c r="X31" s="887"/>
      <c r="Y31" s="887"/>
      <c r="Z31" s="887"/>
      <c r="AA31" s="887"/>
      <c r="AB31" s="887"/>
      <c r="AC31" s="887"/>
      <c r="AD31" s="887"/>
      <c r="AE31" s="888"/>
    </row>
    <row r="32" outlineLevel="1">
      <c r="A32" s="360" t="s">
        <v>1922</v>
      </c>
      <c r="B32" s="889"/>
      <c r="C32" s="889"/>
      <c r="D32" s="889"/>
      <c r="E32" s="889"/>
      <c r="F32" s="889"/>
      <c r="G32" s="889"/>
      <c r="H32" s="889"/>
      <c r="I32" s="889"/>
      <c r="J32" s="889"/>
      <c r="K32" s="889"/>
      <c r="L32" s="889"/>
      <c r="M32" s="889"/>
      <c r="N32" s="889"/>
      <c r="O32" s="889"/>
      <c r="P32" s="889"/>
      <c r="Q32" s="889"/>
      <c r="R32" s="889"/>
      <c r="S32" s="889"/>
      <c r="T32" s="889"/>
      <c r="U32" s="889"/>
      <c r="V32" s="889"/>
      <c r="W32" s="889"/>
      <c r="X32" s="889"/>
      <c r="Y32" s="889"/>
      <c r="Z32" s="889"/>
      <c r="AA32" s="889"/>
      <c r="AB32" s="889"/>
      <c r="AC32" s="889"/>
      <c r="AD32" s="889"/>
      <c r="AE32" s="397">
        <f t="shared" ref="AE32:AE37" si="7">SUM(B32:AD32)</f>
        <v>0</v>
      </c>
    </row>
    <row r="33" outlineLevel="1">
      <c r="A33" s="360" t="s">
        <v>1923</v>
      </c>
      <c r="B33" s="889"/>
      <c r="C33" s="889"/>
      <c r="D33" s="889"/>
      <c r="E33" s="889"/>
      <c r="F33" s="889"/>
      <c r="G33" s="889"/>
      <c r="H33" s="889"/>
      <c r="I33" s="889"/>
      <c r="J33" s="889"/>
      <c r="K33" s="889"/>
      <c r="L33" s="889"/>
      <c r="M33" s="889"/>
      <c r="N33" s="889"/>
      <c r="O33" s="889"/>
      <c r="P33" s="889"/>
      <c r="Q33" s="889"/>
      <c r="R33" s="889"/>
      <c r="S33" s="889"/>
      <c r="T33" s="889"/>
      <c r="U33" s="889"/>
      <c r="V33" s="889"/>
      <c r="W33" s="889"/>
      <c r="X33" s="889"/>
      <c r="Y33" s="889"/>
      <c r="Z33" s="889"/>
      <c r="AA33" s="889"/>
      <c r="AB33" s="889"/>
      <c r="AC33" s="889"/>
      <c r="AD33" s="889"/>
      <c r="AE33" s="397">
        <f t="shared" si="7"/>
        <v>0</v>
      </c>
    </row>
    <row r="34" outlineLevel="1">
      <c r="A34" s="360" t="s">
        <v>1924</v>
      </c>
      <c r="B34" s="881"/>
      <c r="C34" s="881"/>
      <c r="D34" s="881"/>
      <c r="E34" s="881"/>
      <c r="F34" s="881"/>
      <c r="G34" s="889"/>
      <c r="H34" s="889"/>
      <c r="I34" s="889"/>
      <c r="J34" s="889"/>
      <c r="K34" s="889"/>
      <c r="L34" s="889"/>
      <c r="M34" s="889"/>
      <c r="N34" s="889"/>
      <c r="O34" s="889"/>
      <c r="P34" s="889"/>
      <c r="Q34" s="889"/>
      <c r="R34" s="889"/>
      <c r="S34" s="889"/>
      <c r="T34" s="889"/>
      <c r="U34" s="889"/>
      <c r="V34" s="889"/>
      <c r="W34" s="889"/>
      <c r="X34" s="889"/>
      <c r="Y34" s="889"/>
      <c r="Z34" s="889"/>
      <c r="AA34" s="889"/>
      <c r="AB34" s="889"/>
      <c r="AC34" s="889"/>
      <c r="AD34" s="889"/>
      <c r="AE34" s="397">
        <f t="shared" si="7"/>
        <v>0</v>
      </c>
    </row>
    <row r="35" outlineLevel="1">
      <c r="A35" s="360" t="s">
        <v>1925</v>
      </c>
      <c r="B35" s="881"/>
      <c r="C35" s="881"/>
      <c r="D35" s="881"/>
      <c r="E35" s="881"/>
      <c r="F35" s="881"/>
      <c r="G35" s="889"/>
      <c r="H35" s="889"/>
      <c r="I35" s="889"/>
      <c r="J35" s="889"/>
      <c r="K35" s="889"/>
      <c r="L35" s="889"/>
      <c r="M35" s="889"/>
      <c r="N35" s="889"/>
      <c r="O35" s="889"/>
      <c r="P35" s="889"/>
      <c r="Q35" s="889"/>
      <c r="R35" s="889"/>
      <c r="S35" s="889"/>
      <c r="T35" s="889"/>
      <c r="U35" s="889"/>
      <c r="V35" s="889"/>
      <c r="W35" s="889"/>
      <c r="X35" s="889"/>
      <c r="Y35" s="889"/>
      <c r="Z35" s="889"/>
      <c r="AA35" s="889"/>
      <c r="AB35" s="889"/>
      <c r="AC35" s="889"/>
      <c r="AD35" s="889"/>
      <c r="AE35" s="397">
        <f t="shared" si="7"/>
        <v>0</v>
      </c>
    </row>
    <row r="36" outlineLevel="1">
      <c r="A36" s="545" t="s">
        <v>1926</v>
      </c>
      <c r="B36" s="890">
        <f t="shared" ref="B36:AD36" si="8">SUM(B32:B33)</f>
        <v>0</v>
      </c>
      <c r="C36" s="890">
        <f t="shared" si="8"/>
        <v>0</v>
      </c>
      <c r="D36" s="890">
        <f t="shared" si="8"/>
        <v>0</v>
      </c>
      <c r="E36" s="890">
        <f t="shared" si="8"/>
        <v>0</v>
      </c>
      <c r="F36" s="890">
        <f t="shared" si="8"/>
        <v>0</v>
      </c>
      <c r="G36" s="890">
        <f t="shared" si="8"/>
        <v>0</v>
      </c>
      <c r="H36" s="890">
        <f t="shared" si="8"/>
        <v>0</v>
      </c>
      <c r="I36" s="890">
        <f t="shared" si="8"/>
        <v>0</v>
      </c>
      <c r="J36" s="890">
        <f t="shared" si="8"/>
        <v>0</v>
      </c>
      <c r="K36" s="890">
        <f t="shared" si="8"/>
        <v>0</v>
      </c>
      <c r="L36" s="890">
        <f t="shared" si="8"/>
        <v>0</v>
      </c>
      <c r="M36" s="890">
        <f t="shared" si="8"/>
        <v>0</v>
      </c>
      <c r="N36" s="890">
        <f t="shared" si="8"/>
        <v>0</v>
      </c>
      <c r="O36" s="890">
        <f t="shared" si="8"/>
        <v>0</v>
      </c>
      <c r="P36" s="890">
        <f t="shared" si="8"/>
        <v>0</v>
      </c>
      <c r="Q36" s="890">
        <f t="shared" si="8"/>
        <v>0</v>
      </c>
      <c r="R36" s="890">
        <f t="shared" si="8"/>
        <v>0</v>
      </c>
      <c r="S36" s="890">
        <f t="shared" si="8"/>
        <v>0</v>
      </c>
      <c r="T36" s="890">
        <f t="shared" si="8"/>
        <v>0</v>
      </c>
      <c r="U36" s="890">
        <f t="shared" si="8"/>
        <v>0</v>
      </c>
      <c r="V36" s="890">
        <f t="shared" si="8"/>
        <v>0</v>
      </c>
      <c r="W36" s="890">
        <f t="shared" si="8"/>
        <v>0</v>
      </c>
      <c r="X36" s="890">
        <f t="shared" si="8"/>
        <v>0</v>
      </c>
      <c r="Y36" s="890">
        <f t="shared" si="8"/>
        <v>0</v>
      </c>
      <c r="Z36" s="890">
        <f t="shared" si="8"/>
        <v>0</v>
      </c>
      <c r="AA36" s="890">
        <f t="shared" si="8"/>
        <v>0</v>
      </c>
      <c r="AB36" s="890">
        <f t="shared" si="8"/>
        <v>0</v>
      </c>
      <c r="AC36" s="890">
        <f t="shared" si="8"/>
        <v>0</v>
      </c>
      <c r="AD36" s="890">
        <f t="shared" si="8"/>
        <v>0</v>
      </c>
      <c r="AE36" s="397">
        <f t="shared" si="7"/>
        <v>0</v>
      </c>
    </row>
    <row r="37" outlineLevel="1">
      <c r="A37" s="545" t="s">
        <v>1927</v>
      </c>
      <c r="B37" s="890">
        <f t="shared" ref="B37:AD37" si="9">SUM(B34:B35)</f>
        <v>0</v>
      </c>
      <c r="C37" s="890">
        <f t="shared" si="9"/>
        <v>0</v>
      </c>
      <c r="D37" s="890">
        <f t="shared" si="9"/>
        <v>0</v>
      </c>
      <c r="E37" s="890">
        <f t="shared" si="9"/>
        <v>0</v>
      </c>
      <c r="F37" s="890">
        <f t="shared" si="9"/>
        <v>0</v>
      </c>
      <c r="G37" s="890">
        <f t="shared" si="9"/>
        <v>0</v>
      </c>
      <c r="H37" s="890">
        <f t="shared" si="9"/>
        <v>0</v>
      </c>
      <c r="I37" s="890">
        <f t="shared" si="9"/>
        <v>0</v>
      </c>
      <c r="J37" s="890">
        <f t="shared" si="9"/>
        <v>0</v>
      </c>
      <c r="K37" s="890">
        <f t="shared" si="9"/>
        <v>0</v>
      </c>
      <c r="L37" s="890">
        <f t="shared" si="9"/>
        <v>0</v>
      </c>
      <c r="M37" s="890">
        <f t="shared" si="9"/>
        <v>0</v>
      </c>
      <c r="N37" s="890">
        <f t="shared" si="9"/>
        <v>0</v>
      </c>
      <c r="O37" s="890">
        <f t="shared" si="9"/>
        <v>0</v>
      </c>
      <c r="P37" s="890">
        <f t="shared" si="9"/>
        <v>0</v>
      </c>
      <c r="Q37" s="890">
        <f t="shared" si="9"/>
        <v>0</v>
      </c>
      <c r="R37" s="890">
        <f t="shared" si="9"/>
        <v>0</v>
      </c>
      <c r="S37" s="890">
        <f t="shared" si="9"/>
        <v>0</v>
      </c>
      <c r="T37" s="890">
        <f t="shared" si="9"/>
        <v>0</v>
      </c>
      <c r="U37" s="890">
        <f t="shared" si="9"/>
        <v>0</v>
      </c>
      <c r="V37" s="890">
        <f t="shared" si="9"/>
        <v>0</v>
      </c>
      <c r="W37" s="890">
        <f t="shared" si="9"/>
        <v>0</v>
      </c>
      <c r="X37" s="890">
        <f t="shared" si="9"/>
        <v>0</v>
      </c>
      <c r="Y37" s="890">
        <f t="shared" si="9"/>
        <v>0</v>
      </c>
      <c r="Z37" s="890">
        <f t="shared" si="9"/>
        <v>0</v>
      </c>
      <c r="AA37" s="890">
        <f t="shared" si="9"/>
        <v>0</v>
      </c>
      <c r="AB37" s="890">
        <f t="shared" si="9"/>
        <v>0</v>
      </c>
      <c r="AC37" s="890">
        <f t="shared" si="9"/>
        <v>0</v>
      </c>
      <c r="AD37" s="890">
        <f t="shared" si="9"/>
        <v>0</v>
      </c>
      <c r="AE37" s="397">
        <f t="shared" si="7"/>
        <v>0</v>
      </c>
    </row>
    <row r="38" outlineLevel="1">
      <c r="A38" s="152"/>
      <c r="B38" s="891"/>
      <c r="C38" s="891"/>
      <c r="D38" s="891"/>
      <c r="E38" s="891"/>
      <c r="F38" s="891"/>
      <c r="G38" s="891"/>
      <c r="H38" s="891"/>
      <c r="I38" s="145"/>
      <c r="J38" s="145"/>
      <c r="K38" s="145"/>
      <c r="L38" s="145"/>
      <c r="M38" s="145"/>
      <c r="N38" s="145"/>
      <c r="O38" s="145"/>
      <c r="P38" s="145"/>
      <c r="Q38" s="145"/>
      <c r="R38" s="145"/>
      <c r="S38" s="145"/>
      <c r="T38" s="145"/>
      <c r="U38" s="145"/>
      <c r="V38" s="145"/>
      <c r="W38" s="145"/>
      <c r="X38" s="145"/>
      <c r="Y38" s="145"/>
      <c r="Z38" s="145"/>
      <c r="AA38" s="145"/>
      <c r="AB38" s="145"/>
      <c r="AC38" s="145"/>
      <c r="AD38" s="145"/>
      <c r="AE38" s="397"/>
    </row>
    <row r="39" outlineLevel="1">
      <c r="A39" s="360" t="s">
        <v>1928</v>
      </c>
      <c r="B39" s="889"/>
      <c r="C39" s="889"/>
      <c r="D39" s="889"/>
      <c r="E39" s="889"/>
      <c r="F39" s="889"/>
      <c r="G39" s="889"/>
      <c r="H39" s="889"/>
      <c r="I39" s="889"/>
      <c r="J39" s="889"/>
      <c r="K39" s="889"/>
      <c r="L39" s="889"/>
      <c r="M39" s="889"/>
      <c r="N39" s="889"/>
      <c r="O39" s="889"/>
      <c r="P39" s="889"/>
      <c r="Q39" s="889"/>
      <c r="R39" s="889"/>
      <c r="S39" s="889"/>
      <c r="T39" s="889"/>
      <c r="U39" s="889"/>
      <c r="V39" s="889"/>
      <c r="W39" s="889"/>
      <c r="X39" s="889"/>
      <c r="Y39" s="889"/>
      <c r="Z39" s="889"/>
      <c r="AA39" s="889"/>
      <c r="AB39" s="889"/>
      <c r="AC39" s="889"/>
      <c r="AD39" s="889"/>
      <c r="AE39" s="397">
        <f t="shared" ref="AE39:AE47" si="10">SUM(B39:AD39)</f>
        <v>0</v>
      </c>
    </row>
    <row r="40" outlineLevel="1">
      <c r="A40" s="360" t="s">
        <v>1929</v>
      </c>
      <c r="B40" s="889"/>
      <c r="C40" s="889"/>
      <c r="D40" s="889"/>
      <c r="E40" s="889"/>
      <c r="F40" s="889"/>
      <c r="G40" s="889"/>
      <c r="H40" s="889"/>
      <c r="I40" s="889"/>
      <c r="J40" s="889"/>
      <c r="K40" s="889"/>
      <c r="L40" s="889"/>
      <c r="M40" s="889"/>
      <c r="N40" s="889"/>
      <c r="O40" s="889"/>
      <c r="P40" s="889"/>
      <c r="Q40" s="889"/>
      <c r="R40" s="889"/>
      <c r="S40" s="889"/>
      <c r="T40" s="889"/>
      <c r="U40" s="889"/>
      <c r="V40" s="889"/>
      <c r="W40" s="889"/>
      <c r="X40" s="889"/>
      <c r="Y40" s="889"/>
      <c r="Z40" s="889"/>
      <c r="AA40" s="889"/>
      <c r="AB40" s="889"/>
      <c r="AC40" s="889"/>
      <c r="AD40" s="889"/>
      <c r="AE40" s="397">
        <f t="shared" si="10"/>
        <v>0</v>
      </c>
    </row>
    <row r="41" outlineLevel="1">
      <c r="A41" s="360" t="s">
        <v>1930</v>
      </c>
      <c r="B41" s="889"/>
      <c r="C41" s="889"/>
      <c r="D41" s="889"/>
      <c r="E41" s="889"/>
      <c r="F41" s="889"/>
      <c r="G41" s="889"/>
      <c r="H41" s="889"/>
      <c r="I41" s="889"/>
      <c r="J41" s="889"/>
      <c r="K41" s="889"/>
      <c r="L41" s="889"/>
      <c r="M41" s="889"/>
      <c r="N41" s="889"/>
      <c r="O41" s="889"/>
      <c r="P41" s="889"/>
      <c r="Q41" s="889"/>
      <c r="R41" s="889"/>
      <c r="S41" s="889"/>
      <c r="T41" s="889"/>
      <c r="U41" s="889"/>
      <c r="V41" s="889"/>
      <c r="W41" s="889"/>
      <c r="X41" s="889"/>
      <c r="Y41" s="889"/>
      <c r="Z41" s="889"/>
      <c r="AA41" s="889"/>
      <c r="AB41" s="889"/>
      <c r="AC41" s="889"/>
      <c r="AD41" s="889"/>
      <c r="AE41" s="397">
        <f t="shared" si="10"/>
        <v>0</v>
      </c>
    </row>
    <row r="42" outlineLevel="1">
      <c r="A42" s="360" t="s">
        <v>1931</v>
      </c>
      <c r="B42" s="889"/>
      <c r="C42" s="889"/>
      <c r="D42" s="889"/>
      <c r="E42" s="889"/>
      <c r="F42" s="889"/>
      <c r="G42" s="889"/>
      <c r="H42" s="889"/>
      <c r="I42" s="889"/>
      <c r="J42" s="889"/>
      <c r="K42" s="889"/>
      <c r="L42" s="889"/>
      <c r="M42" s="889"/>
      <c r="N42" s="889"/>
      <c r="O42" s="889"/>
      <c r="P42" s="889"/>
      <c r="Q42" s="889"/>
      <c r="R42" s="889"/>
      <c r="S42" s="889"/>
      <c r="T42" s="889"/>
      <c r="U42" s="889"/>
      <c r="V42" s="889"/>
      <c r="W42" s="889"/>
      <c r="X42" s="889"/>
      <c r="Y42" s="889"/>
      <c r="Z42" s="889"/>
      <c r="AA42" s="889"/>
      <c r="AB42" s="889"/>
      <c r="AC42" s="889"/>
      <c r="AD42" s="889"/>
      <c r="AE42" s="397">
        <f t="shared" si="10"/>
        <v>0</v>
      </c>
    </row>
    <row r="43" outlineLevel="1">
      <c r="A43" s="360" t="s">
        <v>1932</v>
      </c>
      <c r="B43" s="889"/>
      <c r="C43" s="889"/>
      <c r="D43" s="889"/>
      <c r="E43" s="889"/>
      <c r="F43" s="889"/>
      <c r="G43" s="889"/>
      <c r="H43" s="889"/>
      <c r="I43" s="889"/>
      <c r="J43" s="889"/>
      <c r="K43" s="889"/>
      <c r="L43" s="889"/>
      <c r="M43" s="889"/>
      <c r="N43" s="889"/>
      <c r="O43" s="889"/>
      <c r="P43" s="889"/>
      <c r="Q43" s="889"/>
      <c r="R43" s="889"/>
      <c r="S43" s="889"/>
      <c r="T43" s="889"/>
      <c r="U43" s="889"/>
      <c r="V43" s="889"/>
      <c r="W43" s="889"/>
      <c r="X43" s="889"/>
      <c r="Y43" s="889"/>
      <c r="Z43" s="889"/>
      <c r="AA43" s="889"/>
      <c r="AB43" s="889"/>
      <c r="AC43" s="889"/>
      <c r="AD43" s="889"/>
      <c r="AE43" s="397">
        <f t="shared" si="10"/>
        <v>0</v>
      </c>
    </row>
    <row r="44" outlineLevel="1">
      <c r="A44" s="360" t="s">
        <v>1933</v>
      </c>
      <c r="B44" s="889"/>
      <c r="C44" s="889"/>
      <c r="D44" s="889"/>
      <c r="E44" s="889"/>
      <c r="F44" s="889"/>
      <c r="G44" s="889"/>
      <c r="H44" s="889"/>
      <c r="I44" s="889"/>
      <c r="J44" s="889"/>
      <c r="K44" s="889"/>
      <c r="L44" s="889"/>
      <c r="M44" s="889"/>
      <c r="N44" s="889"/>
      <c r="O44" s="889"/>
      <c r="P44" s="889"/>
      <c r="Q44" s="889"/>
      <c r="R44" s="889"/>
      <c r="S44" s="889"/>
      <c r="T44" s="889"/>
      <c r="U44" s="889"/>
      <c r="V44" s="889"/>
      <c r="W44" s="889"/>
      <c r="X44" s="889"/>
      <c r="Y44" s="889"/>
      <c r="Z44" s="889"/>
      <c r="AA44" s="889"/>
      <c r="AB44" s="889"/>
      <c r="AC44" s="889"/>
      <c r="AD44" s="889"/>
      <c r="AE44" s="397">
        <f t="shared" si="10"/>
        <v>0</v>
      </c>
    </row>
    <row r="45" outlineLevel="1">
      <c r="A45" s="360" t="s">
        <v>1934</v>
      </c>
      <c r="B45" s="889"/>
      <c r="C45" s="889"/>
      <c r="D45" s="889"/>
      <c r="E45" s="889"/>
      <c r="F45" s="889"/>
      <c r="G45" s="889"/>
      <c r="H45" s="889"/>
      <c r="I45" s="889"/>
      <c r="J45" s="889"/>
      <c r="K45" s="889"/>
      <c r="L45" s="889"/>
      <c r="M45" s="889"/>
      <c r="N45" s="889"/>
      <c r="O45" s="889"/>
      <c r="P45" s="889"/>
      <c r="Q45" s="889"/>
      <c r="R45" s="889"/>
      <c r="S45" s="889"/>
      <c r="T45" s="889"/>
      <c r="U45" s="889"/>
      <c r="V45" s="889"/>
      <c r="W45" s="889"/>
      <c r="X45" s="889"/>
      <c r="Y45" s="889"/>
      <c r="Z45" s="889"/>
      <c r="AA45" s="889"/>
      <c r="AB45" s="889"/>
      <c r="AC45" s="889"/>
      <c r="AD45" s="889"/>
      <c r="AE45" s="397">
        <f t="shared" si="10"/>
        <v>0</v>
      </c>
    </row>
    <row r="46" outlineLevel="1">
      <c r="A46" s="360" t="s">
        <v>1935</v>
      </c>
      <c r="B46" s="889"/>
      <c r="C46" s="889"/>
      <c r="D46" s="889"/>
      <c r="E46" s="889"/>
      <c r="F46" s="889"/>
      <c r="G46" s="889"/>
      <c r="H46" s="889"/>
      <c r="I46" s="889"/>
      <c r="J46" s="889"/>
      <c r="K46" s="889"/>
      <c r="L46" s="889"/>
      <c r="M46" s="889"/>
      <c r="N46" s="889"/>
      <c r="O46" s="889"/>
      <c r="P46" s="889"/>
      <c r="Q46" s="889"/>
      <c r="R46" s="889"/>
      <c r="S46" s="889"/>
      <c r="T46" s="889"/>
      <c r="U46" s="889"/>
      <c r="V46" s="889"/>
      <c r="W46" s="889"/>
      <c r="X46" s="889"/>
      <c r="Y46" s="889"/>
      <c r="Z46" s="889"/>
      <c r="AA46" s="889"/>
      <c r="AB46" s="889"/>
      <c r="AC46" s="889"/>
      <c r="AD46" s="889"/>
      <c r="AE46" s="397">
        <f t="shared" si="10"/>
        <v>0</v>
      </c>
    </row>
    <row r="47" outlineLevel="1">
      <c r="A47" s="418" t="s">
        <v>291</v>
      </c>
      <c r="B47" s="890">
        <f t="shared" ref="B47:AD47" si="11">SUM(B39:B46)</f>
        <v>0</v>
      </c>
      <c r="C47" s="890">
        <f t="shared" si="11"/>
        <v>0</v>
      </c>
      <c r="D47" s="890">
        <f t="shared" si="11"/>
        <v>0</v>
      </c>
      <c r="E47" s="890">
        <f t="shared" si="11"/>
        <v>0</v>
      </c>
      <c r="F47" s="890">
        <f t="shared" si="11"/>
        <v>0</v>
      </c>
      <c r="G47" s="890">
        <f t="shared" si="11"/>
        <v>0</v>
      </c>
      <c r="H47" s="890">
        <f t="shared" si="11"/>
        <v>0</v>
      </c>
      <c r="I47" s="890">
        <f t="shared" si="11"/>
        <v>0</v>
      </c>
      <c r="J47" s="890">
        <f t="shared" si="11"/>
        <v>0</v>
      </c>
      <c r="K47" s="890">
        <f t="shared" si="11"/>
        <v>0</v>
      </c>
      <c r="L47" s="890">
        <f t="shared" si="11"/>
        <v>0</v>
      </c>
      <c r="M47" s="890">
        <f t="shared" si="11"/>
        <v>0</v>
      </c>
      <c r="N47" s="890">
        <f t="shared" si="11"/>
        <v>0</v>
      </c>
      <c r="O47" s="890">
        <f t="shared" si="11"/>
        <v>0</v>
      </c>
      <c r="P47" s="890">
        <f t="shared" si="11"/>
        <v>0</v>
      </c>
      <c r="Q47" s="890">
        <f t="shared" si="11"/>
        <v>0</v>
      </c>
      <c r="R47" s="890">
        <f t="shared" si="11"/>
        <v>0</v>
      </c>
      <c r="S47" s="890">
        <f t="shared" si="11"/>
        <v>0</v>
      </c>
      <c r="T47" s="890">
        <f t="shared" si="11"/>
        <v>0</v>
      </c>
      <c r="U47" s="890">
        <f t="shared" si="11"/>
        <v>0</v>
      </c>
      <c r="V47" s="890">
        <f t="shared" si="11"/>
        <v>0</v>
      </c>
      <c r="W47" s="890">
        <f t="shared" si="11"/>
        <v>0</v>
      </c>
      <c r="X47" s="890">
        <f t="shared" si="11"/>
        <v>0</v>
      </c>
      <c r="Y47" s="890">
        <f t="shared" si="11"/>
        <v>0</v>
      </c>
      <c r="Z47" s="890">
        <f t="shared" si="11"/>
        <v>0</v>
      </c>
      <c r="AA47" s="890">
        <f t="shared" si="11"/>
        <v>0</v>
      </c>
      <c r="AB47" s="890">
        <f t="shared" si="11"/>
        <v>0</v>
      </c>
      <c r="AC47" s="890">
        <f t="shared" si="11"/>
        <v>0</v>
      </c>
      <c r="AD47" s="890">
        <f t="shared" si="11"/>
        <v>0</v>
      </c>
      <c r="AE47" s="397">
        <f t="shared" si="10"/>
        <v>0</v>
      </c>
    </row>
    <row r="48" outlineLevel="1">
      <c r="A48" s="152"/>
      <c r="B48" s="891"/>
      <c r="C48" s="891"/>
      <c r="D48" s="891"/>
      <c r="E48" s="891"/>
      <c r="F48" s="891"/>
      <c r="G48" s="891"/>
      <c r="H48" s="891"/>
      <c r="I48" s="145"/>
      <c r="J48" s="145"/>
      <c r="K48" s="145"/>
      <c r="L48" s="145"/>
      <c r="M48" s="145"/>
      <c r="N48" s="145"/>
      <c r="O48" s="145"/>
      <c r="P48" s="145"/>
      <c r="Q48" s="145"/>
      <c r="R48" s="145"/>
      <c r="S48" s="145"/>
      <c r="T48" s="145"/>
      <c r="U48" s="145"/>
      <c r="V48" s="145"/>
      <c r="W48" s="145"/>
      <c r="X48" s="145"/>
      <c r="Y48" s="145"/>
      <c r="Z48" s="145"/>
      <c r="AA48" s="145"/>
      <c r="AB48" s="145"/>
      <c r="AC48" s="145"/>
      <c r="AD48" s="145"/>
      <c r="AE48" s="397"/>
    </row>
    <row r="49" outlineLevel="1">
      <c r="A49" s="423" t="s">
        <v>1936</v>
      </c>
      <c r="B49" s="891"/>
      <c r="C49" s="891"/>
      <c r="D49" s="891"/>
      <c r="E49" s="891"/>
      <c r="F49" s="891"/>
      <c r="G49" s="302"/>
      <c r="H49" s="891"/>
      <c r="I49" s="145"/>
      <c r="J49" s="145"/>
      <c r="K49" s="145"/>
      <c r="L49" s="145"/>
      <c r="M49" s="145"/>
      <c r="N49" s="145"/>
      <c r="O49" s="145"/>
      <c r="P49" s="145"/>
      <c r="Q49" s="145"/>
      <c r="R49" s="145"/>
      <c r="S49" s="145"/>
      <c r="T49" s="145"/>
      <c r="U49" s="145"/>
      <c r="V49" s="145"/>
      <c r="W49" s="145"/>
      <c r="X49" s="145"/>
      <c r="Y49" s="145"/>
      <c r="Z49" s="145"/>
      <c r="AA49" s="145"/>
      <c r="AB49" s="145"/>
      <c r="AC49" s="145"/>
      <c r="AD49" s="145"/>
      <c r="AE49" s="892"/>
    </row>
    <row r="50" outlineLevel="1">
      <c r="A50" s="360" t="s">
        <v>1438</v>
      </c>
      <c r="B50" s="302"/>
      <c r="C50" s="302"/>
      <c r="D50" s="302"/>
      <c r="E50" s="302"/>
      <c r="F50" s="302"/>
      <c r="G50" s="302"/>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94">
        <f t="shared" ref="AE50:AE53" si="12">SUM(B50:AD50)</f>
        <v>0</v>
      </c>
    </row>
    <row r="51" outlineLevel="1">
      <c r="A51" s="360" t="s">
        <v>799</v>
      </c>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394">
        <f t="shared" si="12"/>
        <v>0</v>
      </c>
    </row>
    <row r="52" outlineLevel="1">
      <c r="A52" s="360" t="s">
        <v>1439</v>
      </c>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394">
        <f t="shared" si="12"/>
        <v>0</v>
      </c>
    </row>
    <row r="53" outlineLevel="1">
      <c r="A53" s="421" t="s">
        <v>1440</v>
      </c>
      <c r="B53" s="414">
        <f t="shared" ref="B53:AD53" si="13">SUM(B50:B52)</f>
        <v>0</v>
      </c>
      <c r="C53" s="414">
        <f t="shared" si="13"/>
        <v>0</v>
      </c>
      <c r="D53" s="414">
        <f t="shared" si="13"/>
        <v>0</v>
      </c>
      <c r="E53" s="414">
        <f t="shared" si="13"/>
        <v>0</v>
      </c>
      <c r="F53" s="414">
        <f t="shared" si="13"/>
        <v>0</v>
      </c>
      <c r="G53" s="414">
        <f t="shared" si="13"/>
        <v>0</v>
      </c>
      <c r="H53" s="414">
        <f t="shared" si="13"/>
        <v>0</v>
      </c>
      <c r="I53" s="414">
        <f t="shared" si="13"/>
        <v>0</v>
      </c>
      <c r="J53" s="414">
        <f t="shared" si="13"/>
        <v>0</v>
      </c>
      <c r="K53" s="414">
        <f t="shared" si="13"/>
        <v>0</v>
      </c>
      <c r="L53" s="414">
        <f t="shared" si="13"/>
        <v>0</v>
      </c>
      <c r="M53" s="414">
        <f t="shared" si="13"/>
        <v>0</v>
      </c>
      <c r="N53" s="414">
        <f t="shared" si="13"/>
        <v>0</v>
      </c>
      <c r="O53" s="414">
        <f t="shared" si="13"/>
        <v>0</v>
      </c>
      <c r="P53" s="414">
        <f t="shared" si="13"/>
        <v>0</v>
      </c>
      <c r="Q53" s="414">
        <f t="shared" si="13"/>
        <v>0</v>
      </c>
      <c r="R53" s="414">
        <f t="shared" si="13"/>
        <v>0</v>
      </c>
      <c r="S53" s="414">
        <f t="shared" si="13"/>
        <v>0</v>
      </c>
      <c r="T53" s="414">
        <f t="shared" si="13"/>
        <v>0</v>
      </c>
      <c r="U53" s="414">
        <f t="shared" si="13"/>
        <v>0</v>
      </c>
      <c r="V53" s="414">
        <f t="shared" si="13"/>
        <v>0</v>
      </c>
      <c r="W53" s="414">
        <f t="shared" si="13"/>
        <v>0</v>
      </c>
      <c r="X53" s="414">
        <f t="shared" si="13"/>
        <v>0</v>
      </c>
      <c r="Y53" s="414">
        <f t="shared" si="13"/>
        <v>0</v>
      </c>
      <c r="Z53" s="414">
        <f t="shared" si="13"/>
        <v>0</v>
      </c>
      <c r="AA53" s="414">
        <f t="shared" si="13"/>
        <v>0</v>
      </c>
      <c r="AB53" s="414">
        <f t="shared" si="13"/>
        <v>0</v>
      </c>
      <c r="AC53" s="414">
        <f t="shared" si="13"/>
        <v>0</v>
      </c>
      <c r="AD53" s="414">
        <f t="shared" si="13"/>
        <v>0</v>
      </c>
      <c r="AE53" s="394">
        <f t="shared" si="12"/>
        <v>0</v>
      </c>
    </row>
    <row r="54" outlineLevel="1">
      <c r="A54" s="152"/>
      <c r="B54" s="891"/>
      <c r="C54" s="891"/>
      <c r="D54" s="891"/>
      <c r="E54" s="891"/>
      <c r="F54" s="891"/>
      <c r="G54" s="891"/>
      <c r="H54" s="891"/>
      <c r="I54" s="145"/>
      <c r="J54" s="145"/>
      <c r="K54" s="145"/>
      <c r="L54" s="145"/>
      <c r="M54" s="145"/>
      <c r="N54" s="145"/>
      <c r="O54" s="145"/>
      <c r="P54" s="145"/>
      <c r="Q54" s="145"/>
      <c r="R54" s="145"/>
      <c r="S54" s="145"/>
      <c r="T54" s="145"/>
      <c r="U54" s="145"/>
      <c r="V54" s="145"/>
      <c r="W54" s="145"/>
      <c r="X54" s="145"/>
      <c r="Y54" s="145"/>
      <c r="Z54" s="145"/>
      <c r="AA54" s="145"/>
      <c r="AB54" s="145"/>
      <c r="AC54" s="145"/>
      <c r="AD54" s="145"/>
      <c r="AE54" s="397"/>
    </row>
    <row r="55" outlineLevel="1">
      <c r="A55" s="885" t="s">
        <v>1937</v>
      </c>
      <c r="B55" s="893"/>
      <c r="C55" s="893"/>
      <c r="D55" s="893"/>
      <c r="E55" s="893"/>
      <c r="F55" s="893"/>
      <c r="G55" s="893"/>
      <c r="H55" s="893"/>
      <c r="I55" s="893"/>
      <c r="J55" s="893"/>
      <c r="K55" s="893"/>
      <c r="L55" s="893"/>
      <c r="M55" s="893"/>
      <c r="N55" s="893"/>
      <c r="O55" s="893"/>
      <c r="P55" s="893"/>
      <c r="Q55" s="893"/>
      <c r="R55" s="893"/>
      <c r="S55" s="893"/>
      <c r="T55" s="894"/>
      <c r="U55" s="894"/>
      <c r="V55" s="894"/>
      <c r="W55" s="894"/>
      <c r="X55" s="894"/>
      <c r="Y55" s="894"/>
      <c r="Z55" s="894"/>
      <c r="AA55" s="894"/>
      <c r="AB55" s="894"/>
      <c r="AC55" s="894"/>
      <c r="AD55" s="894"/>
      <c r="AE55" s="888"/>
    </row>
    <row r="56" outlineLevel="1">
      <c r="A56" s="360" t="s">
        <v>1938</v>
      </c>
      <c r="B56" s="889"/>
      <c r="C56" s="889"/>
      <c r="D56" s="889"/>
      <c r="E56" s="889"/>
      <c r="F56" s="889"/>
      <c r="G56" s="889"/>
      <c r="H56" s="889"/>
      <c r="I56" s="889"/>
      <c r="J56" s="889"/>
      <c r="K56" s="889"/>
      <c r="L56" s="889"/>
      <c r="M56" s="889"/>
      <c r="N56" s="889"/>
      <c r="O56" s="889"/>
      <c r="P56" s="889"/>
      <c r="Q56" s="889"/>
      <c r="R56" s="889"/>
      <c r="S56" s="889"/>
      <c r="T56" s="889"/>
      <c r="U56" s="889"/>
      <c r="V56" s="889"/>
      <c r="W56" s="889"/>
      <c r="X56" s="889"/>
      <c r="Y56" s="889"/>
      <c r="Z56" s="889"/>
      <c r="AA56" s="889"/>
      <c r="AB56" s="889"/>
      <c r="AC56" s="889"/>
      <c r="AD56" s="889"/>
      <c r="AE56" s="397">
        <f t="shared" ref="AE56:AE61" si="14">SUM(B56:AD56)</f>
        <v>0</v>
      </c>
    </row>
    <row r="57" outlineLevel="1">
      <c r="A57" s="360" t="s">
        <v>1939</v>
      </c>
      <c r="B57" s="889"/>
      <c r="C57" s="889"/>
      <c r="D57" s="889"/>
      <c r="E57" s="889"/>
      <c r="F57" s="889"/>
      <c r="G57" s="889"/>
      <c r="H57" s="889"/>
      <c r="I57" s="889"/>
      <c r="J57" s="889"/>
      <c r="K57" s="889"/>
      <c r="L57" s="889"/>
      <c r="M57" s="889"/>
      <c r="N57" s="889"/>
      <c r="O57" s="889"/>
      <c r="P57" s="889"/>
      <c r="Q57" s="889"/>
      <c r="R57" s="889"/>
      <c r="S57" s="889"/>
      <c r="T57" s="889"/>
      <c r="U57" s="889"/>
      <c r="V57" s="889"/>
      <c r="W57" s="889"/>
      <c r="X57" s="889"/>
      <c r="Y57" s="889"/>
      <c r="Z57" s="889"/>
      <c r="AA57" s="889"/>
      <c r="AB57" s="889"/>
      <c r="AC57" s="889"/>
      <c r="AD57" s="889"/>
      <c r="AE57" s="397">
        <f t="shared" si="14"/>
        <v>0</v>
      </c>
    </row>
    <row r="58" outlineLevel="1">
      <c r="A58" s="360" t="s">
        <v>1940</v>
      </c>
      <c r="B58" s="889"/>
      <c r="C58" s="889"/>
      <c r="D58" s="889"/>
      <c r="E58" s="889"/>
      <c r="F58" s="889"/>
      <c r="G58" s="889"/>
      <c r="H58" s="889"/>
      <c r="I58" s="889"/>
      <c r="J58" s="889"/>
      <c r="K58" s="889"/>
      <c r="L58" s="889"/>
      <c r="M58" s="889"/>
      <c r="N58" s="889"/>
      <c r="O58" s="889"/>
      <c r="P58" s="889"/>
      <c r="Q58" s="889"/>
      <c r="R58" s="889"/>
      <c r="S58" s="889"/>
      <c r="T58" s="889"/>
      <c r="U58" s="889"/>
      <c r="V58" s="889"/>
      <c r="W58" s="889"/>
      <c r="X58" s="889"/>
      <c r="Y58" s="889"/>
      <c r="Z58" s="889"/>
      <c r="AA58" s="889"/>
      <c r="AB58" s="889"/>
      <c r="AC58" s="889"/>
      <c r="AD58" s="889"/>
      <c r="AE58" s="397">
        <f t="shared" si="14"/>
        <v>0</v>
      </c>
    </row>
    <row r="59" outlineLevel="1">
      <c r="A59" s="360" t="s">
        <v>1941</v>
      </c>
      <c r="B59" s="889"/>
      <c r="C59" s="889"/>
      <c r="D59" s="889"/>
      <c r="E59" s="889"/>
      <c r="F59" s="889"/>
      <c r="G59" s="889"/>
      <c r="H59" s="889"/>
      <c r="I59" s="889"/>
      <c r="J59" s="889"/>
      <c r="K59" s="889"/>
      <c r="L59" s="889"/>
      <c r="M59" s="889"/>
      <c r="N59" s="889"/>
      <c r="O59" s="889"/>
      <c r="P59" s="889"/>
      <c r="Q59" s="889"/>
      <c r="R59" s="889"/>
      <c r="S59" s="889"/>
      <c r="T59" s="889"/>
      <c r="U59" s="889"/>
      <c r="V59" s="889"/>
      <c r="W59" s="889"/>
      <c r="X59" s="889"/>
      <c r="Y59" s="889"/>
      <c r="Z59" s="889"/>
      <c r="AA59" s="889"/>
      <c r="AB59" s="889"/>
      <c r="AC59" s="889"/>
      <c r="AD59" s="889"/>
      <c r="AE59" s="397">
        <f t="shared" si="14"/>
        <v>0</v>
      </c>
    </row>
    <row r="60" outlineLevel="1">
      <c r="A60" s="545" t="s">
        <v>1926</v>
      </c>
      <c r="B60" s="890">
        <f t="shared" ref="B60:AD60" si="15">SUM(B56:B57)</f>
        <v>0</v>
      </c>
      <c r="C60" s="890">
        <f t="shared" si="15"/>
        <v>0</v>
      </c>
      <c r="D60" s="890">
        <f t="shared" si="15"/>
        <v>0</v>
      </c>
      <c r="E60" s="890">
        <f t="shared" si="15"/>
        <v>0</v>
      </c>
      <c r="F60" s="890">
        <f t="shared" si="15"/>
        <v>0</v>
      </c>
      <c r="G60" s="890">
        <f t="shared" si="15"/>
        <v>0</v>
      </c>
      <c r="H60" s="890">
        <f t="shared" si="15"/>
        <v>0</v>
      </c>
      <c r="I60" s="890">
        <f t="shared" si="15"/>
        <v>0</v>
      </c>
      <c r="J60" s="890">
        <f t="shared" si="15"/>
        <v>0</v>
      </c>
      <c r="K60" s="890">
        <f t="shared" si="15"/>
        <v>0</v>
      </c>
      <c r="L60" s="890">
        <f t="shared" si="15"/>
        <v>0</v>
      </c>
      <c r="M60" s="890">
        <f t="shared" si="15"/>
        <v>0</v>
      </c>
      <c r="N60" s="890">
        <f t="shared" si="15"/>
        <v>0</v>
      </c>
      <c r="O60" s="890">
        <f t="shared" si="15"/>
        <v>0</v>
      </c>
      <c r="P60" s="890">
        <f t="shared" si="15"/>
        <v>0</v>
      </c>
      <c r="Q60" s="890">
        <f t="shared" si="15"/>
        <v>0</v>
      </c>
      <c r="R60" s="890">
        <f t="shared" si="15"/>
        <v>0</v>
      </c>
      <c r="S60" s="890">
        <f t="shared" si="15"/>
        <v>0</v>
      </c>
      <c r="T60" s="890">
        <f t="shared" si="15"/>
        <v>0</v>
      </c>
      <c r="U60" s="890">
        <f t="shared" si="15"/>
        <v>0</v>
      </c>
      <c r="V60" s="890">
        <f t="shared" si="15"/>
        <v>0</v>
      </c>
      <c r="W60" s="890">
        <f t="shared" si="15"/>
        <v>0</v>
      </c>
      <c r="X60" s="890">
        <f t="shared" si="15"/>
        <v>0</v>
      </c>
      <c r="Y60" s="890">
        <f t="shared" si="15"/>
        <v>0</v>
      </c>
      <c r="Z60" s="890">
        <f t="shared" si="15"/>
        <v>0</v>
      </c>
      <c r="AA60" s="890">
        <f t="shared" si="15"/>
        <v>0</v>
      </c>
      <c r="AB60" s="890">
        <f t="shared" si="15"/>
        <v>0</v>
      </c>
      <c r="AC60" s="890">
        <f t="shared" si="15"/>
        <v>0</v>
      </c>
      <c r="AD60" s="890">
        <f t="shared" si="15"/>
        <v>0</v>
      </c>
      <c r="AE60" s="397">
        <f t="shared" si="14"/>
        <v>0</v>
      </c>
    </row>
    <row r="61" outlineLevel="1">
      <c r="A61" s="545" t="s">
        <v>1927</v>
      </c>
      <c r="B61" s="890">
        <f t="shared" ref="B61:AD61" si="16">SUM(B58:B59)</f>
        <v>0</v>
      </c>
      <c r="C61" s="890">
        <f t="shared" si="16"/>
        <v>0</v>
      </c>
      <c r="D61" s="890">
        <f t="shared" si="16"/>
        <v>0</v>
      </c>
      <c r="E61" s="890">
        <f t="shared" si="16"/>
        <v>0</v>
      </c>
      <c r="F61" s="890">
        <f t="shared" si="16"/>
        <v>0</v>
      </c>
      <c r="G61" s="890">
        <f t="shared" si="16"/>
        <v>0</v>
      </c>
      <c r="H61" s="890">
        <f t="shared" si="16"/>
        <v>0</v>
      </c>
      <c r="I61" s="890">
        <f t="shared" si="16"/>
        <v>0</v>
      </c>
      <c r="J61" s="890">
        <f t="shared" si="16"/>
        <v>0</v>
      </c>
      <c r="K61" s="890">
        <f t="shared" si="16"/>
        <v>0</v>
      </c>
      <c r="L61" s="890">
        <f t="shared" si="16"/>
        <v>0</v>
      </c>
      <c r="M61" s="890">
        <f t="shared" si="16"/>
        <v>0</v>
      </c>
      <c r="N61" s="890">
        <f t="shared" si="16"/>
        <v>0</v>
      </c>
      <c r="O61" s="890">
        <f t="shared" si="16"/>
        <v>0</v>
      </c>
      <c r="P61" s="890">
        <f t="shared" si="16"/>
        <v>0</v>
      </c>
      <c r="Q61" s="890">
        <f t="shared" si="16"/>
        <v>0</v>
      </c>
      <c r="R61" s="890">
        <f t="shared" si="16"/>
        <v>0</v>
      </c>
      <c r="S61" s="890">
        <f t="shared" si="16"/>
        <v>0</v>
      </c>
      <c r="T61" s="890">
        <f t="shared" si="16"/>
        <v>0</v>
      </c>
      <c r="U61" s="890">
        <f t="shared" si="16"/>
        <v>0</v>
      </c>
      <c r="V61" s="890">
        <f t="shared" si="16"/>
        <v>0</v>
      </c>
      <c r="W61" s="890">
        <f t="shared" si="16"/>
        <v>0</v>
      </c>
      <c r="X61" s="890">
        <f t="shared" si="16"/>
        <v>0</v>
      </c>
      <c r="Y61" s="890">
        <f t="shared" si="16"/>
        <v>0</v>
      </c>
      <c r="Z61" s="890">
        <f t="shared" si="16"/>
        <v>0</v>
      </c>
      <c r="AA61" s="890">
        <f t="shared" si="16"/>
        <v>0</v>
      </c>
      <c r="AB61" s="890">
        <f t="shared" si="16"/>
        <v>0</v>
      </c>
      <c r="AC61" s="890">
        <f t="shared" si="16"/>
        <v>0</v>
      </c>
      <c r="AD61" s="890">
        <f t="shared" si="16"/>
        <v>0</v>
      </c>
      <c r="AE61" s="397">
        <f t="shared" si="14"/>
        <v>0</v>
      </c>
    </row>
    <row r="62" outlineLevel="1">
      <c r="A62" s="152"/>
      <c r="B62" s="281"/>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892"/>
    </row>
    <row r="63" outlineLevel="1">
      <c r="A63" s="360" t="s">
        <v>1928</v>
      </c>
      <c r="B63" s="889"/>
      <c r="C63" s="889"/>
      <c r="D63" s="889"/>
      <c r="E63" s="889"/>
      <c r="F63" s="889"/>
      <c r="G63" s="889"/>
      <c r="H63" s="889"/>
      <c r="I63" s="889"/>
      <c r="J63" s="889"/>
      <c r="K63" s="889"/>
      <c r="L63" s="889"/>
      <c r="M63" s="889"/>
      <c r="N63" s="889"/>
      <c r="O63" s="889"/>
      <c r="P63" s="889"/>
      <c r="Q63" s="889"/>
      <c r="R63" s="889"/>
      <c r="S63" s="889"/>
      <c r="T63" s="889"/>
      <c r="U63" s="889"/>
      <c r="V63" s="889"/>
      <c r="W63" s="889"/>
      <c r="X63" s="889"/>
      <c r="Y63" s="889"/>
      <c r="Z63" s="889"/>
      <c r="AA63" s="889"/>
      <c r="AB63" s="889"/>
      <c r="AC63" s="889"/>
      <c r="AD63" s="889"/>
      <c r="AE63" s="397">
        <f t="shared" ref="AE63:AE71" si="17">SUM(B63:AD63)</f>
        <v>0</v>
      </c>
    </row>
    <row r="64" outlineLevel="1">
      <c r="A64" s="360" t="s">
        <v>1929</v>
      </c>
      <c r="B64" s="889"/>
      <c r="C64" s="889"/>
      <c r="D64" s="889"/>
      <c r="E64" s="889"/>
      <c r="F64" s="889"/>
      <c r="G64" s="889"/>
      <c r="H64" s="889"/>
      <c r="I64" s="889"/>
      <c r="J64" s="889"/>
      <c r="K64" s="889"/>
      <c r="L64" s="889"/>
      <c r="M64" s="889"/>
      <c r="N64" s="889"/>
      <c r="O64" s="889"/>
      <c r="P64" s="889"/>
      <c r="Q64" s="889"/>
      <c r="R64" s="889"/>
      <c r="S64" s="889"/>
      <c r="T64" s="889"/>
      <c r="U64" s="889"/>
      <c r="V64" s="889"/>
      <c r="W64" s="889"/>
      <c r="X64" s="889"/>
      <c r="Y64" s="889"/>
      <c r="Z64" s="889"/>
      <c r="AA64" s="889"/>
      <c r="AB64" s="889"/>
      <c r="AC64" s="889"/>
      <c r="AD64" s="889"/>
      <c r="AE64" s="397">
        <f t="shared" si="17"/>
        <v>0</v>
      </c>
    </row>
    <row r="65" outlineLevel="1">
      <c r="A65" s="360" t="s">
        <v>1942</v>
      </c>
      <c r="B65" s="889"/>
      <c r="C65" s="889"/>
      <c r="D65" s="889"/>
      <c r="E65" s="889"/>
      <c r="F65" s="889"/>
      <c r="G65" s="889"/>
      <c r="H65" s="889"/>
      <c r="I65" s="889"/>
      <c r="J65" s="889"/>
      <c r="K65" s="889"/>
      <c r="L65" s="889"/>
      <c r="M65" s="889"/>
      <c r="N65" s="889"/>
      <c r="O65" s="889"/>
      <c r="P65" s="889"/>
      <c r="Q65" s="889"/>
      <c r="R65" s="889"/>
      <c r="S65" s="889"/>
      <c r="T65" s="889"/>
      <c r="U65" s="889"/>
      <c r="V65" s="889"/>
      <c r="W65" s="889"/>
      <c r="X65" s="889"/>
      <c r="Y65" s="889"/>
      <c r="Z65" s="889"/>
      <c r="AA65" s="889"/>
      <c r="AB65" s="889"/>
      <c r="AC65" s="889"/>
      <c r="AD65" s="889"/>
      <c r="AE65" s="397">
        <f t="shared" si="17"/>
        <v>0</v>
      </c>
    </row>
    <row r="66" outlineLevel="1">
      <c r="A66" s="360" t="s">
        <v>1943</v>
      </c>
      <c r="B66" s="889"/>
      <c r="C66" s="889"/>
      <c r="D66" s="889"/>
      <c r="E66" s="889"/>
      <c r="F66" s="889"/>
      <c r="G66" s="889"/>
      <c r="H66" s="889"/>
      <c r="I66" s="889"/>
      <c r="J66" s="889"/>
      <c r="K66" s="889"/>
      <c r="L66" s="889"/>
      <c r="M66" s="889"/>
      <c r="N66" s="889"/>
      <c r="O66" s="889"/>
      <c r="P66" s="889"/>
      <c r="Q66" s="889"/>
      <c r="R66" s="889"/>
      <c r="S66" s="889"/>
      <c r="T66" s="889"/>
      <c r="U66" s="889"/>
      <c r="V66" s="889"/>
      <c r="W66" s="889"/>
      <c r="X66" s="889"/>
      <c r="Y66" s="889"/>
      <c r="Z66" s="889"/>
      <c r="AA66" s="889"/>
      <c r="AB66" s="889"/>
      <c r="AC66" s="889"/>
      <c r="AD66" s="889"/>
      <c r="AE66" s="397">
        <f t="shared" si="17"/>
        <v>0</v>
      </c>
    </row>
    <row r="67" outlineLevel="1">
      <c r="A67" s="360" t="s">
        <v>1944</v>
      </c>
      <c r="B67" s="889"/>
      <c r="C67" s="889"/>
      <c r="D67" s="889"/>
      <c r="E67" s="889"/>
      <c r="F67" s="889"/>
      <c r="G67" s="889"/>
      <c r="H67" s="889"/>
      <c r="I67" s="889"/>
      <c r="J67" s="889"/>
      <c r="K67" s="889"/>
      <c r="L67" s="889"/>
      <c r="M67" s="889"/>
      <c r="N67" s="889"/>
      <c r="O67" s="889"/>
      <c r="P67" s="889"/>
      <c r="Q67" s="889"/>
      <c r="R67" s="889"/>
      <c r="S67" s="889"/>
      <c r="T67" s="889"/>
      <c r="U67" s="889"/>
      <c r="V67" s="889"/>
      <c r="W67" s="889"/>
      <c r="X67" s="889"/>
      <c r="Y67" s="889"/>
      <c r="Z67" s="889"/>
      <c r="AA67" s="889"/>
      <c r="AB67" s="889"/>
      <c r="AC67" s="889"/>
      <c r="AD67" s="889"/>
      <c r="AE67" s="397">
        <f t="shared" si="17"/>
        <v>0</v>
      </c>
    </row>
    <row r="68" outlineLevel="1">
      <c r="A68" s="360" t="s">
        <v>1945</v>
      </c>
      <c r="B68" s="889"/>
      <c r="C68" s="889"/>
      <c r="D68" s="889"/>
      <c r="E68" s="889"/>
      <c r="F68" s="889"/>
      <c r="G68" s="889"/>
      <c r="H68" s="889"/>
      <c r="I68" s="889"/>
      <c r="J68" s="889"/>
      <c r="K68" s="889"/>
      <c r="L68" s="889"/>
      <c r="M68" s="889"/>
      <c r="N68" s="889"/>
      <c r="O68" s="889"/>
      <c r="P68" s="889"/>
      <c r="Q68" s="889"/>
      <c r="R68" s="889"/>
      <c r="S68" s="889"/>
      <c r="T68" s="889"/>
      <c r="U68" s="889"/>
      <c r="V68" s="889"/>
      <c r="W68" s="889"/>
      <c r="X68" s="889"/>
      <c r="Y68" s="889"/>
      <c r="Z68" s="889"/>
      <c r="AA68" s="889"/>
      <c r="AB68" s="889"/>
      <c r="AC68" s="889"/>
      <c r="AD68" s="889"/>
      <c r="AE68" s="397">
        <f t="shared" si="17"/>
        <v>0</v>
      </c>
    </row>
    <row r="69" outlineLevel="1">
      <c r="A69" s="360" t="s">
        <v>1946</v>
      </c>
      <c r="B69" s="889"/>
      <c r="C69" s="889"/>
      <c r="D69" s="889"/>
      <c r="E69" s="889"/>
      <c r="F69" s="889"/>
      <c r="G69" s="889"/>
      <c r="H69" s="889"/>
      <c r="I69" s="889"/>
      <c r="J69" s="889"/>
      <c r="K69" s="889"/>
      <c r="L69" s="889"/>
      <c r="M69" s="889"/>
      <c r="N69" s="889"/>
      <c r="O69" s="889"/>
      <c r="P69" s="889"/>
      <c r="Q69" s="889"/>
      <c r="R69" s="889"/>
      <c r="S69" s="889"/>
      <c r="T69" s="889"/>
      <c r="U69" s="889"/>
      <c r="V69" s="889"/>
      <c r="W69" s="889"/>
      <c r="X69" s="889"/>
      <c r="Y69" s="889"/>
      <c r="Z69" s="889"/>
      <c r="AA69" s="889"/>
      <c r="AB69" s="889"/>
      <c r="AC69" s="889"/>
      <c r="AD69" s="889"/>
      <c r="AE69" s="397">
        <f t="shared" si="17"/>
        <v>0</v>
      </c>
    </row>
    <row r="70" outlineLevel="1">
      <c r="A70" s="360" t="s">
        <v>1947</v>
      </c>
      <c r="B70" s="889"/>
      <c r="C70" s="889"/>
      <c r="D70" s="889"/>
      <c r="E70" s="889"/>
      <c r="F70" s="889"/>
      <c r="G70" s="889"/>
      <c r="H70" s="889"/>
      <c r="I70" s="889"/>
      <c r="J70" s="889"/>
      <c r="K70" s="889"/>
      <c r="L70" s="889"/>
      <c r="M70" s="889"/>
      <c r="N70" s="889"/>
      <c r="O70" s="889"/>
      <c r="P70" s="889"/>
      <c r="Q70" s="889"/>
      <c r="R70" s="889"/>
      <c r="S70" s="889"/>
      <c r="T70" s="889"/>
      <c r="U70" s="889"/>
      <c r="V70" s="889"/>
      <c r="W70" s="889"/>
      <c r="X70" s="889"/>
      <c r="Y70" s="889"/>
      <c r="Z70" s="889"/>
      <c r="AA70" s="889"/>
      <c r="AB70" s="889"/>
      <c r="AC70" s="889"/>
      <c r="AD70" s="889"/>
      <c r="AE70" s="397">
        <f t="shared" si="17"/>
        <v>0</v>
      </c>
    </row>
    <row r="71" outlineLevel="1">
      <c r="A71" s="418" t="s">
        <v>291</v>
      </c>
      <c r="B71" s="890">
        <f t="shared" ref="B71:AD71" si="18">SUM(B63:B70)</f>
        <v>0</v>
      </c>
      <c r="C71" s="890">
        <f t="shared" si="18"/>
        <v>0</v>
      </c>
      <c r="D71" s="890">
        <f t="shared" si="18"/>
        <v>0</v>
      </c>
      <c r="E71" s="890">
        <f t="shared" si="18"/>
        <v>0</v>
      </c>
      <c r="F71" s="890">
        <f t="shared" si="18"/>
        <v>0</v>
      </c>
      <c r="G71" s="890">
        <f t="shared" si="18"/>
        <v>0</v>
      </c>
      <c r="H71" s="890">
        <f t="shared" si="18"/>
        <v>0</v>
      </c>
      <c r="I71" s="890">
        <f t="shared" si="18"/>
        <v>0</v>
      </c>
      <c r="J71" s="890">
        <f t="shared" si="18"/>
        <v>0</v>
      </c>
      <c r="K71" s="890">
        <f t="shared" si="18"/>
        <v>0</v>
      </c>
      <c r="L71" s="890">
        <f t="shared" si="18"/>
        <v>0</v>
      </c>
      <c r="M71" s="890">
        <f t="shared" si="18"/>
        <v>0</v>
      </c>
      <c r="N71" s="890">
        <f t="shared" si="18"/>
        <v>0</v>
      </c>
      <c r="O71" s="890">
        <f t="shared" si="18"/>
        <v>0</v>
      </c>
      <c r="P71" s="890">
        <f t="shared" si="18"/>
        <v>0</v>
      </c>
      <c r="Q71" s="890">
        <f t="shared" si="18"/>
        <v>0</v>
      </c>
      <c r="R71" s="890">
        <f t="shared" si="18"/>
        <v>0</v>
      </c>
      <c r="S71" s="890">
        <f t="shared" si="18"/>
        <v>0</v>
      </c>
      <c r="T71" s="890">
        <f t="shared" si="18"/>
        <v>0</v>
      </c>
      <c r="U71" s="890">
        <f t="shared" si="18"/>
        <v>0</v>
      </c>
      <c r="V71" s="890">
        <f t="shared" si="18"/>
        <v>0</v>
      </c>
      <c r="W71" s="890">
        <f t="shared" si="18"/>
        <v>0</v>
      </c>
      <c r="X71" s="890">
        <f t="shared" si="18"/>
        <v>0</v>
      </c>
      <c r="Y71" s="890">
        <f t="shared" si="18"/>
        <v>0</v>
      </c>
      <c r="Z71" s="890">
        <f t="shared" si="18"/>
        <v>0</v>
      </c>
      <c r="AA71" s="890">
        <f t="shared" si="18"/>
        <v>0</v>
      </c>
      <c r="AB71" s="890">
        <f t="shared" si="18"/>
        <v>0</v>
      </c>
      <c r="AC71" s="890">
        <f t="shared" si="18"/>
        <v>0</v>
      </c>
      <c r="AD71" s="890">
        <f t="shared" si="18"/>
        <v>0</v>
      </c>
      <c r="AE71" s="397">
        <f t="shared" si="17"/>
        <v>0</v>
      </c>
    </row>
    <row r="72" outlineLevel="1">
      <c r="A72" s="409"/>
      <c r="B72" s="281"/>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394"/>
    </row>
    <row r="73" outlineLevel="1">
      <c r="A73" s="423" t="s">
        <v>1948</v>
      </c>
      <c r="B73" s="281"/>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892"/>
    </row>
    <row r="74" outlineLevel="1">
      <c r="A74" s="360" t="s">
        <v>1438</v>
      </c>
      <c r="B74" s="302"/>
      <c r="C74" s="302"/>
      <c r="D74" s="302"/>
      <c r="E74" s="361"/>
      <c r="F74" s="361"/>
      <c r="G74" s="361"/>
      <c r="H74" s="361"/>
      <c r="I74" s="361"/>
      <c r="J74" s="361"/>
      <c r="K74" s="361"/>
      <c r="L74" s="302"/>
      <c r="M74" s="361"/>
      <c r="N74" s="361"/>
      <c r="O74" s="361"/>
      <c r="P74" s="361"/>
      <c r="Q74" s="361"/>
      <c r="R74" s="361"/>
      <c r="S74" s="361"/>
      <c r="T74" s="361"/>
      <c r="U74" s="361"/>
      <c r="V74" s="361"/>
      <c r="W74" s="361"/>
      <c r="X74" s="302"/>
      <c r="Y74" s="361"/>
      <c r="Z74" s="361"/>
      <c r="AA74" s="361"/>
      <c r="AB74" s="361"/>
      <c r="AC74" s="361"/>
      <c r="AD74" s="302"/>
      <c r="AE74" s="394">
        <f t="shared" ref="AE74:AE77" si="19">SUM(B74:AD74)</f>
        <v>0</v>
      </c>
    </row>
    <row r="75" outlineLevel="1">
      <c r="A75" s="360" t="s">
        <v>799</v>
      </c>
      <c r="B75" s="151"/>
      <c r="C75" s="151"/>
      <c r="D75" s="151"/>
      <c r="E75" s="151"/>
      <c r="F75" s="151"/>
      <c r="G75" s="895"/>
      <c r="H75" s="895"/>
      <c r="I75" s="895"/>
      <c r="J75" s="895"/>
      <c r="K75" s="151"/>
      <c r="L75" s="895"/>
      <c r="M75" s="895"/>
      <c r="N75" s="895"/>
      <c r="O75" s="895"/>
      <c r="P75" s="895"/>
      <c r="Q75" s="895"/>
      <c r="R75" s="895"/>
      <c r="S75" s="895"/>
      <c r="T75" s="895"/>
      <c r="U75" s="895"/>
      <c r="V75" s="895"/>
      <c r="W75" s="895"/>
      <c r="X75" s="895"/>
      <c r="Y75" s="895"/>
      <c r="Z75" s="895"/>
      <c r="AA75" s="895"/>
      <c r="AB75" s="895"/>
      <c r="AC75" s="895"/>
      <c r="AD75" s="895"/>
      <c r="AE75" s="394">
        <f t="shared" si="19"/>
        <v>0</v>
      </c>
    </row>
    <row r="76" outlineLevel="1">
      <c r="A76" s="360" t="s">
        <v>1439</v>
      </c>
      <c r="B76" s="151"/>
      <c r="C76" s="151"/>
      <c r="D76" s="151"/>
      <c r="E76" s="151"/>
      <c r="F76" s="151"/>
      <c r="G76" s="895"/>
      <c r="H76" s="895"/>
      <c r="I76" s="895"/>
      <c r="J76" s="895"/>
      <c r="K76" s="151"/>
      <c r="L76" s="895"/>
      <c r="M76" s="895"/>
      <c r="N76" s="895"/>
      <c r="O76" s="895"/>
      <c r="P76" s="895"/>
      <c r="Q76" s="895"/>
      <c r="R76" s="895"/>
      <c r="S76" s="895"/>
      <c r="T76" s="895"/>
      <c r="U76" s="895"/>
      <c r="V76" s="895"/>
      <c r="W76" s="895"/>
      <c r="X76" s="895"/>
      <c r="Y76" s="895"/>
      <c r="Z76" s="895"/>
      <c r="AA76" s="895"/>
      <c r="AB76" s="895"/>
      <c r="AC76" s="895"/>
      <c r="AD76" s="895"/>
      <c r="AE76" s="394">
        <f t="shared" si="19"/>
        <v>0</v>
      </c>
    </row>
    <row r="77" outlineLevel="1">
      <c r="A77" s="896" t="s">
        <v>1440</v>
      </c>
      <c r="B77" s="897">
        <f t="shared" ref="B77:AD77" si="20">sum(B74:B76)</f>
        <v>0</v>
      </c>
      <c r="C77" s="897">
        <f t="shared" si="20"/>
        <v>0</v>
      </c>
      <c r="D77" s="897">
        <f t="shared" si="20"/>
        <v>0</v>
      </c>
      <c r="E77" s="897">
        <f t="shared" si="20"/>
        <v>0</v>
      </c>
      <c r="F77" s="897">
        <f t="shared" si="20"/>
        <v>0</v>
      </c>
      <c r="G77" s="897">
        <f t="shared" si="20"/>
        <v>0</v>
      </c>
      <c r="H77" s="897">
        <f t="shared" si="20"/>
        <v>0</v>
      </c>
      <c r="I77" s="897">
        <f t="shared" si="20"/>
        <v>0</v>
      </c>
      <c r="J77" s="897">
        <f t="shared" si="20"/>
        <v>0</v>
      </c>
      <c r="K77" s="897">
        <f t="shared" si="20"/>
        <v>0</v>
      </c>
      <c r="L77" s="897">
        <f t="shared" si="20"/>
        <v>0</v>
      </c>
      <c r="M77" s="897">
        <f t="shared" si="20"/>
        <v>0</v>
      </c>
      <c r="N77" s="897">
        <f t="shared" si="20"/>
        <v>0</v>
      </c>
      <c r="O77" s="897">
        <f t="shared" si="20"/>
        <v>0</v>
      </c>
      <c r="P77" s="897">
        <f t="shared" si="20"/>
        <v>0</v>
      </c>
      <c r="Q77" s="897">
        <f t="shared" si="20"/>
        <v>0</v>
      </c>
      <c r="R77" s="897">
        <f t="shared" si="20"/>
        <v>0</v>
      </c>
      <c r="S77" s="897">
        <f t="shared" si="20"/>
        <v>0</v>
      </c>
      <c r="T77" s="897">
        <f t="shared" si="20"/>
        <v>0</v>
      </c>
      <c r="U77" s="897">
        <f t="shared" si="20"/>
        <v>0</v>
      </c>
      <c r="V77" s="897">
        <f t="shared" si="20"/>
        <v>0</v>
      </c>
      <c r="W77" s="897">
        <f t="shared" si="20"/>
        <v>0</v>
      </c>
      <c r="X77" s="897">
        <f t="shared" si="20"/>
        <v>0</v>
      </c>
      <c r="Y77" s="897">
        <f t="shared" si="20"/>
        <v>0</v>
      </c>
      <c r="Z77" s="897">
        <f t="shared" si="20"/>
        <v>0</v>
      </c>
      <c r="AA77" s="897">
        <f t="shared" si="20"/>
        <v>0</v>
      </c>
      <c r="AB77" s="897">
        <f t="shared" si="20"/>
        <v>0</v>
      </c>
      <c r="AC77" s="897">
        <f t="shared" si="20"/>
        <v>0</v>
      </c>
      <c r="AD77" s="897">
        <f t="shared" si="20"/>
        <v>0</v>
      </c>
      <c r="AE77" s="898">
        <f t="shared" si="19"/>
        <v>0</v>
      </c>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397"/>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397"/>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397"/>
    </row>
    <row r="81" ht="30.75" customHeight="1">
      <c r="A81" s="517" t="s">
        <v>1949</v>
      </c>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c r="AA81" s="193"/>
      <c r="AB81" s="193"/>
      <c r="AC81" s="193"/>
      <c r="AD81" s="193"/>
      <c r="AE81" s="397"/>
    </row>
    <row r="82" collapsed="1">
      <c r="A82" s="518" t="s">
        <v>208</v>
      </c>
      <c r="B82" s="181">
        <f>Summary!B56</f>
        <v>19063.8054</v>
      </c>
      <c r="C82" s="181">
        <f>Summary!C56</f>
        <v>28492.2216</v>
      </c>
      <c r="D82" s="181">
        <f>Summary!D56</f>
        <v>38567.0304</v>
      </c>
      <c r="E82" s="181">
        <f>Summary!E56</f>
        <v>47497.65</v>
      </c>
      <c r="F82" s="181">
        <f>Summary!F56</f>
        <v>55254.3612</v>
      </c>
      <c r="G82" s="181">
        <f>Summary!G56</f>
        <v>58995.7962</v>
      </c>
      <c r="H82" s="181">
        <f>Summary!H56</f>
        <v>61287.3588</v>
      </c>
      <c r="I82" s="181">
        <f>Summary!I56</f>
        <v>63612.8862</v>
      </c>
      <c r="J82" s="181">
        <f>Summary!J56</f>
        <v>82950.5328</v>
      </c>
      <c r="K82" s="181">
        <f>Summary!K56</f>
        <v>52192.2222</v>
      </c>
      <c r="L82" s="181">
        <f>Summary!L56</f>
        <v>23897.421</v>
      </c>
      <c r="M82" s="181">
        <f>Summary!M56</f>
        <v>13945.7346</v>
      </c>
      <c r="N82" s="181">
        <f>Summary!N56</f>
        <v>14259.909</v>
      </c>
      <c r="O82" s="181">
        <f>Summary!O56</f>
        <v>13307.8332</v>
      </c>
      <c r="P82" s="181">
        <f>Summary!P56</f>
        <v>13568.9376</v>
      </c>
      <c r="Q82" s="181">
        <f>Summary!Q56</f>
        <v>17708.3976</v>
      </c>
      <c r="R82" s="181">
        <f>Summary!R56</f>
        <v>12593.511</v>
      </c>
      <c r="S82" s="181">
        <f>Summary!S56</f>
        <v>15174.8358</v>
      </c>
      <c r="T82" s="181">
        <f>Summary!T56</f>
        <v>12896.01</v>
      </c>
      <c r="U82" s="181">
        <f>Summary!U56</f>
        <v>10860.2448</v>
      </c>
      <c r="V82" s="181">
        <f>Summary!V56</f>
        <v>11524.6812</v>
      </c>
      <c r="W82" s="181">
        <f>Summary!W56</f>
        <v>11638.251</v>
      </c>
      <c r="X82" s="181">
        <f>Summary!X56</f>
        <v>15431.6946</v>
      </c>
      <c r="Y82" s="181">
        <f>Summary!Y56</f>
        <v>11776.233</v>
      </c>
      <c r="Z82" s="181">
        <f>Summary!Z56</f>
        <v>10940.9112</v>
      </c>
      <c r="AA82" s="181">
        <f>Summary!AA56</f>
        <v>10286.0274</v>
      </c>
      <c r="AB82" s="181">
        <f>Summary!AB56</f>
        <v>10645.842</v>
      </c>
      <c r="AC82" s="181">
        <f>Summary!AC56</f>
        <v>7910.6142</v>
      </c>
      <c r="AD82" s="181">
        <f>Summary!AD56</f>
        <v>8979.444</v>
      </c>
      <c r="AE82" s="397">
        <f>sum(B82:AD82)</f>
        <v>755260.398</v>
      </c>
    </row>
    <row r="83" hidden="1" outlineLevel="1">
      <c r="A83" s="874" t="s">
        <v>265</v>
      </c>
      <c r="B83" s="486"/>
      <c r="C83" s="486"/>
      <c r="D83" s="486"/>
      <c r="E83" s="486"/>
      <c r="F83" s="486"/>
      <c r="G83" s="486"/>
      <c r="H83" s="486"/>
      <c r="I83" s="486"/>
      <c r="J83" s="486"/>
      <c r="K83" s="486"/>
      <c r="L83" s="486"/>
      <c r="M83" s="486"/>
      <c r="N83" s="486"/>
      <c r="O83" s="486"/>
      <c r="P83" s="486"/>
      <c r="Q83" s="486"/>
      <c r="R83" s="486"/>
      <c r="S83" s="486"/>
      <c r="T83" s="486"/>
      <c r="U83" s="486"/>
      <c r="V83" s="486"/>
      <c r="W83" s="486"/>
      <c r="X83" s="486"/>
      <c r="Y83" s="486"/>
      <c r="Z83" s="486"/>
      <c r="AA83" s="486"/>
      <c r="AB83" s="486"/>
      <c r="AC83" s="486"/>
      <c r="AD83" s="486"/>
      <c r="AE83" s="397"/>
    </row>
    <row r="84" hidden="1" outlineLevel="1">
      <c r="A84" s="876" t="s">
        <v>86</v>
      </c>
      <c r="B84" s="181">
        <f>Summary!B58</f>
        <v>1102.8054</v>
      </c>
      <c r="C84" s="181">
        <f>Summary!C58</f>
        <v>1648.2216</v>
      </c>
      <c r="D84" s="181">
        <f>Summary!D58</f>
        <v>2231.0304</v>
      </c>
      <c r="E84" s="181">
        <f>Summary!E58</f>
        <v>2747.65</v>
      </c>
      <c r="F84" s="181">
        <f>Summary!F58</f>
        <v>3196.3612</v>
      </c>
      <c r="G84" s="181">
        <f>Summary!G58</f>
        <v>3412.7962</v>
      </c>
      <c r="H84" s="181">
        <f>Summary!H58</f>
        <v>3545.3588</v>
      </c>
      <c r="I84" s="181">
        <f>Summary!I58</f>
        <v>3679.8862</v>
      </c>
      <c r="J84" s="181">
        <f>Summary!J58</f>
        <v>4798.5328</v>
      </c>
      <c r="K84" s="181">
        <f>Summary!K58</f>
        <v>3019.2222</v>
      </c>
      <c r="L84" s="181">
        <f>Summary!L58</f>
        <v>1382.421</v>
      </c>
      <c r="M84" s="181">
        <f>Summary!M58</f>
        <v>806.7346</v>
      </c>
      <c r="N84" s="181">
        <f>Summary!N58</f>
        <v>824.909</v>
      </c>
      <c r="O84" s="181">
        <f>Summary!O58</f>
        <v>769.8332</v>
      </c>
      <c r="P84" s="181">
        <f>Summary!P58</f>
        <v>784.9376</v>
      </c>
      <c r="Q84" s="181">
        <f>Summary!Q58</f>
        <v>1024.3976</v>
      </c>
      <c r="R84" s="181">
        <f>Summary!R58</f>
        <v>728.511</v>
      </c>
      <c r="S84" s="181">
        <f>Summary!S58</f>
        <v>877.8358</v>
      </c>
      <c r="T84" s="181">
        <f>Summary!T58</f>
        <v>746.01</v>
      </c>
      <c r="U84" s="181">
        <f>Summary!U58</f>
        <v>628.2448</v>
      </c>
      <c r="V84" s="181">
        <f>Summary!V58</f>
        <v>666.6812</v>
      </c>
      <c r="W84" s="181">
        <f>Summary!W58</f>
        <v>673.251</v>
      </c>
      <c r="X84" s="181">
        <f>Summary!X58</f>
        <v>892.6946</v>
      </c>
      <c r="Y84" s="181">
        <f>Summary!Y58</f>
        <v>681.233</v>
      </c>
      <c r="Z84" s="181">
        <f>Summary!Z58</f>
        <v>632.9112</v>
      </c>
      <c r="AA84" s="181">
        <f>Summary!AA58</f>
        <v>595.0274</v>
      </c>
      <c r="AB84" s="181">
        <f>Summary!AB58</f>
        <v>615.842</v>
      </c>
      <c r="AC84" s="181">
        <f>Summary!AC58</f>
        <v>457.6142</v>
      </c>
      <c r="AD84" s="181">
        <f>Summary!AD58</f>
        <v>519.444</v>
      </c>
      <c r="AE84" s="397">
        <f t="shared" ref="AE84:AE86" si="21">sum(B84:AD84)</f>
        <v>43690.398</v>
      </c>
    </row>
    <row r="85" hidden="1" outlineLevel="1">
      <c r="A85" s="876" t="s">
        <v>1393</v>
      </c>
      <c r="B85" s="181" t="str">
        <f>Summary!B59</f>
        <v/>
      </c>
      <c r="C85" s="181" t="str">
        <f>Summary!C59</f>
        <v/>
      </c>
      <c r="D85" s="181" t="str">
        <f>Summary!D59</f>
        <v/>
      </c>
      <c r="E85" s="181" t="str">
        <f>Summary!E59</f>
        <v/>
      </c>
      <c r="F85" s="181" t="str">
        <f>Summary!F59</f>
        <v/>
      </c>
      <c r="G85" s="181" t="str">
        <f>Summary!G59</f>
        <v/>
      </c>
      <c r="H85" s="181" t="str">
        <f>Summary!H59</f>
        <v/>
      </c>
      <c r="I85" s="181" t="str">
        <f>Summary!I59</f>
        <v/>
      </c>
      <c r="J85" s="181" t="str">
        <f>Summary!J59</f>
        <v/>
      </c>
      <c r="K85" s="181" t="str">
        <f>Summary!K59</f>
        <v/>
      </c>
      <c r="L85" s="181" t="str">
        <f>Summary!L59</f>
        <v/>
      </c>
      <c r="M85" s="181" t="str">
        <f>Summary!M59</f>
        <v/>
      </c>
      <c r="N85" s="181" t="str">
        <f>Summary!N59</f>
        <v/>
      </c>
      <c r="O85" s="181" t="str">
        <f>Summary!O59</f>
        <v/>
      </c>
      <c r="P85" s="181" t="str">
        <f>Summary!P59</f>
        <v/>
      </c>
      <c r="Q85" s="181" t="str">
        <f>Summary!Q59</f>
        <v/>
      </c>
      <c r="R85" s="181" t="str">
        <f>Summary!R59</f>
        <v/>
      </c>
      <c r="S85" s="181" t="str">
        <f>Summary!S59</f>
        <v/>
      </c>
      <c r="T85" s="181" t="str">
        <f>Summary!T59</f>
        <v/>
      </c>
      <c r="U85" s="181" t="str">
        <f>Summary!U59</f>
        <v/>
      </c>
      <c r="V85" s="181" t="str">
        <f>Summary!V59</f>
        <v/>
      </c>
      <c r="W85" s="181" t="str">
        <f>Summary!W59</f>
        <v/>
      </c>
      <c r="X85" s="181" t="str">
        <f>Summary!X59</f>
        <v/>
      </c>
      <c r="Y85" s="181" t="str">
        <f>Summary!Y59</f>
        <v/>
      </c>
      <c r="Z85" s="181" t="str">
        <f>Summary!Z59</f>
        <v/>
      </c>
      <c r="AA85" s="181" t="str">
        <f>Summary!AA59</f>
        <v/>
      </c>
      <c r="AB85" s="181" t="str">
        <f>Summary!AB59</f>
        <v/>
      </c>
      <c r="AC85" s="181" t="str">
        <f>Summary!AC59</f>
        <v/>
      </c>
      <c r="AD85" s="181" t="str">
        <f>Summary!AD59</f>
        <v/>
      </c>
      <c r="AE85" s="397">
        <f t="shared" si="21"/>
        <v>0</v>
      </c>
    </row>
    <row r="86">
      <c r="A86" s="518" t="s">
        <v>220</v>
      </c>
      <c r="B86" s="207">
        <f>Summary!B117</f>
        <v>93</v>
      </c>
      <c r="C86" s="207">
        <f>Summary!C117</f>
        <v>140</v>
      </c>
      <c r="D86" s="207">
        <f>Summary!D117</f>
        <v>204</v>
      </c>
      <c r="E86" s="207">
        <f>Summary!E117</f>
        <v>254</v>
      </c>
      <c r="F86" s="207">
        <f>Summary!F117</f>
        <v>294</v>
      </c>
      <c r="G86" s="207">
        <f>Summary!G117</f>
        <v>315</v>
      </c>
      <c r="H86" s="207">
        <f>Summary!H117</f>
        <v>325</v>
      </c>
      <c r="I86" s="207">
        <f>Summary!I117</f>
        <v>338</v>
      </c>
      <c r="J86" s="207">
        <f>Summary!J117</f>
        <v>441</v>
      </c>
      <c r="K86" s="207">
        <f>Summary!K117</f>
        <v>280</v>
      </c>
      <c r="L86" s="207">
        <f>Summary!L117</f>
        <v>128</v>
      </c>
      <c r="M86" s="207">
        <f>Summary!M117</f>
        <v>75</v>
      </c>
      <c r="N86" s="207">
        <f>Summary!N117</f>
        <v>76</v>
      </c>
      <c r="O86" s="207">
        <f>Summary!O117</f>
        <v>71</v>
      </c>
      <c r="P86" s="207">
        <f>Summary!P117</f>
        <v>73</v>
      </c>
      <c r="Q86" s="207">
        <f>Summary!Q117</f>
        <v>96</v>
      </c>
      <c r="R86" s="207">
        <f>Summary!R117</f>
        <v>67</v>
      </c>
      <c r="S86" s="207">
        <f>Summary!S117</f>
        <v>81</v>
      </c>
      <c r="T86" s="207">
        <f>Summary!T117</f>
        <v>70</v>
      </c>
      <c r="U86" s="207">
        <f>Summary!U117</f>
        <v>58</v>
      </c>
      <c r="V86" s="207">
        <f>Summary!V117</f>
        <v>62</v>
      </c>
      <c r="W86" s="207">
        <f>Summary!W117</f>
        <v>62</v>
      </c>
      <c r="X86" s="207">
        <f>Summary!X117</f>
        <v>83</v>
      </c>
      <c r="Y86" s="207">
        <f>Summary!Y117</f>
        <v>61</v>
      </c>
      <c r="Z86" s="207">
        <f>Summary!Z117</f>
        <v>54</v>
      </c>
      <c r="AA86" s="207">
        <f>Summary!AA117</f>
        <v>50</v>
      </c>
      <c r="AB86" s="207">
        <f>Summary!AB117</f>
        <v>51</v>
      </c>
      <c r="AC86" s="207">
        <f>Summary!AC117</f>
        <v>39</v>
      </c>
      <c r="AD86" s="207">
        <f>Summary!AD117</f>
        <v>43</v>
      </c>
      <c r="AE86" s="397">
        <f t="shared" si="21"/>
        <v>3984</v>
      </c>
    </row>
    <row r="87">
      <c r="A87" s="152"/>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391"/>
    </row>
    <row r="88">
      <c r="A88" s="360" t="s">
        <v>1950</v>
      </c>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391"/>
    </row>
    <row r="89">
      <c r="A89" s="152"/>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391"/>
    </row>
    <row r="90">
      <c r="A90" s="423" t="s">
        <v>1951</v>
      </c>
      <c r="B90" s="235"/>
      <c r="C90" s="145"/>
      <c r="D90" s="145"/>
      <c r="E90" s="145"/>
      <c r="F90" s="145"/>
      <c r="G90" s="145"/>
      <c r="H90" s="145"/>
      <c r="I90" s="899"/>
      <c r="J90" s="145"/>
      <c r="K90" s="145"/>
      <c r="L90" s="145"/>
      <c r="M90" s="145"/>
      <c r="N90" s="145"/>
      <c r="O90" s="145"/>
      <c r="P90" s="145"/>
      <c r="Q90" s="145"/>
      <c r="R90" s="145"/>
      <c r="S90" s="145"/>
      <c r="T90" s="145"/>
      <c r="U90" s="145"/>
      <c r="V90" s="145"/>
      <c r="W90" s="145"/>
      <c r="X90" s="145"/>
      <c r="Y90" s="145"/>
      <c r="Z90" s="145"/>
      <c r="AA90" s="145"/>
      <c r="AB90" s="145"/>
      <c r="AC90" s="145"/>
      <c r="AD90" s="145"/>
      <c r="AE90" s="397"/>
    </row>
    <row r="91">
      <c r="A91" s="524" t="s">
        <v>1952</v>
      </c>
      <c r="B91" s="235">
        <f t="shared" ref="B91:AD91" si="22">B86</f>
        <v>93</v>
      </c>
      <c r="C91" s="235">
        <f t="shared" si="22"/>
        <v>140</v>
      </c>
      <c r="D91" s="235">
        <f t="shared" si="22"/>
        <v>204</v>
      </c>
      <c r="E91" s="235">
        <f t="shared" si="22"/>
        <v>254</v>
      </c>
      <c r="F91" s="235">
        <f t="shared" si="22"/>
        <v>294</v>
      </c>
      <c r="G91" s="235">
        <f t="shared" si="22"/>
        <v>315</v>
      </c>
      <c r="H91" s="235">
        <f t="shared" si="22"/>
        <v>325</v>
      </c>
      <c r="I91" s="235">
        <f t="shared" si="22"/>
        <v>338</v>
      </c>
      <c r="J91" s="235">
        <f t="shared" si="22"/>
        <v>441</v>
      </c>
      <c r="K91" s="235">
        <f t="shared" si="22"/>
        <v>280</v>
      </c>
      <c r="L91" s="235">
        <f t="shared" si="22"/>
        <v>128</v>
      </c>
      <c r="M91" s="235">
        <f t="shared" si="22"/>
        <v>75</v>
      </c>
      <c r="N91" s="235">
        <f t="shared" si="22"/>
        <v>76</v>
      </c>
      <c r="O91" s="235">
        <f t="shared" si="22"/>
        <v>71</v>
      </c>
      <c r="P91" s="235">
        <f t="shared" si="22"/>
        <v>73</v>
      </c>
      <c r="Q91" s="235">
        <f t="shared" si="22"/>
        <v>96</v>
      </c>
      <c r="R91" s="235">
        <f t="shared" si="22"/>
        <v>67</v>
      </c>
      <c r="S91" s="235">
        <f t="shared" si="22"/>
        <v>81</v>
      </c>
      <c r="T91" s="235">
        <f t="shared" si="22"/>
        <v>70</v>
      </c>
      <c r="U91" s="235">
        <f t="shared" si="22"/>
        <v>58</v>
      </c>
      <c r="V91" s="235">
        <f t="shared" si="22"/>
        <v>62</v>
      </c>
      <c r="W91" s="235">
        <f t="shared" si="22"/>
        <v>62</v>
      </c>
      <c r="X91" s="235">
        <f t="shared" si="22"/>
        <v>83</v>
      </c>
      <c r="Y91" s="235">
        <f t="shared" si="22"/>
        <v>61</v>
      </c>
      <c r="Z91" s="235">
        <f t="shared" si="22"/>
        <v>54</v>
      </c>
      <c r="AA91" s="235">
        <f t="shared" si="22"/>
        <v>50</v>
      </c>
      <c r="AB91" s="235">
        <f t="shared" si="22"/>
        <v>51</v>
      </c>
      <c r="AC91" s="235">
        <f t="shared" si="22"/>
        <v>39</v>
      </c>
      <c r="AD91" s="235">
        <f t="shared" si="22"/>
        <v>43</v>
      </c>
      <c r="AE91" s="397">
        <f t="shared" ref="AE91:AE95" si="23">sum(B91:AD91)</f>
        <v>3984</v>
      </c>
    </row>
    <row r="92">
      <c r="A92" s="524" t="s">
        <v>1953</v>
      </c>
      <c r="B92" s="880"/>
      <c r="C92" s="880"/>
      <c r="D92" s="880"/>
      <c r="E92" s="880"/>
      <c r="F92" s="880"/>
      <c r="G92" s="880"/>
      <c r="H92" s="880"/>
      <c r="I92" s="877"/>
      <c r="J92" s="877"/>
      <c r="K92" s="877"/>
      <c r="L92" s="877"/>
      <c r="M92" s="877"/>
      <c r="N92" s="877"/>
      <c r="O92" s="900"/>
      <c r="P92" s="900"/>
      <c r="Q92" s="900"/>
      <c r="R92" s="877"/>
      <c r="S92" s="901"/>
      <c r="T92" s="901"/>
      <c r="U92" s="901"/>
      <c r="V92" s="901"/>
      <c r="W92" s="901"/>
      <c r="X92" s="901"/>
      <c r="Y92" s="901"/>
      <c r="Z92" s="902"/>
      <c r="AA92" s="901"/>
      <c r="AB92" s="901"/>
      <c r="AC92" s="902"/>
      <c r="AD92" s="902"/>
      <c r="AE92" s="397">
        <f t="shared" si="23"/>
        <v>0</v>
      </c>
    </row>
    <row r="93">
      <c r="A93" s="878" t="s">
        <v>1954</v>
      </c>
      <c r="B93" s="880"/>
      <c r="C93" s="880"/>
      <c r="D93" s="880"/>
      <c r="E93" s="880"/>
      <c r="F93" s="880"/>
      <c r="G93" s="880"/>
      <c r="H93" s="880"/>
      <c r="I93" s="877"/>
      <c r="J93" s="877"/>
      <c r="K93" s="877"/>
      <c r="L93" s="877"/>
      <c r="M93" s="877"/>
      <c r="N93" s="877"/>
      <c r="O93" s="900"/>
      <c r="P93" s="900"/>
      <c r="Q93" s="900"/>
      <c r="R93" s="877"/>
      <c r="S93" s="901"/>
      <c r="T93" s="901"/>
      <c r="U93" s="901"/>
      <c r="V93" s="901"/>
      <c r="W93" s="901"/>
      <c r="X93" s="901"/>
      <c r="Y93" s="901"/>
      <c r="Z93" s="903"/>
      <c r="AA93" s="901"/>
      <c r="AB93" s="901"/>
      <c r="AC93" s="901"/>
      <c r="AD93" s="901"/>
      <c r="AE93" s="397">
        <f t="shared" si="23"/>
        <v>0</v>
      </c>
    </row>
    <row r="94">
      <c r="A94" s="524" t="s">
        <v>1955</v>
      </c>
      <c r="B94" s="880"/>
      <c r="C94" s="880"/>
      <c r="D94" s="880"/>
      <c r="E94" s="880"/>
      <c r="F94" s="880"/>
      <c r="G94" s="880"/>
      <c r="H94" s="880"/>
      <c r="I94" s="877"/>
      <c r="J94" s="877"/>
      <c r="K94" s="877"/>
      <c r="L94" s="877"/>
      <c r="M94" s="877"/>
      <c r="N94" s="877"/>
      <c r="O94" s="900"/>
      <c r="P94" s="900"/>
      <c r="Q94" s="900"/>
      <c r="R94" s="877"/>
      <c r="S94" s="901"/>
      <c r="T94" s="901"/>
      <c r="U94" s="901"/>
      <c r="V94" s="901"/>
      <c r="W94" s="901"/>
      <c r="X94" s="901"/>
      <c r="Y94" s="901"/>
      <c r="Z94" s="903"/>
      <c r="AA94" s="901"/>
      <c r="AB94" s="901"/>
      <c r="AC94" s="901"/>
      <c r="AD94" s="901"/>
      <c r="AE94" s="397">
        <f t="shared" si="23"/>
        <v>0</v>
      </c>
    </row>
    <row r="95">
      <c r="A95" s="528" t="s">
        <v>1913</v>
      </c>
      <c r="B95" s="879">
        <f t="shared" ref="B95:AD95" si="24">SUM(B91:B94)</f>
        <v>93</v>
      </c>
      <c r="C95" s="879">
        <f t="shared" si="24"/>
        <v>140</v>
      </c>
      <c r="D95" s="879">
        <f t="shared" si="24"/>
        <v>204</v>
      </c>
      <c r="E95" s="879">
        <f t="shared" si="24"/>
        <v>254</v>
      </c>
      <c r="F95" s="879">
        <f t="shared" si="24"/>
        <v>294</v>
      </c>
      <c r="G95" s="879">
        <f t="shared" si="24"/>
        <v>315</v>
      </c>
      <c r="H95" s="879">
        <f t="shared" si="24"/>
        <v>325</v>
      </c>
      <c r="I95" s="879">
        <f t="shared" si="24"/>
        <v>338</v>
      </c>
      <c r="J95" s="879">
        <f t="shared" si="24"/>
        <v>441</v>
      </c>
      <c r="K95" s="879">
        <f t="shared" si="24"/>
        <v>280</v>
      </c>
      <c r="L95" s="879">
        <f t="shared" si="24"/>
        <v>128</v>
      </c>
      <c r="M95" s="879">
        <f t="shared" si="24"/>
        <v>75</v>
      </c>
      <c r="N95" s="879">
        <f t="shared" si="24"/>
        <v>76</v>
      </c>
      <c r="O95" s="879">
        <f t="shared" si="24"/>
        <v>71</v>
      </c>
      <c r="P95" s="879">
        <f t="shared" si="24"/>
        <v>73</v>
      </c>
      <c r="Q95" s="879">
        <f t="shared" si="24"/>
        <v>96</v>
      </c>
      <c r="R95" s="879">
        <f t="shared" si="24"/>
        <v>67</v>
      </c>
      <c r="S95" s="879">
        <f t="shared" si="24"/>
        <v>81</v>
      </c>
      <c r="T95" s="879">
        <f t="shared" si="24"/>
        <v>70</v>
      </c>
      <c r="U95" s="879">
        <f t="shared" si="24"/>
        <v>58</v>
      </c>
      <c r="V95" s="879">
        <f t="shared" si="24"/>
        <v>62</v>
      </c>
      <c r="W95" s="879">
        <f t="shared" si="24"/>
        <v>62</v>
      </c>
      <c r="X95" s="879">
        <f t="shared" si="24"/>
        <v>83</v>
      </c>
      <c r="Y95" s="879">
        <f t="shared" si="24"/>
        <v>61</v>
      </c>
      <c r="Z95" s="879">
        <f t="shared" si="24"/>
        <v>54</v>
      </c>
      <c r="AA95" s="879">
        <f t="shared" si="24"/>
        <v>50</v>
      </c>
      <c r="AB95" s="879">
        <f t="shared" si="24"/>
        <v>51</v>
      </c>
      <c r="AC95" s="879">
        <f t="shared" si="24"/>
        <v>39</v>
      </c>
      <c r="AD95" s="879">
        <f t="shared" si="24"/>
        <v>43</v>
      </c>
      <c r="AE95" s="397">
        <f t="shared" si="23"/>
        <v>3984</v>
      </c>
    </row>
    <row r="96">
      <c r="A96" s="152"/>
      <c r="B96" s="352"/>
      <c r="C96" s="352"/>
      <c r="D96" s="352"/>
      <c r="E96" s="352"/>
      <c r="F96" s="352"/>
      <c r="G96" s="352"/>
      <c r="H96" s="352"/>
      <c r="I96" s="352"/>
      <c r="J96" s="145"/>
      <c r="K96" s="145"/>
      <c r="L96" s="145"/>
      <c r="M96" s="145"/>
      <c r="N96" s="145"/>
      <c r="O96" s="145"/>
      <c r="P96" s="145"/>
      <c r="Q96" s="145"/>
      <c r="R96" s="145"/>
      <c r="S96" s="145"/>
      <c r="T96" s="145"/>
      <c r="U96" s="145"/>
      <c r="V96" s="145"/>
      <c r="W96" s="145"/>
      <c r="X96" s="145"/>
      <c r="Y96" s="145"/>
      <c r="Z96" s="145"/>
      <c r="AA96" s="145"/>
      <c r="AB96" s="145"/>
      <c r="AC96" s="145"/>
      <c r="AD96" s="145"/>
      <c r="AE96" s="550"/>
    </row>
    <row r="97">
      <c r="A97" s="524" t="s">
        <v>278</v>
      </c>
      <c r="B97" s="880"/>
      <c r="C97" s="880"/>
      <c r="D97" s="880"/>
      <c r="E97" s="880"/>
      <c r="F97" s="880"/>
      <c r="G97" s="880"/>
      <c r="H97" s="880"/>
      <c r="I97" s="880"/>
      <c r="J97" s="880"/>
      <c r="K97" s="880"/>
      <c r="L97" s="880"/>
      <c r="M97" s="877"/>
      <c r="N97" s="877"/>
      <c r="O97" s="877"/>
      <c r="P97" s="877"/>
      <c r="Q97" s="877"/>
      <c r="R97" s="877"/>
      <c r="S97" s="901"/>
      <c r="T97" s="901"/>
      <c r="U97" s="901"/>
      <c r="V97" s="901"/>
      <c r="W97" s="901"/>
      <c r="X97" s="901"/>
      <c r="Y97" s="901"/>
      <c r="Z97" s="904"/>
      <c r="AA97" s="901"/>
      <c r="AB97" s="901"/>
      <c r="AC97" s="904"/>
      <c r="AD97" s="904"/>
      <c r="AE97" s="397">
        <f t="shared" ref="AE97:AE105" si="25">sum(B97:AD97)</f>
        <v>0</v>
      </c>
    </row>
    <row r="98">
      <c r="A98" s="524" t="s">
        <v>279</v>
      </c>
      <c r="B98" s="880"/>
      <c r="C98" s="880"/>
      <c r="D98" s="880"/>
      <c r="E98" s="880"/>
      <c r="F98" s="880"/>
      <c r="G98" s="880"/>
      <c r="H98" s="880"/>
      <c r="I98" s="880"/>
      <c r="J98" s="880"/>
      <c r="K98" s="880"/>
      <c r="L98" s="880"/>
      <c r="M98" s="877"/>
      <c r="N98" s="877"/>
      <c r="O98" s="877"/>
      <c r="P98" s="877"/>
      <c r="Q98" s="877"/>
      <c r="R98" s="877"/>
      <c r="S98" s="901"/>
      <c r="T98" s="901"/>
      <c r="U98" s="901"/>
      <c r="V98" s="901"/>
      <c r="W98" s="901"/>
      <c r="X98" s="901"/>
      <c r="Y98" s="901"/>
      <c r="Z98" s="902"/>
      <c r="AA98" s="905"/>
      <c r="AB98" s="901"/>
      <c r="AC98" s="905"/>
      <c r="AD98" s="905"/>
      <c r="AE98" s="397">
        <f t="shared" si="25"/>
        <v>0</v>
      </c>
    </row>
    <row r="99">
      <c r="A99" s="524" t="s">
        <v>1956</v>
      </c>
      <c r="B99" s="880"/>
      <c r="C99" s="880"/>
      <c r="D99" s="880"/>
      <c r="E99" s="880"/>
      <c r="F99" s="880"/>
      <c r="G99" s="880"/>
      <c r="H99" s="880"/>
      <c r="I99" s="880"/>
      <c r="J99" s="880"/>
      <c r="K99" s="880"/>
      <c r="L99" s="880"/>
      <c r="M99" s="880"/>
      <c r="N99" s="880"/>
      <c r="O99" s="880"/>
      <c r="P99" s="880"/>
      <c r="Q99" s="880"/>
      <c r="R99" s="880"/>
      <c r="S99" s="880"/>
      <c r="T99" s="880"/>
      <c r="U99" s="880"/>
      <c r="V99" s="880"/>
      <c r="W99" s="880"/>
      <c r="X99" s="880"/>
      <c r="Y99" s="880"/>
      <c r="Z99" s="906"/>
      <c r="AA99" s="880"/>
      <c r="AB99" s="880"/>
      <c r="AC99" s="906"/>
      <c r="AD99" s="906"/>
      <c r="AE99" s="397">
        <f t="shared" si="25"/>
        <v>0</v>
      </c>
    </row>
    <row r="100">
      <c r="A100" s="524" t="s">
        <v>1957</v>
      </c>
      <c r="B100" s="881"/>
      <c r="C100" s="881"/>
      <c r="D100" s="881"/>
      <c r="E100" s="881"/>
      <c r="F100" s="881"/>
      <c r="G100" s="880"/>
      <c r="H100" s="880"/>
      <c r="I100" s="880"/>
      <c r="J100" s="880"/>
      <c r="K100" s="880"/>
      <c r="L100" s="880"/>
      <c r="M100" s="877"/>
      <c r="N100" s="877"/>
      <c r="O100" s="900"/>
      <c r="P100" s="900"/>
      <c r="Q100" s="900"/>
      <c r="R100" s="900"/>
      <c r="S100" s="901"/>
      <c r="T100" s="901"/>
      <c r="U100" s="901"/>
      <c r="V100" s="880"/>
      <c r="W100" s="880"/>
      <c r="X100" s="880"/>
      <c r="Y100" s="880"/>
      <c r="Z100" s="906"/>
      <c r="AA100" s="880"/>
      <c r="AB100" s="880"/>
      <c r="AC100" s="906"/>
      <c r="AD100" s="906"/>
      <c r="AE100" s="397">
        <f t="shared" si="25"/>
        <v>0</v>
      </c>
    </row>
    <row r="101">
      <c r="A101" s="524" t="s">
        <v>1958</v>
      </c>
      <c r="B101" s="880"/>
      <c r="C101" s="880"/>
      <c r="D101" s="880"/>
      <c r="E101" s="880"/>
      <c r="F101" s="880"/>
      <c r="G101" s="880"/>
      <c r="H101" s="880"/>
      <c r="I101" s="880"/>
      <c r="J101" s="880"/>
      <c r="K101" s="880"/>
      <c r="L101" s="880"/>
      <c r="M101" s="880"/>
      <c r="N101" s="880"/>
      <c r="O101" s="880"/>
      <c r="P101" s="880"/>
      <c r="Q101" s="880"/>
      <c r="R101" s="880"/>
      <c r="S101" s="880"/>
      <c r="T101" s="880"/>
      <c r="U101" s="880"/>
      <c r="V101" s="880"/>
      <c r="W101" s="880"/>
      <c r="X101" s="880"/>
      <c r="Y101" s="880"/>
      <c r="Z101" s="880"/>
      <c r="AA101" s="901"/>
      <c r="AB101" s="880"/>
      <c r="AC101" s="906"/>
      <c r="AD101" s="906"/>
      <c r="AE101" s="397">
        <f t="shared" si="25"/>
        <v>0</v>
      </c>
    </row>
    <row r="102">
      <c r="A102" s="524" t="s">
        <v>1959</v>
      </c>
      <c r="B102" s="881"/>
      <c r="C102" s="881"/>
      <c r="D102" s="881"/>
      <c r="E102" s="881"/>
      <c r="F102" s="881"/>
      <c r="G102" s="880"/>
      <c r="H102" s="880"/>
      <c r="I102" s="880"/>
      <c r="J102" s="880"/>
      <c r="K102" s="880"/>
      <c r="L102" s="880"/>
      <c r="M102" s="877"/>
      <c r="N102" s="877"/>
      <c r="O102" s="900"/>
      <c r="P102" s="900"/>
      <c r="Q102" s="900"/>
      <c r="R102" s="900"/>
      <c r="S102" s="901"/>
      <c r="T102" s="901"/>
      <c r="U102" s="901"/>
      <c r="V102" s="880"/>
      <c r="W102" s="880"/>
      <c r="X102" s="880"/>
      <c r="Y102" s="880"/>
      <c r="Z102" s="880"/>
      <c r="AA102" s="901"/>
      <c r="AB102" s="880"/>
      <c r="AC102" s="906"/>
      <c r="AD102" s="906"/>
      <c r="AE102" s="397">
        <f t="shared" si="25"/>
        <v>0</v>
      </c>
    </row>
    <row r="103">
      <c r="A103" s="524" t="s">
        <v>1960</v>
      </c>
      <c r="B103" s="880"/>
      <c r="C103" s="880"/>
      <c r="D103" s="880"/>
      <c r="E103" s="880"/>
      <c r="F103" s="880"/>
      <c r="G103" s="880"/>
      <c r="H103" s="880"/>
      <c r="I103" s="880"/>
      <c r="J103" s="880"/>
      <c r="K103" s="880"/>
      <c r="L103" s="880"/>
      <c r="M103" s="880"/>
      <c r="N103" s="880"/>
      <c r="O103" s="880"/>
      <c r="P103" s="880"/>
      <c r="Q103" s="880"/>
      <c r="R103" s="880"/>
      <c r="S103" s="880"/>
      <c r="T103" s="880"/>
      <c r="U103" s="880"/>
      <c r="V103" s="880"/>
      <c r="W103" s="880"/>
      <c r="X103" s="880"/>
      <c r="Y103" s="880"/>
      <c r="Z103" s="880"/>
      <c r="AA103" s="901"/>
      <c r="AB103" s="880"/>
      <c r="AC103" s="906"/>
      <c r="AD103" s="906"/>
      <c r="AE103" s="397">
        <f t="shared" si="25"/>
        <v>0</v>
      </c>
    </row>
    <row r="104">
      <c r="A104" s="524" t="s">
        <v>1961</v>
      </c>
      <c r="B104" s="880"/>
      <c r="C104" s="880"/>
      <c r="D104" s="880"/>
      <c r="E104" s="880"/>
      <c r="F104" s="880"/>
      <c r="G104" s="880"/>
      <c r="H104" s="880"/>
      <c r="I104" s="880"/>
      <c r="J104" s="880"/>
      <c r="K104" s="880"/>
      <c r="L104" s="880"/>
      <c r="M104" s="880"/>
      <c r="N104" s="880"/>
      <c r="O104" s="880"/>
      <c r="P104" s="880"/>
      <c r="Q104" s="880"/>
      <c r="R104" s="880"/>
      <c r="S104" s="901"/>
      <c r="T104" s="901"/>
      <c r="U104" s="901"/>
      <c r="V104" s="880"/>
      <c r="W104" s="880"/>
      <c r="X104" s="880"/>
      <c r="Y104" s="880"/>
      <c r="Z104" s="880"/>
      <c r="AA104" s="901"/>
      <c r="AB104" s="880"/>
      <c r="AC104" s="906"/>
      <c r="AD104" s="906"/>
      <c r="AE104" s="397">
        <f t="shared" si="25"/>
        <v>0</v>
      </c>
    </row>
    <row r="105">
      <c r="A105" s="907" t="s">
        <v>291</v>
      </c>
      <c r="B105" s="908">
        <f t="shared" ref="B105:AD105" si="26">SUM(B97:B104)</f>
        <v>0</v>
      </c>
      <c r="C105" s="908">
        <f t="shared" si="26"/>
        <v>0</v>
      </c>
      <c r="D105" s="908">
        <f t="shared" si="26"/>
        <v>0</v>
      </c>
      <c r="E105" s="908">
        <f t="shared" si="26"/>
        <v>0</v>
      </c>
      <c r="F105" s="908">
        <f t="shared" si="26"/>
        <v>0</v>
      </c>
      <c r="G105" s="908">
        <f t="shared" si="26"/>
        <v>0</v>
      </c>
      <c r="H105" s="908">
        <f t="shared" si="26"/>
        <v>0</v>
      </c>
      <c r="I105" s="908">
        <f t="shared" si="26"/>
        <v>0</v>
      </c>
      <c r="J105" s="908">
        <f t="shared" si="26"/>
        <v>0</v>
      </c>
      <c r="K105" s="908">
        <f t="shared" si="26"/>
        <v>0</v>
      </c>
      <c r="L105" s="908">
        <f t="shared" si="26"/>
        <v>0</v>
      </c>
      <c r="M105" s="908">
        <f t="shared" si="26"/>
        <v>0</v>
      </c>
      <c r="N105" s="908">
        <f t="shared" si="26"/>
        <v>0</v>
      </c>
      <c r="O105" s="908">
        <f t="shared" si="26"/>
        <v>0</v>
      </c>
      <c r="P105" s="908">
        <f t="shared" si="26"/>
        <v>0</v>
      </c>
      <c r="Q105" s="908">
        <f t="shared" si="26"/>
        <v>0</v>
      </c>
      <c r="R105" s="908">
        <f t="shared" si="26"/>
        <v>0</v>
      </c>
      <c r="S105" s="908">
        <f t="shared" si="26"/>
        <v>0</v>
      </c>
      <c r="T105" s="908">
        <f t="shared" si="26"/>
        <v>0</v>
      </c>
      <c r="U105" s="908">
        <f t="shared" si="26"/>
        <v>0</v>
      </c>
      <c r="V105" s="908">
        <f t="shared" si="26"/>
        <v>0</v>
      </c>
      <c r="W105" s="908">
        <f t="shared" si="26"/>
        <v>0</v>
      </c>
      <c r="X105" s="908">
        <f t="shared" si="26"/>
        <v>0</v>
      </c>
      <c r="Y105" s="908">
        <f t="shared" si="26"/>
        <v>0</v>
      </c>
      <c r="Z105" s="908">
        <f t="shared" si="26"/>
        <v>0</v>
      </c>
      <c r="AA105" s="908">
        <f t="shared" si="26"/>
        <v>0</v>
      </c>
      <c r="AB105" s="908">
        <f t="shared" si="26"/>
        <v>0</v>
      </c>
      <c r="AC105" s="908">
        <f t="shared" si="26"/>
        <v>0</v>
      </c>
      <c r="AD105" s="908">
        <f t="shared" si="26"/>
        <v>0</v>
      </c>
      <c r="AE105" s="909">
        <f t="shared" si="25"/>
        <v>0</v>
      </c>
    </row>
    <row r="106">
      <c r="A106" s="145"/>
      <c r="B106" s="891"/>
      <c r="C106" s="891"/>
      <c r="D106" s="891"/>
      <c r="E106" s="891"/>
      <c r="F106" s="891"/>
      <c r="G106" s="891"/>
      <c r="H106" s="891"/>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397"/>
    </row>
    <row r="107">
      <c r="A107" s="882" t="s">
        <v>1962</v>
      </c>
      <c r="B107" s="883"/>
      <c r="C107" s="883"/>
      <c r="D107" s="883"/>
      <c r="E107" s="883"/>
      <c r="F107" s="883"/>
      <c r="G107" s="883"/>
      <c r="H107" s="883"/>
      <c r="I107" s="883"/>
      <c r="J107" s="883"/>
      <c r="K107" s="883"/>
      <c r="L107" s="883"/>
      <c r="M107" s="883"/>
      <c r="N107" s="883"/>
      <c r="O107" s="883"/>
      <c r="P107" s="883"/>
      <c r="Q107" s="883"/>
      <c r="R107" s="883"/>
      <c r="S107" s="883"/>
      <c r="T107" s="883"/>
      <c r="U107" s="883"/>
      <c r="V107" s="883"/>
      <c r="W107" s="883"/>
      <c r="X107" s="883"/>
      <c r="Y107" s="883"/>
      <c r="Z107" s="883"/>
      <c r="AA107" s="883"/>
      <c r="AB107" s="883"/>
      <c r="AC107" s="883"/>
      <c r="AD107" s="883"/>
      <c r="AE107" s="424"/>
    </row>
    <row r="108" outlineLevel="1">
      <c r="A108" s="884"/>
      <c r="AE108" s="424"/>
    </row>
    <row r="109" outlineLevel="1">
      <c r="A109" s="885" t="s">
        <v>1963</v>
      </c>
      <c r="B109" s="886"/>
      <c r="C109" s="886"/>
      <c r="D109" s="886"/>
      <c r="E109" s="886"/>
      <c r="F109" s="886"/>
      <c r="G109" s="886"/>
      <c r="H109" s="886"/>
      <c r="I109" s="887"/>
      <c r="J109" s="887"/>
      <c r="K109" s="887"/>
      <c r="L109" s="887"/>
      <c r="M109" s="887"/>
      <c r="N109" s="887"/>
      <c r="O109" s="887"/>
      <c r="P109" s="887"/>
      <c r="Q109" s="887"/>
      <c r="R109" s="887"/>
      <c r="S109" s="887"/>
      <c r="T109" s="887"/>
      <c r="U109" s="887"/>
      <c r="V109" s="887"/>
      <c r="W109" s="887"/>
      <c r="X109" s="887"/>
      <c r="Y109" s="887"/>
      <c r="Z109" s="887"/>
      <c r="AA109" s="887"/>
      <c r="AB109" s="887"/>
      <c r="AC109" s="887"/>
      <c r="AD109" s="887"/>
      <c r="AE109" s="888"/>
    </row>
    <row r="110" outlineLevel="1">
      <c r="A110" s="360" t="s">
        <v>1964</v>
      </c>
      <c r="B110" s="889"/>
      <c r="C110" s="889"/>
      <c r="D110" s="889"/>
      <c r="E110" s="889"/>
      <c r="F110" s="889"/>
      <c r="G110" s="889"/>
      <c r="H110" s="889"/>
      <c r="I110" s="889"/>
      <c r="J110" s="889"/>
      <c r="K110" s="889"/>
      <c r="L110" s="889"/>
      <c r="M110" s="889"/>
      <c r="N110" s="889"/>
      <c r="O110" s="889"/>
      <c r="P110" s="889"/>
      <c r="Q110" s="889"/>
      <c r="R110" s="889"/>
      <c r="S110" s="889"/>
      <c r="T110" s="889"/>
      <c r="U110" s="889"/>
      <c r="V110" s="889"/>
      <c r="W110" s="889"/>
      <c r="X110" s="889"/>
      <c r="Y110" s="889"/>
      <c r="Z110" s="889"/>
      <c r="AA110" s="889"/>
      <c r="AB110" s="889"/>
      <c r="AC110" s="889"/>
      <c r="AD110" s="889"/>
      <c r="AE110" s="397">
        <f t="shared" ref="AE110:AE115" si="27">SUM(B110:AD110)</f>
        <v>0</v>
      </c>
    </row>
    <row r="111" outlineLevel="1">
      <c r="A111" s="360" t="s">
        <v>1965</v>
      </c>
      <c r="B111" s="889"/>
      <c r="C111" s="889"/>
      <c r="D111" s="889"/>
      <c r="E111" s="889"/>
      <c r="F111" s="889"/>
      <c r="G111" s="889"/>
      <c r="H111" s="889"/>
      <c r="I111" s="889"/>
      <c r="J111" s="889"/>
      <c r="K111" s="889"/>
      <c r="L111" s="889"/>
      <c r="M111" s="889"/>
      <c r="N111" s="889"/>
      <c r="O111" s="889"/>
      <c r="P111" s="889"/>
      <c r="Q111" s="889"/>
      <c r="R111" s="889"/>
      <c r="S111" s="889"/>
      <c r="T111" s="889"/>
      <c r="U111" s="889"/>
      <c r="V111" s="889"/>
      <c r="W111" s="889"/>
      <c r="X111" s="889"/>
      <c r="Y111" s="889"/>
      <c r="Z111" s="889"/>
      <c r="AA111" s="889"/>
      <c r="AB111" s="889"/>
      <c r="AC111" s="889"/>
      <c r="AD111" s="889"/>
      <c r="AE111" s="397">
        <f t="shared" si="27"/>
        <v>0</v>
      </c>
    </row>
    <row r="112" outlineLevel="1">
      <c r="A112" s="360" t="s">
        <v>1966</v>
      </c>
      <c r="B112" s="881"/>
      <c r="C112" s="881"/>
      <c r="D112" s="881"/>
      <c r="E112" s="881"/>
      <c r="F112" s="881"/>
      <c r="G112" s="889"/>
      <c r="H112" s="889"/>
      <c r="I112" s="889"/>
      <c r="J112" s="889"/>
      <c r="K112" s="889"/>
      <c r="L112" s="889"/>
      <c r="M112" s="889"/>
      <c r="N112" s="889"/>
      <c r="O112" s="889"/>
      <c r="P112" s="889"/>
      <c r="Q112" s="889"/>
      <c r="R112" s="889"/>
      <c r="S112" s="889"/>
      <c r="T112" s="889"/>
      <c r="U112" s="889"/>
      <c r="V112" s="889"/>
      <c r="W112" s="889"/>
      <c r="X112" s="889"/>
      <c r="Y112" s="889"/>
      <c r="Z112" s="889"/>
      <c r="AA112" s="889"/>
      <c r="AB112" s="889"/>
      <c r="AC112" s="889"/>
      <c r="AD112" s="889"/>
      <c r="AE112" s="397">
        <f t="shared" si="27"/>
        <v>0</v>
      </c>
    </row>
    <row r="113" outlineLevel="1">
      <c r="A113" s="360" t="s">
        <v>1967</v>
      </c>
      <c r="B113" s="881"/>
      <c r="C113" s="881"/>
      <c r="D113" s="881"/>
      <c r="E113" s="881"/>
      <c r="F113" s="881"/>
      <c r="G113" s="889"/>
      <c r="H113" s="889"/>
      <c r="I113" s="889"/>
      <c r="J113" s="889"/>
      <c r="K113" s="889"/>
      <c r="L113" s="889"/>
      <c r="M113" s="889"/>
      <c r="N113" s="889"/>
      <c r="O113" s="889"/>
      <c r="P113" s="889"/>
      <c r="Q113" s="889"/>
      <c r="R113" s="889"/>
      <c r="S113" s="889"/>
      <c r="T113" s="889"/>
      <c r="U113" s="889"/>
      <c r="V113" s="889"/>
      <c r="W113" s="889"/>
      <c r="X113" s="889"/>
      <c r="Y113" s="889"/>
      <c r="Z113" s="889"/>
      <c r="AA113" s="889"/>
      <c r="AB113" s="889"/>
      <c r="AC113" s="889"/>
      <c r="AD113" s="889"/>
      <c r="AE113" s="397">
        <f t="shared" si="27"/>
        <v>0</v>
      </c>
    </row>
    <row r="114" outlineLevel="1">
      <c r="A114" s="545" t="s">
        <v>1926</v>
      </c>
      <c r="B114" s="890">
        <f t="shared" ref="B114:AD114" si="28">SUM(B110:B111)</f>
        <v>0</v>
      </c>
      <c r="C114" s="890">
        <f t="shared" si="28"/>
        <v>0</v>
      </c>
      <c r="D114" s="890">
        <f t="shared" si="28"/>
        <v>0</v>
      </c>
      <c r="E114" s="890">
        <f t="shared" si="28"/>
        <v>0</v>
      </c>
      <c r="F114" s="890">
        <f t="shared" si="28"/>
        <v>0</v>
      </c>
      <c r="G114" s="890">
        <f t="shared" si="28"/>
        <v>0</v>
      </c>
      <c r="H114" s="890">
        <f t="shared" si="28"/>
        <v>0</v>
      </c>
      <c r="I114" s="890">
        <f t="shared" si="28"/>
        <v>0</v>
      </c>
      <c r="J114" s="890">
        <f t="shared" si="28"/>
        <v>0</v>
      </c>
      <c r="K114" s="890">
        <f t="shared" si="28"/>
        <v>0</v>
      </c>
      <c r="L114" s="890">
        <f t="shared" si="28"/>
        <v>0</v>
      </c>
      <c r="M114" s="890">
        <f t="shared" si="28"/>
        <v>0</v>
      </c>
      <c r="N114" s="890">
        <f t="shared" si="28"/>
        <v>0</v>
      </c>
      <c r="O114" s="890">
        <f t="shared" si="28"/>
        <v>0</v>
      </c>
      <c r="P114" s="890">
        <f t="shared" si="28"/>
        <v>0</v>
      </c>
      <c r="Q114" s="890">
        <f t="shared" si="28"/>
        <v>0</v>
      </c>
      <c r="R114" s="890">
        <f t="shared" si="28"/>
        <v>0</v>
      </c>
      <c r="S114" s="890">
        <f t="shared" si="28"/>
        <v>0</v>
      </c>
      <c r="T114" s="890">
        <f t="shared" si="28"/>
        <v>0</v>
      </c>
      <c r="U114" s="890">
        <f t="shared" si="28"/>
        <v>0</v>
      </c>
      <c r="V114" s="890">
        <f t="shared" si="28"/>
        <v>0</v>
      </c>
      <c r="W114" s="890">
        <f t="shared" si="28"/>
        <v>0</v>
      </c>
      <c r="X114" s="890">
        <f t="shared" si="28"/>
        <v>0</v>
      </c>
      <c r="Y114" s="890">
        <f t="shared" si="28"/>
        <v>0</v>
      </c>
      <c r="Z114" s="890">
        <f t="shared" si="28"/>
        <v>0</v>
      </c>
      <c r="AA114" s="890">
        <f t="shared" si="28"/>
        <v>0</v>
      </c>
      <c r="AB114" s="890">
        <f t="shared" si="28"/>
        <v>0</v>
      </c>
      <c r="AC114" s="890">
        <f t="shared" si="28"/>
        <v>0</v>
      </c>
      <c r="AD114" s="890">
        <f t="shared" si="28"/>
        <v>0</v>
      </c>
      <c r="AE114" s="397">
        <f t="shared" si="27"/>
        <v>0</v>
      </c>
    </row>
    <row r="115" outlineLevel="1">
      <c r="A115" s="545" t="s">
        <v>1927</v>
      </c>
      <c r="B115" s="890">
        <f t="shared" ref="B115:AD115" si="29">SUM(B112:B113)</f>
        <v>0</v>
      </c>
      <c r="C115" s="890">
        <f t="shared" si="29"/>
        <v>0</v>
      </c>
      <c r="D115" s="890">
        <f t="shared" si="29"/>
        <v>0</v>
      </c>
      <c r="E115" s="890">
        <f t="shared" si="29"/>
        <v>0</v>
      </c>
      <c r="F115" s="890">
        <f t="shared" si="29"/>
        <v>0</v>
      </c>
      <c r="G115" s="890">
        <f t="shared" si="29"/>
        <v>0</v>
      </c>
      <c r="H115" s="890">
        <f t="shared" si="29"/>
        <v>0</v>
      </c>
      <c r="I115" s="890">
        <f t="shared" si="29"/>
        <v>0</v>
      </c>
      <c r="J115" s="890">
        <f t="shared" si="29"/>
        <v>0</v>
      </c>
      <c r="K115" s="890">
        <f t="shared" si="29"/>
        <v>0</v>
      </c>
      <c r="L115" s="890">
        <f t="shared" si="29"/>
        <v>0</v>
      </c>
      <c r="M115" s="890">
        <f t="shared" si="29"/>
        <v>0</v>
      </c>
      <c r="N115" s="890">
        <f t="shared" si="29"/>
        <v>0</v>
      </c>
      <c r="O115" s="890">
        <f t="shared" si="29"/>
        <v>0</v>
      </c>
      <c r="P115" s="890">
        <f t="shared" si="29"/>
        <v>0</v>
      </c>
      <c r="Q115" s="890">
        <f t="shared" si="29"/>
        <v>0</v>
      </c>
      <c r="R115" s="890">
        <f t="shared" si="29"/>
        <v>0</v>
      </c>
      <c r="S115" s="890">
        <f t="shared" si="29"/>
        <v>0</v>
      </c>
      <c r="T115" s="890">
        <f t="shared" si="29"/>
        <v>0</v>
      </c>
      <c r="U115" s="890">
        <f t="shared" si="29"/>
        <v>0</v>
      </c>
      <c r="V115" s="890">
        <f t="shared" si="29"/>
        <v>0</v>
      </c>
      <c r="W115" s="890">
        <f t="shared" si="29"/>
        <v>0</v>
      </c>
      <c r="X115" s="890">
        <f t="shared" si="29"/>
        <v>0</v>
      </c>
      <c r="Y115" s="890">
        <f t="shared" si="29"/>
        <v>0</v>
      </c>
      <c r="Z115" s="890">
        <f t="shared" si="29"/>
        <v>0</v>
      </c>
      <c r="AA115" s="890">
        <f t="shared" si="29"/>
        <v>0</v>
      </c>
      <c r="AB115" s="890">
        <f t="shared" si="29"/>
        <v>0</v>
      </c>
      <c r="AC115" s="890">
        <f t="shared" si="29"/>
        <v>0</v>
      </c>
      <c r="AD115" s="890">
        <f t="shared" si="29"/>
        <v>0</v>
      </c>
      <c r="AE115" s="397">
        <f t="shared" si="27"/>
        <v>0</v>
      </c>
    </row>
    <row r="116" outlineLevel="1">
      <c r="A116" s="152"/>
      <c r="B116" s="891"/>
      <c r="C116" s="891"/>
      <c r="D116" s="891"/>
      <c r="E116" s="891"/>
      <c r="F116" s="891"/>
      <c r="G116" s="891"/>
      <c r="H116" s="891"/>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397"/>
    </row>
    <row r="117" outlineLevel="1">
      <c r="A117" s="360" t="s">
        <v>1928</v>
      </c>
      <c r="B117" s="889"/>
      <c r="C117" s="889"/>
      <c r="D117" s="889"/>
      <c r="E117" s="889"/>
      <c r="F117" s="889"/>
      <c r="G117" s="889"/>
      <c r="H117" s="889"/>
      <c r="I117" s="889"/>
      <c r="J117" s="889"/>
      <c r="K117" s="889"/>
      <c r="L117" s="889"/>
      <c r="M117" s="889"/>
      <c r="N117" s="889"/>
      <c r="O117" s="889"/>
      <c r="P117" s="889"/>
      <c r="Q117" s="889"/>
      <c r="R117" s="889"/>
      <c r="S117" s="889"/>
      <c r="T117" s="889"/>
      <c r="U117" s="889"/>
      <c r="V117" s="889"/>
      <c r="W117" s="889"/>
      <c r="X117" s="889"/>
      <c r="Y117" s="889"/>
      <c r="Z117" s="889"/>
      <c r="AA117" s="889"/>
      <c r="AB117" s="889"/>
      <c r="AC117" s="889"/>
      <c r="AD117" s="889"/>
      <c r="AE117" s="397">
        <f t="shared" ref="AE117:AE125" si="30">SUM(B117:AD117)</f>
        <v>0</v>
      </c>
    </row>
    <row r="118" outlineLevel="1">
      <c r="A118" s="360" t="s">
        <v>1929</v>
      </c>
      <c r="B118" s="889"/>
      <c r="C118" s="889"/>
      <c r="D118" s="889"/>
      <c r="E118" s="889"/>
      <c r="F118" s="889"/>
      <c r="G118" s="889"/>
      <c r="H118" s="889"/>
      <c r="I118" s="889"/>
      <c r="J118" s="889"/>
      <c r="K118" s="889"/>
      <c r="L118" s="889"/>
      <c r="M118" s="889"/>
      <c r="N118" s="889"/>
      <c r="O118" s="889"/>
      <c r="P118" s="889"/>
      <c r="Q118" s="889"/>
      <c r="R118" s="889"/>
      <c r="S118" s="889"/>
      <c r="T118" s="889"/>
      <c r="U118" s="889"/>
      <c r="V118" s="889"/>
      <c r="W118" s="889"/>
      <c r="X118" s="889"/>
      <c r="Y118" s="889"/>
      <c r="Z118" s="889"/>
      <c r="AA118" s="889"/>
      <c r="AB118" s="889"/>
      <c r="AC118" s="889"/>
      <c r="AD118" s="889"/>
      <c r="AE118" s="397">
        <f t="shared" si="30"/>
        <v>0</v>
      </c>
    </row>
    <row r="119" outlineLevel="1">
      <c r="A119" s="360" t="s">
        <v>1968</v>
      </c>
      <c r="B119" s="889"/>
      <c r="C119" s="889"/>
      <c r="D119" s="889"/>
      <c r="E119" s="889"/>
      <c r="F119" s="889"/>
      <c r="G119" s="889"/>
      <c r="H119" s="889"/>
      <c r="I119" s="889"/>
      <c r="J119" s="889"/>
      <c r="K119" s="889"/>
      <c r="L119" s="889"/>
      <c r="M119" s="889"/>
      <c r="N119" s="889"/>
      <c r="O119" s="889"/>
      <c r="P119" s="889"/>
      <c r="Q119" s="889"/>
      <c r="R119" s="889"/>
      <c r="S119" s="889"/>
      <c r="T119" s="889"/>
      <c r="U119" s="889"/>
      <c r="V119" s="889"/>
      <c r="W119" s="889"/>
      <c r="X119" s="889"/>
      <c r="Y119" s="889"/>
      <c r="Z119" s="889"/>
      <c r="AA119" s="889"/>
      <c r="AB119" s="889"/>
      <c r="AC119" s="889"/>
      <c r="AD119" s="889"/>
      <c r="AE119" s="397">
        <f t="shared" si="30"/>
        <v>0</v>
      </c>
    </row>
    <row r="120" outlineLevel="1">
      <c r="A120" s="360" t="s">
        <v>1969</v>
      </c>
      <c r="B120" s="889"/>
      <c r="C120" s="889"/>
      <c r="D120" s="889"/>
      <c r="E120" s="889"/>
      <c r="F120" s="889"/>
      <c r="G120" s="889"/>
      <c r="H120" s="889"/>
      <c r="I120" s="889"/>
      <c r="J120" s="889"/>
      <c r="K120" s="889"/>
      <c r="L120" s="889"/>
      <c r="M120" s="889"/>
      <c r="N120" s="889"/>
      <c r="O120" s="889"/>
      <c r="P120" s="889"/>
      <c r="Q120" s="889"/>
      <c r="R120" s="889"/>
      <c r="S120" s="889"/>
      <c r="T120" s="889"/>
      <c r="U120" s="889"/>
      <c r="V120" s="889"/>
      <c r="W120" s="889"/>
      <c r="X120" s="889"/>
      <c r="Y120" s="889"/>
      <c r="Z120" s="889"/>
      <c r="AA120" s="889"/>
      <c r="AB120" s="889"/>
      <c r="AC120" s="889"/>
      <c r="AD120" s="889"/>
      <c r="AE120" s="397">
        <f t="shared" si="30"/>
        <v>0</v>
      </c>
    </row>
    <row r="121" outlineLevel="1">
      <c r="A121" s="360" t="s">
        <v>1970</v>
      </c>
      <c r="B121" s="889"/>
      <c r="C121" s="889"/>
      <c r="D121" s="889"/>
      <c r="E121" s="889"/>
      <c r="F121" s="889"/>
      <c r="G121" s="889"/>
      <c r="H121" s="889"/>
      <c r="I121" s="889"/>
      <c r="J121" s="889"/>
      <c r="K121" s="889"/>
      <c r="L121" s="889"/>
      <c r="M121" s="889"/>
      <c r="N121" s="889"/>
      <c r="O121" s="889"/>
      <c r="P121" s="889"/>
      <c r="Q121" s="889"/>
      <c r="R121" s="889"/>
      <c r="S121" s="889"/>
      <c r="T121" s="889"/>
      <c r="U121" s="889"/>
      <c r="V121" s="889"/>
      <c r="W121" s="889"/>
      <c r="X121" s="889"/>
      <c r="Y121" s="889"/>
      <c r="Z121" s="889"/>
      <c r="AA121" s="889"/>
      <c r="AB121" s="889"/>
      <c r="AC121" s="889"/>
      <c r="AD121" s="889"/>
      <c r="AE121" s="397">
        <f t="shared" si="30"/>
        <v>0</v>
      </c>
    </row>
    <row r="122" outlineLevel="1">
      <c r="A122" s="360" t="s">
        <v>1971</v>
      </c>
      <c r="B122" s="889"/>
      <c r="C122" s="889"/>
      <c r="D122" s="889"/>
      <c r="E122" s="889"/>
      <c r="F122" s="889"/>
      <c r="G122" s="889"/>
      <c r="H122" s="889"/>
      <c r="I122" s="889"/>
      <c r="J122" s="889"/>
      <c r="K122" s="889"/>
      <c r="L122" s="889"/>
      <c r="M122" s="889"/>
      <c r="N122" s="889"/>
      <c r="O122" s="889"/>
      <c r="P122" s="889"/>
      <c r="Q122" s="889"/>
      <c r="R122" s="889"/>
      <c r="S122" s="889"/>
      <c r="T122" s="889"/>
      <c r="U122" s="889"/>
      <c r="V122" s="889"/>
      <c r="W122" s="889"/>
      <c r="X122" s="889"/>
      <c r="Y122" s="889"/>
      <c r="Z122" s="889"/>
      <c r="AA122" s="889"/>
      <c r="AB122" s="889"/>
      <c r="AC122" s="889"/>
      <c r="AD122" s="889"/>
      <c r="AE122" s="397">
        <f t="shared" si="30"/>
        <v>0</v>
      </c>
    </row>
    <row r="123" outlineLevel="1">
      <c r="A123" s="360" t="s">
        <v>1972</v>
      </c>
      <c r="B123" s="889"/>
      <c r="C123" s="889"/>
      <c r="D123" s="889"/>
      <c r="E123" s="889"/>
      <c r="F123" s="889"/>
      <c r="G123" s="889"/>
      <c r="H123" s="889"/>
      <c r="I123" s="889"/>
      <c r="J123" s="889"/>
      <c r="K123" s="889"/>
      <c r="L123" s="889"/>
      <c r="M123" s="889"/>
      <c r="N123" s="889"/>
      <c r="O123" s="889"/>
      <c r="P123" s="889"/>
      <c r="Q123" s="889"/>
      <c r="R123" s="889"/>
      <c r="S123" s="889"/>
      <c r="T123" s="889"/>
      <c r="U123" s="889"/>
      <c r="V123" s="889"/>
      <c r="W123" s="889"/>
      <c r="X123" s="889"/>
      <c r="Y123" s="889"/>
      <c r="Z123" s="889"/>
      <c r="AA123" s="889"/>
      <c r="AB123" s="889"/>
      <c r="AC123" s="889"/>
      <c r="AD123" s="889"/>
      <c r="AE123" s="397">
        <f t="shared" si="30"/>
        <v>0</v>
      </c>
    </row>
    <row r="124" outlineLevel="1">
      <c r="A124" s="360" t="s">
        <v>1973</v>
      </c>
      <c r="B124" s="889"/>
      <c r="C124" s="889"/>
      <c r="D124" s="889"/>
      <c r="E124" s="889"/>
      <c r="F124" s="889"/>
      <c r="G124" s="889"/>
      <c r="H124" s="889"/>
      <c r="I124" s="889"/>
      <c r="J124" s="889"/>
      <c r="K124" s="889"/>
      <c r="L124" s="889"/>
      <c r="M124" s="889"/>
      <c r="N124" s="889"/>
      <c r="O124" s="889"/>
      <c r="P124" s="889"/>
      <c r="Q124" s="889"/>
      <c r="R124" s="889"/>
      <c r="S124" s="889"/>
      <c r="T124" s="889"/>
      <c r="U124" s="889"/>
      <c r="V124" s="889"/>
      <c r="W124" s="889"/>
      <c r="X124" s="889"/>
      <c r="Y124" s="889"/>
      <c r="Z124" s="889"/>
      <c r="AA124" s="889"/>
      <c r="AB124" s="889"/>
      <c r="AC124" s="889"/>
      <c r="AD124" s="889"/>
      <c r="AE124" s="397">
        <f t="shared" si="30"/>
        <v>0</v>
      </c>
    </row>
    <row r="125" outlineLevel="1">
      <c r="A125" s="418" t="s">
        <v>291</v>
      </c>
      <c r="B125" s="890">
        <f t="shared" ref="B125:AD125" si="31">SUM(B117:B124)</f>
        <v>0</v>
      </c>
      <c r="C125" s="890">
        <f t="shared" si="31"/>
        <v>0</v>
      </c>
      <c r="D125" s="890">
        <f t="shared" si="31"/>
        <v>0</v>
      </c>
      <c r="E125" s="890">
        <f t="shared" si="31"/>
        <v>0</v>
      </c>
      <c r="F125" s="890">
        <f t="shared" si="31"/>
        <v>0</v>
      </c>
      <c r="G125" s="890">
        <f t="shared" si="31"/>
        <v>0</v>
      </c>
      <c r="H125" s="890">
        <f t="shared" si="31"/>
        <v>0</v>
      </c>
      <c r="I125" s="890">
        <f t="shared" si="31"/>
        <v>0</v>
      </c>
      <c r="J125" s="890">
        <f t="shared" si="31"/>
        <v>0</v>
      </c>
      <c r="K125" s="890">
        <f t="shared" si="31"/>
        <v>0</v>
      </c>
      <c r="L125" s="890">
        <f t="shared" si="31"/>
        <v>0</v>
      </c>
      <c r="M125" s="890">
        <f t="shared" si="31"/>
        <v>0</v>
      </c>
      <c r="N125" s="890">
        <f t="shared" si="31"/>
        <v>0</v>
      </c>
      <c r="O125" s="890">
        <f t="shared" si="31"/>
        <v>0</v>
      </c>
      <c r="P125" s="890">
        <f t="shared" si="31"/>
        <v>0</v>
      </c>
      <c r="Q125" s="890">
        <f t="shared" si="31"/>
        <v>0</v>
      </c>
      <c r="R125" s="890">
        <f t="shared" si="31"/>
        <v>0</v>
      </c>
      <c r="S125" s="890">
        <f t="shared" si="31"/>
        <v>0</v>
      </c>
      <c r="T125" s="890">
        <f t="shared" si="31"/>
        <v>0</v>
      </c>
      <c r="U125" s="890">
        <f t="shared" si="31"/>
        <v>0</v>
      </c>
      <c r="V125" s="890">
        <f t="shared" si="31"/>
        <v>0</v>
      </c>
      <c r="W125" s="890">
        <f t="shared" si="31"/>
        <v>0</v>
      </c>
      <c r="X125" s="890">
        <f t="shared" si="31"/>
        <v>0</v>
      </c>
      <c r="Y125" s="890">
        <f t="shared" si="31"/>
        <v>0</v>
      </c>
      <c r="Z125" s="890">
        <f t="shared" si="31"/>
        <v>0</v>
      </c>
      <c r="AA125" s="890">
        <f t="shared" si="31"/>
        <v>0</v>
      </c>
      <c r="AB125" s="890">
        <f t="shared" si="31"/>
        <v>0</v>
      </c>
      <c r="AC125" s="890">
        <f t="shared" si="31"/>
        <v>0</v>
      </c>
      <c r="AD125" s="890">
        <f t="shared" si="31"/>
        <v>0</v>
      </c>
      <c r="AE125" s="397">
        <f t="shared" si="30"/>
        <v>0</v>
      </c>
    </row>
    <row r="126" outlineLevel="1">
      <c r="A126" s="152"/>
      <c r="B126" s="891"/>
      <c r="C126" s="891"/>
      <c r="D126" s="891"/>
      <c r="E126" s="891"/>
      <c r="F126" s="891"/>
      <c r="G126" s="891"/>
      <c r="H126" s="891"/>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397"/>
    </row>
    <row r="127" outlineLevel="1">
      <c r="A127" s="423" t="s">
        <v>1974</v>
      </c>
      <c r="B127" s="891"/>
      <c r="C127" s="891"/>
      <c r="D127" s="891"/>
      <c r="E127" s="891"/>
      <c r="F127" s="891"/>
      <c r="G127" s="302"/>
      <c r="H127" s="891"/>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424"/>
    </row>
    <row r="128" outlineLevel="1">
      <c r="A128" s="360" t="s">
        <v>1438</v>
      </c>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424"/>
    </row>
    <row r="129" outlineLevel="1">
      <c r="A129" s="360" t="s">
        <v>799</v>
      </c>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c r="AA129" s="164"/>
      <c r="AB129" s="164"/>
      <c r="AC129" s="164"/>
      <c r="AD129" s="164"/>
      <c r="AE129" s="424"/>
    </row>
    <row r="130" outlineLevel="1">
      <c r="A130" s="360" t="s">
        <v>1439</v>
      </c>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c r="AA130" s="164"/>
      <c r="AB130" s="164"/>
      <c r="AC130" s="164"/>
      <c r="AD130" s="164"/>
      <c r="AE130" s="424"/>
    </row>
    <row r="131" outlineLevel="1">
      <c r="A131" s="421" t="s">
        <v>1440</v>
      </c>
      <c r="B131" s="414">
        <f t="shared" ref="B131:AD131" si="32">SUM(B128:B130)</f>
        <v>0</v>
      </c>
      <c r="C131" s="414">
        <f t="shared" si="32"/>
        <v>0</v>
      </c>
      <c r="D131" s="414">
        <f t="shared" si="32"/>
        <v>0</v>
      </c>
      <c r="E131" s="414">
        <f t="shared" si="32"/>
        <v>0</v>
      </c>
      <c r="F131" s="414">
        <f t="shared" si="32"/>
        <v>0</v>
      </c>
      <c r="G131" s="414">
        <f t="shared" si="32"/>
        <v>0</v>
      </c>
      <c r="H131" s="414">
        <f t="shared" si="32"/>
        <v>0</v>
      </c>
      <c r="I131" s="414">
        <f t="shared" si="32"/>
        <v>0</v>
      </c>
      <c r="J131" s="414">
        <f t="shared" si="32"/>
        <v>0</v>
      </c>
      <c r="K131" s="414">
        <f t="shared" si="32"/>
        <v>0</v>
      </c>
      <c r="L131" s="414">
        <f t="shared" si="32"/>
        <v>0</v>
      </c>
      <c r="M131" s="414">
        <f t="shared" si="32"/>
        <v>0</v>
      </c>
      <c r="N131" s="414">
        <f t="shared" si="32"/>
        <v>0</v>
      </c>
      <c r="O131" s="414">
        <f t="shared" si="32"/>
        <v>0</v>
      </c>
      <c r="P131" s="414">
        <f t="shared" si="32"/>
        <v>0</v>
      </c>
      <c r="Q131" s="414">
        <f t="shared" si="32"/>
        <v>0</v>
      </c>
      <c r="R131" s="414">
        <f t="shared" si="32"/>
        <v>0</v>
      </c>
      <c r="S131" s="414">
        <f t="shared" si="32"/>
        <v>0</v>
      </c>
      <c r="T131" s="414">
        <f t="shared" si="32"/>
        <v>0</v>
      </c>
      <c r="U131" s="414">
        <f t="shared" si="32"/>
        <v>0</v>
      </c>
      <c r="V131" s="414">
        <f t="shared" si="32"/>
        <v>0</v>
      </c>
      <c r="W131" s="414">
        <f t="shared" si="32"/>
        <v>0</v>
      </c>
      <c r="X131" s="414">
        <f t="shared" si="32"/>
        <v>0</v>
      </c>
      <c r="Y131" s="414">
        <f t="shared" si="32"/>
        <v>0</v>
      </c>
      <c r="Z131" s="414">
        <f t="shared" si="32"/>
        <v>0</v>
      </c>
      <c r="AA131" s="414">
        <f t="shared" si="32"/>
        <v>0</v>
      </c>
      <c r="AB131" s="414">
        <f t="shared" si="32"/>
        <v>0</v>
      </c>
      <c r="AC131" s="414">
        <f t="shared" si="32"/>
        <v>0</v>
      </c>
      <c r="AD131" s="414">
        <f t="shared" si="32"/>
        <v>0</v>
      </c>
      <c r="AE131" s="397"/>
    </row>
    <row r="132" outlineLevel="1">
      <c r="A132" s="152"/>
      <c r="B132" s="891"/>
      <c r="C132" s="891"/>
      <c r="D132" s="891"/>
      <c r="E132" s="891"/>
      <c r="F132" s="891"/>
      <c r="G132" s="891"/>
      <c r="H132" s="891"/>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397"/>
    </row>
    <row r="133" outlineLevel="1">
      <c r="A133" s="885" t="s">
        <v>1975</v>
      </c>
      <c r="B133" s="893"/>
      <c r="C133" s="893"/>
      <c r="D133" s="893"/>
      <c r="E133" s="893"/>
      <c r="F133" s="893"/>
      <c r="G133" s="893"/>
      <c r="H133" s="893"/>
      <c r="I133" s="893"/>
      <c r="J133" s="893"/>
      <c r="K133" s="893"/>
      <c r="L133" s="893"/>
      <c r="M133" s="893"/>
      <c r="N133" s="893"/>
      <c r="O133" s="893"/>
      <c r="P133" s="893"/>
      <c r="Q133" s="893"/>
      <c r="R133" s="893"/>
      <c r="S133" s="893"/>
      <c r="T133" s="894"/>
      <c r="U133" s="894"/>
      <c r="V133" s="894"/>
      <c r="W133" s="894"/>
      <c r="X133" s="894"/>
      <c r="Y133" s="894"/>
      <c r="Z133" s="894"/>
      <c r="AA133" s="894"/>
      <c r="AB133" s="894"/>
      <c r="AC133" s="894"/>
      <c r="AD133" s="894"/>
      <c r="AE133" s="888"/>
    </row>
    <row r="134" outlineLevel="1">
      <c r="A134" s="360" t="s">
        <v>1976</v>
      </c>
      <c r="B134" s="307"/>
      <c r="C134" s="307"/>
      <c r="D134" s="307"/>
      <c r="E134" s="307"/>
      <c r="F134" s="307"/>
      <c r="G134" s="307"/>
      <c r="H134" s="307"/>
      <c r="I134" s="307"/>
      <c r="J134" s="307">
        <v>1.0</v>
      </c>
      <c r="K134" s="307"/>
      <c r="L134" s="307"/>
      <c r="M134" s="307"/>
      <c r="N134" s="307"/>
      <c r="O134" s="307"/>
      <c r="P134" s="307"/>
      <c r="Q134" s="307"/>
      <c r="R134" s="307"/>
      <c r="S134" s="307"/>
      <c r="T134" s="307"/>
      <c r="U134" s="307"/>
      <c r="V134" s="307"/>
      <c r="W134" s="307"/>
      <c r="X134" s="307"/>
      <c r="Y134" s="307"/>
      <c r="Z134" s="307"/>
      <c r="AA134" s="307"/>
      <c r="AB134" s="307"/>
      <c r="AC134" s="307"/>
      <c r="AD134" s="307"/>
      <c r="AE134" s="397">
        <f t="shared" ref="AE134:AE139" si="33">SUM(B134:AD134)</f>
        <v>1</v>
      </c>
    </row>
    <row r="135" outlineLevel="1">
      <c r="A135" s="360" t="s">
        <v>1977</v>
      </c>
      <c r="B135" s="889"/>
      <c r="C135" s="889"/>
      <c r="D135" s="889"/>
      <c r="E135" s="889"/>
      <c r="F135" s="889"/>
      <c r="G135" s="889"/>
      <c r="H135" s="889"/>
      <c r="I135" s="889"/>
      <c r="J135" s="889"/>
      <c r="K135" s="889"/>
      <c r="L135" s="889"/>
      <c r="M135" s="889"/>
      <c r="N135" s="889"/>
      <c r="O135" s="889"/>
      <c r="P135" s="889"/>
      <c r="Q135" s="889"/>
      <c r="R135" s="889"/>
      <c r="S135" s="889"/>
      <c r="T135" s="889"/>
      <c r="U135" s="889"/>
      <c r="V135" s="889"/>
      <c r="W135" s="889"/>
      <c r="X135" s="889"/>
      <c r="Y135" s="889"/>
      <c r="Z135" s="889"/>
      <c r="AA135" s="889"/>
      <c r="AB135" s="889"/>
      <c r="AC135" s="889"/>
      <c r="AD135" s="889"/>
      <c r="AE135" s="397">
        <f t="shared" si="33"/>
        <v>0</v>
      </c>
    </row>
    <row r="136" outlineLevel="1">
      <c r="A136" s="360" t="s">
        <v>1978</v>
      </c>
      <c r="B136" s="889"/>
      <c r="C136" s="889"/>
      <c r="D136" s="889"/>
      <c r="E136" s="889"/>
      <c r="F136" s="889"/>
      <c r="G136" s="889"/>
      <c r="H136" s="889"/>
      <c r="I136" s="889"/>
      <c r="J136" s="889"/>
      <c r="K136" s="889"/>
      <c r="L136" s="889"/>
      <c r="M136" s="889"/>
      <c r="N136" s="889"/>
      <c r="O136" s="889"/>
      <c r="P136" s="889"/>
      <c r="Q136" s="889"/>
      <c r="R136" s="889"/>
      <c r="S136" s="889"/>
      <c r="T136" s="889"/>
      <c r="U136" s="889"/>
      <c r="V136" s="889"/>
      <c r="W136" s="889"/>
      <c r="X136" s="889"/>
      <c r="Y136" s="889"/>
      <c r="Z136" s="889"/>
      <c r="AA136" s="889"/>
      <c r="AB136" s="889"/>
      <c r="AC136" s="889"/>
      <c r="AD136" s="889"/>
      <c r="AE136" s="397">
        <f t="shared" si="33"/>
        <v>0</v>
      </c>
    </row>
    <row r="137" outlineLevel="1">
      <c r="A137" s="360" t="s">
        <v>1979</v>
      </c>
      <c r="B137" s="889"/>
      <c r="C137" s="889"/>
      <c r="D137" s="889"/>
      <c r="E137" s="889"/>
      <c r="F137" s="889"/>
      <c r="G137" s="889"/>
      <c r="H137" s="889"/>
      <c r="I137" s="889"/>
      <c r="J137" s="889"/>
      <c r="K137" s="889"/>
      <c r="L137" s="889"/>
      <c r="M137" s="889"/>
      <c r="N137" s="889"/>
      <c r="O137" s="889"/>
      <c r="P137" s="889"/>
      <c r="Q137" s="889"/>
      <c r="R137" s="889"/>
      <c r="S137" s="889"/>
      <c r="T137" s="889"/>
      <c r="U137" s="889"/>
      <c r="V137" s="889"/>
      <c r="W137" s="889"/>
      <c r="X137" s="889"/>
      <c r="Y137" s="889"/>
      <c r="Z137" s="889"/>
      <c r="AA137" s="889"/>
      <c r="AB137" s="889"/>
      <c r="AC137" s="889"/>
      <c r="AD137" s="889"/>
      <c r="AE137" s="397">
        <f t="shared" si="33"/>
        <v>0</v>
      </c>
    </row>
    <row r="138" outlineLevel="1">
      <c r="A138" s="545" t="s">
        <v>1926</v>
      </c>
      <c r="B138" s="890">
        <f t="shared" ref="B138:AD138" si="34">SUM(B134:B135)</f>
        <v>0</v>
      </c>
      <c r="C138" s="890">
        <f t="shared" si="34"/>
        <v>0</v>
      </c>
      <c r="D138" s="890">
        <f t="shared" si="34"/>
        <v>0</v>
      </c>
      <c r="E138" s="890">
        <f t="shared" si="34"/>
        <v>0</v>
      </c>
      <c r="F138" s="890">
        <f t="shared" si="34"/>
        <v>0</v>
      </c>
      <c r="G138" s="890">
        <f t="shared" si="34"/>
        <v>0</v>
      </c>
      <c r="H138" s="890">
        <f t="shared" si="34"/>
        <v>0</v>
      </c>
      <c r="I138" s="890">
        <f t="shared" si="34"/>
        <v>0</v>
      </c>
      <c r="J138" s="890">
        <f t="shared" si="34"/>
        <v>1</v>
      </c>
      <c r="K138" s="890">
        <f t="shared" si="34"/>
        <v>0</v>
      </c>
      <c r="L138" s="890">
        <f t="shared" si="34"/>
        <v>0</v>
      </c>
      <c r="M138" s="890">
        <f t="shared" si="34"/>
        <v>0</v>
      </c>
      <c r="N138" s="890">
        <f t="shared" si="34"/>
        <v>0</v>
      </c>
      <c r="O138" s="890">
        <f t="shared" si="34"/>
        <v>0</v>
      </c>
      <c r="P138" s="890">
        <f t="shared" si="34"/>
        <v>0</v>
      </c>
      <c r="Q138" s="890">
        <f t="shared" si="34"/>
        <v>0</v>
      </c>
      <c r="R138" s="890">
        <f t="shared" si="34"/>
        <v>0</v>
      </c>
      <c r="S138" s="890">
        <f t="shared" si="34"/>
        <v>0</v>
      </c>
      <c r="T138" s="890">
        <f t="shared" si="34"/>
        <v>0</v>
      </c>
      <c r="U138" s="890">
        <f t="shared" si="34"/>
        <v>0</v>
      </c>
      <c r="V138" s="890">
        <f t="shared" si="34"/>
        <v>0</v>
      </c>
      <c r="W138" s="890">
        <f t="shared" si="34"/>
        <v>0</v>
      </c>
      <c r="X138" s="890">
        <f t="shared" si="34"/>
        <v>0</v>
      </c>
      <c r="Y138" s="890">
        <f t="shared" si="34"/>
        <v>0</v>
      </c>
      <c r="Z138" s="890">
        <f t="shared" si="34"/>
        <v>0</v>
      </c>
      <c r="AA138" s="890">
        <f t="shared" si="34"/>
        <v>0</v>
      </c>
      <c r="AB138" s="890">
        <f t="shared" si="34"/>
        <v>0</v>
      </c>
      <c r="AC138" s="890">
        <f t="shared" si="34"/>
        <v>0</v>
      </c>
      <c r="AD138" s="890">
        <f t="shared" si="34"/>
        <v>0</v>
      </c>
      <c r="AE138" s="397">
        <f t="shared" si="33"/>
        <v>1</v>
      </c>
    </row>
    <row r="139" outlineLevel="1">
      <c r="A139" s="545" t="s">
        <v>1927</v>
      </c>
      <c r="B139" s="890">
        <f t="shared" ref="B139:AD139" si="35">SUM(B136:B137)</f>
        <v>0</v>
      </c>
      <c r="C139" s="890">
        <f t="shared" si="35"/>
        <v>0</v>
      </c>
      <c r="D139" s="890">
        <f t="shared" si="35"/>
        <v>0</v>
      </c>
      <c r="E139" s="890">
        <f t="shared" si="35"/>
        <v>0</v>
      </c>
      <c r="F139" s="890">
        <f t="shared" si="35"/>
        <v>0</v>
      </c>
      <c r="G139" s="890">
        <f t="shared" si="35"/>
        <v>0</v>
      </c>
      <c r="H139" s="890">
        <f t="shared" si="35"/>
        <v>0</v>
      </c>
      <c r="I139" s="890">
        <f t="shared" si="35"/>
        <v>0</v>
      </c>
      <c r="J139" s="890">
        <f t="shared" si="35"/>
        <v>0</v>
      </c>
      <c r="K139" s="890">
        <f t="shared" si="35"/>
        <v>0</v>
      </c>
      <c r="L139" s="890">
        <f t="shared" si="35"/>
        <v>0</v>
      </c>
      <c r="M139" s="890">
        <f t="shared" si="35"/>
        <v>0</v>
      </c>
      <c r="N139" s="890">
        <f t="shared" si="35"/>
        <v>0</v>
      </c>
      <c r="O139" s="890">
        <f t="shared" si="35"/>
        <v>0</v>
      </c>
      <c r="P139" s="890">
        <f t="shared" si="35"/>
        <v>0</v>
      </c>
      <c r="Q139" s="890">
        <f t="shared" si="35"/>
        <v>0</v>
      </c>
      <c r="R139" s="890">
        <f t="shared" si="35"/>
        <v>0</v>
      </c>
      <c r="S139" s="890">
        <f t="shared" si="35"/>
        <v>0</v>
      </c>
      <c r="T139" s="890">
        <f t="shared" si="35"/>
        <v>0</v>
      </c>
      <c r="U139" s="890">
        <f t="shared" si="35"/>
        <v>0</v>
      </c>
      <c r="V139" s="890">
        <f t="shared" si="35"/>
        <v>0</v>
      </c>
      <c r="W139" s="890">
        <f t="shared" si="35"/>
        <v>0</v>
      </c>
      <c r="X139" s="890">
        <f t="shared" si="35"/>
        <v>0</v>
      </c>
      <c r="Y139" s="890">
        <f t="shared" si="35"/>
        <v>0</v>
      </c>
      <c r="Z139" s="890">
        <f t="shared" si="35"/>
        <v>0</v>
      </c>
      <c r="AA139" s="890">
        <f t="shared" si="35"/>
        <v>0</v>
      </c>
      <c r="AB139" s="890">
        <f t="shared" si="35"/>
        <v>0</v>
      </c>
      <c r="AC139" s="890">
        <f t="shared" si="35"/>
        <v>0</v>
      </c>
      <c r="AD139" s="890">
        <f t="shared" si="35"/>
        <v>0</v>
      </c>
      <c r="AE139" s="397">
        <f t="shared" si="33"/>
        <v>0</v>
      </c>
    </row>
    <row r="140" outlineLevel="1">
      <c r="A140" s="152"/>
      <c r="B140" s="281"/>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892"/>
    </row>
    <row r="141" outlineLevel="1">
      <c r="A141" s="360" t="s">
        <v>1928</v>
      </c>
      <c r="B141" s="889"/>
      <c r="C141" s="889"/>
      <c r="D141" s="889"/>
      <c r="E141" s="889"/>
      <c r="F141" s="889"/>
      <c r="G141" s="889"/>
      <c r="H141" s="889"/>
      <c r="I141" s="889"/>
      <c r="J141" s="889"/>
      <c r="K141" s="889"/>
      <c r="L141" s="889"/>
      <c r="M141" s="889"/>
      <c r="N141" s="889"/>
      <c r="O141" s="889"/>
      <c r="P141" s="889"/>
      <c r="Q141" s="889"/>
      <c r="R141" s="889"/>
      <c r="S141" s="889"/>
      <c r="T141" s="889"/>
      <c r="U141" s="889"/>
      <c r="V141" s="889"/>
      <c r="W141" s="889"/>
      <c r="X141" s="889"/>
      <c r="Y141" s="889"/>
      <c r="Z141" s="889"/>
      <c r="AA141" s="889"/>
      <c r="AB141" s="889"/>
      <c r="AC141" s="889"/>
      <c r="AD141" s="889"/>
      <c r="AE141" s="397">
        <f t="shared" ref="AE141:AE149" si="36">SUM(B141:AD141)</f>
        <v>0</v>
      </c>
    </row>
    <row r="142" outlineLevel="1">
      <c r="A142" s="360" t="s">
        <v>1929</v>
      </c>
      <c r="B142" s="889"/>
      <c r="C142" s="889"/>
      <c r="D142" s="889"/>
      <c r="E142" s="889"/>
      <c r="F142" s="889"/>
      <c r="G142" s="889"/>
      <c r="H142" s="889"/>
      <c r="I142" s="889"/>
      <c r="J142" s="889"/>
      <c r="K142" s="889"/>
      <c r="L142" s="889"/>
      <c r="M142" s="889"/>
      <c r="N142" s="889"/>
      <c r="O142" s="889"/>
      <c r="P142" s="889"/>
      <c r="Q142" s="889"/>
      <c r="R142" s="889"/>
      <c r="S142" s="889"/>
      <c r="T142" s="889"/>
      <c r="U142" s="889"/>
      <c r="V142" s="889"/>
      <c r="W142" s="889"/>
      <c r="X142" s="889"/>
      <c r="Y142" s="889"/>
      <c r="Z142" s="889"/>
      <c r="AA142" s="889"/>
      <c r="AB142" s="889"/>
      <c r="AC142" s="889"/>
      <c r="AD142" s="889"/>
      <c r="AE142" s="397">
        <f t="shared" si="36"/>
        <v>0</v>
      </c>
    </row>
    <row r="143" outlineLevel="1">
      <c r="A143" s="360" t="s">
        <v>1980</v>
      </c>
      <c r="B143" s="889"/>
      <c r="C143" s="889"/>
      <c r="D143" s="889"/>
      <c r="E143" s="889"/>
      <c r="F143" s="889"/>
      <c r="G143" s="889"/>
      <c r="H143" s="889"/>
      <c r="I143" s="889"/>
      <c r="J143" s="889"/>
      <c r="K143" s="889"/>
      <c r="L143" s="889"/>
      <c r="M143" s="889"/>
      <c r="N143" s="889"/>
      <c r="O143" s="889"/>
      <c r="P143" s="889"/>
      <c r="Q143" s="889"/>
      <c r="R143" s="889"/>
      <c r="S143" s="889"/>
      <c r="T143" s="889"/>
      <c r="U143" s="889"/>
      <c r="V143" s="889"/>
      <c r="W143" s="889"/>
      <c r="X143" s="889"/>
      <c r="Y143" s="889"/>
      <c r="Z143" s="889"/>
      <c r="AA143" s="889"/>
      <c r="AB143" s="889"/>
      <c r="AC143" s="889"/>
      <c r="AD143" s="889"/>
      <c r="AE143" s="397">
        <f t="shared" si="36"/>
        <v>0</v>
      </c>
    </row>
    <row r="144" outlineLevel="1">
      <c r="A144" s="360" t="s">
        <v>1981</v>
      </c>
      <c r="B144" s="889"/>
      <c r="C144" s="889"/>
      <c r="D144" s="889"/>
      <c r="E144" s="889"/>
      <c r="F144" s="889"/>
      <c r="G144" s="889"/>
      <c r="H144" s="889"/>
      <c r="I144" s="889"/>
      <c r="J144" s="889"/>
      <c r="K144" s="889"/>
      <c r="L144" s="889"/>
      <c r="M144" s="889"/>
      <c r="N144" s="889"/>
      <c r="O144" s="889"/>
      <c r="P144" s="889"/>
      <c r="Q144" s="889"/>
      <c r="R144" s="889"/>
      <c r="S144" s="889"/>
      <c r="T144" s="889"/>
      <c r="U144" s="889"/>
      <c r="V144" s="889"/>
      <c r="W144" s="889"/>
      <c r="X144" s="889"/>
      <c r="Y144" s="889"/>
      <c r="Z144" s="889"/>
      <c r="AA144" s="889"/>
      <c r="AB144" s="889"/>
      <c r="AC144" s="889"/>
      <c r="AD144" s="889"/>
      <c r="AE144" s="397">
        <f t="shared" si="36"/>
        <v>0</v>
      </c>
    </row>
    <row r="145" outlineLevel="1">
      <c r="A145" s="360" t="s">
        <v>1982</v>
      </c>
      <c r="B145" s="889"/>
      <c r="C145" s="889"/>
      <c r="D145" s="889"/>
      <c r="E145" s="889"/>
      <c r="F145" s="889"/>
      <c r="G145" s="889"/>
      <c r="H145" s="889"/>
      <c r="I145" s="889"/>
      <c r="J145" s="889"/>
      <c r="K145" s="889"/>
      <c r="L145" s="889"/>
      <c r="M145" s="889"/>
      <c r="N145" s="889"/>
      <c r="O145" s="889"/>
      <c r="P145" s="889"/>
      <c r="Q145" s="889"/>
      <c r="R145" s="889"/>
      <c r="S145" s="889"/>
      <c r="T145" s="889"/>
      <c r="U145" s="889"/>
      <c r="V145" s="889"/>
      <c r="W145" s="889"/>
      <c r="X145" s="889"/>
      <c r="Y145" s="889"/>
      <c r="Z145" s="889"/>
      <c r="AA145" s="889"/>
      <c r="AB145" s="889"/>
      <c r="AC145" s="889"/>
      <c r="AD145" s="889"/>
      <c r="AE145" s="397">
        <f t="shared" si="36"/>
        <v>0</v>
      </c>
    </row>
    <row r="146" outlineLevel="1">
      <c r="A146" s="360" t="s">
        <v>1983</v>
      </c>
      <c r="B146" s="889"/>
      <c r="C146" s="889"/>
      <c r="D146" s="889"/>
      <c r="E146" s="889"/>
      <c r="F146" s="889"/>
      <c r="G146" s="889"/>
      <c r="H146" s="889"/>
      <c r="I146" s="889"/>
      <c r="J146" s="889"/>
      <c r="K146" s="889"/>
      <c r="L146" s="889"/>
      <c r="M146" s="889"/>
      <c r="N146" s="889"/>
      <c r="O146" s="889"/>
      <c r="P146" s="889"/>
      <c r="Q146" s="889"/>
      <c r="R146" s="889"/>
      <c r="S146" s="889"/>
      <c r="T146" s="889"/>
      <c r="U146" s="889"/>
      <c r="V146" s="889"/>
      <c r="W146" s="889"/>
      <c r="X146" s="889"/>
      <c r="Y146" s="889"/>
      <c r="Z146" s="889"/>
      <c r="AA146" s="889"/>
      <c r="AB146" s="889"/>
      <c r="AC146" s="889"/>
      <c r="AD146" s="889"/>
      <c r="AE146" s="397">
        <f t="shared" si="36"/>
        <v>0</v>
      </c>
    </row>
    <row r="147" outlineLevel="1">
      <c r="A147" s="360" t="s">
        <v>1984</v>
      </c>
      <c r="B147" s="889"/>
      <c r="C147" s="889"/>
      <c r="D147" s="889"/>
      <c r="E147" s="889"/>
      <c r="F147" s="889"/>
      <c r="G147" s="889"/>
      <c r="H147" s="889"/>
      <c r="I147" s="889"/>
      <c r="J147" s="889"/>
      <c r="K147" s="889"/>
      <c r="L147" s="889"/>
      <c r="M147" s="889"/>
      <c r="N147" s="889"/>
      <c r="O147" s="889"/>
      <c r="P147" s="889"/>
      <c r="Q147" s="889"/>
      <c r="R147" s="889"/>
      <c r="S147" s="889"/>
      <c r="T147" s="889"/>
      <c r="U147" s="889"/>
      <c r="V147" s="889"/>
      <c r="W147" s="889"/>
      <c r="X147" s="889"/>
      <c r="Y147" s="889"/>
      <c r="Z147" s="889"/>
      <c r="AA147" s="889"/>
      <c r="AB147" s="889"/>
      <c r="AC147" s="889"/>
      <c r="AD147" s="889"/>
      <c r="AE147" s="397">
        <f t="shared" si="36"/>
        <v>0</v>
      </c>
    </row>
    <row r="148" outlineLevel="1">
      <c r="A148" s="360" t="s">
        <v>1985</v>
      </c>
      <c r="B148" s="889"/>
      <c r="C148" s="889"/>
      <c r="D148" s="889"/>
      <c r="E148" s="889"/>
      <c r="F148" s="889"/>
      <c r="G148" s="889"/>
      <c r="H148" s="889"/>
      <c r="I148" s="889"/>
      <c r="J148" s="889"/>
      <c r="K148" s="889"/>
      <c r="L148" s="889"/>
      <c r="M148" s="889"/>
      <c r="N148" s="889"/>
      <c r="O148" s="889"/>
      <c r="P148" s="889"/>
      <c r="Q148" s="889"/>
      <c r="R148" s="889"/>
      <c r="S148" s="889"/>
      <c r="T148" s="889"/>
      <c r="U148" s="889"/>
      <c r="V148" s="889"/>
      <c r="W148" s="889"/>
      <c r="X148" s="889"/>
      <c r="Y148" s="889"/>
      <c r="Z148" s="889"/>
      <c r="AA148" s="889"/>
      <c r="AB148" s="889"/>
      <c r="AC148" s="889"/>
      <c r="AD148" s="889"/>
      <c r="AE148" s="397">
        <f t="shared" si="36"/>
        <v>0</v>
      </c>
    </row>
    <row r="149" outlineLevel="1">
      <c r="A149" s="418" t="s">
        <v>291</v>
      </c>
      <c r="B149" s="890">
        <f t="shared" ref="B149:AD149" si="37">SUM(B141:B148)</f>
        <v>0</v>
      </c>
      <c r="C149" s="890">
        <f t="shared" si="37"/>
        <v>0</v>
      </c>
      <c r="D149" s="890">
        <f t="shared" si="37"/>
        <v>0</v>
      </c>
      <c r="E149" s="890">
        <f t="shared" si="37"/>
        <v>0</v>
      </c>
      <c r="F149" s="890">
        <f t="shared" si="37"/>
        <v>0</v>
      </c>
      <c r="G149" s="890">
        <f t="shared" si="37"/>
        <v>0</v>
      </c>
      <c r="H149" s="890">
        <f t="shared" si="37"/>
        <v>0</v>
      </c>
      <c r="I149" s="890">
        <f t="shared" si="37"/>
        <v>0</v>
      </c>
      <c r="J149" s="890">
        <f t="shared" si="37"/>
        <v>0</v>
      </c>
      <c r="K149" s="890">
        <f t="shared" si="37"/>
        <v>0</v>
      </c>
      <c r="L149" s="890">
        <f t="shared" si="37"/>
        <v>0</v>
      </c>
      <c r="M149" s="890">
        <f t="shared" si="37"/>
        <v>0</v>
      </c>
      <c r="N149" s="890">
        <f t="shared" si="37"/>
        <v>0</v>
      </c>
      <c r="O149" s="890">
        <f t="shared" si="37"/>
        <v>0</v>
      </c>
      <c r="P149" s="890">
        <f t="shared" si="37"/>
        <v>0</v>
      </c>
      <c r="Q149" s="890">
        <f t="shared" si="37"/>
        <v>0</v>
      </c>
      <c r="R149" s="890">
        <f t="shared" si="37"/>
        <v>0</v>
      </c>
      <c r="S149" s="890">
        <f t="shared" si="37"/>
        <v>0</v>
      </c>
      <c r="T149" s="890">
        <f t="shared" si="37"/>
        <v>0</v>
      </c>
      <c r="U149" s="890">
        <f t="shared" si="37"/>
        <v>0</v>
      </c>
      <c r="V149" s="890">
        <f t="shared" si="37"/>
        <v>0</v>
      </c>
      <c r="W149" s="890">
        <f t="shared" si="37"/>
        <v>0</v>
      </c>
      <c r="X149" s="890">
        <f t="shared" si="37"/>
        <v>0</v>
      </c>
      <c r="Y149" s="890">
        <f t="shared" si="37"/>
        <v>0</v>
      </c>
      <c r="Z149" s="890">
        <f t="shared" si="37"/>
        <v>0</v>
      </c>
      <c r="AA149" s="890">
        <f t="shared" si="37"/>
        <v>0</v>
      </c>
      <c r="AB149" s="890">
        <f t="shared" si="37"/>
        <v>0</v>
      </c>
      <c r="AC149" s="890">
        <f t="shared" si="37"/>
        <v>0</v>
      </c>
      <c r="AD149" s="890">
        <f t="shared" si="37"/>
        <v>0</v>
      </c>
      <c r="AE149" s="397">
        <f t="shared" si="36"/>
        <v>0</v>
      </c>
    </row>
    <row r="150" outlineLevel="1">
      <c r="A150" s="409"/>
      <c r="B150" s="281"/>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397"/>
    </row>
    <row r="151" outlineLevel="1">
      <c r="A151" s="423" t="s">
        <v>1986</v>
      </c>
      <c r="B151" s="281"/>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397"/>
    </row>
    <row r="152" outlineLevel="1">
      <c r="A152" s="360" t="s">
        <v>1438</v>
      </c>
      <c r="B152" s="302"/>
      <c r="C152" s="302"/>
      <c r="D152" s="302"/>
      <c r="E152" s="361"/>
      <c r="F152" s="361"/>
      <c r="G152" s="361"/>
      <c r="H152" s="361"/>
      <c r="I152" s="361"/>
      <c r="J152" s="361"/>
      <c r="K152" s="361"/>
      <c r="L152" s="302"/>
      <c r="M152" s="361"/>
      <c r="N152" s="361"/>
      <c r="O152" s="361"/>
      <c r="P152" s="361"/>
      <c r="Q152" s="361"/>
      <c r="R152" s="361"/>
      <c r="S152" s="361"/>
      <c r="T152" s="361"/>
      <c r="U152" s="361"/>
      <c r="V152" s="361"/>
      <c r="W152" s="361"/>
      <c r="X152" s="302"/>
      <c r="Y152" s="361"/>
      <c r="Z152" s="361"/>
      <c r="AA152" s="361"/>
      <c r="AB152" s="361"/>
      <c r="AC152" s="361"/>
      <c r="AD152" s="302"/>
      <c r="AE152" s="397"/>
    </row>
    <row r="153" outlineLevel="1">
      <c r="A153" s="360" t="s">
        <v>799</v>
      </c>
      <c r="B153" s="151"/>
      <c r="C153" s="151"/>
      <c r="D153" s="151"/>
      <c r="E153" s="151"/>
      <c r="F153" s="151"/>
      <c r="G153" s="895"/>
      <c r="H153" s="895"/>
      <c r="I153" s="895"/>
      <c r="J153" s="895"/>
      <c r="K153" s="151"/>
      <c r="L153" s="895"/>
      <c r="M153" s="895"/>
      <c r="N153" s="895"/>
      <c r="O153" s="895"/>
      <c r="P153" s="895"/>
      <c r="Q153" s="895"/>
      <c r="R153" s="895"/>
      <c r="S153" s="895"/>
      <c r="T153" s="895"/>
      <c r="U153" s="895"/>
      <c r="V153" s="895"/>
      <c r="W153" s="895"/>
      <c r="X153" s="895"/>
      <c r="Y153" s="895"/>
      <c r="Z153" s="895"/>
      <c r="AA153" s="895"/>
      <c r="AB153" s="895"/>
      <c r="AC153" s="895"/>
      <c r="AD153" s="895"/>
      <c r="AE153" s="397"/>
    </row>
    <row r="154" outlineLevel="1">
      <c r="A154" s="360" t="s">
        <v>1439</v>
      </c>
      <c r="B154" s="151"/>
      <c r="C154" s="151"/>
      <c r="D154" s="151"/>
      <c r="E154" s="151"/>
      <c r="F154" s="151"/>
      <c r="G154" s="895"/>
      <c r="H154" s="895"/>
      <c r="I154" s="895"/>
      <c r="J154" s="895"/>
      <c r="K154" s="151"/>
      <c r="L154" s="895"/>
      <c r="M154" s="895"/>
      <c r="N154" s="895"/>
      <c r="O154" s="895"/>
      <c r="P154" s="895"/>
      <c r="Q154" s="895"/>
      <c r="R154" s="895"/>
      <c r="S154" s="895"/>
      <c r="T154" s="895"/>
      <c r="U154" s="895"/>
      <c r="V154" s="895"/>
      <c r="W154" s="895"/>
      <c r="X154" s="895"/>
      <c r="Y154" s="895"/>
      <c r="Z154" s="895"/>
      <c r="AA154" s="895"/>
      <c r="AB154" s="895"/>
      <c r="AC154" s="895"/>
      <c r="AD154" s="895"/>
      <c r="AE154" s="397"/>
    </row>
    <row r="155" outlineLevel="1">
      <c r="A155" s="421" t="s">
        <v>1440</v>
      </c>
      <c r="B155" s="416">
        <f t="shared" ref="B155:AD155" si="38">sum(B152:B154)</f>
        <v>0</v>
      </c>
      <c r="C155" s="416">
        <f t="shared" si="38"/>
        <v>0</v>
      </c>
      <c r="D155" s="416">
        <f t="shared" si="38"/>
        <v>0</v>
      </c>
      <c r="E155" s="416">
        <f t="shared" si="38"/>
        <v>0</v>
      </c>
      <c r="F155" s="416">
        <f t="shared" si="38"/>
        <v>0</v>
      </c>
      <c r="G155" s="416">
        <f t="shared" si="38"/>
        <v>0</v>
      </c>
      <c r="H155" s="416">
        <f t="shared" si="38"/>
        <v>0</v>
      </c>
      <c r="I155" s="416">
        <f t="shared" si="38"/>
        <v>0</v>
      </c>
      <c r="J155" s="416">
        <f t="shared" si="38"/>
        <v>0</v>
      </c>
      <c r="K155" s="416">
        <f t="shared" si="38"/>
        <v>0</v>
      </c>
      <c r="L155" s="416">
        <f t="shared" si="38"/>
        <v>0</v>
      </c>
      <c r="M155" s="416">
        <f t="shared" si="38"/>
        <v>0</v>
      </c>
      <c r="N155" s="416">
        <f t="shared" si="38"/>
        <v>0</v>
      </c>
      <c r="O155" s="416">
        <f t="shared" si="38"/>
        <v>0</v>
      </c>
      <c r="P155" s="416">
        <f t="shared" si="38"/>
        <v>0</v>
      </c>
      <c r="Q155" s="416">
        <f t="shared" si="38"/>
        <v>0</v>
      </c>
      <c r="R155" s="416">
        <f t="shared" si="38"/>
        <v>0</v>
      </c>
      <c r="S155" s="416">
        <f t="shared" si="38"/>
        <v>0</v>
      </c>
      <c r="T155" s="416">
        <f t="shared" si="38"/>
        <v>0</v>
      </c>
      <c r="U155" s="416">
        <f t="shared" si="38"/>
        <v>0</v>
      </c>
      <c r="V155" s="416">
        <f t="shared" si="38"/>
        <v>0</v>
      </c>
      <c r="W155" s="416">
        <f t="shared" si="38"/>
        <v>0</v>
      </c>
      <c r="X155" s="416">
        <f t="shared" si="38"/>
        <v>0</v>
      </c>
      <c r="Y155" s="416">
        <f t="shared" si="38"/>
        <v>0</v>
      </c>
      <c r="Z155" s="416">
        <f t="shared" si="38"/>
        <v>0</v>
      </c>
      <c r="AA155" s="416">
        <f t="shared" si="38"/>
        <v>0</v>
      </c>
      <c r="AB155" s="416">
        <f t="shared" si="38"/>
        <v>0</v>
      </c>
      <c r="AC155" s="416">
        <f t="shared" si="38"/>
        <v>0</v>
      </c>
      <c r="AD155" s="416">
        <f t="shared" si="38"/>
        <v>0</v>
      </c>
      <c r="AE155" s="397"/>
    </row>
    <row r="156">
      <c r="A156" s="145"/>
      <c r="B156" s="891"/>
      <c r="C156" s="891"/>
      <c r="D156" s="891"/>
      <c r="E156" s="891"/>
      <c r="F156" s="891"/>
      <c r="G156" s="891"/>
      <c r="H156" s="891"/>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397"/>
    </row>
    <row r="157">
      <c r="A157" s="910"/>
      <c r="B157" s="911"/>
      <c r="C157" s="911"/>
      <c r="D157" s="911"/>
      <c r="E157" s="911"/>
      <c r="F157" s="911"/>
      <c r="G157" s="911"/>
      <c r="H157" s="911"/>
      <c r="I157" s="911"/>
      <c r="J157" s="911"/>
      <c r="K157" s="911"/>
      <c r="L157" s="911"/>
      <c r="M157" s="911"/>
      <c r="N157" s="911"/>
      <c r="O157" s="911"/>
      <c r="P157" s="911"/>
      <c r="Q157" s="911"/>
      <c r="R157" s="911"/>
      <c r="S157" s="911"/>
      <c r="T157" s="911"/>
      <c r="U157" s="911"/>
      <c r="V157" s="911"/>
      <c r="W157" s="911"/>
      <c r="X157" s="911"/>
      <c r="Y157" s="911"/>
      <c r="Z157" s="911"/>
      <c r="AA157" s="911"/>
      <c r="AB157" s="911"/>
      <c r="AC157" s="911"/>
      <c r="AD157" s="911"/>
      <c r="AE157" s="892"/>
    </row>
    <row r="158">
      <c r="AE158" s="424"/>
    </row>
    <row r="159">
      <c r="A159" s="912" t="s">
        <v>1987</v>
      </c>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892"/>
    </row>
    <row r="160">
      <c r="A160" s="913" t="s">
        <v>1988</v>
      </c>
      <c r="B160" s="914">
        <f t="shared" ref="B160:AD160" si="39">B10+B88</f>
        <v>0</v>
      </c>
      <c r="C160" s="914">
        <f t="shared" si="39"/>
        <v>0</v>
      </c>
      <c r="D160" s="914">
        <f t="shared" si="39"/>
        <v>0</v>
      </c>
      <c r="E160" s="914">
        <f t="shared" si="39"/>
        <v>0</v>
      </c>
      <c r="F160" s="914">
        <f t="shared" si="39"/>
        <v>0</v>
      </c>
      <c r="G160" s="914">
        <f t="shared" si="39"/>
        <v>0</v>
      </c>
      <c r="H160" s="914">
        <f t="shared" si="39"/>
        <v>0</v>
      </c>
      <c r="I160" s="914">
        <f t="shared" si="39"/>
        <v>0</v>
      </c>
      <c r="J160" s="914">
        <f t="shared" si="39"/>
        <v>0</v>
      </c>
      <c r="K160" s="914">
        <f t="shared" si="39"/>
        <v>0</v>
      </c>
      <c r="L160" s="914">
        <f t="shared" si="39"/>
        <v>0</v>
      </c>
      <c r="M160" s="914">
        <f t="shared" si="39"/>
        <v>0</v>
      </c>
      <c r="N160" s="914">
        <f t="shared" si="39"/>
        <v>0</v>
      </c>
      <c r="O160" s="914">
        <f t="shared" si="39"/>
        <v>0</v>
      </c>
      <c r="P160" s="914">
        <f t="shared" si="39"/>
        <v>0</v>
      </c>
      <c r="Q160" s="914">
        <f t="shared" si="39"/>
        <v>0</v>
      </c>
      <c r="R160" s="914">
        <f t="shared" si="39"/>
        <v>0</v>
      </c>
      <c r="S160" s="914">
        <f t="shared" si="39"/>
        <v>0</v>
      </c>
      <c r="T160" s="914">
        <f t="shared" si="39"/>
        <v>0</v>
      </c>
      <c r="U160" s="914">
        <f t="shared" si="39"/>
        <v>0</v>
      </c>
      <c r="V160" s="914">
        <f t="shared" si="39"/>
        <v>0</v>
      </c>
      <c r="W160" s="914">
        <f t="shared" si="39"/>
        <v>0</v>
      </c>
      <c r="X160" s="914">
        <f t="shared" si="39"/>
        <v>0</v>
      </c>
      <c r="Y160" s="914">
        <f t="shared" si="39"/>
        <v>0</v>
      </c>
      <c r="Z160" s="914">
        <f t="shared" si="39"/>
        <v>0</v>
      </c>
      <c r="AA160" s="914">
        <f t="shared" si="39"/>
        <v>0</v>
      </c>
      <c r="AB160" s="914">
        <f t="shared" si="39"/>
        <v>0</v>
      </c>
      <c r="AC160" s="914">
        <f t="shared" si="39"/>
        <v>0</v>
      </c>
      <c r="AD160" s="914">
        <f t="shared" si="39"/>
        <v>0</v>
      </c>
      <c r="AE160" s="915">
        <f t="shared" ref="AE160:AE171" si="40">SUM(B160:AD160)</f>
        <v>0</v>
      </c>
    </row>
    <row r="161">
      <c r="A161" s="916" t="s">
        <v>1989</v>
      </c>
      <c r="B161" s="181">
        <f>(B13+B14+B91+B92)*'Data - P&amp;L'!$C$3</f>
        <v>7799.91</v>
      </c>
      <c r="C161" s="181">
        <f>(C13+C14+C91+C92)*'Data - P&amp;L'!$C$3</f>
        <v>11741.8</v>
      </c>
      <c r="D161" s="181">
        <f>(D13+D14+D91+D92)*'Data - P&amp;L'!$C$3</f>
        <v>17109.48</v>
      </c>
      <c r="E161" s="181">
        <f>(E13+E14+E91+E92)*'Data - P&amp;L'!$C$3</f>
        <v>21302.98</v>
      </c>
      <c r="F161" s="181">
        <f>(F13+F14+F91+F92)*'Data - P&amp;L'!$C$3</f>
        <v>24657.78</v>
      </c>
      <c r="G161" s="181">
        <f>(G13+G14+G91+G92)*'Data - P&amp;L'!$C$3</f>
        <v>26419.05</v>
      </c>
      <c r="H161" s="181">
        <f>(H13+H14+H91+H92)*'Data - P&amp;L'!$C$3</f>
        <v>27257.75</v>
      </c>
      <c r="I161" s="181">
        <f>(I13+I14+I91+I92)*'Data - P&amp;L'!$C$3</f>
        <v>28348.06</v>
      </c>
      <c r="J161" s="181">
        <f>(J13+J14+J91+J92)*'Data - P&amp;L'!$C$3</f>
        <v>36986.67</v>
      </c>
      <c r="K161" s="181">
        <f>(K13+K14+K91+K92)*'Data - P&amp;L'!$C$3</f>
        <v>23483.6</v>
      </c>
      <c r="L161" s="181">
        <f>(L13+L14+L91+L92)*'Data - P&amp;L'!$C$3</f>
        <v>10735.36</v>
      </c>
      <c r="M161" s="181">
        <f>(M13+M14+M91+M92)*'Data - P&amp;L'!$C$3</f>
        <v>6290.25</v>
      </c>
      <c r="N161" s="181">
        <f>(N13+N14+N91+N92)*'Data - P&amp;L'!$C$3</f>
        <v>6374.12</v>
      </c>
      <c r="O161" s="181">
        <f>(O13+O14+O91+O92)*'Data - P&amp;L'!$C$3</f>
        <v>5954.77</v>
      </c>
      <c r="P161" s="181">
        <f>(P13+P14+P91+P92)*'Data - P&amp;L'!$C$3</f>
        <v>6122.51</v>
      </c>
      <c r="Q161" s="181">
        <f>(Q13+Q14+Q91+Q92)*'Data - P&amp;L'!$C$3</f>
        <v>8051.52</v>
      </c>
      <c r="R161" s="181">
        <f>(R13+R14+R91+R92)*'Data - P&amp;L'!$C$3</f>
        <v>5619.29</v>
      </c>
      <c r="S161" s="181">
        <f>(S13+S14+S91+S92)*'Data - P&amp;L'!$C$3</f>
        <v>6793.47</v>
      </c>
      <c r="T161" s="181">
        <f>(T13+T14+T91+T92)*'Data - P&amp;L'!$C$3</f>
        <v>5870.9</v>
      </c>
      <c r="U161" s="181">
        <f>(U13+U14+U91+U92)*'Data - P&amp;L'!$C$3</f>
        <v>4864.46</v>
      </c>
      <c r="V161" s="181">
        <f>(V13+V14+V91+V92)*'Data - P&amp;L'!$C$3</f>
        <v>5199.94</v>
      </c>
      <c r="W161" s="181">
        <f>(W13+W14+W91+W92)*'Data - P&amp;L'!$C$3</f>
        <v>5199.94</v>
      </c>
      <c r="X161" s="181">
        <f>(X13+X14+X91+X92)*'Data - P&amp;L'!$C$3</f>
        <v>6961.21</v>
      </c>
      <c r="Y161" s="181">
        <f>(Y13+Y14+Y91+Y92)*'Data - P&amp;L'!$C$3</f>
        <v>5116.07</v>
      </c>
      <c r="Z161" s="181">
        <f>(Z13+Z14+Z91+Z92)*'Data - P&amp;L'!$C$3</f>
        <v>4528.98</v>
      </c>
      <c r="AA161" s="181">
        <f>(AA13+AA14+AA91+AA92)*'Data - P&amp;L'!$C$3</f>
        <v>4193.5</v>
      </c>
      <c r="AB161" s="181">
        <f>(AB13+AB14+AB91+AB92)*'Data - P&amp;L'!$C$3</f>
        <v>4277.37</v>
      </c>
      <c r="AC161" s="181">
        <f>(AC13+AC14+AC91+AC92)*'Data - P&amp;L'!$C$3</f>
        <v>3270.93</v>
      </c>
      <c r="AD161" s="181">
        <f>(AD13+AD14+AD91+AD92)*'Data - P&amp;L'!$C$3</f>
        <v>3606.41</v>
      </c>
      <c r="AE161" s="383">
        <f t="shared" si="40"/>
        <v>334138.08</v>
      </c>
    </row>
    <row r="162">
      <c r="A162" s="917" t="s">
        <v>1990</v>
      </c>
      <c r="B162" s="181">
        <f>(B15+B16+B93+B94)*'Data - P&amp;L'!$C$4</f>
        <v>2198.34</v>
      </c>
      <c r="C162" s="181">
        <f>(C15+C16+C93+C94)*'Data - P&amp;L'!$C$4</f>
        <v>1624.86</v>
      </c>
      <c r="D162" s="181">
        <f>(D15+D16+D93+D94)*'Data - P&amp;L'!$C$4</f>
        <v>0</v>
      </c>
      <c r="E162" s="181">
        <f>(E15+E16+E93+E94)*'Data - P&amp;L'!$C$4</f>
        <v>3154.14</v>
      </c>
      <c r="F162" s="181">
        <f>(F15+F16+F93+F94)*'Data - P&amp;L'!$C$4</f>
        <v>4874.58</v>
      </c>
      <c r="G162" s="181">
        <f>(G15+G16+G93+G94)*'Data - P&amp;L'!$C$4</f>
        <v>4779</v>
      </c>
      <c r="H162" s="181">
        <f>(H15+H16+H93+H94)*'Data - P&amp;L'!$C$4</f>
        <v>9749.16</v>
      </c>
      <c r="I162" s="181">
        <f>(I15+I16+I93+I94)*'Data - P&amp;L'!$C$4</f>
        <v>9175.68</v>
      </c>
      <c r="J162" s="181">
        <f>(J15+J16+J93+J94)*'Data - P&amp;L'!$C$4</f>
        <v>11851.92</v>
      </c>
      <c r="K162" s="181">
        <f>(K15+K16+K93+K94)*'Data - P&amp;L'!$C$4</f>
        <v>0</v>
      </c>
      <c r="L162" s="181">
        <f>(L15+L16+L93+L94)*'Data - P&amp;L'!$C$4</f>
        <v>5734.8</v>
      </c>
      <c r="M162" s="181">
        <f>(M15+M16+M93+M94)*'Data - P&amp;L'!$C$4</f>
        <v>1911.6</v>
      </c>
      <c r="N162" s="181">
        <f>(N15+N16+N93+N94)*'Data - P&amp;L'!$C$4</f>
        <v>1720.44</v>
      </c>
      <c r="O162" s="181">
        <f>(O15+O16+O93+O94)*'Data - P&amp;L'!$C$4</f>
        <v>1720.44</v>
      </c>
      <c r="P162" s="181">
        <f>(P15+P16+P93+P94)*'Data - P&amp;L'!$C$4</f>
        <v>1433.7</v>
      </c>
      <c r="Q162" s="181">
        <f>(Q15+Q16+Q93+Q94)*'Data - P&amp;L'!$C$4</f>
        <v>1911.6</v>
      </c>
      <c r="R162" s="181">
        <f>(R15+R16+R93+R94)*'Data - P&amp;L'!$C$4</f>
        <v>0</v>
      </c>
      <c r="S162" s="181">
        <f>(S15+S16+S93+S94)*'Data - P&amp;L'!$C$4</f>
        <v>1624.86</v>
      </c>
      <c r="T162" s="181">
        <f>(T15+T16+T93+T94)*'Data - P&amp;L'!$C$4</f>
        <v>2102.76</v>
      </c>
      <c r="U162" s="181">
        <f>(U15+U16+U93+U94)*'Data - P&amp;L'!$C$4</f>
        <v>1529.28</v>
      </c>
      <c r="V162" s="181">
        <f>(V15+V16+V93+V94)*'Data - P&amp;L'!$C$4</f>
        <v>1911.6</v>
      </c>
      <c r="W162" s="181">
        <f>(W15+W16+W93+W94)*'Data - P&amp;L'!$C$4</f>
        <v>955.8</v>
      </c>
      <c r="X162" s="181">
        <f>(X15+X16+X93+X94)*'Data - P&amp;L'!$C$4</f>
        <v>1816.02</v>
      </c>
      <c r="Y162" s="181">
        <f>(Y15+Y16+Y93+Y94)*'Data - P&amp;L'!$C$4</f>
        <v>0</v>
      </c>
      <c r="Z162" s="181">
        <f>(Z15+Z16+Z93+Z94)*'Data - P&amp;L'!$C$4</f>
        <v>1816.02</v>
      </c>
      <c r="AA162" s="181">
        <f>(AA15+AA16+AA93+AA94)*'Data - P&amp;L'!$C$4</f>
        <v>1242.54</v>
      </c>
      <c r="AB162" s="181">
        <f>(AB15+AB16+AB93+AB94)*'Data - P&amp;L'!$C$4</f>
        <v>860.22</v>
      </c>
      <c r="AC162" s="181">
        <f>(AC15+AC16+AC93+AC94)*'Data - P&amp;L'!$C$4</f>
        <v>1146.96</v>
      </c>
      <c r="AD162" s="181">
        <f>(AD15+AD16+AD93+AD94)*'Data - P&amp;L'!$C$4</f>
        <v>1051.38</v>
      </c>
      <c r="AE162" s="383">
        <f t="shared" si="40"/>
        <v>77897.7</v>
      </c>
    </row>
    <row r="163">
      <c r="A163" s="917" t="s">
        <v>1991</v>
      </c>
      <c r="B163" s="181">
        <f>(B19+B97)*'Data - P&amp;L'!$C$6</f>
        <v>0</v>
      </c>
      <c r="C163" s="181">
        <f>(C19+C97)*'Data - P&amp;L'!$C$6</f>
        <v>0</v>
      </c>
      <c r="D163" s="181">
        <f>(D19+D97)*'Data - P&amp;L'!$C$6</f>
        <v>0</v>
      </c>
      <c r="E163" s="181">
        <f>(E19+E97)*'Data - P&amp;L'!$C$6</f>
        <v>0</v>
      </c>
      <c r="F163" s="181">
        <f>(F19+F97)*'Data - P&amp;L'!$C$6</f>
        <v>0</v>
      </c>
      <c r="G163" s="181">
        <f>(G19+G97)*'Data - P&amp;L'!$C$6</f>
        <v>0</v>
      </c>
      <c r="H163" s="181">
        <f>(H19+H97)*'Data - P&amp;L'!$C$6</f>
        <v>0</v>
      </c>
      <c r="I163" s="181">
        <f>(I19+I97)*'Data - P&amp;L'!$C$6</f>
        <v>0</v>
      </c>
      <c r="J163" s="181">
        <f>(J19+J97)*'Data - P&amp;L'!$C$6</f>
        <v>0</v>
      </c>
      <c r="K163" s="181">
        <f>(K19+K97)*'Data - P&amp;L'!$C$6</f>
        <v>0</v>
      </c>
      <c r="L163" s="181">
        <f>(L19+L97)*'Data - P&amp;L'!$C$6</f>
        <v>0</v>
      </c>
      <c r="M163" s="181">
        <f>(M19+M97)*'Data - P&amp;L'!$C$6</f>
        <v>0</v>
      </c>
      <c r="N163" s="181">
        <f>(N19+N97)*'Data - P&amp;L'!$C$6</f>
        <v>0</v>
      </c>
      <c r="O163" s="181">
        <f>(O19+O97)*'Data - P&amp;L'!$C$6</f>
        <v>0</v>
      </c>
      <c r="P163" s="181">
        <f>(P19+P97)*'Data - P&amp;L'!$C$6</f>
        <v>0</v>
      </c>
      <c r="Q163" s="181">
        <f>(Q19+Q97)*'Data - P&amp;L'!$C$6</f>
        <v>0</v>
      </c>
      <c r="R163" s="181">
        <f>(R19+R97)*'Data - P&amp;L'!$C$6</f>
        <v>0</v>
      </c>
      <c r="S163" s="181">
        <f>(S19+S97)*'Data - P&amp;L'!$C$6</f>
        <v>0</v>
      </c>
      <c r="T163" s="181">
        <f>(T19+T97)*'Data - P&amp;L'!$C$6</f>
        <v>0</v>
      </c>
      <c r="U163" s="181">
        <f>(U19+U97)*'Data - P&amp;L'!$C$6</f>
        <v>0</v>
      </c>
      <c r="V163" s="181">
        <f>(V19+V97)*'Data - P&amp;L'!$C$6</f>
        <v>0</v>
      </c>
      <c r="W163" s="181">
        <f>(W19+W97)*'Data - P&amp;L'!$C$6</f>
        <v>0</v>
      </c>
      <c r="X163" s="181">
        <f>(X19+X97)*'Data - P&amp;L'!$C$6</f>
        <v>0</v>
      </c>
      <c r="Y163" s="181">
        <f>(Y19+Y97)*'Data - P&amp;L'!$C$6</f>
        <v>0</v>
      </c>
      <c r="Z163" s="181">
        <f>(Z19+Z97)*'Data - P&amp;L'!$C$6</f>
        <v>0</v>
      </c>
      <c r="AA163" s="181">
        <f>(AA19+AA97)*'Data - P&amp;L'!$C$6</f>
        <v>0</v>
      </c>
      <c r="AB163" s="181">
        <f>(AB19+AB97)*'Data - P&amp;L'!$C$6</f>
        <v>0</v>
      </c>
      <c r="AC163" s="181">
        <f>(AC19+AC97)*'Data - P&amp;L'!$C$6</f>
        <v>0</v>
      </c>
      <c r="AD163" s="181">
        <f>(AD19+AD97)*'Data - P&amp;L'!$C$6</f>
        <v>0</v>
      </c>
      <c r="AE163" s="383">
        <f t="shared" si="40"/>
        <v>0</v>
      </c>
    </row>
    <row r="164">
      <c r="A164" s="917" t="s">
        <v>1992</v>
      </c>
      <c r="B164" s="181">
        <f>(B20+B98)*'Data - P&amp;L'!$C$8</f>
        <v>0</v>
      </c>
      <c r="C164" s="181">
        <f>(C20+C98)*'Data - P&amp;L'!$C$8</f>
        <v>0</v>
      </c>
      <c r="D164" s="181">
        <f>(D20+D98)*'Data - P&amp;L'!$C$8</f>
        <v>0</v>
      </c>
      <c r="E164" s="181">
        <f>(E20+E98)*'Data - P&amp;L'!$C$8</f>
        <v>0</v>
      </c>
      <c r="F164" s="181">
        <f>(F20+F98)*'Data - P&amp;L'!$C$8</f>
        <v>0</v>
      </c>
      <c r="G164" s="181">
        <f>(G20+G98)*'Data - P&amp;L'!$C$8</f>
        <v>0</v>
      </c>
      <c r="H164" s="181">
        <f>(H20+H98)*'Data - P&amp;L'!$C$8</f>
        <v>0</v>
      </c>
      <c r="I164" s="181">
        <f>(I20+I98)*'Data - P&amp;L'!$C$8</f>
        <v>0</v>
      </c>
      <c r="J164" s="181">
        <f>(J20+J98)*'Data - P&amp;L'!$C$8</f>
        <v>0</v>
      </c>
      <c r="K164" s="181">
        <f>(K20+K98)*'Data - P&amp;L'!$C$8</f>
        <v>0</v>
      </c>
      <c r="L164" s="181">
        <f>(L20+L98)*'Data - P&amp;L'!$C$8</f>
        <v>0</v>
      </c>
      <c r="M164" s="181">
        <f>(M20+M98)*'Data - P&amp;L'!$C$8</f>
        <v>0</v>
      </c>
      <c r="N164" s="181">
        <f>(N20+N98)*'Data - P&amp;L'!$C$8</f>
        <v>0</v>
      </c>
      <c r="O164" s="181">
        <f>(O20+O98)*'Data - P&amp;L'!$C$8</f>
        <v>0</v>
      </c>
      <c r="P164" s="181">
        <f>(P20+P98)*'Data - P&amp;L'!$C$8</f>
        <v>0</v>
      </c>
      <c r="Q164" s="181">
        <f>(Q20+Q98)*'Data - P&amp;L'!$C$8</f>
        <v>0</v>
      </c>
      <c r="R164" s="181">
        <f>(R20+R98)*'Data - P&amp;L'!$C$8</f>
        <v>0</v>
      </c>
      <c r="S164" s="181">
        <f>(S20+S98)*'Data - P&amp;L'!$C$8</f>
        <v>0</v>
      </c>
      <c r="T164" s="181">
        <f>(T20+T98)*'Data - P&amp;L'!$C$8</f>
        <v>0</v>
      </c>
      <c r="U164" s="181">
        <f>(U20+U98)*'Data - P&amp;L'!$C$8</f>
        <v>0</v>
      </c>
      <c r="V164" s="181">
        <f>(V20+V98)*'Data - P&amp;L'!$C$8</f>
        <v>0</v>
      </c>
      <c r="W164" s="181">
        <f>(W20+W98)*'Data - P&amp;L'!$C$8</f>
        <v>0</v>
      </c>
      <c r="X164" s="181">
        <f>(X20+X98)*'Data - P&amp;L'!$C$8</f>
        <v>0</v>
      </c>
      <c r="Y164" s="181">
        <f>(Y20+Y98)*'Data - P&amp;L'!$C$8</f>
        <v>0</v>
      </c>
      <c r="Z164" s="181">
        <f>(Z20+Z98)*'Data - P&amp;L'!$C$8</f>
        <v>0</v>
      </c>
      <c r="AA164" s="181">
        <f>(AA20+AA98)*'Data - P&amp;L'!$C$8</f>
        <v>0</v>
      </c>
      <c r="AB164" s="181">
        <f>(AB20+AB98)*'Data - P&amp;L'!$C$8</f>
        <v>0</v>
      </c>
      <c r="AC164" s="181">
        <f>(AC20+AC98)*'Data - P&amp;L'!$C$8</f>
        <v>0</v>
      </c>
      <c r="AD164" s="181">
        <f>(AD20+AD98)*'Data - P&amp;L'!$C$8</f>
        <v>0</v>
      </c>
      <c r="AE164" s="383">
        <f t="shared" si="40"/>
        <v>0</v>
      </c>
    </row>
    <row r="165">
      <c r="A165" s="917" t="s">
        <v>1993</v>
      </c>
      <c r="B165" s="181">
        <f>(B21+B22+B99+B100)*'Data - P&amp;L'!$C$9</f>
        <v>0</v>
      </c>
      <c r="C165" s="181">
        <f>(C21+C22+C99+C100)*'Data - P&amp;L'!$C$9</f>
        <v>0</v>
      </c>
      <c r="D165" s="181">
        <f>(D21+D22+D99+D100)*'Data - P&amp;L'!$C$9</f>
        <v>0</v>
      </c>
      <c r="E165" s="181">
        <f>(E21+E22+E99+E100)*'Data - P&amp;L'!$C$9</f>
        <v>0</v>
      </c>
      <c r="F165" s="181">
        <f>(F21+F22+F99+F100)*'Data - P&amp;L'!$C$9</f>
        <v>0</v>
      </c>
      <c r="G165" s="181">
        <f>(G21+G22+G99+G100)*'Data - P&amp;L'!$C$9</f>
        <v>0</v>
      </c>
      <c r="H165" s="181">
        <f>(H21+H22+H99+H100)*'Data - P&amp;L'!$C$9</f>
        <v>0</v>
      </c>
      <c r="I165" s="181">
        <f>(I21+I22+I99+I100)*'Data - P&amp;L'!$C$9</f>
        <v>0</v>
      </c>
      <c r="J165" s="181">
        <f>(J21+J22+J99+J100)*'Data - P&amp;L'!$C$9</f>
        <v>0</v>
      </c>
      <c r="K165" s="181">
        <f>(K21+K22+K99+K100)*'Data - P&amp;L'!$C$9</f>
        <v>0</v>
      </c>
      <c r="L165" s="181">
        <f>(L21+L22+L99+L100)*'Data - P&amp;L'!$C$9</f>
        <v>0</v>
      </c>
      <c r="M165" s="181">
        <f>(M21+M22+M99+M100)*'Data - P&amp;L'!$C$9</f>
        <v>0</v>
      </c>
      <c r="N165" s="181">
        <f>(N21+N22+N99+N100)*'Data - P&amp;L'!$C$9</f>
        <v>0</v>
      </c>
      <c r="O165" s="181">
        <f>(O21+O22+O99+O100)*'Data - P&amp;L'!$C$9</f>
        <v>0</v>
      </c>
      <c r="P165" s="181">
        <f>(P21+P22+P99+P100)*'Data - P&amp;L'!$C$9</f>
        <v>0</v>
      </c>
      <c r="Q165" s="181">
        <f>(Q21+Q22+Q99+Q100)*'Data - P&amp;L'!$C$9</f>
        <v>0</v>
      </c>
      <c r="R165" s="181">
        <f>(R21+R22+R99+R100)*'Data - P&amp;L'!$C$9</f>
        <v>0</v>
      </c>
      <c r="S165" s="181">
        <f>(S21+S22+S99+S100)*'Data - P&amp;L'!$C$9</f>
        <v>0</v>
      </c>
      <c r="T165" s="181">
        <f>(T21+T22+T99+T100)*'Data - P&amp;L'!$C$9</f>
        <v>0</v>
      </c>
      <c r="U165" s="181">
        <f>(U21+U22+U99+U100)*'Data - P&amp;L'!$C$9</f>
        <v>0</v>
      </c>
      <c r="V165" s="181">
        <f>(V21+V22+V99+V100)*'Data - P&amp;L'!$C$9</f>
        <v>0</v>
      </c>
      <c r="W165" s="181">
        <f>(W21+W22+W99+W100)*'Data - P&amp;L'!$C$9</f>
        <v>0</v>
      </c>
      <c r="X165" s="181">
        <f>(X21+X22+X99+X100)*'Data - P&amp;L'!$C$9</f>
        <v>0</v>
      </c>
      <c r="Y165" s="181">
        <f>(Y21+Y22+Y99+Y100)*'Data - P&amp;L'!$C$9</f>
        <v>0</v>
      </c>
      <c r="Z165" s="181">
        <f>(Z21+Z22+Z99+Z100)*'Data - P&amp;L'!$C$9</f>
        <v>0</v>
      </c>
      <c r="AA165" s="181">
        <f>(AA21+AA22+AA99+AA100)*'Data - P&amp;L'!$C$9</f>
        <v>0</v>
      </c>
      <c r="AB165" s="181">
        <f>(AB21+AB22+AB99+AB100)*'Data - P&amp;L'!$C$9</f>
        <v>0</v>
      </c>
      <c r="AC165" s="181">
        <f>(AC21+AC22+AC99+AC100)*'Data - P&amp;L'!$C$9</f>
        <v>0</v>
      </c>
      <c r="AD165" s="181">
        <f>(AD21+AD22+AD99+AD100)*'Data - P&amp;L'!$C$9</f>
        <v>0</v>
      </c>
      <c r="AE165" s="383">
        <f t="shared" si="40"/>
        <v>0</v>
      </c>
    </row>
    <row r="166">
      <c r="A166" s="917" t="s">
        <v>1994</v>
      </c>
      <c r="B166" s="181">
        <f>(B23+B24+B101+B102)*'Data - P&amp;L'!$C$5</f>
        <v>0</v>
      </c>
      <c r="C166" s="181">
        <f>(C23+C24+C101+C102)*'Data - P&amp;L'!$C$5</f>
        <v>0</v>
      </c>
      <c r="D166" s="181">
        <f>(D23+D24+D101+D102)*'Data - P&amp;L'!$C$5</f>
        <v>0</v>
      </c>
      <c r="E166" s="181">
        <f>(E23+E24+E101+E102)*'Data - P&amp;L'!$C$5</f>
        <v>0</v>
      </c>
      <c r="F166" s="181">
        <f>(F23+F24+F101+F102)*'Data - P&amp;L'!$C$5</f>
        <v>0</v>
      </c>
      <c r="G166" s="181">
        <f>(G23+G24+G101+G102)*'Data - P&amp;L'!$C$5</f>
        <v>0</v>
      </c>
      <c r="H166" s="181">
        <f>(H23+H24+H101+H102)*'Data - P&amp;L'!$C$5</f>
        <v>0</v>
      </c>
      <c r="I166" s="181">
        <f>(I23+I24+I101+I102)*'Data - P&amp;L'!$C$5</f>
        <v>0</v>
      </c>
      <c r="J166" s="181">
        <f>(J23+J24+J101+J102)*'Data - P&amp;L'!$C$5</f>
        <v>0</v>
      </c>
      <c r="K166" s="181">
        <f>(K23+K24+K101+K102)*'Data - P&amp;L'!$C$5</f>
        <v>0</v>
      </c>
      <c r="L166" s="181">
        <f>(L23+L24+L101+L102)*'Data - P&amp;L'!$C$5</f>
        <v>0</v>
      </c>
      <c r="M166" s="181">
        <f>(M23+M24+M101+M102)*'Data - P&amp;L'!$C$5</f>
        <v>0</v>
      </c>
      <c r="N166" s="181">
        <f>(N23+N24+N101+N102)*'Data - P&amp;L'!$C$5</f>
        <v>0</v>
      </c>
      <c r="O166" s="181">
        <f>(O23+O24+O101+O102)*'Data - P&amp;L'!$C$5</f>
        <v>0</v>
      </c>
      <c r="P166" s="181">
        <f>(P23+P24+P101+P102)*'Data - P&amp;L'!$C$5</f>
        <v>0</v>
      </c>
      <c r="Q166" s="181">
        <f>(Q23+Q24+Q101+Q102)*'Data - P&amp;L'!$C$5</f>
        <v>0</v>
      </c>
      <c r="R166" s="181">
        <f>(R23+R24+R101+R102)*'Data - P&amp;L'!$C$5</f>
        <v>0</v>
      </c>
      <c r="S166" s="181">
        <f>(S23+S24+S101+S102)*'Data - P&amp;L'!$C$5</f>
        <v>0</v>
      </c>
      <c r="T166" s="181">
        <f>(T23+T24+T101+T102)*'Data - P&amp;L'!$C$5</f>
        <v>0</v>
      </c>
      <c r="U166" s="181">
        <f>(U23+U24+U101+U102)*'Data - P&amp;L'!$C$5</f>
        <v>0</v>
      </c>
      <c r="V166" s="181">
        <f>(V23+V24+V101+V102)*'Data - P&amp;L'!$C$5</f>
        <v>0</v>
      </c>
      <c r="W166" s="181">
        <f>(W23+W24+W101+W102)*'Data - P&amp;L'!$C$5</f>
        <v>0</v>
      </c>
      <c r="X166" s="181">
        <f>(X23+X24+X101+X102)*'Data - P&amp;L'!$C$5</f>
        <v>0</v>
      </c>
      <c r="Y166" s="181">
        <f>(Y23+Y24+Y101+Y102)*'Data - P&amp;L'!$C$5</f>
        <v>0</v>
      </c>
      <c r="Z166" s="181">
        <f>(Z23+Z24+Z101+Z102)*'Data - P&amp;L'!$C$5</f>
        <v>0</v>
      </c>
      <c r="AA166" s="181">
        <f>(AA23+AA24+AA101+AA102)*'Data - P&amp;L'!$C$5</f>
        <v>0</v>
      </c>
      <c r="AB166" s="181">
        <f>(AB23+AB24+AB101+AB102)*'Data - P&amp;L'!$C$5</f>
        <v>0</v>
      </c>
      <c r="AC166" s="181">
        <f>(AC23+AC24+AC101+AC102)*'Data - P&amp;L'!$C$5</f>
        <v>0</v>
      </c>
      <c r="AD166" s="181">
        <f>(AD23+AD24+AD101+AD102)*'Data - P&amp;L'!$C$5</f>
        <v>0</v>
      </c>
      <c r="AE166" s="383">
        <f t="shared" si="40"/>
        <v>0</v>
      </c>
    </row>
    <row r="167">
      <c r="A167" s="917" t="s">
        <v>1995</v>
      </c>
      <c r="B167" s="181">
        <f>(B25+B26+B103+B104)*'Data - P&amp;L'!$C$10</f>
        <v>0</v>
      </c>
      <c r="C167" s="181">
        <f>(C25+C26+C103+C104)*'Data - P&amp;L'!$C$10</f>
        <v>0</v>
      </c>
      <c r="D167" s="181">
        <f>(D25+D26+D103+D104)*'Data - P&amp;L'!$C$10</f>
        <v>0</v>
      </c>
      <c r="E167" s="181">
        <f>(E25+E26+E103+E104)*'Data - P&amp;L'!$C$10</f>
        <v>0</v>
      </c>
      <c r="F167" s="181">
        <f>(F25+F26+F103+F104)*'Data - P&amp;L'!$C$10</f>
        <v>0</v>
      </c>
      <c r="G167" s="181">
        <f>(G25+G26+G103+G104)*'Data - P&amp;L'!$C$10</f>
        <v>0</v>
      </c>
      <c r="H167" s="181">
        <f>(H25+H26+H103+H104)*'Data - P&amp;L'!$C$10</f>
        <v>0</v>
      </c>
      <c r="I167" s="181">
        <f>(I25+I26+I103+I104)*'Data - P&amp;L'!$C$10</f>
        <v>0</v>
      </c>
      <c r="J167" s="181">
        <f>(J25+J26+J103+J104)*'Data - P&amp;L'!$C$10</f>
        <v>0</v>
      </c>
      <c r="K167" s="181">
        <f>(K25+K26+K103+K104)*'Data - P&amp;L'!$C$10</f>
        <v>0</v>
      </c>
      <c r="L167" s="181">
        <f>(L25+L26+L103+L104)*'Data - P&amp;L'!$C$10</f>
        <v>0</v>
      </c>
      <c r="M167" s="181">
        <f>(M25+M26+M103+M104)*'Data - P&amp;L'!$C$10</f>
        <v>0</v>
      </c>
      <c r="N167" s="181">
        <f>(N25+N26+N103+N104)*'Data - P&amp;L'!$C$10</f>
        <v>0</v>
      </c>
      <c r="O167" s="181">
        <f>(O25+O26+O103+O104)*'Data - P&amp;L'!$C$10</f>
        <v>0</v>
      </c>
      <c r="P167" s="181">
        <f>(P25+P26+P103+P104)*'Data - P&amp;L'!$C$10</f>
        <v>0</v>
      </c>
      <c r="Q167" s="181">
        <f>(Q25+Q26+Q103+Q104)*'Data - P&amp;L'!$C$10</f>
        <v>0</v>
      </c>
      <c r="R167" s="181">
        <f>(R25+R26+R103+R104)*'Data - P&amp;L'!$C$10</f>
        <v>0</v>
      </c>
      <c r="S167" s="181">
        <f>(S25+S26+S103+S104)*'Data - P&amp;L'!$C$10</f>
        <v>0</v>
      </c>
      <c r="T167" s="181">
        <f>(T25+T26+T103+T104)*'Data - P&amp;L'!$C$10</f>
        <v>0</v>
      </c>
      <c r="U167" s="181">
        <f>(U25+U26+U103+U104)*'Data - P&amp;L'!$C$10</f>
        <v>0</v>
      </c>
      <c r="V167" s="181">
        <f>(V25+V26+V103+V104)*'Data - P&amp;L'!$C$10</f>
        <v>0</v>
      </c>
      <c r="W167" s="181">
        <f>(W25+W26+W103+W104)*'Data - P&amp;L'!$C$10</f>
        <v>0</v>
      </c>
      <c r="X167" s="181">
        <f>(X25+X26+X103+X104)*'Data - P&amp;L'!$C$10</f>
        <v>0</v>
      </c>
      <c r="Y167" s="181">
        <f>(Y25+Y26+Y103+Y104)*'Data - P&amp;L'!$C$10</f>
        <v>0</v>
      </c>
      <c r="Z167" s="181">
        <f>(Z25+Z26+Z103+Z104)*'Data - P&amp;L'!$C$10</f>
        <v>0</v>
      </c>
      <c r="AA167" s="181">
        <f>(AA25+AA26+AA103+AA104)*'Data - P&amp;L'!$C$10</f>
        <v>0</v>
      </c>
      <c r="AB167" s="181">
        <f>(AB25+AB26+AB103+AB104)*'Data - P&amp;L'!$C$10</f>
        <v>0</v>
      </c>
      <c r="AC167" s="181">
        <f>(AC25+AC26+AC103+AC104)*'Data - P&amp;L'!$C$10</f>
        <v>0</v>
      </c>
      <c r="AD167" s="181">
        <f>(AD25+AD26+AD103+AD104)*'Data - P&amp;L'!$C$10</f>
        <v>0</v>
      </c>
      <c r="AE167" s="383">
        <f t="shared" si="40"/>
        <v>0</v>
      </c>
    </row>
    <row r="168">
      <c r="A168" s="918" t="s">
        <v>1996</v>
      </c>
      <c r="B168" s="919">
        <f>(B17*'Data - P&amp;L'!$C$38)+(B95*'Data - P&amp;L'!$C$39)</f>
        <v>1385.04</v>
      </c>
      <c r="C168" s="919">
        <f>(C17*'Data - P&amp;L'!$C$38)+(C95*'Data - P&amp;L'!$C$39)</f>
        <v>1874.58</v>
      </c>
      <c r="D168" s="919">
        <f>(D17*'Data - P&amp;L'!$C$38)+(D95*'Data - P&amp;L'!$C$39)</f>
        <v>2435.76</v>
      </c>
      <c r="E168" s="919">
        <f>(E17*'Data - P&amp;L'!$C$38)+(E95*'Data - P&amp;L'!$C$39)</f>
        <v>3426.78</v>
      </c>
      <c r="F168" s="919">
        <f>(F17*'Data - P&amp;L'!$C$38)+(F95*'Data - P&amp;L'!$C$39)</f>
        <v>4119.3</v>
      </c>
      <c r="G168" s="919">
        <f>(G17*'Data - P&amp;L'!$C$38)+(G95*'Data - P&amp;L'!$C$39)</f>
        <v>4358.1</v>
      </c>
      <c r="H168" s="919">
        <f>(H17*'Data - P&amp;L'!$C$38)+(H95*'Data - P&amp;L'!$C$39)</f>
        <v>5098.38</v>
      </c>
      <c r="I168" s="919">
        <f>(I17*'Data - P&amp;L'!$C$38)+(I95*'Data - P&amp;L'!$C$39)</f>
        <v>5181.96</v>
      </c>
      <c r="J168" s="919">
        <f>(J17*'Data - P&amp;L'!$C$38)+(J95*'Data - P&amp;L'!$C$39)</f>
        <v>6746.1</v>
      </c>
      <c r="K168" s="919">
        <f>(K17*'Data - P&amp;L'!$C$38)+(K95*'Data - P&amp;L'!$C$39)</f>
        <v>3343.2</v>
      </c>
      <c r="L168" s="919">
        <f>(L17*'Data - P&amp;L'!$C$38)+(L95*'Data - P&amp;L'!$C$39)</f>
        <v>2244.72</v>
      </c>
      <c r="M168" s="919">
        <f>(M17*'Data - P&amp;L'!$C$38)+(M95*'Data - P&amp;L'!$C$39)</f>
        <v>1134.3</v>
      </c>
      <c r="N168" s="919">
        <f>(N17*'Data - P&amp;L'!$C$38)+(N95*'Data - P&amp;L'!$C$39)</f>
        <v>1122.36</v>
      </c>
      <c r="O168" s="919">
        <f>(O17*'Data - P&amp;L'!$C$38)+(O95*'Data - P&amp;L'!$C$39)</f>
        <v>1062.66</v>
      </c>
      <c r="P168" s="919">
        <f>(P17*'Data - P&amp;L'!$C$38)+(P95*'Data - P&amp;L'!$C$39)</f>
        <v>1050.72</v>
      </c>
      <c r="Q168" s="919">
        <f>(Q17*'Data - P&amp;L'!$C$38)+(Q95*'Data - P&amp;L'!$C$39)</f>
        <v>1385.04</v>
      </c>
      <c r="R168" s="919">
        <f>(R17*'Data - P&amp;L'!$C$38)+(R95*'Data - P&amp;L'!$C$39)</f>
        <v>799.98</v>
      </c>
      <c r="S168" s="919">
        <f>(S17*'Data - P&amp;L'!$C$38)+(S95*'Data - P&amp;L'!$C$39)</f>
        <v>1170.12</v>
      </c>
      <c r="T168" s="919">
        <f>(T17*'Data - P&amp;L'!$C$38)+(T95*'Data - P&amp;L'!$C$39)</f>
        <v>1098.48</v>
      </c>
      <c r="U168" s="919">
        <f>(U17*'Data - P&amp;L'!$C$38)+(U95*'Data - P&amp;L'!$C$39)</f>
        <v>883.56</v>
      </c>
      <c r="V168" s="919">
        <f>(V17*'Data - P&amp;L'!$C$38)+(V95*'Data - P&amp;L'!$C$39)</f>
        <v>979.08</v>
      </c>
      <c r="W168" s="919">
        <f>(W17*'Data - P&amp;L'!$C$38)+(W95*'Data - P&amp;L'!$C$39)</f>
        <v>859.68</v>
      </c>
      <c r="X168" s="919">
        <f>(X17*'Data - P&amp;L'!$C$38)+(X95*'Data - P&amp;L'!$C$39)</f>
        <v>1217.88</v>
      </c>
      <c r="Y168" s="919">
        <f>(Y17*'Data - P&amp;L'!$C$38)+(Y95*'Data - P&amp;L'!$C$39)</f>
        <v>728.34</v>
      </c>
      <c r="Z168" s="919">
        <f>(Z17*'Data - P&amp;L'!$C$38)+(Z95*'Data - P&amp;L'!$C$39)</f>
        <v>871.62</v>
      </c>
      <c r="AA168" s="919">
        <f>(AA17*'Data - P&amp;L'!$C$38)+(AA95*'Data - P&amp;L'!$C$39)</f>
        <v>752.22</v>
      </c>
      <c r="AB168" s="919">
        <f>(AB17*'Data - P&amp;L'!$C$38)+(AB95*'Data - P&amp;L'!$C$39)</f>
        <v>716.4</v>
      </c>
      <c r="AC168" s="919">
        <f>(AC17*'Data - P&amp;L'!$C$38)+(AC95*'Data - P&amp;L'!$C$39)</f>
        <v>608.94</v>
      </c>
      <c r="AD168" s="919">
        <f>(AD17*'Data - P&amp;L'!$C$38)+(AD95*'Data - P&amp;L'!$C$39)</f>
        <v>644.76</v>
      </c>
      <c r="AE168" s="920">
        <f t="shared" si="40"/>
        <v>57300.06</v>
      </c>
    </row>
    <row r="169">
      <c r="A169" s="917" t="s">
        <v>1997</v>
      </c>
      <c r="B169" s="181">
        <f>(B17*'Data - P&amp;L'!$C$34)+(B95*'Data - P&amp;L'!$C$35)</f>
        <v>1675.2</v>
      </c>
      <c r="C169" s="181">
        <f>(C17*'Data - P&amp;L'!$C$34)+(C95*'Data - P&amp;L'!$C$35)</f>
        <v>2311.38</v>
      </c>
      <c r="D169" s="181">
        <f>(D17*'Data - P&amp;L'!$C$34)+(D95*'Data - P&amp;L'!$C$35)</f>
        <v>3072.24</v>
      </c>
      <c r="E169" s="181">
        <f>(E17*'Data - P&amp;L'!$C$34)+(E95*'Data - P&amp;L'!$C$35)</f>
        <v>4219.26</v>
      </c>
      <c r="F169" s="181">
        <f>(F17*'Data - P&amp;L'!$C$34)+(F95*'Data - P&amp;L'!$C$35)</f>
        <v>5036.58</v>
      </c>
      <c r="G169" s="181">
        <f>(G17*'Data - P&amp;L'!$C$34)+(G95*'Data - P&amp;L'!$C$35)</f>
        <v>5340.9</v>
      </c>
      <c r="H169" s="181">
        <f>(H17*'Data - P&amp;L'!$C$34)+(H95*'Data - P&amp;L'!$C$35)</f>
        <v>6112.38</v>
      </c>
      <c r="I169" s="181">
        <f>(I17*'Data - P&amp;L'!$C$34)+(I95*'Data - P&amp;L'!$C$35)</f>
        <v>6236.52</v>
      </c>
      <c r="J169" s="181">
        <f>(J17*'Data - P&amp;L'!$C$34)+(J95*'Data - P&amp;L'!$C$35)</f>
        <v>8122.02</v>
      </c>
      <c r="K169" s="181">
        <f>(K17*'Data - P&amp;L'!$C$34)+(K95*'Data - P&amp;L'!$C$35)</f>
        <v>4216.8</v>
      </c>
      <c r="L169" s="181">
        <f>(L17*'Data - P&amp;L'!$C$34)+(L95*'Data - P&amp;L'!$C$35)</f>
        <v>2644.08</v>
      </c>
      <c r="M169" s="181">
        <f>(M17*'Data - P&amp;L'!$C$34)+(M95*'Data - P&amp;L'!$C$35)</f>
        <v>1368.3</v>
      </c>
      <c r="N169" s="181">
        <f>(N17*'Data - P&amp;L'!$C$34)+(N95*'Data - P&amp;L'!$C$35)</f>
        <v>1359.48</v>
      </c>
      <c r="O169" s="181">
        <f>(O17*'Data - P&amp;L'!$C$34)+(O95*'Data - P&amp;L'!$C$35)</f>
        <v>1284.18</v>
      </c>
      <c r="P169" s="181">
        <f>(P17*'Data - P&amp;L'!$C$34)+(P95*'Data - P&amp;L'!$C$35)</f>
        <v>1278.48</v>
      </c>
      <c r="Q169" s="181">
        <f>(Q17*'Data - P&amp;L'!$C$34)+(Q95*'Data - P&amp;L'!$C$35)</f>
        <v>1684.56</v>
      </c>
      <c r="R169" s="181">
        <f>(R17*'Data - P&amp;L'!$C$34)+(R95*'Data - P&amp;L'!$C$35)</f>
        <v>1009.02</v>
      </c>
      <c r="S169" s="181">
        <f>(S17*'Data - P&amp;L'!$C$34)+(S95*'Data - P&amp;L'!$C$35)</f>
        <v>1422.84</v>
      </c>
      <c r="T169" s="181">
        <f>(T17*'Data - P&amp;L'!$C$34)+(T95*'Data - P&amp;L'!$C$35)</f>
        <v>1316.88</v>
      </c>
      <c r="U169" s="181">
        <f>(U17*'Data - P&amp;L'!$C$34)+(U95*'Data - P&amp;L'!$C$35)</f>
        <v>1064.52</v>
      </c>
      <c r="V169" s="181">
        <f>(V17*'Data - P&amp;L'!$C$34)+(V95*'Data - P&amp;L'!$C$35)</f>
        <v>1172.52</v>
      </c>
      <c r="W169" s="181">
        <f>(W17*'Data - P&amp;L'!$C$34)+(W95*'Data - P&amp;L'!$C$35)</f>
        <v>1053.12</v>
      </c>
      <c r="X169" s="181">
        <f>(X17*'Data - P&amp;L'!$C$34)+(X95*'Data - P&amp;L'!$C$35)</f>
        <v>1476.84</v>
      </c>
      <c r="Y169" s="181">
        <f>(Y17*'Data - P&amp;L'!$C$34)+(Y95*'Data - P&amp;L'!$C$35)</f>
        <v>918.66</v>
      </c>
      <c r="Z169" s="181">
        <f>(Z17*'Data - P&amp;L'!$C$34)+(Z95*'Data - P&amp;L'!$C$35)</f>
        <v>1040.1</v>
      </c>
      <c r="AA169" s="181">
        <f>(AA17*'Data - P&amp;L'!$C$34)+(AA95*'Data - P&amp;L'!$C$35)</f>
        <v>908.22</v>
      </c>
      <c r="AB169" s="181">
        <f>(AB17*'Data - P&amp;L'!$C$34)+(AB95*'Data - P&amp;L'!$C$35)</f>
        <v>875.52</v>
      </c>
      <c r="AC169" s="181">
        <f>(AC17*'Data - P&amp;L'!$C$34)+(AC95*'Data - P&amp;L'!$C$35)</f>
        <v>730.62</v>
      </c>
      <c r="AD169" s="181">
        <f>(AD17*'Data - P&amp;L'!$C$34)+(AD95*'Data - P&amp;L'!$C$35)</f>
        <v>778.92</v>
      </c>
      <c r="AE169" s="383">
        <f t="shared" si="40"/>
        <v>69730.14</v>
      </c>
    </row>
    <row r="170">
      <c r="A170" s="917" t="s">
        <v>1998</v>
      </c>
      <c r="B170" s="181">
        <f>(B27*'Data - P&amp;L'!$D$38)+(B105*'Data - P&amp;L'!$D$39)</f>
        <v>0</v>
      </c>
      <c r="C170" s="181">
        <f>(C27*'Data - P&amp;L'!$D$38)+(C105*'Data - P&amp;L'!$D$39)</f>
        <v>0</v>
      </c>
      <c r="D170" s="181">
        <f>(D27*'Data - P&amp;L'!$D$38)+(D105*'Data - P&amp;L'!$D$39)</f>
        <v>0</v>
      </c>
      <c r="E170" s="181">
        <f>(E27*'Data - P&amp;L'!$D$38)+(E105*'Data - P&amp;L'!$D$39)</f>
        <v>0</v>
      </c>
      <c r="F170" s="181">
        <f>(F27*'Data - P&amp;L'!$D$38)+(F105*'Data - P&amp;L'!$D$39)</f>
        <v>0</v>
      </c>
      <c r="G170" s="181">
        <f>(G27*'Data - P&amp;L'!$D$38)+(G105*'Data - P&amp;L'!$D$39)</f>
        <v>0</v>
      </c>
      <c r="H170" s="181">
        <f>(H27*'Data - P&amp;L'!$D$38)+(H105*'Data - P&amp;L'!$D$39)</f>
        <v>0</v>
      </c>
      <c r="I170" s="181">
        <f>(I27*'Data - P&amp;L'!$D$38)+(I105*'Data - P&amp;L'!$D$39)</f>
        <v>0</v>
      </c>
      <c r="J170" s="181">
        <f>(J27*'Data - P&amp;L'!$D$38)+(J105*'Data - P&amp;L'!$D$39)</f>
        <v>0</v>
      </c>
      <c r="K170" s="181">
        <f>(K27*'Data - P&amp;L'!$D$38)+(K105*'Data - P&amp;L'!$D$39)</f>
        <v>0</v>
      </c>
      <c r="L170" s="181">
        <f>(L27*'Data - P&amp;L'!$D$38)+(L105*'Data - P&amp;L'!$D$39)</f>
        <v>0</v>
      </c>
      <c r="M170" s="181">
        <f>(M27*'Data - P&amp;L'!$D$38)+(M105*'Data - P&amp;L'!$D$39)</f>
        <v>0</v>
      </c>
      <c r="N170" s="181">
        <f>(N27*'Data - P&amp;L'!$D$38)+(N105*'Data - P&amp;L'!$D$39)</f>
        <v>0</v>
      </c>
      <c r="O170" s="181">
        <f>(O27*'Data - P&amp;L'!$D$38)+(O105*'Data - P&amp;L'!$D$39)</f>
        <v>0</v>
      </c>
      <c r="P170" s="181">
        <f>(P27*'Data - P&amp;L'!$D$38)+(P105*'Data - P&amp;L'!$D$39)</f>
        <v>0</v>
      </c>
      <c r="Q170" s="181">
        <f>(Q27*'Data - P&amp;L'!$D$38)+(Q105*'Data - P&amp;L'!$D$39)</f>
        <v>0</v>
      </c>
      <c r="R170" s="181">
        <f>(R27*'Data - P&amp;L'!$D$38)+(R105*'Data - P&amp;L'!$D$39)</f>
        <v>0</v>
      </c>
      <c r="S170" s="181">
        <f>(S27*'Data - P&amp;L'!$D$38)+(S105*'Data - P&amp;L'!$D$39)</f>
        <v>0</v>
      </c>
      <c r="T170" s="181">
        <f>(T27*'Data - P&amp;L'!$D$38)+(T105*'Data - P&amp;L'!$D$39)</f>
        <v>0</v>
      </c>
      <c r="U170" s="181">
        <f>(U27*'Data - P&amp;L'!$D$38)+(U105*'Data - P&amp;L'!$D$39)</f>
        <v>0</v>
      </c>
      <c r="V170" s="181">
        <f>(V27*'Data - P&amp;L'!$D$38)+(V105*'Data - P&amp;L'!$D$39)</f>
        <v>0</v>
      </c>
      <c r="W170" s="181">
        <f>(W27*'Data - P&amp;L'!$D$38)+(W105*'Data - P&amp;L'!$D$39)</f>
        <v>0</v>
      </c>
      <c r="X170" s="181">
        <f>(X27*'Data - P&amp;L'!$D$38)+(X105*'Data - P&amp;L'!$D$39)</f>
        <v>0</v>
      </c>
      <c r="Y170" s="181">
        <f>(Y27*'Data - P&amp;L'!$D$38)+(Y105*'Data - P&amp;L'!$D$39)</f>
        <v>0</v>
      </c>
      <c r="Z170" s="181">
        <f>(Z27*'Data - P&amp;L'!$D$38)+(Z105*'Data - P&amp;L'!$D$39)</f>
        <v>0</v>
      </c>
      <c r="AA170" s="181">
        <f>(AA27*'Data - P&amp;L'!$D$38)+(AA105*'Data - P&amp;L'!$D$39)</f>
        <v>0</v>
      </c>
      <c r="AB170" s="181">
        <f>(AB27*'Data - P&amp;L'!$D$38)+(AB105*'Data - P&amp;L'!$D$39)</f>
        <v>0</v>
      </c>
      <c r="AC170" s="181">
        <f>(AC27*'Data - P&amp;L'!$D$38)+(AC105*'Data - P&amp;L'!$D$39)</f>
        <v>0</v>
      </c>
      <c r="AD170" s="181">
        <f>(AD27*'Data - P&amp;L'!$D$38)+(AD105*'Data - P&amp;L'!$D$39)</f>
        <v>0</v>
      </c>
      <c r="AE170" s="383">
        <f t="shared" si="40"/>
        <v>0</v>
      </c>
    </row>
    <row r="171">
      <c r="A171" s="921" t="s">
        <v>1999</v>
      </c>
      <c r="B171" s="914">
        <f>(B27*'Data - P&amp;L'!$D$34)+(B105*'Data - P&amp;L'!$D$35)</f>
        <v>0</v>
      </c>
      <c r="C171" s="914">
        <f>(C27*'Data - P&amp;L'!$D$34)+(C105*'Data - P&amp;L'!$D$35)</f>
        <v>0</v>
      </c>
      <c r="D171" s="914">
        <f>(D27*'Data - P&amp;L'!$D$34)+(D105*'Data - P&amp;L'!$D$35)</f>
        <v>0</v>
      </c>
      <c r="E171" s="914">
        <f>(E27*'Data - P&amp;L'!$D$34)+(E105*'Data - P&amp;L'!$D$35)</f>
        <v>0</v>
      </c>
      <c r="F171" s="914">
        <f>(F27*'Data - P&amp;L'!$D$34)+(F105*'Data - P&amp;L'!$D$35)</f>
        <v>0</v>
      </c>
      <c r="G171" s="914">
        <f>(G27*'Data - P&amp;L'!$D$34)+(G105*'Data - P&amp;L'!$D$35)</f>
        <v>0</v>
      </c>
      <c r="H171" s="914">
        <f>(H27*'Data - P&amp;L'!$D$34)+(H105*'Data - P&amp;L'!$D$35)</f>
        <v>0</v>
      </c>
      <c r="I171" s="914">
        <f>(I27*'Data - P&amp;L'!$D$34)+(I105*'Data - P&amp;L'!$D$35)</f>
        <v>0</v>
      </c>
      <c r="J171" s="914">
        <f>(J27*'Data - P&amp;L'!$D$34)+(J105*'Data - P&amp;L'!$D$35)</f>
        <v>0</v>
      </c>
      <c r="K171" s="914">
        <f>(K27*'Data - P&amp;L'!$D$34)+(K105*'Data - P&amp;L'!$D$35)</f>
        <v>0</v>
      </c>
      <c r="L171" s="914">
        <f>(L27*'Data - P&amp;L'!$D$34)+(L105*'Data - P&amp;L'!$D$35)</f>
        <v>0</v>
      </c>
      <c r="M171" s="914">
        <f>(M27*'Data - P&amp;L'!$D$34)+(M105*'Data - P&amp;L'!$D$35)</f>
        <v>0</v>
      </c>
      <c r="N171" s="914">
        <f>(N27*'Data - P&amp;L'!$D$34)+(N105*'Data - P&amp;L'!$D$35)</f>
        <v>0</v>
      </c>
      <c r="O171" s="914">
        <f>(O27*'Data - P&amp;L'!$D$34)+(O105*'Data - P&amp;L'!$D$35)</f>
        <v>0</v>
      </c>
      <c r="P171" s="914">
        <f>(P27*'Data - P&amp;L'!$D$34)+(P105*'Data - P&amp;L'!$D$35)</f>
        <v>0</v>
      </c>
      <c r="Q171" s="914">
        <f>(Q27*'Data - P&amp;L'!$D$34)+(Q105*'Data - P&amp;L'!$D$35)</f>
        <v>0</v>
      </c>
      <c r="R171" s="914">
        <f>(R27*'Data - P&amp;L'!$D$34)+(R105*'Data - P&amp;L'!$D$35)</f>
        <v>0</v>
      </c>
      <c r="S171" s="914">
        <f>(S27*'Data - P&amp;L'!$D$34)+(S105*'Data - P&amp;L'!$D$35)</f>
        <v>0</v>
      </c>
      <c r="T171" s="914">
        <f>(T27*'Data - P&amp;L'!$D$34)+(T105*'Data - P&amp;L'!$D$35)</f>
        <v>0</v>
      </c>
      <c r="U171" s="914">
        <f>(U27*'Data - P&amp;L'!$D$34)+(U105*'Data - P&amp;L'!$D$35)</f>
        <v>0</v>
      </c>
      <c r="V171" s="914">
        <f>(V27*'Data - P&amp;L'!$D$34)+(V105*'Data - P&amp;L'!$D$35)</f>
        <v>0</v>
      </c>
      <c r="W171" s="914">
        <f>(W27*'Data - P&amp;L'!$D$34)+(W105*'Data - P&amp;L'!$D$35)</f>
        <v>0</v>
      </c>
      <c r="X171" s="914">
        <f>(X27*'Data - P&amp;L'!$D$34)+(X105*'Data - P&amp;L'!$D$35)</f>
        <v>0</v>
      </c>
      <c r="Y171" s="914">
        <f>(Y27*'Data - P&amp;L'!$D$34)+(Y105*'Data - P&amp;L'!$D$35)</f>
        <v>0</v>
      </c>
      <c r="Z171" s="914">
        <f>(Z27*'Data - P&amp;L'!$D$34)+(Z105*'Data - P&amp;L'!$D$35)</f>
        <v>0</v>
      </c>
      <c r="AA171" s="914">
        <f>(AA27*'Data - P&amp;L'!$D$34)+(AA105*'Data - P&amp;L'!$D$35)</f>
        <v>0</v>
      </c>
      <c r="AB171" s="914">
        <f>(AB27*'Data - P&amp;L'!$D$34)+(AB105*'Data - P&amp;L'!$D$35)</f>
        <v>0</v>
      </c>
      <c r="AC171" s="914">
        <f>(AC27*'Data - P&amp;L'!$D$34)+(AC105*'Data - P&amp;L'!$D$35)</f>
        <v>0</v>
      </c>
      <c r="AD171" s="914">
        <f>(AD27*'Data - P&amp;L'!$D$34)+(AD105*'Data - P&amp;L'!$D$35)</f>
        <v>0</v>
      </c>
      <c r="AE171" s="915">
        <f t="shared" si="40"/>
        <v>0</v>
      </c>
    </row>
    <row r="172">
      <c r="AE172" s="424"/>
    </row>
    <row r="173">
      <c r="A173" s="922" t="s">
        <v>2000</v>
      </c>
      <c r="B173" s="923"/>
      <c r="C173" s="923"/>
      <c r="D173" s="923"/>
      <c r="E173" s="923"/>
      <c r="F173" s="923"/>
      <c r="G173" s="923"/>
      <c r="H173" s="923"/>
      <c r="I173" s="923"/>
      <c r="J173" s="923"/>
      <c r="K173" s="923"/>
      <c r="L173" s="923"/>
      <c r="M173" s="923"/>
      <c r="N173" s="923"/>
      <c r="O173" s="923"/>
      <c r="P173" s="923"/>
      <c r="Q173" s="923"/>
      <c r="R173" s="923"/>
      <c r="S173" s="923"/>
      <c r="T173" s="923"/>
      <c r="U173" s="923"/>
      <c r="V173" s="923"/>
      <c r="W173" s="923"/>
      <c r="X173" s="923"/>
      <c r="Y173" s="923"/>
      <c r="Z173" s="923"/>
      <c r="AA173" s="923"/>
      <c r="AB173" s="923"/>
      <c r="AC173" s="923"/>
      <c r="AD173" s="923"/>
      <c r="AE173" s="924"/>
    </row>
    <row r="174">
      <c r="A174" s="925">
        <f>SUM(B173:AD173)</f>
        <v>0</v>
      </c>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c r="AA174" s="491"/>
      <c r="AB174" s="491"/>
      <c r="AC174" s="491"/>
      <c r="AD174" s="491"/>
      <c r="AE174" s="383"/>
    </row>
    <row r="175">
      <c r="A175" s="926" t="s">
        <v>2001</v>
      </c>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c r="AA175" s="491"/>
      <c r="AB175" s="491"/>
      <c r="AC175" s="491"/>
      <c r="AD175" s="491"/>
      <c r="AE175" s="383"/>
    </row>
    <row r="176">
      <c r="A176" s="925">
        <f>SUM(B175:AD175)</f>
        <v>0</v>
      </c>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c r="AA176" s="491"/>
      <c r="AB176" s="491"/>
      <c r="AC176" s="491"/>
      <c r="AD176" s="491"/>
      <c r="AE176" s="383"/>
    </row>
    <row r="177">
      <c r="A177" s="922" t="s">
        <v>2002</v>
      </c>
      <c r="B177" s="923" t="str">
        <f t="shared" ref="B177:AD177" si="41">#REF!-B169</f>
        <v>#REF!</v>
      </c>
      <c r="C177" s="923" t="str">
        <f t="shared" si="41"/>
        <v>#REF!</v>
      </c>
      <c r="D177" s="923" t="str">
        <f t="shared" si="41"/>
        <v>#REF!</v>
      </c>
      <c r="E177" s="923" t="str">
        <f t="shared" si="41"/>
        <v>#REF!</v>
      </c>
      <c r="F177" s="923" t="str">
        <f t="shared" si="41"/>
        <v>#REF!</v>
      </c>
      <c r="G177" s="923" t="str">
        <f t="shared" si="41"/>
        <v>#REF!</v>
      </c>
      <c r="H177" s="923" t="str">
        <f t="shared" si="41"/>
        <v>#REF!</v>
      </c>
      <c r="I177" s="923" t="str">
        <f t="shared" si="41"/>
        <v>#REF!</v>
      </c>
      <c r="J177" s="923" t="str">
        <f t="shared" si="41"/>
        <v>#REF!</v>
      </c>
      <c r="K177" s="923" t="str">
        <f t="shared" si="41"/>
        <v>#REF!</v>
      </c>
      <c r="L177" s="923" t="str">
        <f t="shared" si="41"/>
        <v>#REF!</v>
      </c>
      <c r="M177" s="923" t="str">
        <f t="shared" si="41"/>
        <v>#REF!</v>
      </c>
      <c r="N177" s="923" t="str">
        <f t="shared" si="41"/>
        <v>#REF!</v>
      </c>
      <c r="O177" s="923" t="str">
        <f t="shared" si="41"/>
        <v>#REF!</v>
      </c>
      <c r="P177" s="923" t="str">
        <f t="shared" si="41"/>
        <v>#REF!</v>
      </c>
      <c r="Q177" s="923" t="str">
        <f t="shared" si="41"/>
        <v>#REF!</v>
      </c>
      <c r="R177" s="923" t="str">
        <f t="shared" si="41"/>
        <v>#REF!</v>
      </c>
      <c r="S177" s="923" t="str">
        <f t="shared" si="41"/>
        <v>#REF!</v>
      </c>
      <c r="T177" s="923" t="str">
        <f t="shared" si="41"/>
        <v>#REF!</v>
      </c>
      <c r="U177" s="923" t="str">
        <f t="shared" si="41"/>
        <v>#REF!</v>
      </c>
      <c r="V177" s="923" t="str">
        <f t="shared" si="41"/>
        <v>#REF!</v>
      </c>
      <c r="W177" s="923" t="str">
        <f t="shared" si="41"/>
        <v>#REF!</v>
      </c>
      <c r="X177" s="923" t="str">
        <f t="shared" si="41"/>
        <v>#REF!</v>
      </c>
      <c r="Y177" s="923" t="str">
        <f t="shared" si="41"/>
        <v>#REF!</v>
      </c>
      <c r="Z177" s="923" t="str">
        <f t="shared" si="41"/>
        <v>#REF!</v>
      </c>
      <c r="AA177" s="923" t="str">
        <f t="shared" si="41"/>
        <v>#REF!</v>
      </c>
      <c r="AB177" s="923" t="str">
        <f t="shared" si="41"/>
        <v>#REF!</v>
      </c>
      <c r="AC177" s="923" t="str">
        <f t="shared" si="41"/>
        <v>#REF!</v>
      </c>
      <c r="AD177" s="923" t="str">
        <f t="shared" si="41"/>
        <v>#REF!</v>
      </c>
      <c r="AE177" s="924" t="str">
        <f>SUM(B177:AD177)</f>
        <v>#REF!</v>
      </c>
    </row>
    <row r="178">
      <c r="A178" s="927" t="str">
        <f>SUM(B177:AD177)</f>
        <v>#REF!</v>
      </c>
      <c r="B178" s="928"/>
      <c r="C178" s="928"/>
      <c r="D178" s="928"/>
      <c r="E178" s="928"/>
      <c r="F178" s="928"/>
      <c r="G178" s="928"/>
      <c r="H178" s="928"/>
      <c r="I178" s="928"/>
      <c r="J178" s="928"/>
      <c r="K178" s="928"/>
      <c r="L178" s="928"/>
      <c r="M178" s="928"/>
      <c r="N178" s="928"/>
      <c r="O178" s="928"/>
      <c r="P178" s="928"/>
      <c r="Q178" s="928"/>
      <c r="R178" s="928"/>
      <c r="S178" s="928"/>
      <c r="T178" s="928"/>
      <c r="U178" s="928"/>
      <c r="V178" s="928"/>
      <c r="W178" s="928"/>
      <c r="X178" s="928"/>
      <c r="Y178" s="928"/>
      <c r="Z178" s="928"/>
      <c r="AA178" s="928"/>
      <c r="AB178" s="928"/>
      <c r="AC178" s="928"/>
      <c r="AD178" s="928"/>
      <c r="AE178" s="383"/>
    </row>
    <row r="179">
      <c r="A179" s="926" t="s">
        <v>2003</v>
      </c>
      <c r="B179" s="491" t="str">
        <f t="shared" ref="B179:AD179" si="42">#REF!-B171</f>
        <v>#REF!</v>
      </c>
      <c r="C179" s="491" t="str">
        <f t="shared" si="42"/>
        <v>#REF!</v>
      </c>
      <c r="D179" s="491" t="str">
        <f t="shared" si="42"/>
        <v>#REF!</v>
      </c>
      <c r="E179" s="491" t="str">
        <f t="shared" si="42"/>
        <v>#REF!</v>
      </c>
      <c r="F179" s="491" t="str">
        <f t="shared" si="42"/>
        <v>#REF!</v>
      </c>
      <c r="G179" s="491" t="str">
        <f t="shared" si="42"/>
        <v>#REF!</v>
      </c>
      <c r="H179" s="491" t="str">
        <f t="shared" si="42"/>
        <v>#REF!</v>
      </c>
      <c r="I179" s="491" t="str">
        <f t="shared" si="42"/>
        <v>#REF!</v>
      </c>
      <c r="J179" s="491" t="str">
        <f t="shared" si="42"/>
        <v>#REF!</v>
      </c>
      <c r="K179" s="491" t="str">
        <f t="shared" si="42"/>
        <v>#REF!</v>
      </c>
      <c r="L179" s="491" t="str">
        <f t="shared" si="42"/>
        <v>#REF!</v>
      </c>
      <c r="M179" s="491" t="str">
        <f t="shared" si="42"/>
        <v>#REF!</v>
      </c>
      <c r="N179" s="491" t="str">
        <f t="shared" si="42"/>
        <v>#REF!</v>
      </c>
      <c r="O179" s="491" t="str">
        <f t="shared" si="42"/>
        <v>#REF!</v>
      </c>
      <c r="P179" s="491" t="str">
        <f t="shared" si="42"/>
        <v>#REF!</v>
      </c>
      <c r="Q179" s="491" t="str">
        <f t="shared" si="42"/>
        <v>#REF!</v>
      </c>
      <c r="R179" s="491" t="str">
        <f t="shared" si="42"/>
        <v>#REF!</v>
      </c>
      <c r="S179" s="491" t="str">
        <f t="shared" si="42"/>
        <v>#REF!</v>
      </c>
      <c r="T179" s="491" t="str">
        <f t="shared" si="42"/>
        <v>#REF!</v>
      </c>
      <c r="U179" s="491" t="str">
        <f t="shared" si="42"/>
        <v>#REF!</v>
      </c>
      <c r="V179" s="491" t="str">
        <f t="shared" si="42"/>
        <v>#REF!</v>
      </c>
      <c r="W179" s="491" t="str">
        <f t="shared" si="42"/>
        <v>#REF!</v>
      </c>
      <c r="X179" s="491" t="str">
        <f t="shared" si="42"/>
        <v>#REF!</v>
      </c>
      <c r="Y179" s="491" t="str">
        <f t="shared" si="42"/>
        <v>#REF!</v>
      </c>
      <c r="Z179" s="491" t="str">
        <f t="shared" si="42"/>
        <v>#REF!</v>
      </c>
      <c r="AA179" s="491" t="str">
        <f t="shared" si="42"/>
        <v>#REF!</v>
      </c>
      <c r="AB179" s="491" t="str">
        <f t="shared" si="42"/>
        <v>#REF!</v>
      </c>
      <c r="AC179" s="491" t="str">
        <f t="shared" si="42"/>
        <v>#REF!</v>
      </c>
      <c r="AD179" s="491" t="str">
        <f t="shared" si="42"/>
        <v>#REF!</v>
      </c>
      <c r="AE179" s="383" t="str">
        <f>SUM(B179:AD179)</f>
        <v>#REF!</v>
      </c>
    </row>
    <row r="180">
      <c r="A180" s="929" t="str">
        <f>SUM(B179:AD179)</f>
        <v>#REF!</v>
      </c>
      <c r="B180" s="930"/>
      <c r="C180" s="930"/>
      <c r="D180" s="930"/>
      <c r="E180" s="930"/>
      <c r="F180" s="930"/>
      <c r="G180" s="930"/>
      <c r="H180" s="930"/>
      <c r="I180" s="930"/>
      <c r="J180" s="930"/>
      <c r="K180" s="930"/>
      <c r="L180" s="930"/>
      <c r="M180" s="930"/>
      <c r="N180" s="930"/>
      <c r="O180" s="930"/>
      <c r="P180" s="930"/>
      <c r="Q180" s="930"/>
      <c r="R180" s="930"/>
      <c r="S180" s="930"/>
      <c r="T180" s="930"/>
      <c r="U180" s="930"/>
      <c r="V180" s="930"/>
      <c r="W180" s="930"/>
      <c r="X180" s="930"/>
      <c r="Y180" s="930"/>
      <c r="Z180" s="930"/>
      <c r="AA180" s="930"/>
      <c r="AB180" s="930"/>
      <c r="AC180" s="930"/>
      <c r="AD180" s="930"/>
      <c r="AE180" s="931"/>
    </row>
    <row r="181">
      <c r="AE181" s="424"/>
    </row>
    <row r="182">
      <c r="AE182" s="424"/>
    </row>
    <row r="183">
      <c r="AE183" s="424"/>
    </row>
    <row r="184">
      <c r="AE184" s="424"/>
    </row>
    <row r="185">
      <c r="AE185" s="424"/>
    </row>
    <row r="186">
      <c r="AE186" s="424"/>
    </row>
    <row r="187">
      <c r="AE187" s="424"/>
    </row>
    <row r="188">
      <c r="AE188" s="424"/>
    </row>
    <row r="189">
      <c r="AE189" s="424"/>
    </row>
    <row r="190">
      <c r="AE190" s="424"/>
    </row>
    <row r="191">
      <c r="AE191" s="424"/>
    </row>
    <row r="192">
      <c r="AE192" s="424"/>
    </row>
    <row r="193">
      <c r="AE193" s="424"/>
    </row>
    <row r="194">
      <c r="AE194" s="424"/>
    </row>
    <row r="195">
      <c r="AE195" s="424"/>
    </row>
    <row r="196">
      <c r="AE196" s="424"/>
    </row>
    <row r="197">
      <c r="AE197" s="424"/>
    </row>
    <row r="198">
      <c r="AE198" s="424"/>
    </row>
    <row r="199">
      <c r="AE199" s="424"/>
    </row>
    <row r="200">
      <c r="AE200" s="424"/>
    </row>
    <row r="201">
      <c r="AE201" s="424"/>
    </row>
    <row r="202">
      <c r="AE202" s="424"/>
    </row>
    <row r="203">
      <c r="AE203" s="424"/>
    </row>
    <row r="204">
      <c r="AE204" s="424"/>
    </row>
    <row r="205">
      <c r="AE205" s="424"/>
    </row>
    <row r="206">
      <c r="AE206" s="424"/>
    </row>
    <row r="207">
      <c r="AE207" s="424"/>
    </row>
    <row r="208">
      <c r="AE208" s="424"/>
    </row>
    <row r="209">
      <c r="AE209" s="424"/>
    </row>
    <row r="210">
      <c r="AE210" s="424"/>
    </row>
    <row r="211">
      <c r="AE211" s="424"/>
    </row>
    <row r="212">
      <c r="AE212" s="424"/>
    </row>
    <row r="213">
      <c r="AE213" s="424"/>
    </row>
    <row r="214">
      <c r="AE214" s="424"/>
    </row>
    <row r="215">
      <c r="AE215" s="424"/>
    </row>
    <row r="216">
      <c r="AE216" s="424"/>
    </row>
    <row r="217">
      <c r="AE217" s="424"/>
    </row>
    <row r="218">
      <c r="AE218" s="424"/>
    </row>
    <row r="219">
      <c r="AE219" s="424"/>
    </row>
    <row r="220">
      <c r="AE220" s="424"/>
    </row>
    <row r="221">
      <c r="AE221" s="424"/>
    </row>
    <row r="222">
      <c r="AE222" s="424"/>
    </row>
    <row r="223">
      <c r="AE223" s="424"/>
    </row>
    <row r="224">
      <c r="AE224" s="424"/>
    </row>
    <row r="225">
      <c r="AE225" s="424"/>
    </row>
    <row r="226">
      <c r="AE226" s="424"/>
    </row>
    <row r="227">
      <c r="AE227" s="424"/>
    </row>
    <row r="228">
      <c r="AE228" s="424"/>
    </row>
    <row r="229">
      <c r="AE229" s="424"/>
    </row>
    <row r="230">
      <c r="AE230" s="424"/>
    </row>
    <row r="231">
      <c r="AE231" s="424"/>
    </row>
    <row r="232">
      <c r="AE232" s="424"/>
    </row>
    <row r="233">
      <c r="AE233" s="424"/>
    </row>
    <row r="234">
      <c r="AE234" s="424"/>
    </row>
    <row r="235">
      <c r="AE235" s="424"/>
    </row>
    <row r="236">
      <c r="AE236" s="424"/>
    </row>
    <row r="237">
      <c r="AE237" s="424"/>
    </row>
    <row r="238">
      <c r="AE238" s="424"/>
    </row>
    <row r="239">
      <c r="AE239" s="424"/>
    </row>
    <row r="240">
      <c r="AE240" s="424"/>
    </row>
    <row r="241">
      <c r="AE241" s="424"/>
    </row>
    <row r="242">
      <c r="AE242" s="424"/>
    </row>
    <row r="243">
      <c r="AE243" s="424"/>
    </row>
    <row r="244">
      <c r="AE244" s="424"/>
    </row>
    <row r="245">
      <c r="AE245" s="424"/>
    </row>
    <row r="246">
      <c r="AE246" s="424"/>
    </row>
    <row r="247">
      <c r="AE247" s="424"/>
    </row>
    <row r="248">
      <c r="AE248" s="424"/>
    </row>
    <row r="249">
      <c r="AE249" s="424"/>
    </row>
    <row r="250">
      <c r="AE250" s="424"/>
    </row>
    <row r="251">
      <c r="AE251" s="424"/>
    </row>
    <row r="252">
      <c r="AE252" s="424"/>
    </row>
    <row r="253">
      <c r="AE253" s="424"/>
    </row>
    <row r="254">
      <c r="AE254" s="424"/>
    </row>
    <row r="255">
      <c r="AE255" s="424"/>
    </row>
    <row r="256">
      <c r="AE256" s="424"/>
    </row>
    <row r="257">
      <c r="AE257" s="424"/>
    </row>
    <row r="258">
      <c r="AE258" s="424"/>
    </row>
    <row r="259">
      <c r="AE259" s="424"/>
    </row>
    <row r="260">
      <c r="AE260" s="424"/>
    </row>
    <row r="261">
      <c r="AE261" s="424"/>
    </row>
    <row r="262">
      <c r="AE262" s="424"/>
    </row>
    <row r="263">
      <c r="AE263" s="424"/>
    </row>
    <row r="264">
      <c r="AE264" s="424"/>
    </row>
    <row r="265">
      <c r="AE265" s="424"/>
    </row>
    <row r="266">
      <c r="AE266" s="424"/>
    </row>
    <row r="267">
      <c r="AE267" s="424"/>
    </row>
    <row r="268">
      <c r="AE268" s="424"/>
    </row>
    <row r="269">
      <c r="AE269" s="424"/>
    </row>
    <row r="270">
      <c r="AE270" s="424"/>
    </row>
    <row r="271">
      <c r="AE271" s="424"/>
    </row>
    <row r="272">
      <c r="AE272" s="424"/>
    </row>
    <row r="273">
      <c r="AE273" s="424"/>
    </row>
    <row r="274">
      <c r="AE274" s="424"/>
    </row>
    <row r="275">
      <c r="AE275" s="424"/>
    </row>
    <row r="276">
      <c r="AE276" s="424"/>
    </row>
    <row r="277">
      <c r="AE277" s="424"/>
    </row>
    <row r="278">
      <c r="AE278" s="424"/>
    </row>
    <row r="279">
      <c r="AE279" s="424"/>
    </row>
    <row r="280">
      <c r="AE280" s="424"/>
    </row>
    <row r="281">
      <c r="AE281" s="424"/>
    </row>
    <row r="282">
      <c r="AE282" s="424"/>
    </row>
    <row r="283">
      <c r="AE283" s="424"/>
    </row>
    <row r="284">
      <c r="AE284" s="424"/>
    </row>
    <row r="285">
      <c r="AE285" s="424"/>
    </row>
    <row r="286">
      <c r="AE286" s="424"/>
    </row>
    <row r="287">
      <c r="AE287" s="424"/>
    </row>
    <row r="288">
      <c r="AE288" s="424"/>
    </row>
    <row r="289">
      <c r="AE289" s="424"/>
    </row>
    <row r="290">
      <c r="AE290" s="424"/>
    </row>
    <row r="291">
      <c r="AE291" s="424"/>
    </row>
    <row r="292">
      <c r="AE292" s="424"/>
    </row>
    <row r="293">
      <c r="AE293" s="424"/>
    </row>
    <row r="294">
      <c r="AE294" s="424"/>
    </row>
    <row r="295">
      <c r="AE295" s="424"/>
    </row>
    <row r="296">
      <c r="AE296" s="424"/>
    </row>
    <row r="297">
      <c r="AE297" s="424"/>
    </row>
    <row r="298">
      <c r="AE298" s="424"/>
    </row>
    <row r="299">
      <c r="AE299" s="424"/>
    </row>
    <row r="300">
      <c r="AE300" s="424"/>
    </row>
    <row r="301">
      <c r="AE301" s="424"/>
    </row>
    <row r="302">
      <c r="AE302" s="424"/>
    </row>
    <row r="303">
      <c r="AE303" s="424"/>
    </row>
    <row r="304">
      <c r="AE304" s="424"/>
    </row>
    <row r="305">
      <c r="AE305" s="424"/>
    </row>
    <row r="306">
      <c r="AE306" s="424"/>
    </row>
    <row r="307">
      <c r="AE307" s="424"/>
    </row>
    <row r="308">
      <c r="AE308" s="424"/>
    </row>
    <row r="309">
      <c r="AE309" s="424"/>
    </row>
    <row r="310">
      <c r="AE310" s="424"/>
    </row>
    <row r="311">
      <c r="AE311" s="424"/>
    </row>
    <row r="312">
      <c r="AE312" s="424"/>
    </row>
    <row r="313">
      <c r="AE313" s="424"/>
    </row>
    <row r="314">
      <c r="AE314" s="424"/>
    </row>
    <row r="315">
      <c r="AE315" s="424"/>
    </row>
    <row r="316">
      <c r="AE316" s="424"/>
    </row>
    <row r="317">
      <c r="AE317" s="424"/>
    </row>
    <row r="318">
      <c r="AE318" s="424"/>
    </row>
    <row r="319">
      <c r="AE319" s="424"/>
    </row>
    <row r="320">
      <c r="AE320" s="424"/>
    </row>
    <row r="321">
      <c r="AE321" s="424"/>
    </row>
    <row r="322">
      <c r="AE322" s="424"/>
    </row>
    <row r="323">
      <c r="AE323" s="424"/>
    </row>
    <row r="324">
      <c r="AE324" s="424"/>
    </row>
    <row r="325">
      <c r="AE325" s="424"/>
    </row>
    <row r="326">
      <c r="AE326" s="424"/>
    </row>
    <row r="327">
      <c r="AE327" s="424"/>
    </row>
    <row r="328">
      <c r="AE328" s="424"/>
    </row>
    <row r="329">
      <c r="AE329" s="424"/>
    </row>
    <row r="330">
      <c r="AE330" s="424"/>
    </row>
    <row r="331">
      <c r="AE331" s="424"/>
    </row>
    <row r="332">
      <c r="AE332" s="424"/>
    </row>
    <row r="333">
      <c r="AE333" s="424"/>
    </row>
    <row r="334">
      <c r="AE334" s="424"/>
    </row>
    <row r="335">
      <c r="AE335" s="424"/>
    </row>
    <row r="336">
      <c r="AE336" s="424"/>
    </row>
    <row r="337">
      <c r="AE337" s="424"/>
    </row>
    <row r="338">
      <c r="AE338" s="424"/>
    </row>
    <row r="339">
      <c r="AE339" s="424"/>
    </row>
    <row r="340">
      <c r="AE340" s="424"/>
    </row>
    <row r="341">
      <c r="AE341" s="424"/>
    </row>
    <row r="342">
      <c r="AE342" s="424"/>
    </row>
    <row r="343">
      <c r="AE343" s="424"/>
    </row>
    <row r="344">
      <c r="AE344" s="424"/>
    </row>
    <row r="345">
      <c r="AE345" s="424"/>
    </row>
    <row r="346">
      <c r="AE346" s="424"/>
    </row>
    <row r="347">
      <c r="AE347" s="424"/>
    </row>
    <row r="348">
      <c r="AE348" s="424"/>
    </row>
    <row r="349">
      <c r="AE349" s="424"/>
    </row>
    <row r="350">
      <c r="AE350" s="424"/>
    </row>
    <row r="351">
      <c r="AE351" s="424"/>
    </row>
    <row r="352">
      <c r="AE352" s="424"/>
    </row>
    <row r="353">
      <c r="AE353" s="424"/>
    </row>
    <row r="354">
      <c r="AE354" s="424"/>
    </row>
    <row r="355">
      <c r="AE355" s="424"/>
    </row>
    <row r="356">
      <c r="AE356" s="424"/>
    </row>
    <row r="357">
      <c r="AE357" s="424"/>
    </row>
    <row r="358">
      <c r="AE358" s="424"/>
    </row>
    <row r="359">
      <c r="AE359" s="424"/>
    </row>
    <row r="360">
      <c r="AE360" s="424"/>
    </row>
    <row r="361">
      <c r="AE361" s="424"/>
    </row>
    <row r="362">
      <c r="AE362" s="424"/>
    </row>
    <row r="363">
      <c r="AE363" s="424"/>
    </row>
    <row r="364">
      <c r="AE364" s="424"/>
    </row>
    <row r="365">
      <c r="AE365" s="424"/>
    </row>
    <row r="366">
      <c r="AE366" s="424"/>
    </row>
    <row r="367">
      <c r="AE367" s="424"/>
    </row>
    <row r="368">
      <c r="AE368" s="424"/>
    </row>
    <row r="369">
      <c r="AE369" s="424"/>
    </row>
    <row r="370">
      <c r="AE370" s="424"/>
    </row>
    <row r="371">
      <c r="AE371" s="424"/>
    </row>
    <row r="372">
      <c r="AE372" s="424"/>
    </row>
    <row r="373">
      <c r="AE373" s="424"/>
    </row>
    <row r="374">
      <c r="AE374" s="424"/>
    </row>
    <row r="375">
      <c r="AE375" s="424"/>
    </row>
    <row r="376">
      <c r="AE376" s="424"/>
    </row>
    <row r="377">
      <c r="AE377" s="424"/>
    </row>
    <row r="378">
      <c r="AE378" s="424"/>
    </row>
    <row r="379">
      <c r="AE379" s="424"/>
    </row>
    <row r="380">
      <c r="AE380" s="424"/>
    </row>
    <row r="381">
      <c r="AE381" s="424"/>
    </row>
    <row r="382">
      <c r="AE382" s="424"/>
    </row>
    <row r="383">
      <c r="AE383" s="424"/>
    </row>
    <row r="384">
      <c r="AE384" s="424"/>
    </row>
    <row r="385">
      <c r="AE385" s="424"/>
    </row>
    <row r="386">
      <c r="AE386" s="424"/>
    </row>
    <row r="387">
      <c r="AE387" s="424"/>
    </row>
    <row r="388">
      <c r="AE388" s="424"/>
    </row>
    <row r="389">
      <c r="AE389" s="424"/>
    </row>
    <row r="390">
      <c r="AE390" s="424"/>
    </row>
    <row r="391">
      <c r="AE391" s="424"/>
    </row>
    <row r="392">
      <c r="AE392" s="424"/>
    </row>
    <row r="393">
      <c r="AE393" s="424"/>
    </row>
    <row r="394">
      <c r="AE394" s="424"/>
    </row>
    <row r="395">
      <c r="AE395" s="424"/>
    </row>
    <row r="396">
      <c r="AE396" s="424"/>
    </row>
    <row r="397">
      <c r="AE397" s="424"/>
    </row>
    <row r="398">
      <c r="AE398" s="424"/>
    </row>
    <row r="399">
      <c r="AE399" s="424"/>
    </row>
    <row r="400">
      <c r="AE400" s="424"/>
    </row>
    <row r="401">
      <c r="AE401" s="424"/>
    </row>
    <row r="402">
      <c r="AE402" s="424"/>
    </row>
    <row r="403">
      <c r="AE403" s="424"/>
    </row>
    <row r="404">
      <c r="AE404" s="424"/>
    </row>
    <row r="405">
      <c r="AE405" s="424"/>
    </row>
    <row r="406">
      <c r="AE406" s="424"/>
    </row>
    <row r="407">
      <c r="AE407" s="424"/>
    </row>
    <row r="408">
      <c r="AE408" s="424"/>
    </row>
    <row r="409">
      <c r="AE409" s="424"/>
    </row>
    <row r="410">
      <c r="AE410" s="424"/>
    </row>
    <row r="411">
      <c r="AE411" s="424"/>
    </row>
    <row r="412">
      <c r="AE412" s="424"/>
    </row>
    <row r="413">
      <c r="AE413" s="424"/>
    </row>
    <row r="414">
      <c r="AE414" s="424"/>
    </row>
    <row r="415">
      <c r="AE415" s="424"/>
    </row>
    <row r="416">
      <c r="AE416" s="424"/>
    </row>
    <row r="417">
      <c r="AE417" s="424"/>
    </row>
    <row r="418">
      <c r="AE418" s="424"/>
    </row>
    <row r="419">
      <c r="AE419" s="424"/>
    </row>
    <row r="420">
      <c r="AE420" s="424"/>
    </row>
    <row r="421">
      <c r="AE421" s="424"/>
    </row>
    <row r="422">
      <c r="AE422" s="424"/>
    </row>
    <row r="423">
      <c r="AE423" s="424"/>
    </row>
    <row r="424">
      <c r="AE424" s="424"/>
    </row>
    <row r="425">
      <c r="AE425" s="424"/>
    </row>
    <row r="426">
      <c r="AE426" s="424"/>
    </row>
    <row r="427">
      <c r="AE427" s="424"/>
    </row>
    <row r="428">
      <c r="AE428" s="424"/>
    </row>
    <row r="429">
      <c r="AE429" s="424"/>
    </row>
    <row r="430">
      <c r="AE430" s="424"/>
    </row>
    <row r="431">
      <c r="AE431" s="424"/>
    </row>
    <row r="432">
      <c r="AE432" s="424"/>
    </row>
    <row r="433">
      <c r="AE433" s="424"/>
    </row>
    <row r="434">
      <c r="AE434" s="424"/>
    </row>
    <row r="435">
      <c r="AE435" s="424"/>
    </row>
    <row r="436">
      <c r="AE436" s="424"/>
    </row>
    <row r="437">
      <c r="AE437" s="424"/>
    </row>
    <row r="438">
      <c r="AE438" s="424"/>
    </row>
    <row r="439">
      <c r="AE439" s="424"/>
    </row>
    <row r="440">
      <c r="AE440" s="424"/>
    </row>
    <row r="441">
      <c r="AE441" s="424"/>
    </row>
    <row r="442">
      <c r="AE442" s="424"/>
    </row>
    <row r="443">
      <c r="AE443" s="424"/>
    </row>
    <row r="444">
      <c r="AE444" s="424"/>
    </row>
    <row r="445">
      <c r="AE445" s="424"/>
    </row>
    <row r="446">
      <c r="AE446" s="424"/>
    </row>
    <row r="447">
      <c r="AE447" s="424"/>
    </row>
    <row r="448">
      <c r="AE448" s="424"/>
    </row>
    <row r="449">
      <c r="AE449" s="424"/>
    </row>
    <row r="450">
      <c r="AE450" s="424"/>
    </row>
    <row r="451">
      <c r="AE451" s="424"/>
    </row>
    <row r="452">
      <c r="AE452" s="424"/>
    </row>
    <row r="453">
      <c r="AE453" s="424"/>
    </row>
    <row r="454">
      <c r="AE454" s="424"/>
    </row>
    <row r="455">
      <c r="AE455" s="424"/>
    </row>
    <row r="456">
      <c r="AE456" s="424"/>
    </row>
    <row r="457">
      <c r="AE457" s="424"/>
    </row>
    <row r="458">
      <c r="AE458" s="424"/>
    </row>
    <row r="459">
      <c r="AE459" s="424"/>
    </row>
    <row r="460">
      <c r="AE460" s="424"/>
    </row>
    <row r="461">
      <c r="AE461" s="424"/>
    </row>
    <row r="462">
      <c r="AE462" s="424"/>
    </row>
    <row r="463">
      <c r="AE463" s="424"/>
    </row>
    <row r="464">
      <c r="AE464" s="424"/>
    </row>
    <row r="465">
      <c r="AE465" s="424"/>
    </row>
    <row r="466">
      <c r="AE466" s="424"/>
    </row>
    <row r="467">
      <c r="AE467" s="424"/>
    </row>
    <row r="468">
      <c r="AE468" s="424"/>
    </row>
    <row r="469">
      <c r="AE469" s="424"/>
    </row>
    <row r="470">
      <c r="AE470" s="424"/>
    </row>
    <row r="471">
      <c r="AE471" s="424"/>
    </row>
    <row r="472">
      <c r="AE472" s="424"/>
    </row>
    <row r="473">
      <c r="AE473" s="424"/>
    </row>
    <row r="474">
      <c r="AE474" s="424"/>
    </row>
    <row r="475">
      <c r="AE475" s="424"/>
    </row>
    <row r="476">
      <c r="AE476" s="424"/>
    </row>
    <row r="477">
      <c r="AE477" s="424"/>
    </row>
    <row r="478">
      <c r="AE478" s="424"/>
    </row>
    <row r="479">
      <c r="AE479" s="424"/>
    </row>
    <row r="480">
      <c r="AE480" s="424"/>
    </row>
    <row r="481">
      <c r="AE481" s="424"/>
    </row>
    <row r="482">
      <c r="AE482" s="424"/>
    </row>
    <row r="483">
      <c r="AE483" s="424"/>
    </row>
    <row r="484">
      <c r="AE484" s="424"/>
    </row>
    <row r="485">
      <c r="AE485" s="424"/>
    </row>
    <row r="486">
      <c r="AE486" s="424"/>
    </row>
    <row r="487">
      <c r="AE487" s="424"/>
    </row>
    <row r="488">
      <c r="AE488" s="424"/>
    </row>
    <row r="489">
      <c r="AE489" s="424"/>
    </row>
    <row r="490">
      <c r="AE490" s="424"/>
    </row>
    <row r="491">
      <c r="AE491" s="424"/>
    </row>
    <row r="492">
      <c r="AE492" s="424"/>
    </row>
    <row r="493">
      <c r="AE493" s="424"/>
    </row>
    <row r="494">
      <c r="AE494" s="424"/>
    </row>
    <row r="495">
      <c r="AE495" s="424"/>
    </row>
    <row r="496">
      <c r="AE496" s="424"/>
    </row>
    <row r="497">
      <c r="AE497" s="424"/>
    </row>
    <row r="498">
      <c r="AE498" s="424"/>
    </row>
    <row r="499">
      <c r="AE499" s="424"/>
    </row>
    <row r="500">
      <c r="AE500" s="424"/>
    </row>
    <row r="501">
      <c r="AE501" s="424"/>
    </row>
    <row r="502">
      <c r="AE502" s="424"/>
    </row>
    <row r="503">
      <c r="AE503" s="424"/>
    </row>
    <row r="504">
      <c r="AE504" s="424"/>
    </row>
    <row r="505">
      <c r="AE505" s="424"/>
    </row>
    <row r="506">
      <c r="AE506" s="424"/>
    </row>
    <row r="507">
      <c r="AE507" s="424"/>
    </row>
    <row r="508">
      <c r="AE508" s="424"/>
    </row>
    <row r="509">
      <c r="AE509" s="424"/>
    </row>
    <row r="510">
      <c r="AE510" s="424"/>
    </row>
    <row r="511">
      <c r="AE511" s="424"/>
    </row>
    <row r="512">
      <c r="AE512" s="424"/>
    </row>
    <row r="513">
      <c r="AE513" s="424"/>
    </row>
    <row r="514">
      <c r="AE514" s="424"/>
    </row>
    <row r="515">
      <c r="AE515" s="424"/>
    </row>
    <row r="516">
      <c r="AE516" s="424"/>
    </row>
    <row r="517">
      <c r="AE517" s="424"/>
    </row>
    <row r="518">
      <c r="AE518" s="424"/>
    </row>
    <row r="519">
      <c r="AE519" s="424"/>
    </row>
    <row r="520">
      <c r="AE520" s="424"/>
    </row>
    <row r="521">
      <c r="AE521" s="424"/>
    </row>
    <row r="522">
      <c r="AE522" s="424"/>
    </row>
    <row r="523">
      <c r="AE523" s="424"/>
    </row>
    <row r="524">
      <c r="AE524" s="424"/>
    </row>
    <row r="525">
      <c r="AE525" s="424"/>
    </row>
    <row r="526">
      <c r="AE526" s="424"/>
    </row>
    <row r="527">
      <c r="AE527" s="424"/>
    </row>
    <row r="528">
      <c r="AE528" s="424"/>
    </row>
    <row r="529">
      <c r="AE529" s="424"/>
    </row>
    <row r="530">
      <c r="AE530" s="424"/>
    </row>
    <row r="531">
      <c r="AE531" s="424"/>
    </row>
    <row r="532">
      <c r="AE532" s="424"/>
    </row>
    <row r="533">
      <c r="AE533" s="424"/>
    </row>
    <row r="534">
      <c r="AE534" s="424"/>
    </row>
    <row r="535">
      <c r="AE535" s="424"/>
    </row>
    <row r="536">
      <c r="AE536" s="424"/>
    </row>
    <row r="537">
      <c r="AE537" s="424"/>
    </row>
    <row r="538">
      <c r="AE538" s="424"/>
    </row>
    <row r="539">
      <c r="AE539" s="424"/>
    </row>
    <row r="540">
      <c r="AE540" s="424"/>
    </row>
    <row r="541">
      <c r="AE541" s="424"/>
    </row>
    <row r="542">
      <c r="AE542" s="424"/>
    </row>
    <row r="543">
      <c r="AE543" s="424"/>
    </row>
    <row r="544">
      <c r="AE544" s="424"/>
    </row>
    <row r="545">
      <c r="AE545" s="424"/>
    </row>
    <row r="546">
      <c r="AE546" s="424"/>
    </row>
    <row r="547">
      <c r="AE547" s="424"/>
    </row>
    <row r="548">
      <c r="AE548" s="424"/>
    </row>
    <row r="549">
      <c r="AE549" s="424"/>
    </row>
    <row r="550">
      <c r="AE550" s="424"/>
    </row>
    <row r="551">
      <c r="AE551" s="424"/>
    </row>
    <row r="552">
      <c r="AE552" s="424"/>
    </row>
    <row r="553">
      <c r="AE553" s="424"/>
    </row>
    <row r="554">
      <c r="AE554" s="424"/>
    </row>
    <row r="555">
      <c r="AE555" s="424"/>
    </row>
    <row r="556">
      <c r="AE556" s="424"/>
    </row>
    <row r="557">
      <c r="AE557" s="424"/>
    </row>
    <row r="558">
      <c r="AE558" s="424"/>
    </row>
    <row r="559">
      <c r="AE559" s="424"/>
    </row>
    <row r="560">
      <c r="AE560" s="424"/>
    </row>
    <row r="561">
      <c r="AE561" s="424"/>
    </row>
    <row r="562">
      <c r="AE562" s="424"/>
    </row>
    <row r="563">
      <c r="AE563" s="424"/>
    </row>
    <row r="564">
      <c r="AE564" s="424"/>
    </row>
    <row r="565">
      <c r="AE565" s="424"/>
    </row>
    <row r="566">
      <c r="AE566" s="424"/>
    </row>
    <row r="567">
      <c r="AE567" s="424"/>
    </row>
    <row r="568">
      <c r="AE568" s="424"/>
    </row>
    <row r="569">
      <c r="AE569" s="424"/>
    </row>
    <row r="570">
      <c r="AE570" s="424"/>
    </row>
    <row r="571">
      <c r="AE571" s="424"/>
    </row>
    <row r="572">
      <c r="AE572" s="424"/>
    </row>
    <row r="573">
      <c r="AE573" s="424"/>
    </row>
    <row r="574">
      <c r="AE574" s="424"/>
    </row>
    <row r="575">
      <c r="AE575" s="424"/>
    </row>
    <row r="576">
      <c r="AE576" s="424"/>
    </row>
    <row r="577">
      <c r="AE577" s="424"/>
    </row>
    <row r="578">
      <c r="AE578" s="424"/>
    </row>
    <row r="579">
      <c r="AE579" s="424"/>
    </row>
    <row r="580">
      <c r="AE580" s="424"/>
    </row>
    <row r="581">
      <c r="AE581" s="424"/>
    </row>
    <row r="582">
      <c r="AE582" s="424"/>
    </row>
    <row r="583">
      <c r="AE583" s="424"/>
    </row>
    <row r="584">
      <c r="AE584" s="424"/>
    </row>
    <row r="585">
      <c r="AE585" s="424"/>
    </row>
    <row r="586">
      <c r="AE586" s="424"/>
    </row>
    <row r="587">
      <c r="AE587" s="424"/>
    </row>
    <row r="588">
      <c r="AE588" s="424"/>
    </row>
    <row r="589">
      <c r="AE589" s="424"/>
    </row>
    <row r="590">
      <c r="AE590" s="424"/>
    </row>
    <row r="591">
      <c r="AE591" s="424"/>
    </row>
    <row r="592">
      <c r="AE592" s="424"/>
    </row>
    <row r="593">
      <c r="AE593" s="424"/>
    </row>
    <row r="594">
      <c r="AE594" s="424"/>
    </row>
    <row r="595">
      <c r="AE595" s="424"/>
    </row>
    <row r="596">
      <c r="AE596" s="424"/>
    </row>
    <row r="597">
      <c r="AE597" s="424"/>
    </row>
    <row r="598">
      <c r="AE598" s="424"/>
    </row>
    <row r="599">
      <c r="AE599" s="424"/>
    </row>
    <row r="600">
      <c r="AE600" s="424"/>
    </row>
    <row r="601">
      <c r="AE601" s="424"/>
    </row>
    <row r="602">
      <c r="AE602" s="424"/>
    </row>
    <row r="603">
      <c r="AE603" s="424"/>
    </row>
    <row r="604">
      <c r="AE604" s="424"/>
    </row>
    <row r="605">
      <c r="AE605" s="424"/>
    </row>
    <row r="606">
      <c r="AE606" s="424"/>
    </row>
    <row r="607">
      <c r="AE607" s="424"/>
    </row>
    <row r="608">
      <c r="AE608" s="424"/>
    </row>
    <row r="609">
      <c r="AE609" s="424"/>
    </row>
    <row r="610">
      <c r="AE610" s="424"/>
    </row>
    <row r="611">
      <c r="AE611" s="424"/>
    </row>
    <row r="612">
      <c r="AE612" s="424"/>
    </row>
    <row r="613">
      <c r="AE613" s="424"/>
    </row>
    <row r="614">
      <c r="AE614" s="424"/>
    </row>
    <row r="615">
      <c r="AE615" s="424"/>
    </row>
    <row r="616">
      <c r="AE616" s="424"/>
    </row>
    <row r="617">
      <c r="AE617" s="424"/>
    </row>
    <row r="618">
      <c r="AE618" s="424"/>
    </row>
    <row r="619">
      <c r="AE619" s="424"/>
    </row>
    <row r="620">
      <c r="AE620" s="424"/>
    </row>
    <row r="621">
      <c r="AE621" s="424"/>
    </row>
    <row r="622">
      <c r="AE622" s="424"/>
    </row>
    <row r="623">
      <c r="AE623" s="424"/>
    </row>
    <row r="624">
      <c r="AE624" s="424"/>
    </row>
    <row r="625">
      <c r="AE625" s="424"/>
    </row>
    <row r="626">
      <c r="AE626" s="424"/>
    </row>
    <row r="627">
      <c r="AE627" s="424"/>
    </row>
    <row r="628">
      <c r="AE628" s="424"/>
    </row>
    <row r="629">
      <c r="AE629" s="424"/>
    </row>
    <row r="630">
      <c r="AE630" s="424"/>
    </row>
    <row r="631">
      <c r="AE631" s="424"/>
    </row>
    <row r="632">
      <c r="AE632" s="424"/>
    </row>
    <row r="633">
      <c r="AE633" s="424"/>
    </row>
    <row r="634">
      <c r="AE634" s="424"/>
    </row>
    <row r="635">
      <c r="AE635" s="424"/>
    </row>
    <row r="636">
      <c r="AE636" s="424"/>
    </row>
    <row r="637">
      <c r="AE637" s="424"/>
    </row>
    <row r="638">
      <c r="AE638" s="424"/>
    </row>
    <row r="639">
      <c r="AE639" s="424"/>
    </row>
    <row r="640">
      <c r="AE640" s="424"/>
    </row>
    <row r="641">
      <c r="AE641" s="424"/>
    </row>
    <row r="642">
      <c r="AE642" s="424"/>
    </row>
    <row r="643">
      <c r="AE643" s="424"/>
    </row>
    <row r="644">
      <c r="AE644" s="424"/>
    </row>
    <row r="645">
      <c r="AE645" s="424"/>
    </row>
    <row r="646">
      <c r="AE646" s="424"/>
    </row>
    <row r="647">
      <c r="AE647" s="424"/>
    </row>
    <row r="648">
      <c r="AE648" s="424"/>
    </row>
    <row r="649">
      <c r="AE649" s="424"/>
    </row>
    <row r="650">
      <c r="AE650" s="424"/>
    </row>
    <row r="651">
      <c r="AE651" s="424"/>
    </row>
    <row r="652">
      <c r="AE652" s="424"/>
    </row>
    <row r="653">
      <c r="AE653" s="424"/>
    </row>
    <row r="654">
      <c r="AE654" s="424"/>
    </row>
    <row r="655">
      <c r="AE655" s="424"/>
    </row>
    <row r="656">
      <c r="AE656" s="424"/>
    </row>
    <row r="657">
      <c r="AE657" s="424"/>
    </row>
    <row r="658">
      <c r="AE658" s="424"/>
    </row>
    <row r="659">
      <c r="AE659" s="424"/>
    </row>
    <row r="660">
      <c r="AE660" s="424"/>
    </row>
    <row r="661">
      <c r="AE661" s="424"/>
    </row>
    <row r="662">
      <c r="AE662" s="424"/>
    </row>
    <row r="663">
      <c r="AE663" s="424"/>
    </row>
    <row r="664">
      <c r="AE664" s="424"/>
    </row>
    <row r="665">
      <c r="AE665" s="424"/>
    </row>
    <row r="666">
      <c r="AE666" s="424"/>
    </row>
    <row r="667">
      <c r="AE667" s="424"/>
    </row>
    <row r="668">
      <c r="AE668" s="424"/>
    </row>
    <row r="669">
      <c r="AE669" s="424"/>
    </row>
    <row r="670">
      <c r="AE670" s="424"/>
    </row>
    <row r="671">
      <c r="AE671" s="424"/>
    </row>
    <row r="672">
      <c r="AE672" s="424"/>
    </row>
    <row r="673">
      <c r="AE673" s="424"/>
    </row>
    <row r="674">
      <c r="AE674" s="424"/>
    </row>
    <row r="675">
      <c r="AE675" s="424"/>
    </row>
    <row r="676">
      <c r="AE676" s="424"/>
    </row>
    <row r="677">
      <c r="AE677" s="424"/>
    </row>
    <row r="678">
      <c r="AE678" s="424"/>
    </row>
    <row r="679">
      <c r="AE679" s="424"/>
    </row>
    <row r="680">
      <c r="AE680" s="424"/>
    </row>
    <row r="681">
      <c r="AE681" s="424"/>
    </row>
    <row r="682">
      <c r="AE682" s="424"/>
    </row>
    <row r="683">
      <c r="AE683" s="424"/>
    </row>
    <row r="684">
      <c r="AE684" s="424"/>
    </row>
    <row r="685">
      <c r="AE685" s="424"/>
    </row>
    <row r="686">
      <c r="AE686" s="424"/>
    </row>
    <row r="687">
      <c r="AE687" s="424"/>
    </row>
    <row r="688">
      <c r="AE688" s="424"/>
    </row>
    <row r="689">
      <c r="AE689" s="424"/>
    </row>
    <row r="690">
      <c r="AE690" s="424"/>
    </row>
    <row r="691">
      <c r="AE691" s="424"/>
    </row>
    <row r="692">
      <c r="AE692" s="424"/>
    </row>
    <row r="693">
      <c r="AE693" s="424"/>
    </row>
    <row r="694">
      <c r="AE694" s="424"/>
    </row>
    <row r="695">
      <c r="AE695" s="424"/>
    </row>
    <row r="696">
      <c r="AE696" s="424"/>
    </row>
    <row r="697">
      <c r="AE697" s="424"/>
    </row>
    <row r="698">
      <c r="AE698" s="424"/>
    </row>
    <row r="699">
      <c r="AE699" s="424"/>
    </row>
    <row r="700">
      <c r="AE700" s="424"/>
    </row>
    <row r="701">
      <c r="AE701" s="424"/>
    </row>
    <row r="702">
      <c r="AE702" s="424"/>
    </row>
    <row r="703">
      <c r="AE703" s="424"/>
    </row>
    <row r="704">
      <c r="AE704" s="424"/>
    </row>
    <row r="705">
      <c r="AE705" s="424"/>
    </row>
    <row r="706">
      <c r="AE706" s="424"/>
    </row>
    <row r="707">
      <c r="AE707" s="424"/>
    </row>
    <row r="708">
      <c r="AE708" s="424"/>
    </row>
    <row r="709">
      <c r="AE709" s="424"/>
    </row>
    <row r="710">
      <c r="AE710" s="424"/>
    </row>
    <row r="711">
      <c r="AE711" s="424"/>
    </row>
    <row r="712">
      <c r="AE712" s="424"/>
    </row>
    <row r="713">
      <c r="AE713" s="424"/>
    </row>
    <row r="714">
      <c r="AE714" s="424"/>
    </row>
    <row r="715">
      <c r="AE715" s="424"/>
    </row>
    <row r="716">
      <c r="AE716" s="424"/>
    </row>
    <row r="717">
      <c r="AE717" s="424"/>
    </row>
    <row r="718">
      <c r="AE718" s="424"/>
    </row>
    <row r="719">
      <c r="AE719" s="424"/>
    </row>
    <row r="720">
      <c r="AE720" s="424"/>
    </row>
    <row r="721">
      <c r="AE721" s="424"/>
    </row>
    <row r="722">
      <c r="AE722" s="424"/>
    </row>
    <row r="723">
      <c r="AE723" s="424"/>
    </row>
    <row r="724">
      <c r="AE724" s="424"/>
    </row>
    <row r="725">
      <c r="AE725" s="424"/>
    </row>
    <row r="726">
      <c r="AE726" s="424"/>
    </row>
    <row r="727">
      <c r="AE727" s="424"/>
    </row>
    <row r="728">
      <c r="AE728" s="424"/>
    </row>
    <row r="729">
      <c r="AE729" s="424"/>
    </row>
    <row r="730">
      <c r="AE730" s="424"/>
    </row>
    <row r="731">
      <c r="AE731" s="424"/>
    </row>
    <row r="732">
      <c r="AE732" s="424"/>
    </row>
    <row r="733">
      <c r="AE733" s="424"/>
    </row>
    <row r="734">
      <c r="AE734" s="424"/>
    </row>
    <row r="735">
      <c r="AE735" s="424"/>
    </row>
    <row r="736">
      <c r="AE736" s="424"/>
    </row>
    <row r="737">
      <c r="AE737" s="424"/>
    </row>
    <row r="738">
      <c r="AE738" s="424"/>
    </row>
    <row r="739">
      <c r="AE739" s="424"/>
    </row>
    <row r="740">
      <c r="AE740" s="424"/>
    </row>
    <row r="741">
      <c r="AE741" s="424"/>
    </row>
    <row r="742">
      <c r="AE742" s="424"/>
    </row>
    <row r="743">
      <c r="AE743" s="424"/>
    </row>
    <row r="744">
      <c r="AE744" s="424"/>
    </row>
    <row r="745">
      <c r="AE745" s="424"/>
    </row>
    <row r="746">
      <c r="AE746" s="424"/>
    </row>
    <row r="747">
      <c r="AE747" s="424"/>
    </row>
    <row r="748">
      <c r="AE748" s="424"/>
    </row>
    <row r="749">
      <c r="AE749" s="424"/>
    </row>
    <row r="750">
      <c r="AE750" s="424"/>
    </row>
    <row r="751">
      <c r="AE751" s="424"/>
    </row>
    <row r="752">
      <c r="AE752" s="424"/>
    </row>
    <row r="753">
      <c r="AE753" s="424"/>
    </row>
    <row r="754">
      <c r="AE754" s="424"/>
    </row>
    <row r="755">
      <c r="AE755" s="424"/>
    </row>
    <row r="756">
      <c r="AE756" s="424"/>
    </row>
    <row r="757">
      <c r="AE757" s="424"/>
    </row>
    <row r="758">
      <c r="AE758" s="424"/>
    </row>
    <row r="759">
      <c r="AE759" s="424"/>
    </row>
    <row r="760">
      <c r="AE760" s="424"/>
    </row>
    <row r="761">
      <c r="AE761" s="424"/>
    </row>
    <row r="762">
      <c r="AE762" s="424"/>
    </row>
    <row r="763">
      <c r="AE763" s="424"/>
    </row>
    <row r="764">
      <c r="AE764" s="424"/>
    </row>
    <row r="765">
      <c r="AE765" s="424"/>
    </row>
    <row r="766">
      <c r="AE766" s="424"/>
    </row>
    <row r="767">
      <c r="AE767" s="424"/>
    </row>
    <row r="768">
      <c r="AE768" s="424"/>
    </row>
    <row r="769">
      <c r="AE769" s="424"/>
    </row>
    <row r="770">
      <c r="AE770" s="424"/>
    </row>
    <row r="771">
      <c r="AE771" s="424"/>
    </row>
    <row r="772">
      <c r="AE772" s="424"/>
    </row>
    <row r="773">
      <c r="AE773" s="424"/>
    </row>
    <row r="774">
      <c r="AE774" s="424"/>
    </row>
    <row r="775">
      <c r="AE775" s="424"/>
    </row>
    <row r="776">
      <c r="AE776" s="424"/>
    </row>
    <row r="777">
      <c r="AE777" s="424"/>
    </row>
    <row r="778">
      <c r="AE778" s="424"/>
    </row>
    <row r="779">
      <c r="AE779" s="424"/>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73" t="s">
        <v>1904</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32"/>
    </row>
    <row r="2">
      <c r="A2" s="375" t="s">
        <v>252</v>
      </c>
      <c r="B2" s="141" t="s">
        <v>18</v>
      </c>
      <c r="C2" s="141" t="s">
        <v>19</v>
      </c>
      <c r="D2" s="141" t="s">
        <v>20</v>
      </c>
      <c r="E2" s="141" t="s">
        <v>21</v>
      </c>
      <c r="F2" s="141" t="s">
        <v>15</v>
      </c>
      <c r="G2" s="141" t="s">
        <v>16</v>
      </c>
      <c r="H2" s="141" t="s">
        <v>17</v>
      </c>
      <c r="I2" s="141" t="s">
        <v>18</v>
      </c>
      <c r="J2" s="141" t="s">
        <v>19</v>
      </c>
      <c r="K2" s="141" t="s">
        <v>20</v>
      </c>
      <c r="L2" s="141" t="s">
        <v>21</v>
      </c>
      <c r="M2" s="141" t="s">
        <v>15</v>
      </c>
      <c r="N2" s="141" t="s">
        <v>16</v>
      </c>
      <c r="O2" s="141" t="s">
        <v>17</v>
      </c>
      <c r="P2" s="141" t="s">
        <v>18</v>
      </c>
      <c r="Q2" s="141" t="s">
        <v>19</v>
      </c>
      <c r="R2" s="141" t="s">
        <v>20</v>
      </c>
      <c r="S2" s="141" t="s">
        <v>21</v>
      </c>
      <c r="T2" s="141" t="s">
        <v>15</v>
      </c>
      <c r="U2" s="141" t="s">
        <v>16</v>
      </c>
      <c r="V2" s="141" t="s">
        <v>17</v>
      </c>
      <c r="W2" s="141" t="s">
        <v>18</v>
      </c>
      <c r="X2" s="141" t="s">
        <v>19</v>
      </c>
      <c r="Y2" s="141" t="s">
        <v>20</v>
      </c>
      <c r="Z2" s="141" t="s">
        <v>21</v>
      </c>
      <c r="AA2" s="141" t="s">
        <v>15</v>
      </c>
      <c r="AB2" s="141" t="s">
        <v>16</v>
      </c>
      <c r="AC2" s="141" t="s">
        <v>17</v>
      </c>
      <c r="AD2" s="141" t="s">
        <v>18</v>
      </c>
      <c r="AE2" s="141" t="s">
        <v>19</v>
      </c>
      <c r="AF2" s="141" t="s">
        <v>20</v>
      </c>
      <c r="AG2" s="932"/>
    </row>
    <row r="3">
      <c r="A3" s="179" t="s">
        <v>208</v>
      </c>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933"/>
    </row>
    <row r="4">
      <c r="A4" s="518" t="s">
        <v>2004</v>
      </c>
      <c r="B4" s="181" t="str">
        <f t="shared" ref="B4:AF4" si="1">#REF!</f>
        <v>#REF!</v>
      </c>
      <c r="C4" s="181" t="str">
        <f t="shared" si="1"/>
        <v>#REF!</v>
      </c>
      <c r="D4" s="181" t="str">
        <f t="shared" si="1"/>
        <v>#REF!</v>
      </c>
      <c r="E4" s="181" t="str">
        <f t="shared" si="1"/>
        <v>#REF!</v>
      </c>
      <c r="F4" s="181" t="str">
        <f t="shared" si="1"/>
        <v>#REF!</v>
      </c>
      <c r="G4" s="181" t="str">
        <f t="shared" si="1"/>
        <v>#REF!</v>
      </c>
      <c r="H4" s="181" t="str">
        <f t="shared" si="1"/>
        <v>#REF!</v>
      </c>
      <c r="I4" s="181" t="str">
        <f t="shared" si="1"/>
        <v>#REF!</v>
      </c>
      <c r="J4" s="181" t="str">
        <f t="shared" si="1"/>
        <v>#REF!</v>
      </c>
      <c r="K4" s="181" t="str">
        <f t="shared" si="1"/>
        <v>#REF!</v>
      </c>
      <c r="L4" s="181" t="str">
        <f t="shared" si="1"/>
        <v>#REF!</v>
      </c>
      <c r="M4" s="181" t="str">
        <f t="shared" si="1"/>
        <v>#REF!</v>
      </c>
      <c r="N4" s="181" t="str">
        <f t="shared" si="1"/>
        <v>#REF!</v>
      </c>
      <c r="O4" s="181" t="str">
        <f t="shared" si="1"/>
        <v>#REF!</v>
      </c>
      <c r="P4" s="181" t="str">
        <f t="shared" si="1"/>
        <v>#REF!</v>
      </c>
      <c r="Q4" s="181" t="str">
        <f t="shared" si="1"/>
        <v>#REF!</v>
      </c>
      <c r="R4" s="181" t="str">
        <f t="shared" si="1"/>
        <v>#REF!</v>
      </c>
      <c r="S4" s="181" t="str">
        <f t="shared" si="1"/>
        <v>#REF!</v>
      </c>
      <c r="T4" s="181" t="str">
        <f t="shared" si="1"/>
        <v>#REF!</v>
      </c>
      <c r="U4" s="181" t="str">
        <f t="shared" si="1"/>
        <v>#REF!</v>
      </c>
      <c r="V4" s="181" t="str">
        <f t="shared" si="1"/>
        <v>#REF!</v>
      </c>
      <c r="W4" s="181" t="str">
        <f t="shared" si="1"/>
        <v>#REF!</v>
      </c>
      <c r="X4" s="181" t="str">
        <f t="shared" si="1"/>
        <v>#REF!</v>
      </c>
      <c r="Y4" s="181" t="str">
        <f t="shared" si="1"/>
        <v>#REF!</v>
      </c>
      <c r="Z4" s="181" t="str">
        <f t="shared" si="1"/>
        <v>#REF!</v>
      </c>
      <c r="AA4" s="181" t="str">
        <f t="shared" si="1"/>
        <v>#REF!</v>
      </c>
      <c r="AB4" s="181" t="str">
        <f t="shared" si="1"/>
        <v>#REF!</v>
      </c>
      <c r="AC4" s="181" t="str">
        <f t="shared" si="1"/>
        <v>#REF!</v>
      </c>
      <c r="AD4" s="181" t="str">
        <f t="shared" si="1"/>
        <v>#REF!</v>
      </c>
      <c r="AE4" s="181" t="str">
        <f t="shared" si="1"/>
        <v>#REF!</v>
      </c>
      <c r="AF4" s="181" t="str">
        <f t="shared" si="1"/>
        <v>#REF!</v>
      </c>
      <c r="AG4" s="933" t="str">
        <f t="shared" ref="AG4:AG7" si="3">sum(B4:AF4)</f>
        <v>#REF!</v>
      </c>
    </row>
    <row r="5">
      <c r="A5" s="518" t="s">
        <v>2005</v>
      </c>
      <c r="B5" s="934" t="str">
        <f t="shared" ref="B5:AF5" si="2">#REF!</f>
        <v>#REF!</v>
      </c>
      <c r="C5" s="934" t="str">
        <f t="shared" si="2"/>
        <v>#REF!</v>
      </c>
      <c r="D5" s="934" t="str">
        <f t="shared" si="2"/>
        <v>#REF!</v>
      </c>
      <c r="E5" s="934" t="str">
        <f t="shared" si="2"/>
        <v>#REF!</v>
      </c>
      <c r="F5" s="934" t="str">
        <f t="shared" si="2"/>
        <v>#REF!</v>
      </c>
      <c r="G5" s="934" t="str">
        <f t="shared" si="2"/>
        <v>#REF!</v>
      </c>
      <c r="H5" s="181" t="str">
        <f t="shared" si="2"/>
        <v>#REF!</v>
      </c>
      <c r="I5" s="181" t="str">
        <f t="shared" si="2"/>
        <v>#REF!</v>
      </c>
      <c r="J5" s="181" t="str">
        <f t="shared" si="2"/>
        <v>#REF!</v>
      </c>
      <c r="K5" s="181" t="str">
        <f t="shared" si="2"/>
        <v>#REF!</v>
      </c>
      <c r="L5" s="181" t="str">
        <f t="shared" si="2"/>
        <v>#REF!</v>
      </c>
      <c r="M5" s="181" t="str">
        <f t="shared" si="2"/>
        <v>#REF!</v>
      </c>
      <c r="N5" s="181" t="str">
        <f t="shared" si="2"/>
        <v>#REF!</v>
      </c>
      <c r="O5" s="181" t="str">
        <f t="shared" si="2"/>
        <v>#REF!</v>
      </c>
      <c r="P5" s="181" t="str">
        <f t="shared" si="2"/>
        <v>#REF!</v>
      </c>
      <c r="Q5" s="181" t="str">
        <f t="shared" si="2"/>
        <v>#REF!</v>
      </c>
      <c r="R5" s="181" t="str">
        <f t="shared" si="2"/>
        <v>#REF!</v>
      </c>
      <c r="S5" s="181" t="str">
        <f t="shared" si="2"/>
        <v>#REF!</v>
      </c>
      <c r="T5" s="181" t="str">
        <f t="shared" si="2"/>
        <v>#REF!</v>
      </c>
      <c r="U5" s="181" t="str">
        <f t="shared" si="2"/>
        <v>#REF!</v>
      </c>
      <c r="V5" s="181" t="str">
        <f t="shared" si="2"/>
        <v>#REF!</v>
      </c>
      <c r="W5" s="181" t="str">
        <f t="shared" si="2"/>
        <v>#REF!</v>
      </c>
      <c r="X5" s="181" t="str">
        <f t="shared" si="2"/>
        <v>#REF!</v>
      </c>
      <c r="Y5" s="181" t="str">
        <f t="shared" si="2"/>
        <v>#REF!</v>
      </c>
      <c r="Z5" s="181" t="str">
        <f t="shared" si="2"/>
        <v>#REF!</v>
      </c>
      <c r="AA5" s="181" t="str">
        <f t="shared" si="2"/>
        <v>#REF!</v>
      </c>
      <c r="AB5" s="181" t="str">
        <f t="shared" si="2"/>
        <v>#REF!</v>
      </c>
      <c r="AC5" s="181" t="str">
        <f t="shared" si="2"/>
        <v>#REF!</v>
      </c>
      <c r="AD5" s="181" t="str">
        <f t="shared" si="2"/>
        <v>#REF!</v>
      </c>
      <c r="AE5" s="181" t="str">
        <f t="shared" si="2"/>
        <v>#REF!</v>
      </c>
      <c r="AF5" s="181" t="str">
        <f t="shared" si="2"/>
        <v>#REF!</v>
      </c>
      <c r="AG5" s="933" t="str">
        <f t="shared" si="3"/>
        <v>#REF!</v>
      </c>
    </row>
    <row r="6">
      <c r="A6" s="518" t="s">
        <v>2006</v>
      </c>
      <c r="B6" s="935">
        <f>Summary!B52</f>
        <v>4882.195878</v>
      </c>
      <c r="C6" s="935">
        <f>Summary!C53</f>
        <v>3199.84</v>
      </c>
      <c r="D6" s="935">
        <f>Summary!D53</f>
        <v>0</v>
      </c>
      <c r="E6" s="935">
        <f>Summary!E53</f>
        <v>6999.65</v>
      </c>
      <c r="F6" s="935">
        <f>Summary!F53</f>
        <v>10199.49</v>
      </c>
      <c r="G6" s="935">
        <f>Summary!G53</f>
        <v>10199.49</v>
      </c>
      <c r="H6" s="935">
        <f>Summary!H53</f>
        <v>20798.96</v>
      </c>
      <c r="I6" s="935">
        <f>Summary!I53</f>
        <v>18799.06</v>
      </c>
      <c r="J6" s="935">
        <f>Summary!J53</f>
        <v>24198.79</v>
      </c>
      <c r="K6" s="935">
        <f>Summary!K53</f>
        <v>0</v>
      </c>
      <c r="L6" s="935">
        <f>Summary!L53</f>
        <v>11999.4</v>
      </c>
      <c r="M6" s="935">
        <f>Summary!M53</f>
        <v>3999.8</v>
      </c>
      <c r="N6" s="935">
        <f>Summary!N53</f>
        <v>3599.82</v>
      </c>
      <c r="O6" s="935">
        <f>Summary!O53</f>
        <v>3599.82</v>
      </c>
      <c r="P6" s="935">
        <f>Summary!P53</f>
        <v>2999.85</v>
      </c>
      <c r="Q6" s="935">
        <f>Summary!Q53</f>
        <v>3999.8</v>
      </c>
      <c r="R6" s="935">
        <f>Summary!R53</f>
        <v>0</v>
      </c>
      <c r="S6" s="935">
        <f>Summary!S53</f>
        <v>3399.83</v>
      </c>
      <c r="T6" s="935">
        <f>Summary!T53</f>
        <v>4399.78</v>
      </c>
      <c r="U6" s="935">
        <f>Summary!U53</f>
        <v>3199.84</v>
      </c>
      <c r="V6" s="935">
        <f>Summary!V52</f>
        <v>4245.38772</v>
      </c>
      <c r="W6" s="935">
        <f>Summary!W52</f>
        <v>2122.69386</v>
      </c>
      <c r="X6" s="935">
        <f>Summary!X52</f>
        <v>4033.118334</v>
      </c>
      <c r="Y6" s="935">
        <f>Summary!Y52</f>
        <v>0</v>
      </c>
      <c r="Z6" s="935">
        <f>Summary!Z52</f>
        <v>4033.118334</v>
      </c>
      <c r="AA6" s="935">
        <f>Summary!AA52</f>
        <v>2759.502018</v>
      </c>
      <c r="AB6" s="935">
        <f>Summary!AB52</f>
        <v>1910.424474</v>
      </c>
      <c r="AC6" s="935">
        <f>Summary!AC52</f>
        <v>2547.232632</v>
      </c>
      <c r="AD6" s="935">
        <f>Summary!AD52</f>
        <v>2334.963246</v>
      </c>
      <c r="AE6" s="935" t="str">
        <f t="shared" ref="AE6:AF6" si="4">#REF!</f>
        <v>#REF!</v>
      </c>
      <c r="AF6" s="935" t="str">
        <f t="shared" si="4"/>
        <v>#REF!</v>
      </c>
      <c r="AG6" s="933" t="str">
        <f t="shared" si="3"/>
        <v>#REF!</v>
      </c>
    </row>
    <row r="7">
      <c r="A7" s="936" t="s">
        <v>2007</v>
      </c>
      <c r="B7" s="935" t="str">
        <f t="shared" ref="B7:AF7" si="5">SUM(B4:B6)</f>
        <v>#REF!</v>
      </c>
      <c r="C7" s="935" t="str">
        <f t="shared" si="5"/>
        <v>#REF!</v>
      </c>
      <c r="D7" s="935" t="str">
        <f t="shared" si="5"/>
        <v>#REF!</v>
      </c>
      <c r="E7" s="935" t="str">
        <f t="shared" si="5"/>
        <v>#REF!</v>
      </c>
      <c r="F7" s="935" t="str">
        <f t="shared" si="5"/>
        <v>#REF!</v>
      </c>
      <c r="G7" s="935" t="str">
        <f t="shared" si="5"/>
        <v>#REF!</v>
      </c>
      <c r="H7" s="935" t="str">
        <f t="shared" si="5"/>
        <v>#REF!</v>
      </c>
      <c r="I7" s="935" t="str">
        <f t="shared" si="5"/>
        <v>#REF!</v>
      </c>
      <c r="J7" s="935" t="str">
        <f t="shared" si="5"/>
        <v>#REF!</v>
      </c>
      <c r="K7" s="935" t="str">
        <f t="shared" si="5"/>
        <v>#REF!</v>
      </c>
      <c r="L7" s="935" t="str">
        <f t="shared" si="5"/>
        <v>#REF!</v>
      </c>
      <c r="M7" s="935" t="str">
        <f t="shared" si="5"/>
        <v>#REF!</v>
      </c>
      <c r="N7" s="935" t="str">
        <f t="shared" si="5"/>
        <v>#REF!</v>
      </c>
      <c r="O7" s="935" t="str">
        <f t="shared" si="5"/>
        <v>#REF!</v>
      </c>
      <c r="P7" s="935" t="str">
        <f t="shared" si="5"/>
        <v>#REF!</v>
      </c>
      <c r="Q7" s="935" t="str">
        <f t="shared" si="5"/>
        <v>#REF!</v>
      </c>
      <c r="R7" s="935" t="str">
        <f t="shared" si="5"/>
        <v>#REF!</v>
      </c>
      <c r="S7" s="935" t="str">
        <f t="shared" si="5"/>
        <v>#REF!</v>
      </c>
      <c r="T7" s="935" t="str">
        <f t="shared" si="5"/>
        <v>#REF!</v>
      </c>
      <c r="U7" s="935" t="str">
        <f t="shared" si="5"/>
        <v>#REF!</v>
      </c>
      <c r="V7" s="935" t="str">
        <f t="shared" si="5"/>
        <v>#REF!</v>
      </c>
      <c r="W7" s="935" t="str">
        <f t="shared" si="5"/>
        <v>#REF!</v>
      </c>
      <c r="X7" s="935" t="str">
        <f t="shared" si="5"/>
        <v>#REF!</v>
      </c>
      <c r="Y7" s="935" t="str">
        <f t="shared" si="5"/>
        <v>#REF!</v>
      </c>
      <c r="Z7" s="935" t="str">
        <f t="shared" si="5"/>
        <v>#REF!</v>
      </c>
      <c r="AA7" s="935" t="str">
        <f t="shared" si="5"/>
        <v>#REF!</v>
      </c>
      <c r="AB7" s="935" t="str">
        <f t="shared" si="5"/>
        <v>#REF!</v>
      </c>
      <c r="AC7" s="935" t="str">
        <f t="shared" si="5"/>
        <v>#REF!</v>
      </c>
      <c r="AD7" s="935" t="str">
        <f t="shared" si="5"/>
        <v>#REF!</v>
      </c>
      <c r="AE7" s="935" t="str">
        <f t="shared" si="5"/>
        <v>#REF!</v>
      </c>
      <c r="AF7" s="935" t="str">
        <f t="shared" si="5"/>
        <v>#REF!</v>
      </c>
      <c r="AG7" s="933" t="str">
        <f t="shared" si="3"/>
        <v>#REF!</v>
      </c>
    </row>
    <row r="8">
      <c r="A8" s="152"/>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937"/>
    </row>
    <row r="9">
      <c r="A9" s="423" t="s">
        <v>220</v>
      </c>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937"/>
    </row>
    <row r="10">
      <c r="A10" s="938" t="s">
        <v>2008</v>
      </c>
      <c r="B10" s="207" t="str">
        <f t="shared" ref="B10:AF10" si="6">#REF!</f>
        <v>#REF!</v>
      </c>
      <c r="C10" s="207" t="str">
        <f t="shared" si="6"/>
        <v>#REF!</v>
      </c>
      <c r="D10" s="207" t="str">
        <f t="shared" si="6"/>
        <v>#REF!</v>
      </c>
      <c r="E10" s="207" t="str">
        <f t="shared" si="6"/>
        <v>#REF!</v>
      </c>
      <c r="F10" s="207" t="str">
        <f t="shared" si="6"/>
        <v>#REF!</v>
      </c>
      <c r="G10" s="207" t="str">
        <f t="shared" si="6"/>
        <v>#REF!</v>
      </c>
      <c r="H10" s="207" t="str">
        <f t="shared" si="6"/>
        <v>#REF!</v>
      </c>
      <c r="I10" s="207" t="str">
        <f t="shared" si="6"/>
        <v>#REF!</v>
      </c>
      <c r="J10" s="207" t="str">
        <f t="shared" si="6"/>
        <v>#REF!</v>
      </c>
      <c r="K10" s="207" t="str">
        <f t="shared" si="6"/>
        <v>#REF!</v>
      </c>
      <c r="L10" s="207" t="str">
        <f t="shared" si="6"/>
        <v>#REF!</v>
      </c>
      <c r="M10" s="207" t="str">
        <f t="shared" si="6"/>
        <v>#REF!</v>
      </c>
      <c r="N10" s="207" t="str">
        <f t="shared" si="6"/>
        <v>#REF!</v>
      </c>
      <c r="O10" s="207" t="str">
        <f t="shared" si="6"/>
        <v>#REF!</v>
      </c>
      <c r="P10" s="207" t="str">
        <f t="shared" si="6"/>
        <v>#REF!</v>
      </c>
      <c r="Q10" s="207" t="str">
        <f t="shared" si="6"/>
        <v>#REF!</v>
      </c>
      <c r="R10" s="207" t="str">
        <f t="shared" si="6"/>
        <v>#REF!</v>
      </c>
      <c r="S10" s="207" t="str">
        <f t="shared" si="6"/>
        <v>#REF!</v>
      </c>
      <c r="T10" s="207" t="str">
        <f t="shared" si="6"/>
        <v>#REF!</v>
      </c>
      <c r="U10" s="207" t="str">
        <f t="shared" si="6"/>
        <v>#REF!</v>
      </c>
      <c r="V10" s="207" t="str">
        <f t="shared" si="6"/>
        <v>#REF!</v>
      </c>
      <c r="W10" s="207" t="str">
        <f t="shared" si="6"/>
        <v>#REF!</v>
      </c>
      <c r="X10" s="207" t="str">
        <f t="shared" si="6"/>
        <v>#REF!</v>
      </c>
      <c r="Y10" s="207" t="str">
        <f t="shared" si="6"/>
        <v>#REF!</v>
      </c>
      <c r="Z10" s="207" t="str">
        <f t="shared" si="6"/>
        <v>#REF!</v>
      </c>
      <c r="AA10" s="207" t="str">
        <f t="shared" si="6"/>
        <v>#REF!</v>
      </c>
      <c r="AB10" s="207" t="str">
        <f t="shared" si="6"/>
        <v>#REF!</v>
      </c>
      <c r="AC10" s="207" t="str">
        <f t="shared" si="6"/>
        <v>#REF!</v>
      </c>
      <c r="AD10" s="207" t="str">
        <f t="shared" si="6"/>
        <v>#REF!</v>
      </c>
      <c r="AE10" s="207" t="str">
        <f t="shared" si="6"/>
        <v>#REF!</v>
      </c>
      <c r="AF10" s="207" t="str">
        <f t="shared" si="6"/>
        <v>#REF!</v>
      </c>
      <c r="AG10" s="933" t="str">
        <f t="shared" ref="AG10:AG13" si="8">sum(B10:AF10)</f>
        <v>#REF!</v>
      </c>
    </row>
    <row r="11">
      <c r="A11" s="938" t="s">
        <v>2009</v>
      </c>
      <c r="B11" s="530" t="str">
        <f t="shared" ref="B11:AF11" si="7">#REF!</f>
        <v>#REF!</v>
      </c>
      <c r="C11" s="530" t="str">
        <f t="shared" si="7"/>
        <v>#REF!</v>
      </c>
      <c r="D11" s="530" t="str">
        <f t="shared" si="7"/>
        <v>#REF!</v>
      </c>
      <c r="E11" s="530" t="str">
        <f t="shared" si="7"/>
        <v>#REF!</v>
      </c>
      <c r="F11" s="530" t="str">
        <f t="shared" si="7"/>
        <v>#REF!</v>
      </c>
      <c r="G11" s="530" t="str">
        <f t="shared" si="7"/>
        <v>#REF!</v>
      </c>
      <c r="H11" s="207" t="str">
        <f t="shared" si="7"/>
        <v>#REF!</v>
      </c>
      <c r="I11" s="207" t="str">
        <f t="shared" si="7"/>
        <v>#REF!</v>
      </c>
      <c r="J11" s="207" t="str">
        <f t="shared" si="7"/>
        <v>#REF!</v>
      </c>
      <c r="K11" s="207" t="str">
        <f t="shared" si="7"/>
        <v>#REF!</v>
      </c>
      <c r="L11" s="207" t="str">
        <f t="shared" si="7"/>
        <v>#REF!</v>
      </c>
      <c r="M11" s="207" t="str">
        <f t="shared" si="7"/>
        <v>#REF!</v>
      </c>
      <c r="N11" s="207" t="str">
        <f t="shared" si="7"/>
        <v>#REF!</v>
      </c>
      <c r="O11" s="207" t="str">
        <f t="shared" si="7"/>
        <v>#REF!</v>
      </c>
      <c r="P11" s="207" t="str">
        <f t="shared" si="7"/>
        <v>#REF!</v>
      </c>
      <c r="Q11" s="207" t="str">
        <f t="shared" si="7"/>
        <v>#REF!</v>
      </c>
      <c r="R11" s="207" t="str">
        <f t="shared" si="7"/>
        <v>#REF!</v>
      </c>
      <c r="S11" s="207" t="str">
        <f t="shared" si="7"/>
        <v>#REF!</v>
      </c>
      <c r="T11" s="207" t="str">
        <f t="shared" si="7"/>
        <v>#REF!</v>
      </c>
      <c r="U11" s="207" t="str">
        <f t="shared" si="7"/>
        <v>#REF!</v>
      </c>
      <c r="V11" s="207" t="str">
        <f t="shared" si="7"/>
        <v>#REF!</v>
      </c>
      <c r="W11" s="207" t="str">
        <f t="shared" si="7"/>
        <v>#REF!</v>
      </c>
      <c r="X11" s="207" t="str">
        <f t="shared" si="7"/>
        <v>#REF!</v>
      </c>
      <c r="Y11" s="207" t="str">
        <f t="shared" si="7"/>
        <v>#REF!</v>
      </c>
      <c r="Z11" s="207" t="str">
        <f t="shared" si="7"/>
        <v>#REF!</v>
      </c>
      <c r="AA11" s="207" t="str">
        <f t="shared" si="7"/>
        <v>#REF!</v>
      </c>
      <c r="AB11" s="207" t="str">
        <f t="shared" si="7"/>
        <v>#REF!</v>
      </c>
      <c r="AC11" s="207" t="str">
        <f t="shared" si="7"/>
        <v>#REF!</v>
      </c>
      <c r="AD11" s="207" t="str">
        <f t="shared" si="7"/>
        <v>#REF!</v>
      </c>
      <c r="AE11" s="207" t="str">
        <f t="shared" si="7"/>
        <v>#REF!</v>
      </c>
      <c r="AF11" s="207" t="str">
        <f t="shared" si="7"/>
        <v>#REF!</v>
      </c>
      <c r="AG11" s="933" t="str">
        <f t="shared" si="8"/>
        <v>#REF!</v>
      </c>
    </row>
    <row r="12">
      <c r="A12" s="938" t="s">
        <v>2010</v>
      </c>
      <c r="B12" s="939">
        <f>Summary!B116</f>
        <v>23</v>
      </c>
      <c r="C12" s="939">
        <f>Summary!C116</f>
        <v>17</v>
      </c>
      <c r="D12" s="939">
        <f>Summary!D116</f>
        <v>0</v>
      </c>
      <c r="E12" s="939">
        <f>Summary!E116</f>
        <v>33</v>
      </c>
      <c r="F12" s="939">
        <f>Summary!F116</f>
        <v>51</v>
      </c>
      <c r="G12" s="939">
        <f>Summary!G116</f>
        <v>50</v>
      </c>
      <c r="H12" s="939">
        <f>Summary!H116</f>
        <v>102</v>
      </c>
      <c r="I12" s="939">
        <f>Summary!I116</f>
        <v>96</v>
      </c>
      <c r="J12" s="939">
        <f>Summary!J116</f>
        <v>124</v>
      </c>
      <c r="K12" s="939">
        <f>Summary!K116</f>
        <v>0</v>
      </c>
      <c r="L12" s="939">
        <f>Summary!L116</f>
        <v>60</v>
      </c>
      <c r="M12" s="939">
        <f>Summary!M116</f>
        <v>20</v>
      </c>
      <c r="N12" s="939">
        <f>Summary!N116</f>
        <v>18</v>
      </c>
      <c r="O12" s="939">
        <f>Summary!O116</f>
        <v>18</v>
      </c>
      <c r="P12" s="939">
        <f>Summary!P116</f>
        <v>15</v>
      </c>
      <c r="Q12" s="939">
        <f>Summary!Q116</f>
        <v>20</v>
      </c>
      <c r="R12" s="939">
        <f>Summary!R116</f>
        <v>0</v>
      </c>
      <c r="S12" s="939">
        <f>Summary!S116</f>
        <v>17</v>
      </c>
      <c r="T12" s="939">
        <f>Summary!T116</f>
        <v>22</v>
      </c>
      <c r="U12" s="939">
        <f>Summary!U116</f>
        <v>16</v>
      </c>
      <c r="V12" s="939">
        <f>Summary!V116</f>
        <v>20</v>
      </c>
      <c r="W12" s="939">
        <f>Summary!W116</f>
        <v>10</v>
      </c>
      <c r="X12" s="939">
        <f>Summary!X116</f>
        <v>19</v>
      </c>
      <c r="Y12" s="939">
        <f>Summary!Y116</f>
        <v>0</v>
      </c>
      <c r="Z12" s="939">
        <f>Summary!Z116</f>
        <v>19</v>
      </c>
      <c r="AA12" s="939">
        <f>Summary!AA116</f>
        <v>13</v>
      </c>
      <c r="AB12" s="939">
        <f>Summary!AB116</f>
        <v>9</v>
      </c>
      <c r="AC12" s="939">
        <f>Summary!AC116</f>
        <v>12</v>
      </c>
      <c r="AD12" s="939">
        <f>Summary!AD116</f>
        <v>11</v>
      </c>
      <c r="AE12" s="939" t="str">
        <f t="shared" ref="AE12:AF12" si="9">#REF!</f>
        <v>#REF!</v>
      </c>
      <c r="AF12" s="939" t="str">
        <f t="shared" si="9"/>
        <v>#REF!</v>
      </c>
      <c r="AG12" s="933" t="str">
        <f t="shared" si="8"/>
        <v>#REF!</v>
      </c>
    </row>
    <row r="13">
      <c r="A13" s="938" t="s">
        <v>2011</v>
      </c>
      <c r="B13" s="939" t="str">
        <f t="shared" ref="B13:AF13" si="10">SUM(B10:B12)</f>
        <v>#REF!</v>
      </c>
      <c r="C13" s="939" t="str">
        <f t="shared" si="10"/>
        <v>#REF!</v>
      </c>
      <c r="D13" s="939" t="str">
        <f t="shared" si="10"/>
        <v>#REF!</v>
      </c>
      <c r="E13" s="939" t="str">
        <f t="shared" si="10"/>
        <v>#REF!</v>
      </c>
      <c r="F13" s="939" t="str">
        <f t="shared" si="10"/>
        <v>#REF!</v>
      </c>
      <c r="G13" s="939" t="str">
        <f t="shared" si="10"/>
        <v>#REF!</v>
      </c>
      <c r="H13" s="939" t="str">
        <f t="shared" si="10"/>
        <v>#REF!</v>
      </c>
      <c r="I13" s="939" t="str">
        <f t="shared" si="10"/>
        <v>#REF!</v>
      </c>
      <c r="J13" s="939" t="str">
        <f t="shared" si="10"/>
        <v>#REF!</v>
      </c>
      <c r="K13" s="939" t="str">
        <f t="shared" si="10"/>
        <v>#REF!</v>
      </c>
      <c r="L13" s="939" t="str">
        <f t="shared" si="10"/>
        <v>#REF!</v>
      </c>
      <c r="M13" s="939" t="str">
        <f t="shared" si="10"/>
        <v>#REF!</v>
      </c>
      <c r="N13" s="939" t="str">
        <f t="shared" si="10"/>
        <v>#REF!</v>
      </c>
      <c r="O13" s="939" t="str">
        <f t="shared" si="10"/>
        <v>#REF!</v>
      </c>
      <c r="P13" s="939" t="str">
        <f t="shared" si="10"/>
        <v>#REF!</v>
      </c>
      <c r="Q13" s="939" t="str">
        <f t="shared" si="10"/>
        <v>#REF!</v>
      </c>
      <c r="R13" s="939" t="str">
        <f t="shared" si="10"/>
        <v>#REF!</v>
      </c>
      <c r="S13" s="939" t="str">
        <f t="shared" si="10"/>
        <v>#REF!</v>
      </c>
      <c r="T13" s="939" t="str">
        <f t="shared" si="10"/>
        <v>#REF!</v>
      </c>
      <c r="U13" s="939" t="str">
        <f t="shared" si="10"/>
        <v>#REF!</v>
      </c>
      <c r="V13" s="939" t="str">
        <f t="shared" si="10"/>
        <v>#REF!</v>
      </c>
      <c r="W13" s="939" t="str">
        <f t="shared" si="10"/>
        <v>#REF!</v>
      </c>
      <c r="X13" s="939" t="str">
        <f t="shared" si="10"/>
        <v>#REF!</v>
      </c>
      <c r="Y13" s="939" t="str">
        <f t="shared" si="10"/>
        <v>#REF!</v>
      </c>
      <c r="Z13" s="939" t="str">
        <f t="shared" si="10"/>
        <v>#REF!</v>
      </c>
      <c r="AA13" s="939" t="str">
        <f t="shared" si="10"/>
        <v>#REF!</v>
      </c>
      <c r="AB13" s="939" t="str">
        <f t="shared" si="10"/>
        <v>#REF!</v>
      </c>
      <c r="AC13" s="939" t="str">
        <f t="shared" si="10"/>
        <v>#REF!</v>
      </c>
      <c r="AD13" s="939" t="str">
        <f t="shared" si="10"/>
        <v>#REF!</v>
      </c>
      <c r="AE13" s="939" t="str">
        <f t="shared" si="10"/>
        <v>#REF!</v>
      </c>
      <c r="AF13" s="939" t="str">
        <f t="shared" si="10"/>
        <v>#REF!</v>
      </c>
      <c r="AG13" s="933" t="str">
        <f t="shared" si="8"/>
        <v>#REF!</v>
      </c>
    </row>
    <row r="14">
      <c r="A14" s="152"/>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937"/>
    </row>
    <row r="15">
      <c r="A15" s="423" t="s">
        <v>2012</v>
      </c>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937"/>
    </row>
    <row r="16">
      <c r="A16" s="196" t="s">
        <v>2013</v>
      </c>
      <c r="B16" s="195" t="str">
        <f t="shared" ref="B16:AF16" si="11">#REF!</f>
        <v>#REF!</v>
      </c>
      <c r="C16" s="195" t="str">
        <f t="shared" si="11"/>
        <v>#REF!</v>
      </c>
      <c r="D16" s="195" t="str">
        <f t="shared" si="11"/>
        <v>#REF!</v>
      </c>
      <c r="E16" s="195" t="str">
        <f t="shared" si="11"/>
        <v>#REF!</v>
      </c>
      <c r="F16" s="195" t="str">
        <f t="shared" si="11"/>
        <v>#REF!</v>
      </c>
      <c r="G16" s="195" t="str">
        <f t="shared" si="11"/>
        <v>#REF!</v>
      </c>
      <c r="H16" s="195" t="str">
        <f t="shared" si="11"/>
        <v>#REF!</v>
      </c>
      <c r="I16" s="195" t="str">
        <f t="shared" si="11"/>
        <v>#REF!</v>
      </c>
      <c r="J16" s="195" t="str">
        <f t="shared" si="11"/>
        <v>#REF!</v>
      </c>
      <c r="K16" s="195" t="str">
        <f t="shared" si="11"/>
        <v>#REF!</v>
      </c>
      <c r="L16" s="195" t="str">
        <f t="shared" si="11"/>
        <v>#REF!</v>
      </c>
      <c r="M16" s="195" t="str">
        <f t="shared" si="11"/>
        <v>#REF!</v>
      </c>
      <c r="N16" s="195" t="str">
        <f t="shared" si="11"/>
        <v>#REF!</v>
      </c>
      <c r="O16" s="195" t="str">
        <f t="shared" si="11"/>
        <v>#REF!</v>
      </c>
      <c r="P16" s="195" t="str">
        <f t="shared" si="11"/>
        <v>#REF!</v>
      </c>
      <c r="Q16" s="195" t="str">
        <f t="shared" si="11"/>
        <v>#REF!</v>
      </c>
      <c r="R16" s="195" t="str">
        <f t="shared" si="11"/>
        <v>#REF!</v>
      </c>
      <c r="S16" s="195" t="str">
        <f t="shared" si="11"/>
        <v>#REF!</v>
      </c>
      <c r="T16" s="195" t="str">
        <f t="shared" si="11"/>
        <v>#REF!</v>
      </c>
      <c r="U16" s="195" t="str">
        <f t="shared" si="11"/>
        <v>#REF!</v>
      </c>
      <c r="V16" s="195" t="str">
        <f t="shared" si="11"/>
        <v>#REF!</v>
      </c>
      <c r="W16" s="195" t="str">
        <f t="shared" si="11"/>
        <v>#REF!</v>
      </c>
      <c r="X16" s="195" t="str">
        <f t="shared" si="11"/>
        <v>#REF!</v>
      </c>
      <c r="Y16" s="195" t="str">
        <f t="shared" si="11"/>
        <v>#REF!</v>
      </c>
      <c r="Z16" s="195" t="str">
        <f t="shared" si="11"/>
        <v>#REF!</v>
      </c>
      <c r="AA16" s="195" t="str">
        <f t="shared" si="11"/>
        <v>#REF!</v>
      </c>
      <c r="AB16" s="195" t="str">
        <f t="shared" si="11"/>
        <v>#REF!</v>
      </c>
      <c r="AC16" s="195" t="str">
        <f t="shared" si="11"/>
        <v>#REF!</v>
      </c>
      <c r="AD16" s="195" t="str">
        <f t="shared" si="11"/>
        <v>#REF!</v>
      </c>
      <c r="AE16" s="195" t="str">
        <f t="shared" si="11"/>
        <v>#REF!</v>
      </c>
      <c r="AF16" s="195" t="str">
        <f t="shared" si="11"/>
        <v>#REF!</v>
      </c>
      <c r="AG16" s="940" t="str">
        <f t="shared" ref="AG16:AG20" si="12">SUM(B16:AF16)</f>
        <v>#REF!</v>
      </c>
    </row>
    <row r="17">
      <c r="A17" s="196" t="s">
        <v>2014</v>
      </c>
      <c r="B17" s="195">
        <v>0.0</v>
      </c>
      <c r="C17" s="195">
        <v>0.0</v>
      </c>
      <c r="D17" s="195">
        <v>0.0</v>
      </c>
      <c r="E17" s="195">
        <v>0.0</v>
      </c>
      <c r="F17" s="195">
        <v>0.0</v>
      </c>
      <c r="G17" s="195">
        <v>0.0</v>
      </c>
      <c r="H17" s="195">
        <v>0.0</v>
      </c>
      <c r="I17" s="195">
        <v>0.0</v>
      </c>
      <c r="J17" s="195">
        <v>0.0</v>
      </c>
      <c r="K17" s="195">
        <v>0.0</v>
      </c>
      <c r="L17" s="195">
        <v>0.0</v>
      </c>
      <c r="M17" s="195">
        <v>0.0</v>
      </c>
      <c r="N17" s="195">
        <v>0.0</v>
      </c>
      <c r="O17" s="195">
        <v>0.0</v>
      </c>
      <c r="P17" s="195">
        <v>0.0</v>
      </c>
      <c r="Q17" s="941">
        <v>0.0</v>
      </c>
      <c r="R17" s="195">
        <v>0.0</v>
      </c>
      <c r="S17" s="195">
        <v>0.0</v>
      </c>
      <c r="T17" s="195">
        <v>0.0</v>
      </c>
      <c r="U17" s="941">
        <v>0.0</v>
      </c>
      <c r="V17" s="195">
        <v>0.0</v>
      </c>
      <c r="W17" s="195">
        <v>0.0</v>
      </c>
      <c r="X17" s="195">
        <v>0.0</v>
      </c>
      <c r="Y17" s="195">
        <v>0.0</v>
      </c>
      <c r="Z17" s="195">
        <v>0.0</v>
      </c>
      <c r="AA17" s="195">
        <v>0.0</v>
      </c>
      <c r="AB17" s="195">
        <v>0.0</v>
      </c>
      <c r="AC17" s="195"/>
      <c r="AD17" s="195"/>
      <c r="AE17" s="195"/>
      <c r="AF17" s="195"/>
      <c r="AG17" s="940">
        <f t="shared" si="12"/>
        <v>0</v>
      </c>
    </row>
    <row r="18">
      <c r="A18" s="196" t="s">
        <v>2015</v>
      </c>
      <c r="B18" s="195">
        <v>0.0</v>
      </c>
      <c r="C18" s="195">
        <v>0.0</v>
      </c>
      <c r="D18" s="195">
        <v>0.0</v>
      </c>
      <c r="E18" s="195">
        <v>0.0</v>
      </c>
      <c r="F18" s="195">
        <v>0.0</v>
      </c>
      <c r="G18" s="195">
        <v>0.0</v>
      </c>
      <c r="H18" s="195">
        <v>0.0</v>
      </c>
      <c r="I18" s="195">
        <v>0.0</v>
      </c>
      <c r="J18" s="195">
        <v>0.0</v>
      </c>
      <c r="K18" s="195">
        <v>0.0</v>
      </c>
      <c r="L18" s="195">
        <v>0.0</v>
      </c>
      <c r="M18" s="195">
        <v>0.0</v>
      </c>
      <c r="N18" s="195">
        <v>0.0</v>
      </c>
      <c r="O18" s="195">
        <v>0.0</v>
      </c>
      <c r="P18" s="195">
        <v>0.0</v>
      </c>
      <c r="Q18" s="195">
        <v>0.0</v>
      </c>
      <c r="R18" s="195">
        <v>0.0</v>
      </c>
      <c r="S18" s="195">
        <v>0.0</v>
      </c>
      <c r="T18" s="195">
        <v>0.0</v>
      </c>
      <c r="U18" s="195">
        <v>0.0</v>
      </c>
      <c r="V18" s="195">
        <v>0.0</v>
      </c>
      <c r="W18" s="195">
        <v>0.0</v>
      </c>
      <c r="X18" s="195">
        <v>0.0</v>
      </c>
      <c r="Y18" s="195">
        <v>0.0</v>
      </c>
      <c r="Z18" s="195">
        <v>0.0</v>
      </c>
      <c r="AA18" s="195">
        <v>0.0</v>
      </c>
      <c r="AB18" s="195">
        <v>0.0</v>
      </c>
      <c r="AC18" s="195">
        <v>0.0</v>
      </c>
      <c r="AD18" s="195">
        <v>0.0</v>
      </c>
      <c r="AE18" s="195">
        <v>0.0</v>
      </c>
      <c r="AF18" s="195">
        <v>0.0</v>
      </c>
      <c r="AG18" s="940">
        <f t="shared" si="12"/>
        <v>0</v>
      </c>
    </row>
    <row r="19">
      <c r="A19" s="196" t="s">
        <v>2016</v>
      </c>
      <c r="B19" s="195">
        <v>0.0</v>
      </c>
      <c r="C19" s="195">
        <v>0.0</v>
      </c>
      <c r="D19" s="195">
        <v>0.0</v>
      </c>
      <c r="E19" s="195">
        <v>0.0</v>
      </c>
      <c r="F19" s="195">
        <v>0.0</v>
      </c>
      <c r="G19" s="195">
        <v>0.0</v>
      </c>
      <c r="H19" s="195">
        <v>0.0</v>
      </c>
      <c r="I19" s="195">
        <v>0.0</v>
      </c>
      <c r="J19" s="195">
        <v>0.0</v>
      </c>
      <c r="K19" s="195">
        <v>0.0</v>
      </c>
      <c r="L19" s="195">
        <v>0.0</v>
      </c>
      <c r="M19" s="195">
        <v>0.0</v>
      </c>
      <c r="N19" s="195">
        <v>0.0</v>
      </c>
      <c r="O19" s="195">
        <v>0.0</v>
      </c>
      <c r="P19" s="195">
        <v>0.0</v>
      </c>
      <c r="Q19" s="195">
        <v>0.0</v>
      </c>
      <c r="R19" s="195">
        <v>0.0</v>
      </c>
      <c r="S19" s="195">
        <v>0.0</v>
      </c>
      <c r="T19" s="195">
        <v>0.0</v>
      </c>
      <c r="U19" s="195">
        <v>0.0</v>
      </c>
      <c r="V19" s="195">
        <v>0.0</v>
      </c>
      <c r="W19" s="195">
        <v>0.0</v>
      </c>
      <c r="X19" s="195">
        <v>0.0</v>
      </c>
      <c r="Y19" s="195">
        <v>0.0</v>
      </c>
      <c r="Z19" s="195">
        <v>0.0</v>
      </c>
      <c r="AA19" s="195">
        <v>0.0</v>
      </c>
      <c r="AB19" s="195">
        <v>0.0</v>
      </c>
      <c r="AC19" s="195">
        <v>0.0</v>
      </c>
      <c r="AD19" s="195">
        <v>0.0</v>
      </c>
      <c r="AE19" s="195">
        <v>0.0</v>
      </c>
      <c r="AF19" s="195">
        <v>0.0</v>
      </c>
      <c r="AG19" s="940">
        <f t="shared" si="12"/>
        <v>0</v>
      </c>
    </row>
    <row r="20">
      <c r="A20" s="395" t="s">
        <v>2017</v>
      </c>
      <c r="B20" s="396" t="str">
        <f t="shared" ref="B20:AF20" si="13">SUM(B16:B19)</f>
        <v>#REF!</v>
      </c>
      <c r="C20" s="396" t="str">
        <f t="shared" si="13"/>
        <v>#REF!</v>
      </c>
      <c r="D20" s="396" t="str">
        <f t="shared" si="13"/>
        <v>#REF!</v>
      </c>
      <c r="E20" s="396" t="str">
        <f t="shared" si="13"/>
        <v>#REF!</v>
      </c>
      <c r="F20" s="396" t="str">
        <f t="shared" si="13"/>
        <v>#REF!</v>
      </c>
      <c r="G20" s="396" t="str">
        <f t="shared" si="13"/>
        <v>#REF!</v>
      </c>
      <c r="H20" s="396" t="str">
        <f t="shared" si="13"/>
        <v>#REF!</v>
      </c>
      <c r="I20" s="396" t="str">
        <f t="shared" si="13"/>
        <v>#REF!</v>
      </c>
      <c r="J20" s="396" t="str">
        <f t="shared" si="13"/>
        <v>#REF!</v>
      </c>
      <c r="K20" s="396" t="str">
        <f t="shared" si="13"/>
        <v>#REF!</v>
      </c>
      <c r="L20" s="396" t="str">
        <f t="shared" si="13"/>
        <v>#REF!</v>
      </c>
      <c r="M20" s="396" t="str">
        <f t="shared" si="13"/>
        <v>#REF!</v>
      </c>
      <c r="N20" s="396" t="str">
        <f t="shared" si="13"/>
        <v>#REF!</v>
      </c>
      <c r="O20" s="396" t="str">
        <f t="shared" si="13"/>
        <v>#REF!</v>
      </c>
      <c r="P20" s="396" t="str">
        <f t="shared" si="13"/>
        <v>#REF!</v>
      </c>
      <c r="Q20" s="396" t="str">
        <f t="shared" si="13"/>
        <v>#REF!</v>
      </c>
      <c r="R20" s="396" t="str">
        <f t="shared" si="13"/>
        <v>#REF!</v>
      </c>
      <c r="S20" s="396" t="str">
        <f t="shared" si="13"/>
        <v>#REF!</v>
      </c>
      <c r="T20" s="396" t="str">
        <f t="shared" si="13"/>
        <v>#REF!</v>
      </c>
      <c r="U20" s="396" t="str">
        <f t="shared" si="13"/>
        <v>#REF!</v>
      </c>
      <c r="V20" s="396" t="str">
        <f t="shared" si="13"/>
        <v>#REF!</v>
      </c>
      <c r="W20" s="396" t="str">
        <f t="shared" si="13"/>
        <v>#REF!</v>
      </c>
      <c r="X20" s="396" t="str">
        <f t="shared" si="13"/>
        <v>#REF!</v>
      </c>
      <c r="Y20" s="396" t="str">
        <f t="shared" si="13"/>
        <v>#REF!</v>
      </c>
      <c r="Z20" s="396" t="str">
        <f t="shared" si="13"/>
        <v>#REF!</v>
      </c>
      <c r="AA20" s="396" t="str">
        <f t="shared" si="13"/>
        <v>#REF!</v>
      </c>
      <c r="AB20" s="396" t="str">
        <f t="shared" si="13"/>
        <v>#REF!</v>
      </c>
      <c r="AC20" s="396" t="str">
        <f t="shared" si="13"/>
        <v>#REF!</v>
      </c>
      <c r="AD20" s="396" t="str">
        <f t="shared" si="13"/>
        <v>#REF!</v>
      </c>
      <c r="AE20" s="396" t="str">
        <f t="shared" si="13"/>
        <v>#REF!</v>
      </c>
      <c r="AF20" s="396" t="str">
        <f t="shared" si="13"/>
        <v>#REF!</v>
      </c>
      <c r="AG20" s="940" t="str">
        <f t="shared" si="12"/>
        <v>#REF!</v>
      </c>
    </row>
    <row r="21">
      <c r="A21" s="152"/>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937"/>
    </row>
    <row r="22">
      <c r="A22" s="423" t="s">
        <v>2018</v>
      </c>
      <c r="B22" s="23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933"/>
    </row>
    <row r="23">
      <c r="A23" s="524" t="s">
        <v>2019</v>
      </c>
      <c r="B23" s="235">
        <f t="shared" ref="B23:AF23" si="14">B75-B40</f>
        <v>0</v>
      </c>
      <c r="C23" s="235">
        <f t="shared" si="14"/>
        <v>0</v>
      </c>
      <c r="D23" s="235">
        <f t="shared" si="14"/>
        <v>0</v>
      </c>
      <c r="E23" s="235">
        <f t="shared" si="14"/>
        <v>0</v>
      </c>
      <c r="F23" s="235">
        <f t="shared" si="14"/>
        <v>0</v>
      </c>
      <c r="G23" s="235">
        <f t="shared" si="14"/>
        <v>0</v>
      </c>
      <c r="H23" s="235">
        <f t="shared" si="14"/>
        <v>1</v>
      </c>
      <c r="I23" s="207">
        <f t="shared" si="14"/>
        <v>1</v>
      </c>
      <c r="J23" s="207">
        <f t="shared" si="14"/>
        <v>0</v>
      </c>
      <c r="K23" s="207">
        <f t="shared" si="14"/>
        <v>1</v>
      </c>
      <c r="L23" s="207">
        <f t="shared" si="14"/>
        <v>0</v>
      </c>
      <c r="M23" s="207">
        <f t="shared" si="14"/>
        <v>2</v>
      </c>
      <c r="N23" s="207">
        <f t="shared" si="14"/>
        <v>3</v>
      </c>
      <c r="O23" s="188">
        <f t="shared" si="14"/>
        <v>0</v>
      </c>
      <c r="P23" s="188">
        <f t="shared" si="14"/>
        <v>0</v>
      </c>
      <c r="Q23" s="188">
        <f t="shared" si="14"/>
        <v>0</v>
      </c>
      <c r="R23" s="207">
        <f t="shared" si="14"/>
        <v>0</v>
      </c>
      <c r="S23" s="207">
        <f t="shared" si="14"/>
        <v>0</v>
      </c>
      <c r="T23" s="207">
        <f t="shared" si="14"/>
        <v>0</v>
      </c>
      <c r="U23" s="207">
        <f t="shared" si="14"/>
        <v>0</v>
      </c>
      <c r="V23" s="207">
        <f t="shared" si="14"/>
        <v>0</v>
      </c>
      <c r="W23" s="207">
        <f t="shared" si="14"/>
        <v>0</v>
      </c>
      <c r="X23" s="207">
        <f t="shared" si="14"/>
        <v>0</v>
      </c>
      <c r="Y23" s="207">
        <f t="shared" si="14"/>
        <v>0</v>
      </c>
      <c r="Z23" s="188">
        <f t="shared" si="14"/>
        <v>0</v>
      </c>
      <c r="AA23" s="207">
        <f t="shared" si="14"/>
        <v>0</v>
      </c>
      <c r="AB23" s="207">
        <f t="shared" si="14"/>
        <v>0</v>
      </c>
      <c r="AC23" s="188">
        <f t="shared" si="14"/>
        <v>0</v>
      </c>
      <c r="AD23" s="188">
        <f t="shared" si="14"/>
        <v>0</v>
      </c>
      <c r="AE23" s="188">
        <f t="shared" si="14"/>
        <v>0</v>
      </c>
      <c r="AF23" s="188">
        <f t="shared" si="14"/>
        <v>0</v>
      </c>
      <c r="AG23" s="933">
        <f t="shared" ref="AG23:AG27" si="16">sum(B23:AF23)</f>
        <v>8</v>
      </c>
    </row>
    <row r="24">
      <c r="A24" s="524" t="s">
        <v>2020</v>
      </c>
      <c r="B24" s="235">
        <f t="shared" ref="B24:AF24" si="15">B76-B41</f>
        <v>0</v>
      </c>
      <c r="C24" s="235">
        <f t="shared" si="15"/>
        <v>0</v>
      </c>
      <c r="D24" s="235">
        <f t="shared" si="15"/>
        <v>0</v>
      </c>
      <c r="E24" s="235">
        <f t="shared" si="15"/>
        <v>0</v>
      </c>
      <c r="F24" s="235">
        <f t="shared" si="15"/>
        <v>0</v>
      </c>
      <c r="G24" s="235">
        <f t="shared" si="15"/>
        <v>0</v>
      </c>
      <c r="H24" s="235">
        <f t="shared" si="15"/>
        <v>1</v>
      </c>
      <c r="I24" s="207">
        <f t="shared" si="15"/>
        <v>1</v>
      </c>
      <c r="J24" s="207">
        <f t="shared" si="15"/>
        <v>1</v>
      </c>
      <c r="K24" s="207">
        <f t="shared" si="15"/>
        <v>0</v>
      </c>
      <c r="L24" s="207">
        <f t="shared" si="15"/>
        <v>0</v>
      </c>
      <c r="M24" s="207">
        <f t="shared" si="15"/>
        <v>1</v>
      </c>
      <c r="N24" s="207">
        <f t="shared" si="15"/>
        <v>0</v>
      </c>
      <c r="O24" s="188">
        <f t="shared" si="15"/>
        <v>0</v>
      </c>
      <c r="P24" s="188">
        <f t="shared" si="15"/>
        <v>0</v>
      </c>
      <c r="Q24" s="188">
        <f t="shared" si="15"/>
        <v>0</v>
      </c>
      <c r="R24" s="207">
        <f t="shared" si="15"/>
        <v>0</v>
      </c>
      <c r="S24" s="207">
        <f t="shared" si="15"/>
        <v>0</v>
      </c>
      <c r="T24" s="207">
        <f t="shared" si="15"/>
        <v>0</v>
      </c>
      <c r="U24" s="207">
        <f t="shared" si="15"/>
        <v>0</v>
      </c>
      <c r="V24" s="207">
        <f t="shared" si="15"/>
        <v>0</v>
      </c>
      <c r="W24" s="207">
        <f t="shared" si="15"/>
        <v>0</v>
      </c>
      <c r="X24" s="207">
        <f t="shared" si="15"/>
        <v>0</v>
      </c>
      <c r="Y24" s="207">
        <f t="shared" si="15"/>
        <v>0</v>
      </c>
      <c r="Z24" s="188">
        <f t="shared" si="15"/>
        <v>0</v>
      </c>
      <c r="AA24" s="207">
        <f t="shared" si="15"/>
        <v>0</v>
      </c>
      <c r="AB24" s="207">
        <f t="shared" si="15"/>
        <v>0</v>
      </c>
      <c r="AC24" s="188">
        <f t="shared" si="15"/>
        <v>0</v>
      </c>
      <c r="AD24" s="188">
        <f t="shared" si="15"/>
        <v>0</v>
      </c>
      <c r="AE24" s="188">
        <f t="shared" si="15"/>
        <v>0</v>
      </c>
      <c r="AF24" s="188">
        <f t="shared" si="15"/>
        <v>0</v>
      </c>
      <c r="AG24" s="933">
        <f t="shared" si="16"/>
        <v>4</v>
      </c>
    </row>
    <row r="25">
      <c r="A25" s="524" t="s">
        <v>2021</v>
      </c>
      <c r="B25" s="235">
        <f t="shared" ref="B25:AF25" si="17">B77-B42</f>
        <v>3</v>
      </c>
      <c r="C25" s="235">
        <f t="shared" si="17"/>
        <v>0</v>
      </c>
      <c r="D25" s="235">
        <f t="shared" si="17"/>
        <v>2</v>
      </c>
      <c r="E25" s="235">
        <f t="shared" si="17"/>
        <v>1</v>
      </c>
      <c r="F25" s="235">
        <f t="shared" si="17"/>
        <v>1</v>
      </c>
      <c r="G25" s="235">
        <f t="shared" si="17"/>
        <v>0</v>
      </c>
      <c r="H25" s="235">
        <f t="shared" si="17"/>
        <v>0</v>
      </c>
      <c r="I25" s="207">
        <f t="shared" si="17"/>
        <v>2</v>
      </c>
      <c r="J25" s="207">
        <f t="shared" si="17"/>
        <v>2</v>
      </c>
      <c r="K25" s="207">
        <f t="shared" si="17"/>
        <v>2</v>
      </c>
      <c r="L25" s="207">
        <f t="shared" si="17"/>
        <v>4</v>
      </c>
      <c r="M25" s="207">
        <f t="shared" si="17"/>
        <v>64</v>
      </c>
      <c r="N25" s="207">
        <f t="shared" si="17"/>
        <v>14</v>
      </c>
      <c r="O25" s="188">
        <f t="shared" si="17"/>
        <v>0</v>
      </c>
      <c r="P25" s="188">
        <f t="shared" si="17"/>
        <v>0</v>
      </c>
      <c r="Q25" s="188">
        <f t="shared" si="17"/>
        <v>0</v>
      </c>
      <c r="R25" s="207">
        <f t="shared" si="17"/>
        <v>1</v>
      </c>
      <c r="S25" s="207">
        <f t="shared" si="17"/>
        <v>2</v>
      </c>
      <c r="T25" s="207">
        <f t="shared" si="17"/>
        <v>0</v>
      </c>
      <c r="U25" s="207">
        <f t="shared" si="17"/>
        <v>0</v>
      </c>
      <c r="V25" s="207">
        <f t="shared" si="17"/>
        <v>0</v>
      </c>
      <c r="W25" s="207">
        <f t="shared" si="17"/>
        <v>0</v>
      </c>
      <c r="X25" s="207">
        <f t="shared" si="17"/>
        <v>0</v>
      </c>
      <c r="Y25" s="207">
        <f t="shared" si="17"/>
        <v>0</v>
      </c>
      <c r="Z25" s="207">
        <f t="shared" si="17"/>
        <v>0</v>
      </c>
      <c r="AA25" s="207">
        <f t="shared" si="17"/>
        <v>0</v>
      </c>
      <c r="AB25" s="207">
        <f t="shared" si="17"/>
        <v>0</v>
      </c>
      <c r="AC25" s="207">
        <f t="shared" si="17"/>
        <v>0</v>
      </c>
      <c r="AD25" s="207">
        <f t="shared" si="17"/>
        <v>0</v>
      </c>
      <c r="AE25" s="207">
        <f t="shared" si="17"/>
        <v>0</v>
      </c>
      <c r="AF25" s="207">
        <f t="shared" si="17"/>
        <v>0</v>
      </c>
      <c r="AG25" s="933">
        <f t="shared" si="16"/>
        <v>98</v>
      </c>
    </row>
    <row r="26">
      <c r="A26" s="524" t="s">
        <v>2022</v>
      </c>
      <c r="B26" s="235">
        <f t="shared" ref="B26:AF26" si="18">B78-B43</f>
        <v>3</v>
      </c>
      <c r="C26" s="235">
        <f t="shared" si="18"/>
        <v>1</v>
      </c>
      <c r="D26" s="235">
        <f t="shared" si="18"/>
        <v>0</v>
      </c>
      <c r="E26" s="235">
        <f t="shared" si="18"/>
        <v>0</v>
      </c>
      <c r="F26" s="235">
        <f t="shared" si="18"/>
        <v>0</v>
      </c>
      <c r="G26" s="235">
        <f t="shared" si="18"/>
        <v>0</v>
      </c>
      <c r="H26" s="235">
        <f t="shared" si="18"/>
        <v>0</v>
      </c>
      <c r="I26" s="207">
        <f t="shared" si="18"/>
        <v>6</v>
      </c>
      <c r="J26" s="207">
        <f t="shared" si="18"/>
        <v>0</v>
      </c>
      <c r="K26" s="207">
        <f t="shared" si="18"/>
        <v>0</v>
      </c>
      <c r="L26" s="207">
        <f t="shared" si="18"/>
        <v>0</v>
      </c>
      <c r="M26" s="207">
        <f t="shared" si="18"/>
        <v>20</v>
      </c>
      <c r="N26" s="207">
        <f t="shared" si="18"/>
        <v>9</v>
      </c>
      <c r="O26" s="188">
        <f t="shared" si="18"/>
        <v>0</v>
      </c>
      <c r="P26" s="188">
        <f t="shared" si="18"/>
        <v>0</v>
      </c>
      <c r="Q26" s="188">
        <f t="shared" si="18"/>
        <v>0</v>
      </c>
      <c r="R26" s="207">
        <f t="shared" si="18"/>
        <v>1</v>
      </c>
      <c r="S26" s="207">
        <f t="shared" si="18"/>
        <v>0</v>
      </c>
      <c r="T26" s="207">
        <f t="shared" si="18"/>
        <v>0</v>
      </c>
      <c r="U26" s="207">
        <f t="shared" si="18"/>
        <v>0</v>
      </c>
      <c r="V26" s="207">
        <f t="shared" si="18"/>
        <v>0</v>
      </c>
      <c r="W26" s="207">
        <f t="shared" si="18"/>
        <v>0</v>
      </c>
      <c r="X26" s="207">
        <f t="shared" si="18"/>
        <v>0</v>
      </c>
      <c r="Y26" s="207">
        <f t="shared" si="18"/>
        <v>0</v>
      </c>
      <c r="Z26" s="207">
        <f t="shared" si="18"/>
        <v>0</v>
      </c>
      <c r="AA26" s="207">
        <f t="shared" si="18"/>
        <v>0</v>
      </c>
      <c r="AB26" s="207">
        <f t="shared" si="18"/>
        <v>0</v>
      </c>
      <c r="AC26" s="207">
        <f t="shared" si="18"/>
        <v>0</v>
      </c>
      <c r="AD26" s="207">
        <f t="shared" si="18"/>
        <v>0</v>
      </c>
      <c r="AE26" s="207">
        <f t="shared" si="18"/>
        <v>0</v>
      </c>
      <c r="AF26" s="207">
        <f t="shared" si="18"/>
        <v>0</v>
      </c>
      <c r="AG26" s="933">
        <f t="shared" si="16"/>
        <v>40</v>
      </c>
    </row>
    <row r="27">
      <c r="A27" s="942" t="s">
        <v>2023</v>
      </c>
      <c r="B27" s="879">
        <f t="shared" ref="B27:AF27" si="19">SUM(B23:B26)</f>
        <v>6</v>
      </c>
      <c r="C27" s="879">
        <f t="shared" si="19"/>
        <v>1</v>
      </c>
      <c r="D27" s="879">
        <f t="shared" si="19"/>
        <v>2</v>
      </c>
      <c r="E27" s="879">
        <f t="shared" si="19"/>
        <v>1</v>
      </c>
      <c r="F27" s="879">
        <f t="shared" si="19"/>
        <v>1</v>
      </c>
      <c r="G27" s="879">
        <f t="shared" si="19"/>
        <v>0</v>
      </c>
      <c r="H27" s="879">
        <f t="shared" si="19"/>
        <v>2</v>
      </c>
      <c r="I27" s="879">
        <f t="shared" si="19"/>
        <v>10</v>
      </c>
      <c r="J27" s="879">
        <f t="shared" si="19"/>
        <v>3</v>
      </c>
      <c r="K27" s="879">
        <f t="shared" si="19"/>
        <v>3</v>
      </c>
      <c r="L27" s="879">
        <f t="shared" si="19"/>
        <v>4</v>
      </c>
      <c r="M27" s="879">
        <f t="shared" si="19"/>
        <v>87</v>
      </c>
      <c r="N27" s="879">
        <f t="shared" si="19"/>
        <v>26</v>
      </c>
      <c r="O27" s="879">
        <f t="shared" si="19"/>
        <v>0</v>
      </c>
      <c r="P27" s="879">
        <f t="shared" si="19"/>
        <v>0</v>
      </c>
      <c r="Q27" s="879">
        <f t="shared" si="19"/>
        <v>0</v>
      </c>
      <c r="R27" s="879">
        <f t="shared" si="19"/>
        <v>2</v>
      </c>
      <c r="S27" s="879">
        <f t="shared" si="19"/>
        <v>2</v>
      </c>
      <c r="T27" s="879">
        <f t="shared" si="19"/>
        <v>0</v>
      </c>
      <c r="U27" s="879">
        <f t="shared" si="19"/>
        <v>0</v>
      </c>
      <c r="V27" s="879">
        <f t="shared" si="19"/>
        <v>0</v>
      </c>
      <c r="W27" s="879">
        <f t="shared" si="19"/>
        <v>0</v>
      </c>
      <c r="X27" s="879">
        <f t="shared" si="19"/>
        <v>0</v>
      </c>
      <c r="Y27" s="879">
        <f t="shared" si="19"/>
        <v>0</v>
      </c>
      <c r="Z27" s="879">
        <f t="shared" si="19"/>
        <v>0</v>
      </c>
      <c r="AA27" s="879">
        <f t="shared" si="19"/>
        <v>0</v>
      </c>
      <c r="AB27" s="879">
        <f t="shared" si="19"/>
        <v>0</v>
      </c>
      <c r="AC27" s="879">
        <f t="shared" si="19"/>
        <v>0</v>
      </c>
      <c r="AD27" s="879">
        <f t="shared" si="19"/>
        <v>0</v>
      </c>
      <c r="AE27" s="879">
        <f t="shared" si="19"/>
        <v>0</v>
      </c>
      <c r="AF27" s="879">
        <f t="shared" si="19"/>
        <v>0</v>
      </c>
      <c r="AG27" s="933">
        <f t="shared" si="16"/>
        <v>150</v>
      </c>
    </row>
    <row r="28">
      <c r="A28" s="152"/>
      <c r="B28" s="352"/>
      <c r="C28" s="352"/>
      <c r="D28" s="352"/>
      <c r="E28" s="352"/>
      <c r="F28" s="352"/>
      <c r="G28" s="352"/>
      <c r="H28" s="352"/>
      <c r="I28" s="352"/>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943"/>
    </row>
    <row r="29">
      <c r="A29" s="524" t="s">
        <v>278</v>
      </c>
      <c r="B29" s="880"/>
      <c r="C29" s="880"/>
      <c r="D29" s="880"/>
      <c r="E29" s="880"/>
      <c r="F29" s="880"/>
      <c r="G29" s="880"/>
      <c r="H29" s="880"/>
      <c r="I29" s="880"/>
      <c r="J29" s="880"/>
      <c r="K29" s="880"/>
      <c r="L29" s="880"/>
      <c r="M29" s="880"/>
      <c r="N29" s="880"/>
      <c r="O29" s="880"/>
      <c r="P29" s="880"/>
      <c r="Q29" s="880"/>
      <c r="R29" s="880"/>
      <c r="S29" s="880"/>
      <c r="T29" s="880"/>
      <c r="U29" s="880"/>
      <c r="V29" s="880"/>
      <c r="W29" s="880"/>
      <c r="X29" s="880"/>
      <c r="Y29" s="880"/>
      <c r="Z29" s="880"/>
      <c r="AA29" s="880"/>
      <c r="AB29" s="880"/>
      <c r="AC29" s="880"/>
      <c r="AD29" s="880"/>
      <c r="AE29" s="880"/>
      <c r="AF29" s="880"/>
      <c r="AG29" s="933">
        <f t="shared" ref="AG29:AG37" si="20">sum(B29:AF29)</f>
        <v>0</v>
      </c>
    </row>
    <row r="30">
      <c r="A30" s="524" t="s">
        <v>279</v>
      </c>
      <c r="B30" s="880"/>
      <c r="C30" s="880"/>
      <c r="D30" s="880"/>
      <c r="E30" s="880"/>
      <c r="F30" s="880"/>
      <c r="G30" s="880"/>
      <c r="H30" s="880"/>
      <c r="I30" s="880"/>
      <c r="J30" s="880"/>
      <c r="K30" s="880"/>
      <c r="L30" s="880"/>
      <c r="M30" s="880"/>
      <c r="N30" s="880"/>
      <c r="O30" s="880"/>
      <c r="P30" s="880"/>
      <c r="Q30" s="880"/>
      <c r="R30" s="880"/>
      <c r="S30" s="880"/>
      <c r="T30" s="880"/>
      <c r="U30" s="880"/>
      <c r="V30" s="880"/>
      <c r="W30" s="880"/>
      <c r="X30" s="880"/>
      <c r="Y30" s="880"/>
      <c r="Z30" s="880"/>
      <c r="AA30" s="880"/>
      <c r="AB30" s="880"/>
      <c r="AC30" s="880"/>
      <c r="AD30" s="880"/>
      <c r="AE30" s="880"/>
      <c r="AF30" s="880"/>
      <c r="AG30" s="933">
        <f t="shared" si="20"/>
        <v>0</v>
      </c>
    </row>
    <row r="31">
      <c r="A31" s="524" t="s">
        <v>2024</v>
      </c>
      <c r="B31" s="880"/>
      <c r="C31" s="880"/>
      <c r="D31" s="880"/>
      <c r="E31" s="880"/>
      <c r="F31" s="880"/>
      <c r="G31" s="880"/>
      <c r="H31" s="880"/>
      <c r="I31" s="880"/>
      <c r="J31" s="880"/>
      <c r="K31" s="880"/>
      <c r="L31" s="880"/>
      <c r="M31" s="880"/>
      <c r="N31" s="880"/>
      <c r="O31" s="880"/>
      <c r="P31" s="880"/>
      <c r="Q31" s="880"/>
      <c r="R31" s="880"/>
      <c r="S31" s="880"/>
      <c r="T31" s="880"/>
      <c r="U31" s="880"/>
      <c r="V31" s="880"/>
      <c r="W31" s="880"/>
      <c r="X31" s="880"/>
      <c r="Y31" s="880"/>
      <c r="Z31" s="880"/>
      <c r="AA31" s="880"/>
      <c r="AB31" s="880"/>
      <c r="AC31" s="880"/>
      <c r="AD31" s="880"/>
      <c r="AE31" s="880"/>
      <c r="AF31" s="880"/>
      <c r="AG31" s="933">
        <f t="shared" si="20"/>
        <v>0</v>
      </c>
    </row>
    <row r="32">
      <c r="A32" s="524" t="s">
        <v>2025</v>
      </c>
      <c r="B32" s="880"/>
      <c r="C32" s="880"/>
      <c r="D32" s="880"/>
      <c r="E32" s="880"/>
      <c r="F32" s="880"/>
      <c r="G32" s="880"/>
      <c r="H32" s="880"/>
      <c r="I32" s="880"/>
      <c r="J32" s="880"/>
      <c r="K32" s="880"/>
      <c r="L32" s="880"/>
      <c r="M32" s="880"/>
      <c r="N32" s="880"/>
      <c r="O32" s="880"/>
      <c r="P32" s="880"/>
      <c r="Q32" s="880"/>
      <c r="R32" s="880"/>
      <c r="S32" s="880"/>
      <c r="T32" s="880"/>
      <c r="U32" s="880"/>
      <c r="V32" s="880"/>
      <c r="W32" s="880"/>
      <c r="X32" s="880"/>
      <c r="Y32" s="880"/>
      <c r="Z32" s="880"/>
      <c r="AA32" s="880"/>
      <c r="AB32" s="880"/>
      <c r="AC32" s="880"/>
      <c r="AD32" s="880"/>
      <c r="AE32" s="880"/>
      <c r="AF32" s="880"/>
      <c r="AG32" s="933">
        <f t="shared" si="20"/>
        <v>0</v>
      </c>
    </row>
    <row r="33">
      <c r="A33" s="524" t="s">
        <v>2026</v>
      </c>
      <c r="B33" s="880"/>
      <c r="C33" s="880"/>
      <c r="D33" s="880"/>
      <c r="E33" s="880"/>
      <c r="F33" s="880"/>
      <c r="G33" s="880"/>
      <c r="H33" s="880"/>
      <c r="I33" s="880"/>
      <c r="J33" s="880"/>
      <c r="K33" s="880"/>
      <c r="L33" s="880"/>
      <c r="M33" s="880"/>
      <c r="N33" s="880"/>
      <c r="O33" s="880"/>
      <c r="P33" s="880"/>
      <c r="Q33" s="880"/>
      <c r="R33" s="880"/>
      <c r="S33" s="880"/>
      <c r="T33" s="880"/>
      <c r="U33" s="880"/>
      <c r="V33" s="880"/>
      <c r="W33" s="880"/>
      <c r="X33" s="880"/>
      <c r="Y33" s="880"/>
      <c r="Z33" s="880"/>
      <c r="AA33" s="880"/>
      <c r="AB33" s="880"/>
      <c r="AC33" s="880"/>
      <c r="AD33" s="880"/>
      <c r="AE33" s="880"/>
      <c r="AF33" s="880"/>
      <c r="AG33" s="933">
        <f t="shared" si="20"/>
        <v>0</v>
      </c>
    </row>
    <row r="34">
      <c r="A34" s="524" t="s">
        <v>2027</v>
      </c>
      <c r="B34" s="880"/>
      <c r="C34" s="880"/>
      <c r="D34" s="880"/>
      <c r="E34" s="880"/>
      <c r="F34" s="880"/>
      <c r="G34" s="880"/>
      <c r="H34" s="880"/>
      <c r="I34" s="880"/>
      <c r="J34" s="880"/>
      <c r="K34" s="880"/>
      <c r="L34" s="880"/>
      <c r="M34" s="880"/>
      <c r="N34" s="880"/>
      <c r="O34" s="880"/>
      <c r="P34" s="880"/>
      <c r="Q34" s="880"/>
      <c r="R34" s="880"/>
      <c r="S34" s="880"/>
      <c r="T34" s="880"/>
      <c r="U34" s="880"/>
      <c r="V34" s="880"/>
      <c r="W34" s="880"/>
      <c r="X34" s="880"/>
      <c r="Y34" s="880"/>
      <c r="Z34" s="880"/>
      <c r="AA34" s="880"/>
      <c r="AB34" s="880"/>
      <c r="AC34" s="880"/>
      <c r="AD34" s="880"/>
      <c r="AE34" s="880"/>
      <c r="AF34" s="880"/>
      <c r="AG34" s="933">
        <f t="shared" si="20"/>
        <v>0</v>
      </c>
    </row>
    <row r="35">
      <c r="A35" s="524" t="s">
        <v>2028</v>
      </c>
      <c r="B35" s="880"/>
      <c r="C35" s="880"/>
      <c r="D35" s="880"/>
      <c r="E35" s="880"/>
      <c r="F35" s="880"/>
      <c r="G35" s="880"/>
      <c r="H35" s="880"/>
      <c r="I35" s="880"/>
      <c r="J35" s="880"/>
      <c r="K35" s="880"/>
      <c r="L35" s="880"/>
      <c r="M35" s="880"/>
      <c r="N35" s="880"/>
      <c r="O35" s="880"/>
      <c r="P35" s="880"/>
      <c r="Q35" s="880"/>
      <c r="R35" s="880"/>
      <c r="S35" s="880"/>
      <c r="T35" s="880"/>
      <c r="U35" s="880"/>
      <c r="V35" s="880"/>
      <c r="W35" s="880"/>
      <c r="X35" s="880"/>
      <c r="Y35" s="880"/>
      <c r="Z35" s="880"/>
      <c r="AA35" s="880"/>
      <c r="AB35" s="880"/>
      <c r="AC35" s="880"/>
      <c r="AD35" s="880"/>
      <c r="AE35" s="880"/>
      <c r="AF35" s="880"/>
      <c r="AG35" s="933">
        <f t="shared" si="20"/>
        <v>0</v>
      </c>
    </row>
    <row r="36">
      <c r="A36" s="524" t="s">
        <v>2029</v>
      </c>
      <c r="B36" s="880"/>
      <c r="C36" s="880"/>
      <c r="D36" s="880"/>
      <c r="E36" s="880"/>
      <c r="F36" s="880"/>
      <c r="G36" s="880"/>
      <c r="H36" s="880"/>
      <c r="I36" s="880"/>
      <c r="J36" s="880"/>
      <c r="K36" s="880"/>
      <c r="L36" s="880"/>
      <c r="M36" s="880"/>
      <c r="N36" s="880"/>
      <c r="O36" s="880"/>
      <c r="P36" s="880"/>
      <c r="Q36" s="880"/>
      <c r="R36" s="880"/>
      <c r="S36" s="880"/>
      <c r="T36" s="880"/>
      <c r="U36" s="880"/>
      <c r="V36" s="880"/>
      <c r="W36" s="880"/>
      <c r="X36" s="880"/>
      <c r="Y36" s="880"/>
      <c r="Z36" s="880"/>
      <c r="AA36" s="880"/>
      <c r="AB36" s="880"/>
      <c r="AC36" s="880"/>
      <c r="AD36" s="880"/>
      <c r="AE36" s="880"/>
      <c r="AF36" s="880"/>
      <c r="AG36" s="933">
        <f t="shared" si="20"/>
        <v>0</v>
      </c>
    </row>
    <row r="37">
      <c r="A37" s="942" t="s">
        <v>259</v>
      </c>
      <c r="B37" s="879">
        <f t="shared" ref="B37:AF37" si="21">SUM(B29:B36)</f>
        <v>0</v>
      </c>
      <c r="C37" s="879">
        <f t="shared" si="21"/>
        <v>0</v>
      </c>
      <c r="D37" s="879">
        <f t="shared" si="21"/>
        <v>0</v>
      </c>
      <c r="E37" s="879">
        <f t="shared" si="21"/>
        <v>0</v>
      </c>
      <c r="F37" s="879">
        <f t="shared" si="21"/>
        <v>0</v>
      </c>
      <c r="G37" s="879">
        <f t="shared" si="21"/>
        <v>0</v>
      </c>
      <c r="H37" s="879">
        <f t="shared" si="21"/>
        <v>0</v>
      </c>
      <c r="I37" s="879">
        <f t="shared" si="21"/>
        <v>0</v>
      </c>
      <c r="J37" s="879">
        <f t="shared" si="21"/>
        <v>0</v>
      </c>
      <c r="K37" s="879">
        <f t="shared" si="21"/>
        <v>0</v>
      </c>
      <c r="L37" s="879">
        <f t="shared" si="21"/>
        <v>0</v>
      </c>
      <c r="M37" s="879">
        <f t="shared" si="21"/>
        <v>0</v>
      </c>
      <c r="N37" s="879">
        <f t="shared" si="21"/>
        <v>0</v>
      </c>
      <c r="O37" s="879">
        <f t="shared" si="21"/>
        <v>0</v>
      </c>
      <c r="P37" s="879">
        <f t="shared" si="21"/>
        <v>0</v>
      </c>
      <c r="Q37" s="879">
        <f t="shared" si="21"/>
        <v>0</v>
      </c>
      <c r="R37" s="879">
        <f t="shared" si="21"/>
        <v>0</v>
      </c>
      <c r="S37" s="879">
        <f t="shared" si="21"/>
        <v>0</v>
      </c>
      <c r="T37" s="879">
        <f t="shared" si="21"/>
        <v>0</v>
      </c>
      <c r="U37" s="879">
        <f t="shared" si="21"/>
        <v>0</v>
      </c>
      <c r="V37" s="879">
        <f t="shared" si="21"/>
        <v>0</v>
      </c>
      <c r="W37" s="879">
        <f t="shared" si="21"/>
        <v>0</v>
      </c>
      <c r="X37" s="879">
        <f t="shared" si="21"/>
        <v>0</v>
      </c>
      <c r="Y37" s="879">
        <f t="shared" si="21"/>
        <v>0</v>
      </c>
      <c r="Z37" s="879">
        <f t="shared" si="21"/>
        <v>0</v>
      </c>
      <c r="AA37" s="879">
        <f t="shared" si="21"/>
        <v>0</v>
      </c>
      <c r="AB37" s="879">
        <f t="shared" si="21"/>
        <v>0</v>
      </c>
      <c r="AC37" s="879">
        <f t="shared" si="21"/>
        <v>0</v>
      </c>
      <c r="AD37" s="879">
        <f t="shared" si="21"/>
        <v>0</v>
      </c>
      <c r="AE37" s="879">
        <f t="shared" si="21"/>
        <v>0</v>
      </c>
      <c r="AF37" s="879">
        <f t="shared" si="21"/>
        <v>0</v>
      </c>
      <c r="AG37" s="933">
        <f t="shared" si="20"/>
        <v>0</v>
      </c>
    </row>
    <row r="38">
      <c r="A38" s="944"/>
      <c r="B38" s="23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933"/>
    </row>
    <row r="39">
      <c r="A39" s="423" t="s">
        <v>2030</v>
      </c>
      <c r="B39" s="23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933"/>
    </row>
    <row r="40">
      <c r="A40" s="524" t="s">
        <v>2031</v>
      </c>
      <c r="B40" s="880"/>
      <c r="C40" s="880"/>
      <c r="D40" s="880"/>
      <c r="E40" s="880"/>
      <c r="F40" s="880"/>
      <c r="G40" s="880"/>
      <c r="H40" s="880"/>
      <c r="I40" s="877"/>
      <c r="J40" s="877"/>
      <c r="K40" s="207">
        <v>1.0</v>
      </c>
      <c r="L40" s="877"/>
      <c r="M40" s="207">
        <v>1.0</v>
      </c>
      <c r="N40" s="877"/>
      <c r="O40" s="900"/>
      <c r="P40" s="900"/>
      <c r="Q40" s="900"/>
      <c r="R40" s="877"/>
      <c r="S40" s="901"/>
      <c r="T40" s="901"/>
      <c r="U40" s="901"/>
      <c r="V40" s="901"/>
      <c r="W40" s="901"/>
      <c r="X40" s="901"/>
      <c r="Y40" s="901"/>
      <c r="Z40" s="902"/>
      <c r="AA40" s="901"/>
      <c r="AB40" s="901"/>
      <c r="AC40" s="902"/>
      <c r="AD40" s="902"/>
      <c r="AE40" s="902"/>
      <c r="AF40" s="902"/>
      <c r="AG40" s="933">
        <f t="shared" ref="AG40:AG44" si="22">sum(B40:AF40)</f>
        <v>2</v>
      </c>
    </row>
    <row r="41">
      <c r="A41" s="524" t="s">
        <v>2032</v>
      </c>
      <c r="B41" s="880"/>
      <c r="C41" s="880"/>
      <c r="D41" s="880"/>
      <c r="E41" s="880"/>
      <c r="F41" s="880"/>
      <c r="G41" s="880"/>
      <c r="H41" s="880"/>
      <c r="I41" s="877"/>
      <c r="J41" s="877"/>
      <c r="K41" s="207">
        <v>0.0</v>
      </c>
      <c r="L41" s="207">
        <v>1.0</v>
      </c>
      <c r="M41" s="207">
        <v>1.0</v>
      </c>
      <c r="N41" s="207">
        <v>2.0</v>
      </c>
      <c r="O41" s="900"/>
      <c r="P41" s="900"/>
      <c r="Q41" s="900"/>
      <c r="R41" s="877"/>
      <c r="S41" s="901"/>
      <c r="T41" s="901"/>
      <c r="U41" s="901"/>
      <c r="V41" s="901"/>
      <c r="W41" s="901"/>
      <c r="X41" s="901"/>
      <c r="Y41" s="901"/>
      <c r="Z41" s="902"/>
      <c r="AA41" s="901"/>
      <c r="AB41" s="901"/>
      <c r="AC41" s="902"/>
      <c r="AD41" s="902"/>
      <c r="AE41" s="902"/>
      <c r="AF41" s="902"/>
      <c r="AG41" s="933">
        <f t="shared" si="22"/>
        <v>4</v>
      </c>
    </row>
    <row r="42">
      <c r="A42" s="524" t="s">
        <v>2033</v>
      </c>
      <c r="B42" s="880"/>
      <c r="C42" s="880"/>
      <c r="D42" s="880"/>
      <c r="E42" s="880"/>
      <c r="F42" s="880"/>
      <c r="G42" s="880"/>
      <c r="H42" s="235">
        <v>3.0</v>
      </c>
      <c r="I42" s="207">
        <v>8.0</v>
      </c>
      <c r="J42" s="877"/>
      <c r="K42" s="877"/>
      <c r="L42" s="877"/>
      <c r="M42" s="207">
        <v>2.0</v>
      </c>
      <c r="N42" s="207">
        <v>1.0</v>
      </c>
      <c r="O42" s="900"/>
      <c r="P42" s="900"/>
      <c r="Q42" s="900"/>
      <c r="R42" s="207">
        <v>1.0</v>
      </c>
      <c r="S42" s="901"/>
      <c r="T42" s="901"/>
      <c r="U42" s="901"/>
      <c r="V42" s="901"/>
      <c r="W42" s="901"/>
      <c r="X42" s="901"/>
      <c r="Y42" s="901"/>
      <c r="Z42" s="903"/>
      <c r="AA42" s="901"/>
      <c r="AB42" s="901"/>
      <c r="AC42" s="901"/>
      <c r="AD42" s="901"/>
      <c r="AE42" s="901"/>
      <c r="AF42" s="901"/>
      <c r="AG42" s="933">
        <f t="shared" si="22"/>
        <v>15</v>
      </c>
    </row>
    <row r="43">
      <c r="A43" s="524" t="s">
        <v>2034</v>
      </c>
      <c r="B43" s="880"/>
      <c r="C43" s="880"/>
      <c r="D43" s="880"/>
      <c r="E43" s="880"/>
      <c r="F43" s="880"/>
      <c r="G43" s="880"/>
      <c r="H43" s="880"/>
      <c r="I43" s="207">
        <v>1.0</v>
      </c>
      <c r="J43" s="877"/>
      <c r="K43" s="877"/>
      <c r="L43" s="877"/>
      <c r="M43" s="207">
        <v>1.0</v>
      </c>
      <c r="N43" s="877"/>
      <c r="O43" s="900"/>
      <c r="P43" s="900"/>
      <c r="Q43" s="900"/>
      <c r="R43" s="877"/>
      <c r="S43" s="901"/>
      <c r="T43" s="901"/>
      <c r="U43" s="901"/>
      <c r="V43" s="901"/>
      <c r="W43" s="901"/>
      <c r="X43" s="901"/>
      <c r="Y43" s="901"/>
      <c r="Z43" s="903"/>
      <c r="AA43" s="901"/>
      <c r="AB43" s="901"/>
      <c r="AC43" s="901"/>
      <c r="AD43" s="901"/>
      <c r="AE43" s="901"/>
      <c r="AF43" s="901"/>
      <c r="AG43" s="933">
        <f t="shared" si="22"/>
        <v>2</v>
      </c>
    </row>
    <row r="44">
      <c r="A44" s="942" t="s">
        <v>2023</v>
      </c>
      <c r="B44" s="879">
        <f t="shared" ref="B44:AF44" si="23">SUM(B40:B43)</f>
        <v>0</v>
      </c>
      <c r="C44" s="879">
        <f t="shared" si="23"/>
        <v>0</v>
      </c>
      <c r="D44" s="879">
        <f t="shared" si="23"/>
        <v>0</v>
      </c>
      <c r="E44" s="879">
        <f t="shared" si="23"/>
        <v>0</v>
      </c>
      <c r="F44" s="879">
        <f t="shared" si="23"/>
        <v>0</v>
      </c>
      <c r="G44" s="879">
        <f t="shared" si="23"/>
        <v>0</v>
      </c>
      <c r="H44" s="879">
        <f t="shared" si="23"/>
        <v>3</v>
      </c>
      <c r="I44" s="879">
        <f t="shared" si="23"/>
        <v>9</v>
      </c>
      <c r="J44" s="879">
        <f t="shared" si="23"/>
        <v>0</v>
      </c>
      <c r="K44" s="879">
        <f t="shared" si="23"/>
        <v>1</v>
      </c>
      <c r="L44" s="879">
        <f t="shared" si="23"/>
        <v>1</v>
      </c>
      <c r="M44" s="879">
        <f t="shared" si="23"/>
        <v>5</v>
      </c>
      <c r="N44" s="879">
        <f t="shared" si="23"/>
        <v>3</v>
      </c>
      <c r="O44" s="879">
        <f t="shared" si="23"/>
        <v>0</v>
      </c>
      <c r="P44" s="879">
        <f t="shared" si="23"/>
        <v>0</v>
      </c>
      <c r="Q44" s="879">
        <f t="shared" si="23"/>
        <v>0</v>
      </c>
      <c r="R44" s="879">
        <f t="shared" si="23"/>
        <v>1</v>
      </c>
      <c r="S44" s="879">
        <f t="shared" si="23"/>
        <v>0</v>
      </c>
      <c r="T44" s="879">
        <f t="shared" si="23"/>
        <v>0</v>
      </c>
      <c r="U44" s="879">
        <f t="shared" si="23"/>
        <v>0</v>
      </c>
      <c r="V44" s="879">
        <f t="shared" si="23"/>
        <v>0</v>
      </c>
      <c r="W44" s="879">
        <f t="shared" si="23"/>
        <v>0</v>
      </c>
      <c r="X44" s="879">
        <f t="shared" si="23"/>
        <v>0</v>
      </c>
      <c r="Y44" s="879">
        <f t="shared" si="23"/>
        <v>0</v>
      </c>
      <c r="Z44" s="879">
        <f t="shared" si="23"/>
        <v>0</v>
      </c>
      <c r="AA44" s="879">
        <f t="shared" si="23"/>
        <v>0</v>
      </c>
      <c r="AB44" s="879">
        <f t="shared" si="23"/>
        <v>0</v>
      </c>
      <c r="AC44" s="879">
        <f t="shared" si="23"/>
        <v>0</v>
      </c>
      <c r="AD44" s="879">
        <f t="shared" si="23"/>
        <v>0</v>
      </c>
      <c r="AE44" s="879">
        <f t="shared" si="23"/>
        <v>0</v>
      </c>
      <c r="AF44" s="879">
        <f t="shared" si="23"/>
        <v>0</v>
      </c>
      <c r="AG44" s="933">
        <f t="shared" si="22"/>
        <v>23</v>
      </c>
    </row>
    <row r="45">
      <c r="A45" s="152"/>
      <c r="B45" s="352"/>
      <c r="C45" s="352"/>
      <c r="D45" s="352"/>
      <c r="E45" s="352"/>
      <c r="F45" s="352"/>
      <c r="G45" s="352"/>
      <c r="H45" s="352"/>
      <c r="I45" s="352"/>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943"/>
    </row>
    <row r="46">
      <c r="A46" s="524" t="s">
        <v>278</v>
      </c>
      <c r="B46" s="880"/>
      <c r="C46" s="880"/>
      <c r="D46" s="880"/>
      <c r="E46" s="880"/>
      <c r="F46" s="880"/>
      <c r="G46" s="880"/>
      <c r="H46" s="880"/>
      <c r="I46" s="880"/>
      <c r="J46" s="880"/>
      <c r="K46" s="880"/>
      <c r="L46" s="880"/>
      <c r="M46" s="877"/>
      <c r="N46" s="877"/>
      <c r="O46" s="877"/>
      <c r="P46" s="877"/>
      <c r="Q46" s="877"/>
      <c r="R46" s="877"/>
      <c r="S46" s="901"/>
      <c r="T46" s="901"/>
      <c r="U46" s="901"/>
      <c r="V46" s="901"/>
      <c r="W46" s="901"/>
      <c r="X46" s="901"/>
      <c r="Y46" s="901"/>
      <c r="Z46" s="904"/>
      <c r="AA46" s="901"/>
      <c r="AB46" s="901"/>
      <c r="AC46" s="904"/>
      <c r="AD46" s="904"/>
      <c r="AE46" s="904"/>
      <c r="AF46" s="904"/>
      <c r="AG46" s="933">
        <f t="shared" ref="AG46:AG54" si="24">sum(B46:AF46)</f>
        <v>0</v>
      </c>
    </row>
    <row r="47">
      <c r="A47" s="524" t="s">
        <v>279</v>
      </c>
      <c r="B47" s="880"/>
      <c r="C47" s="880"/>
      <c r="D47" s="880"/>
      <c r="E47" s="880"/>
      <c r="F47" s="880"/>
      <c r="G47" s="880"/>
      <c r="H47" s="880"/>
      <c r="I47" s="880"/>
      <c r="J47" s="880"/>
      <c r="K47" s="880"/>
      <c r="L47" s="880"/>
      <c r="M47" s="877"/>
      <c r="N47" s="877"/>
      <c r="O47" s="877"/>
      <c r="P47" s="877"/>
      <c r="Q47" s="877"/>
      <c r="R47" s="877"/>
      <c r="S47" s="901"/>
      <c r="T47" s="901"/>
      <c r="U47" s="901"/>
      <c r="V47" s="901"/>
      <c r="W47" s="901"/>
      <c r="X47" s="901"/>
      <c r="Y47" s="901"/>
      <c r="Z47" s="902"/>
      <c r="AA47" s="905"/>
      <c r="AB47" s="901"/>
      <c r="AC47" s="905"/>
      <c r="AD47" s="905"/>
      <c r="AE47" s="905"/>
      <c r="AF47" s="905"/>
      <c r="AG47" s="933">
        <f t="shared" si="24"/>
        <v>0</v>
      </c>
    </row>
    <row r="48">
      <c r="A48" s="524" t="s">
        <v>2035</v>
      </c>
      <c r="B48" s="880"/>
      <c r="C48" s="880"/>
      <c r="D48" s="880"/>
      <c r="E48" s="880"/>
      <c r="F48" s="880"/>
      <c r="G48" s="880"/>
      <c r="H48" s="880"/>
      <c r="I48" s="880"/>
      <c r="J48" s="880"/>
      <c r="K48" s="880"/>
      <c r="L48" s="880"/>
      <c r="M48" s="880"/>
      <c r="N48" s="880"/>
      <c r="O48" s="880"/>
      <c r="P48" s="880"/>
      <c r="Q48" s="880"/>
      <c r="R48" s="880"/>
      <c r="S48" s="880"/>
      <c r="T48" s="880"/>
      <c r="U48" s="880"/>
      <c r="V48" s="880"/>
      <c r="W48" s="880"/>
      <c r="X48" s="880"/>
      <c r="Y48" s="880"/>
      <c r="Z48" s="906"/>
      <c r="AA48" s="880"/>
      <c r="AB48" s="880"/>
      <c r="AC48" s="906"/>
      <c r="AD48" s="906"/>
      <c r="AE48" s="906"/>
      <c r="AF48" s="906"/>
      <c r="AG48" s="933">
        <f t="shared" si="24"/>
        <v>0</v>
      </c>
    </row>
    <row r="49">
      <c r="A49" s="524" t="s">
        <v>2036</v>
      </c>
      <c r="B49" s="881"/>
      <c r="C49" s="881"/>
      <c r="D49" s="881"/>
      <c r="E49" s="881"/>
      <c r="F49" s="881"/>
      <c r="G49" s="880"/>
      <c r="H49" s="880"/>
      <c r="I49" s="880"/>
      <c r="J49" s="880"/>
      <c r="K49" s="880"/>
      <c r="L49" s="880"/>
      <c r="M49" s="877"/>
      <c r="N49" s="877"/>
      <c r="O49" s="900"/>
      <c r="P49" s="900"/>
      <c r="Q49" s="900"/>
      <c r="R49" s="900"/>
      <c r="S49" s="901"/>
      <c r="T49" s="901"/>
      <c r="U49" s="901"/>
      <c r="V49" s="880"/>
      <c r="W49" s="880"/>
      <c r="X49" s="880"/>
      <c r="Y49" s="880"/>
      <c r="Z49" s="906"/>
      <c r="AA49" s="880"/>
      <c r="AB49" s="880"/>
      <c r="AC49" s="906"/>
      <c r="AD49" s="906"/>
      <c r="AE49" s="906"/>
      <c r="AF49" s="906"/>
      <c r="AG49" s="933">
        <f t="shared" si="24"/>
        <v>0</v>
      </c>
    </row>
    <row r="50">
      <c r="A50" s="524" t="s">
        <v>2037</v>
      </c>
      <c r="B50" s="880"/>
      <c r="C50" s="880"/>
      <c r="D50" s="880"/>
      <c r="E50" s="880"/>
      <c r="F50" s="880"/>
      <c r="G50" s="880"/>
      <c r="H50" s="880"/>
      <c r="I50" s="880"/>
      <c r="J50" s="880"/>
      <c r="K50" s="880"/>
      <c r="L50" s="880"/>
      <c r="M50" s="880"/>
      <c r="N50" s="880"/>
      <c r="O50" s="880"/>
      <c r="P50" s="880"/>
      <c r="Q50" s="880"/>
      <c r="R50" s="880"/>
      <c r="S50" s="880"/>
      <c r="T50" s="880"/>
      <c r="U50" s="880"/>
      <c r="V50" s="880"/>
      <c r="W50" s="880"/>
      <c r="X50" s="880"/>
      <c r="Y50" s="880"/>
      <c r="Z50" s="880"/>
      <c r="AA50" s="901"/>
      <c r="AB50" s="880"/>
      <c r="AC50" s="906"/>
      <c r="AD50" s="906"/>
      <c r="AE50" s="906"/>
      <c r="AF50" s="906"/>
      <c r="AG50" s="933">
        <f t="shared" si="24"/>
        <v>0</v>
      </c>
    </row>
    <row r="51">
      <c r="A51" s="524" t="s">
        <v>2038</v>
      </c>
      <c r="B51" s="881"/>
      <c r="C51" s="881"/>
      <c r="D51" s="881"/>
      <c r="E51" s="881"/>
      <c r="F51" s="881"/>
      <c r="G51" s="880"/>
      <c r="H51" s="880"/>
      <c r="I51" s="880"/>
      <c r="J51" s="880"/>
      <c r="K51" s="880"/>
      <c r="L51" s="880"/>
      <c r="M51" s="877"/>
      <c r="N51" s="877"/>
      <c r="O51" s="900"/>
      <c r="P51" s="900"/>
      <c r="Q51" s="900"/>
      <c r="R51" s="900"/>
      <c r="S51" s="901"/>
      <c r="T51" s="901"/>
      <c r="U51" s="901"/>
      <c r="V51" s="880"/>
      <c r="W51" s="880"/>
      <c r="X51" s="880"/>
      <c r="Y51" s="880"/>
      <c r="Z51" s="880"/>
      <c r="AA51" s="901"/>
      <c r="AB51" s="880"/>
      <c r="AC51" s="906"/>
      <c r="AD51" s="906"/>
      <c r="AE51" s="906"/>
      <c r="AF51" s="906"/>
      <c r="AG51" s="933">
        <f t="shared" si="24"/>
        <v>0</v>
      </c>
    </row>
    <row r="52">
      <c r="A52" s="524" t="s">
        <v>2039</v>
      </c>
      <c r="B52" s="880"/>
      <c r="C52" s="880"/>
      <c r="D52" s="880"/>
      <c r="E52" s="880"/>
      <c r="F52" s="880"/>
      <c r="G52" s="880"/>
      <c r="H52" s="880"/>
      <c r="I52" s="880"/>
      <c r="J52" s="880"/>
      <c r="K52" s="880"/>
      <c r="L52" s="880"/>
      <c r="M52" s="880"/>
      <c r="N52" s="880"/>
      <c r="O52" s="880"/>
      <c r="P52" s="880"/>
      <c r="Q52" s="880"/>
      <c r="R52" s="880"/>
      <c r="S52" s="880"/>
      <c r="T52" s="880"/>
      <c r="U52" s="880"/>
      <c r="V52" s="880"/>
      <c r="W52" s="880"/>
      <c r="X52" s="880"/>
      <c r="Y52" s="880"/>
      <c r="Z52" s="880"/>
      <c r="AA52" s="901"/>
      <c r="AB52" s="880"/>
      <c r="AC52" s="906"/>
      <c r="AD52" s="906"/>
      <c r="AE52" s="906"/>
      <c r="AF52" s="906"/>
      <c r="AG52" s="933">
        <f t="shared" si="24"/>
        <v>0</v>
      </c>
    </row>
    <row r="53">
      <c r="A53" s="524" t="s">
        <v>2040</v>
      </c>
      <c r="B53" s="880"/>
      <c r="C53" s="880"/>
      <c r="D53" s="880"/>
      <c r="E53" s="880"/>
      <c r="F53" s="880"/>
      <c r="G53" s="880"/>
      <c r="H53" s="880"/>
      <c r="I53" s="880"/>
      <c r="J53" s="880"/>
      <c r="K53" s="880"/>
      <c r="L53" s="880"/>
      <c r="M53" s="880"/>
      <c r="N53" s="880"/>
      <c r="O53" s="880"/>
      <c r="P53" s="880"/>
      <c r="Q53" s="880"/>
      <c r="R53" s="880"/>
      <c r="S53" s="901"/>
      <c r="T53" s="901"/>
      <c r="U53" s="901"/>
      <c r="V53" s="880"/>
      <c r="W53" s="880"/>
      <c r="X53" s="880"/>
      <c r="Y53" s="880"/>
      <c r="Z53" s="880"/>
      <c r="AA53" s="901"/>
      <c r="AB53" s="880"/>
      <c r="AC53" s="906"/>
      <c r="AD53" s="906"/>
      <c r="AE53" s="906"/>
      <c r="AF53" s="906"/>
      <c r="AG53" s="933">
        <f t="shared" si="24"/>
        <v>0</v>
      </c>
    </row>
    <row r="54">
      <c r="A54" s="942" t="s">
        <v>259</v>
      </c>
      <c r="B54" s="879">
        <f t="shared" ref="B54:AF54" si="25">SUM(B46:B53)</f>
        <v>0</v>
      </c>
      <c r="C54" s="879">
        <f t="shared" si="25"/>
        <v>0</v>
      </c>
      <c r="D54" s="879">
        <f t="shared" si="25"/>
        <v>0</v>
      </c>
      <c r="E54" s="879">
        <f t="shared" si="25"/>
        <v>0</v>
      </c>
      <c r="F54" s="879">
        <f t="shared" si="25"/>
        <v>0</v>
      </c>
      <c r="G54" s="879">
        <f t="shared" si="25"/>
        <v>0</v>
      </c>
      <c r="H54" s="879">
        <f t="shared" si="25"/>
        <v>0</v>
      </c>
      <c r="I54" s="879">
        <f t="shared" si="25"/>
        <v>0</v>
      </c>
      <c r="J54" s="879">
        <f t="shared" si="25"/>
        <v>0</v>
      </c>
      <c r="K54" s="879">
        <f t="shared" si="25"/>
        <v>0</v>
      </c>
      <c r="L54" s="879">
        <f t="shared" si="25"/>
        <v>0</v>
      </c>
      <c r="M54" s="879">
        <f t="shared" si="25"/>
        <v>0</v>
      </c>
      <c r="N54" s="879">
        <f t="shared" si="25"/>
        <v>0</v>
      </c>
      <c r="O54" s="879">
        <f t="shared" si="25"/>
        <v>0</v>
      </c>
      <c r="P54" s="879">
        <f t="shared" si="25"/>
        <v>0</v>
      </c>
      <c r="Q54" s="879">
        <f t="shared" si="25"/>
        <v>0</v>
      </c>
      <c r="R54" s="879">
        <f t="shared" si="25"/>
        <v>0</v>
      </c>
      <c r="S54" s="879">
        <f t="shared" si="25"/>
        <v>0</v>
      </c>
      <c r="T54" s="879">
        <f t="shared" si="25"/>
        <v>0</v>
      </c>
      <c r="U54" s="879">
        <f t="shared" si="25"/>
        <v>0</v>
      </c>
      <c r="V54" s="879">
        <f t="shared" si="25"/>
        <v>0</v>
      </c>
      <c r="W54" s="879">
        <f t="shared" si="25"/>
        <v>0</v>
      </c>
      <c r="X54" s="879">
        <f t="shared" si="25"/>
        <v>0</v>
      </c>
      <c r="Y54" s="879">
        <f t="shared" si="25"/>
        <v>0</v>
      </c>
      <c r="Z54" s="879">
        <f t="shared" si="25"/>
        <v>0</v>
      </c>
      <c r="AA54" s="879">
        <f t="shared" si="25"/>
        <v>0</v>
      </c>
      <c r="AB54" s="879">
        <f t="shared" si="25"/>
        <v>0</v>
      </c>
      <c r="AC54" s="879">
        <f t="shared" si="25"/>
        <v>0</v>
      </c>
      <c r="AD54" s="879">
        <f t="shared" si="25"/>
        <v>0</v>
      </c>
      <c r="AE54" s="879">
        <f t="shared" si="25"/>
        <v>0</v>
      </c>
      <c r="AF54" s="879">
        <f t="shared" si="25"/>
        <v>0</v>
      </c>
      <c r="AG54" s="933">
        <f t="shared" si="24"/>
        <v>0</v>
      </c>
    </row>
    <row r="55">
      <c r="A55" s="944"/>
      <c r="B55" s="23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933"/>
    </row>
    <row r="56">
      <c r="A56" s="423" t="s">
        <v>2041</v>
      </c>
      <c r="B56" s="23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933"/>
    </row>
    <row r="57">
      <c r="A57" s="524" t="s">
        <v>2042</v>
      </c>
      <c r="B57" s="881"/>
      <c r="C57" s="880"/>
      <c r="D57" s="880"/>
      <c r="E57" s="880"/>
      <c r="F57" s="881"/>
      <c r="G57" s="880"/>
      <c r="H57" s="880"/>
      <c r="I57" s="877"/>
      <c r="J57" s="877"/>
      <c r="K57" s="877"/>
      <c r="L57" s="877"/>
      <c r="M57" s="877"/>
      <c r="N57" s="877"/>
      <c r="O57" s="900"/>
      <c r="P57" s="877"/>
      <c r="Q57" s="877"/>
      <c r="R57" s="877"/>
      <c r="S57" s="901"/>
      <c r="T57" s="901"/>
      <c r="U57" s="901"/>
      <c r="V57" s="901"/>
      <c r="W57" s="901"/>
      <c r="X57" s="901"/>
      <c r="Y57" s="901"/>
      <c r="Z57" s="902"/>
      <c r="AA57" s="901"/>
      <c r="AB57" s="901"/>
      <c r="AC57" s="902"/>
      <c r="AD57" s="902"/>
      <c r="AE57" s="902"/>
      <c r="AF57" s="902"/>
      <c r="AG57" s="945">
        <f t="shared" ref="AG57:AG61" si="26">sum(B57:AF57)</f>
        <v>0</v>
      </c>
    </row>
    <row r="58">
      <c r="A58" s="524" t="s">
        <v>2043</v>
      </c>
      <c r="B58" s="881"/>
      <c r="C58" s="880"/>
      <c r="D58" s="880"/>
      <c r="E58" s="880"/>
      <c r="F58" s="881"/>
      <c r="G58" s="880"/>
      <c r="H58" s="880"/>
      <c r="I58" s="877"/>
      <c r="J58" s="877"/>
      <c r="K58" s="877"/>
      <c r="L58" s="877"/>
      <c r="M58" s="877"/>
      <c r="N58" s="877"/>
      <c r="O58" s="900"/>
      <c r="P58" s="877"/>
      <c r="Q58" s="877"/>
      <c r="R58" s="877"/>
      <c r="S58" s="901"/>
      <c r="T58" s="901"/>
      <c r="U58" s="901"/>
      <c r="V58" s="901"/>
      <c r="W58" s="901"/>
      <c r="X58" s="901"/>
      <c r="Y58" s="901"/>
      <c r="Z58" s="902"/>
      <c r="AA58" s="901"/>
      <c r="AB58" s="901"/>
      <c r="AC58" s="902"/>
      <c r="AD58" s="902"/>
      <c r="AE58" s="902"/>
      <c r="AF58" s="902"/>
      <c r="AG58" s="945">
        <f t="shared" si="26"/>
        <v>0</v>
      </c>
    </row>
    <row r="59">
      <c r="A59" s="524" t="s">
        <v>2044</v>
      </c>
      <c r="B59" s="235">
        <f>Summary!B116</f>
        <v>23</v>
      </c>
      <c r="C59" s="235">
        <f>Summary!C116</f>
        <v>17</v>
      </c>
      <c r="D59" s="235">
        <f>Summary!D116</f>
        <v>0</v>
      </c>
      <c r="E59" s="235">
        <f>Summary!E116</f>
        <v>33</v>
      </c>
      <c r="F59" s="235">
        <f>Summary!F116</f>
        <v>51</v>
      </c>
      <c r="G59" s="235">
        <f>Summary!G116</f>
        <v>50</v>
      </c>
      <c r="H59" s="235">
        <f>Summary!H116</f>
        <v>102</v>
      </c>
      <c r="I59" s="235">
        <f>Summary!I116</f>
        <v>96</v>
      </c>
      <c r="J59" s="235">
        <f>Summary!J116</f>
        <v>124</v>
      </c>
      <c r="K59" s="235">
        <f>Summary!K116</f>
        <v>0</v>
      </c>
      <c r="L59" s="235">
        <f>Summary!L116</f>
        <v>60</v>
      </c>
      <c r="M59" s="235">
        <f>Summary!M116</f>
        <v>20</v>
      </c>
      <c r="N59" s="235">
        <f>Summary!N116</f>
        <v>18</v>
      </c>
      <c r="O59" s="235">
        <f>Summary!O116</f>
        <v>18</v>
      </c>
      <c r="P59" s="235">
        <f>Summary!P116</f>
        <v>15</v>
      </c>
      <c r="Q59" s="235">
        <f>Summary!Q116</f>
        <v>20</v>
      </c>
      <c r="R59" s="235">
        <f>Summary!R116</f>
        <v>0</v>
      </c>
      <c r="S59" s="235">
        <f>Summary!S116</f>
        <v>17</v>
      </c>
      <c r="T59" s="235">
        <f>Summary!T116</f>
        <v>22</v>
      </c>
      <c r="U59" s="235">
        <f>Summary!U116</f>
        <v>16</v>
      </c>
      <c r="V59" s="235">
        <f>Summary!V116</f>
        <v>20</v>
      </c>
      <c r="W59" s="235">
        <f>Summary!W116</f>
        <v>10</v>
      </c>
      <c r="X59" s="235">
        <v>0.0</v>
      </c>
      <c r="Y59" s="235">
        <f>Summary!Y116</f>
        <v>0</v>
      </c>
      <c r="Z59" s="235">
        <f>Summary!Z116</f>
        <v>19</v>
      </c>
      <c r="AA59" s="235">
        <f>Summary!AA116</f>
        <v>13</v>
      </c>
      <c r="AB59" s="235">
        <f>Summary!AB116</f>
        <v>9</v>
      </c>
      <c r="AC59" s="235">
        <f>Summary!AC116</f>
        <v>12</v>
      </c>
      <c r="AD59" s="235">
        <f>Summary!AD116</f>
        <v>11</v>
      </c>
      <c r="AE59" s="235" t="str">
        <f t="shared" ref="AE59:AF59" si="27">#REF!</f>
        <v>#REF!</v>
      </c>
      <c r="AF59" s="235" t="str">
        <f t="shared" si="27"/>
        <v>#REF!</v>
      </c>
      <c r="AG59" s="933" t="str">
        <f t="shared" si="26"/>
        <v>#REF!</v>
      </c>
    </row>
    <row r="60">
      <c r="A60" s="524" t="s">
        <v>2045</v>
      </c>
      <c r="B60" s="881"/>
      <c r="C60" s="880"/>
      <c r="D60" s="880"/>
      <c r="E60" s="880"/>
      <c r="F60" s="880"/>
      <c r="G60" s="880"/>
      <c r="H60" s="880"/>
      <c r="I60" s="877"/>
      <c r="J60" s="877"/>
      <c r="K60" s="877"/>
      <c r="L60" s="877"/>
      <c r="M60" s="877"/>
      <c r="N60" s="877"/>
      <c r="O60" s="900"/>
      <c r="P60" s="877"/>
      <c r="Q60" s="877"/>
      <c r="R60" s="877"/>
      <c r="S60" s="901"/>
      <c r="T60" s="901"/>
      <c r="U60" s="901"/>
      <c r="V60" s="901"/>
      <c r="W60" s="901"/>
      <c r="X60" s="901"/>
      <c r="Y60" s="901"/>
      <c r="Z60" s="903"/>
      <c r="AA60" s="901"/>
      <c r="AB60" s="901"/>
      <c r="AC60" s="901"/>
      <c r="AD60" s="901"/>
      <c r="AE60" s="901"/>
      <c r="AF60" s="901"/>
      <c r="AG60" s="945">
        <f t="shared" si="26"/>
        <v>0</v>
      </c>
    </row>
    <row r="61">
      <c r="A61" s="942" t="s">
        <v>2023</v>
      </c>
      <c r="B61" s="879">
        <f t="shared" ref="B61:AF61" si="28">SUM(B57:B60)</f>
        <v>23</v>
      </c>
      <c r="C61" s="879">
        <f t="shared" si="28"/>
        <v>17</v>
      </c>
      <c r="D61" s="879">
        <f t="shared" si="28"/>
        <v>0</v>
      </c>
      <c r="E61" s="879">
        <f t="shared" si="28"/>
        <v>33</v>
      </c>
      <c r="F61" s="879">
        <f t="shared" si="28"/>
        <v>51</v>
      </c>
      <c r="G61" s="879">
        <f t="shared" si="28"/>
        <v>50</v>
      </c>
      <c r="H61" s="879">
        <f t="shared" si="28"/>
        <v>102</v>
      </c>
      <c r="I61" s="879">
        <f t="shared" si="28"/>
        <v>96</v>
      </c>
      <c r="J61" s="879">
        <f t="shared" si="28"/>
        <v>124</v>
      </c>
      <c r="K61" s="879">
        <f t="shared" si="28"/>
        <v>0</v>
      </c>
      <c r="L61" s="879">
        <f t="shared" si="28"/>
        <v>60</v>
      </c>
      <c r="M61" s="879">
        <f t="shared" si="28"/>
        <v>20</v>
      </c>
      <c r="N61" s="879">
        <f t="shared" si="28"/>
        <v>18</v>
      </c>
      <c r="O61" s="879">
        <f t="shared" si="28"/>
        <v>18</v>
      </c>
      <c r="P61" s="879">
        <f t="shared" si="28"/>
        <v>15</v>
      </c>
      <c r="Q61" s="879">
        <f t="shared" si="28"/>
        <v>20</v>
      </c>
      <c r="R61" s="879">
        <f t="shared" si="28"/>
        <v>0</v>
      </c>
      <c r="S61" s="879">
        <f t="shared" si="28"/>
        <v>17</v>
      </c>
      <c r="T61" s="879">
        <f t="shared" si="28"/>
        <v>22</v>
      </c>
      <c r="U61" s="879">
        <f t="shared" si="28"/>
        <v>16</v>
      </c>
      <c r="V61" s="879">
        <f t="shared" si="28"/>
        <v>20</v>
      </c>
      <c r="W61" s="879">
        <f t="shared" si="28"/>
        <v>10</v>
      </c>
      <c r="X61" s="879">
        <f t="shared" si="28"/>
        <v>0</v>
      </c>
      <c r="Y61" s="879">
        <f t="shared" si="28"/>
        <v>0</v>
      </c>
      <c r="Z61" s="879">
        <f t="shared" si="28"/>
        <v>19</v>
      </c>
      <c r="AA61" s="879">
        <f t="shared" si="28"/>
        <v>13</v>
      </c>
      <c r="AB61" s="879">
        <f t="shared" si="28"/>
        <v>9</v>
      </c>
      <c r="AC61" s="879">
        <f t="shared" si="28"/>
        <v>12</v>
      </c>
      <c r="AD61" s="879">
        <f t="shared" si="28"/>
        <v>11</v>
      </c>
      <c r="AE61" s="879" t="str">
        <f t="shared" si="28"/>
        <v>#REF!</v>
      </c>
      <c r="AF61" s="879" t="str">
        <f t="shared" si="28"/>
        <v>#REF!</v>
      </c>
      <c r="AG61" s="933" t="str">
        <f t="shared" si="26"/>
        <v>#REF!</v>
      </c>
    </row>
    <row r="62">
      <c r="A62" s="152"/>
      <c r="B62" s="352"/>
      <c r="C62" s="352"/>
      <c r="D62" s="352"/>
      <c r="E62" s="352"/>
      <c r="F62" s="352"/>
      <c r="G62" s="352"/>
      <c r="H62" s="352"/>
      <c r="I62" s="352"/>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943"/>
    </row>
    <row r="63">
      <c r="A63" s="524" t="s">
        <v>278</v>
      </c>
      <c r="B63" s="880"/>
      <c r="C63" s="880"/>
      <c r="D63" s="880"/>
      <c r="E63" s="880"/>
      <c r="F63" s="880"/>
      <c r="G63" s="880"/>
      <c r="H63" s="880"/>
      <c r="I63" s="877"/>
      <c r="J63" s="877"/>
      <c r="K63" s="877"/>
      <c r="L63" s="877"/>
      <c r="M63" s="877"/>
      <c r="N63" s="877"/>
      <c r="O63" s="877"/>
      <c r="P63" s="877"/>
      <c r="Q63" s="877"/>
      <c r="R63" s="877"/>
      <c r="S63" s="901"/>
      <c r="T63" s="901"/>
      <c r="U63" s="901"/>
      <c r="V63" s="901"/>
      <c r="W63" s="901"/>
      <c r="X63" s="901"/>
      <c r="Y63" s="901"/>
      <c r="Z63" s="904"/>
      <c r="AA63" s="901"/>
      <c r="AB63" s="901"/>
      <c r="AC63" s="904"/>
      <c r="AD63" s="904"/>
      <c r="AE63" s="904"/>
      <c r="AF63" s="904"/>
      <c r="AG63" s="945">
        <f t="shared" ref="AG63:AG71" si="29">sum(B63:AF63)</f>
        <v>0</v>
      </c>
    </row>
    <row r="64">
      <c r="A64" s="524" t="s">
        <v>279</v>
      </c>
      <c r="B64" s="880"/>
      <c r="C64" s="880"/>
      <c r="D64" s="880"/>
      <c r="E64" s="880"/>
      <c r="F64" s="880"/>
      <c r="G64" s="880"/>
      <c r="H64" s="880"/>
      <c r="I64" s="877"/>
      <c r="J64" s="877"/>
      <c r="K64" s="877"/>
      <c r="L64" s="877"/>
      <c r="M64" s="877"/>
      <c r="N64" s="880"/>
      <c r="O64" s="877"/>
      <c r="P64" s="880"/>
      <c r="Q64" s="877"/>
      <c r="R64" s="877"/>
      <c r="S64" s="901"/>
      <c r="T64" s="901"/>
      <c r="U64" s="901"/>
      <c r="V64" s="901"/>
      <c r="W64" s="901"/>
      <c r="X64" s="901"/>
      <c r="Y64" s="901"/>
      <c r="Z64" s="902"/>
      <c r="AA64" s="905"/>
      <c r="AB64" s="901"/>
      <c r="AC64" s="905"/>
      <c r="AD64" s="905"/>
      <c r="AE64" s="905"/>
      <c r="AF64" s="905"/>
      <c r="AG64" s="945">
        <f t="shared" si="29"/>
        <v>0</v>
      </c>
    </row>
    <row r="65">
      <c r="A65" s="524" t="s">
        <v>2046</v>
      </c>
      <c r="B65" s="880"/>
      <c r="C65" s="880"/>
      <c r="D65" s="880"/>
      <c r="E65" s="880"/>
      <c r="F65" s="880"/>
      <c r="G65" s="880"/>
      <c r="H65" s="880"/>
      <c r="I65" s="880"/>
      <c r="J65" s="880"/>
      <c r="K65" s="880"/>
      <c r="L65" s="880"/>
      <c r="M65" s="880"/>
      <c r="N65" s="880"/>
      <c r="O65" s="880"/>
      <c r="P65" s="880"/>
      <c r="Q65" s="880"/>
      <c r="R65" s="880"/>
      <c r="S65" s="880"/>
      <c r="T65" s="880"/>
      <c r="U65" s="880"/>
      <c r="V65" s="880"/>
      <c r="W65" s="880"/>
      <c r="X65" s="880"/>
      <c r="Y65" s="880"/>
      <c r="Z65" s="906"/>
      <c r="AA65" s="880"/>
      <c r="AB65" s="880"/>
      <c r="AC65" s="906"/>
      <c r="AD65" s="906"/>
      <c r="AE65" s="906"/>
      <c r="AF65" s="906"/>
      <c r="AG65" s="945">
        <f t="shared" si="29"/>
        <v>0</v>
      </c>
    </row>
    <row r="66">
      <c r="A66" s="524" t="s">
        <v>2047</v>
      </c>
      <c r="B66" s="881"/>
      <c r="C66" s="880"/>
      <c r="D66" s="880"/>
      <c r="E66" s="880"/>
      <c r="F66" s="880"/>
      <c r="G66" s="880"/>
      <c r="H66" s="880"/>
      <c r="I66" s="877"/>
      <c r="J66" s="877"/>
      <c r="K66" s="877"/>
      <c r="L66" s="877"/>
      <c r="M66" s="877"/>
      <c r="N66" s="877"/>
      <c r="O66" s="900"/>
      <c r="P66" s="877"/>
      <c r="Q66" s="877"/>
      <c r="R66" s="877"/>
      <c r="S66" s="901"/>
      <c r="T66" s="901"/>
      <c r="U66" s="880"/>
      <c r="V66" s="880"/>
      <c r="W66" s="880"/>
      <c r="X66" s="880"/>
      <c r="Y66" s="880"/>
      <c r="Z66" s="906"/>
      <c r="AA66" s="880"/>
      <c r="AB66" s="880"/>
      <c r="AC66" s="906"/>
      <c r="AD66" s="906"/>
      <c r="AE66" s="906"/>
      <c r="AF66" s="906"/>
      <c r="AG66" s="945">
        <f t="shared" si="29"/>
        <v>0</v>
      </c>
    </row>
    <row r="67">
      <c r="A67" s="524" t="s">
        <v>2048</v>
      </c>
      <c r="B67" s="880"/>
      <c r="C67" s="880"/>
      <c r="D67" s="880"/>
      <c r="E67" s="880"/>
      <c r="F67" s="880"/>
      <c r="G67" s="880"/>
      <c r="H67" s="880"/>
      <c r="I67" s="880"/>
      <c r="J67" s="880"/>
      <c r="K67" s="880"/>
      <c r="L67" s="880"/>
      <c r="M67" s="880"/>
      <c r="N67" s="880"/>
      <c r="O67" s="880"/>
      <c r="P67" s="880"/>
      <c r="Q67" s="880"/>
      <c r="R67" s="880"/>
      <c r="S67" s="880"/>
      <c r="T67" s="880"/>
      <c r="U67" s="880"/>
      <c r="V67" s="880"/>
      <c r="W67" s="880"/>
      <c r="X67" s="880"/>
      <c r="Y67" s="880"/>
      <c r="Z67" s="880"/>
      <c r="AA67" s="901"/>
      <c r="AB67" s="880"/>
      <c r="AC67" s="906"/>
      <c r="AD67" s="906"/>
      <c r="AE67" s="906"/>
      <c r="AF67" s="906"/>
      <c r="AG67" s="945">
        <f t="shared" si="29"/>
        <v>0</v>
      </c>
    </row>
    <row r="68">
      <c r="A68" s="524" t="s">
        <v>2049</v>
      </c>
      <c r="B68" s="881"/>
      <c r="C68" s="880"/>
      <c r="D68" s="880"/>
      <c r="E68" s="880"/>
      <c r="F68" s="880"/>
      <c r="G68" s="880"/>
      <c r="H68" s="880"/>
      <c r="I68" s="877"/>
      <c r="J68" s="877"/>
      <c r="K68" s="877"/>
      <c r="L68" s="877"/>
      <c r="M68" s="877"/>
      <c r="N68" s="877"/>
      <c r="O68" s="900"/>
      <c r="P68" s="877"/>
      <c r="Q68" s="877"/>
      <c r="R68" s="877"/>
      <c r="S68" s="901"/>
      <c r="T68" s="901"/>
      <c r="U68" s="880"/>
      <c r="V68" s="880"/>
      <c r="W68" s="880"/>
      <c r="X68" s="880"/>
      <c r="Y68" s="880"/>
      <c r="Z68" s="880"/>
      <c r="AA68" s="901"/>
      <c r="AB68" s="880"/>
      <c r="AC68" s="906"/>
      <c r="AD68" s="906"/>
      <c r="AE68" s="906"/>
      <c r="AF68" s="906"/>
      <c r="AG68" s="945">
        <f t="shared" si="29"/>
        <v>0</v>
      </c>
    </row>
    <row r="69">
      <c r="A69" s="524" t="s">
        <v>2050</v>
      </c>
      <c r="B69" s="880"/>
      <c r="C69" s="880"/>
      <c r="D69" s="880"/>
      <c r="E69" s="880"/>
      <c r="F69" s="880"/>
      <c r="G69" s="880"/>
      <c r="H69" s="880"/>
      <c r="I69" s="880"/>
      <c r="J69" s="880"/>
      <c r="K69" s="880"/>
      <c r="L69" s="880"/>
      <c r="M69" s="880"/>
      <c r="N69" s="880"/>
      <c r="O69" s="880"/>
      <c r="P69" s="880"/>
      <c r="Q69" s="880"/>
      <c r="R69" s="880"/>
      <c r="S69" s="880"/>
      <c r="T69" s="880"/>
      <c r="U69" s="880"/>
      <c r="V69" s="880"/>
      <c r="W69" s="880"/>
      <c r="X69" s="880"/>
      <c r="Y69" s="880"/>
      <c r="Z69" s="880"/>
      <c r="AA69" s="901"/>
      <c r="AB69" s="880"/>
      <c r="AC69" s="906"/>
      <c r="AD69" s="906"/>
      <c r="AE69" s="906"/>
      <c r="AF69" s="906"/>
      <c r="AG69" s="945">
        <f t="shared" si="29"/>
        <v>0</v>
      </c>
    </row>
    <row r="70">
      <c r="A70" s="524" t="s">
        <v>2051</v>
      </c>
      <c r="B70" s="880"/>
      <c r="C70" s="880"/>
      <c r="D70" s="880"/>
      <c r="E70" s="880"/>
      <c r="F70" s="880"/>
      <c r="G70" s="880"/>
      <c r="H70" s="880"/>
      <c r="I70" s="880"/>
      <c r="J70" s="880"/>
      <c r="K70" s="880"/>
      <c r="L70" s="880"/>
      <c r="M70" s="880"/>
      <c r="N70" s="880"/>
      <c r="O70" s="880"/>
      <c r="P70" s="880"/>
      <c r="Q70" s="880"/>
      <c r="R70" s="880"/>
      <c r="S70" s="901"/>
      <c r="T70" s="901"/>
      <c r="U70" s="880"/>
      <c r="V70" s="880"/>
      <c r="W70" s="880"/>
      <c r="X70" s="880"/>
      <c r="Y70" s="880"/>
      <c r="Z70" s="880"/>
      <c r="AA70" s="901"/>
      <c r="AB70" s="880"/>
      <c r="AC70" s="906"/>
      <c r="AD70" s="906"/>
      <c r="AE70" s="906"/>
      <c r="AF70" s="906"/>
      <c r="AG70" s="945">
        <f t="shared" si="29"/>
        <v>0</v>
      </c>
    </row>
    <row r="71">
      <c r="A71" s="942" t="s">
        <v>259</v>
      </c>
      <c r="B71" s="879">
        <f t="shared" ref="B71:AF71" si="30">SUM(B63:B70)</f>
        <v>0</v>
      </c>
      <c r="C71" s="879">
        <f t="shared" si="30"/>
        <v>0</v>
      </c>
      <c r="D71" s="879">
        <f t="shared" si="30"/>
        <v>0</v>
      </c>
      <c r="E71" s="879">
        <f t="shared" si="30"/>
        <v>0</v>
      </c>
      <c r="F71" s="879">
        <f t="shared" si="30"/>
        <v>0</v>
      </c>
      <c r="G71" s="879">
        <f t="shared" si="30"/>
        <v>0</v>
      </c>
      <c r="H71" s="879">
        <f t="shared" si="30"/>
        <v>0</v>
      </c>
      <c r="I71" s="879">
        <f t="shared" si="30"/>
        <v>0</v>
      </c>
      <c r="J71" s="879">
        <f t="shared" si="30"/>
        <v>0</v>
      </c>
      <c r="K71" s="879">
        <f t="shared" si="30"/>
        <v>0</v>
      </c>
      <c r="L71" s="879">
        <f t="shared" si="30"/>
        <v>0</v>
      </c>
      <c r="M71" s="879">
        <f t="shared" si="30"/>
        <v>0</v>
      </c>
      <c r="N71" s="879">
        <f t="shared" si="30"/>
        <v>0</v>
      </c>
      <c r="O71" s="879">
        <f t="shared" si="30"/>
        <v>0</v>
      </c>
      <c r="P71" s="879">
        <f t="shared" si="30"/>
        <v>0</v>
      </c>
      <c r="Q71" s="879">
        <f t="shared" si="30"/>
        <v>0</v>
      </c>
      <c r="R71" s="879">
        <f t="shared" si="30"/>
        <v>0</v>
      </c>
      <c r="S71" s="879">
        <f t="shared" si="30"/>
        <v>0</v>
      </c>
      <c r="T71" s="879">
        <f t="shared" si="30"/>
        <v>0</v>
      </c>
      <c r="U71" s="879">
        <f t="shared" si="30"/>
        <v>0</v>
      </c>
      <c r="V71" s="879">
        <f t="shared" si="30"/>
        <v>0</v>
      </c>
      <c r="W71" s="879">
        <f t="shared" si="30"/>
        <v>0</v>
      </c>
      <c r="X71" s="879">
        <f t="shared" si="30"/>
        <v>0</v>
      </c>
      <c r="Y71" s="879">
        <f t="shared" si="30"/>
        <v>0</v>
      </c>
      <c r="Z71" s="879">
        <f t="shared" si="30"/>
        <v>0</v>
      </c>
      <c r="AA71" s="879">
        <f t="shared" si="30"/>
        <v>0</v>
      </c>
      <c r="AB71" s="879">
        <f t="shared" si="30"/>
        <v>0</v>
      </c>
      <c r="AC71" s="879">
        <f t="shared" si="30"/>
        <v>0</v>
      </c>
      <c r="AD71" s="879">
        <f t="shared" si="30"/>
        <v>0</v>
      </c>
      <c r="AE71" s="879">
        <f t="shared" si="30"/>
        <v>0</v>
      </c>
      <c r="AF71" s="879">
        <f t="shared" si="30"/>
        <v>0</v>
      </c>
      <c r="AG71" s="933">
        <f t="shared" si="29"/>
        <v>0</v>
      </c>
    </row>
    <row r="72">
      <c r="A72" s="944"/>
      <c r="B72" s="23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933"/>
    </row>
    <row r="73">
      <c r="A73" s="944"/>
      <c r="B73" s="23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933"/>
    </row>
    <row r="74">
      <c r="A74" s="423" t="s">
        <v>2052</v>
      </c>
      <c r="B74" s="23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933"/>
    </row>
    <row r="75" outlineLevel="1">
      <c r="A75" s="539" t="s">
        <v>2053</v>
      </c>
      <c r="B75" s="946">
        <v>0.0</v>
      </c>
      <c r="C75" s="235">
        <v>0.0</v>
      </c>
      <c r="D75" s="235">
        <v>0.0</v>
      </c>
      <c r="E75" s="235">
        <v>0.0</v>
      </c>
      <c r="F75" s="946">
        <v>0.0</v>
      </c>
      <c r="G75" s="235">
        <v>0.0</v>
      </c>
      <c r="H75" s="235">
        <v>1.0</v>
      </c>
      <c r="I75" s="207">
        <v>1.0</v>
      </c>
      <c r="J75" s="207">
        <v>0.0</v>
      </c>
      <c r="K75" s="207">
        <v>2.0</v>
      </c>
      <c r="L75" s="207">
        <v>0.0</v>
      </c>
      <c r="M75" s="207">
        <v>3.0</v>
      </c>
      <c r="N75" s="207">
        <v>3.0</v>
      </c>
      <c r="O75" s="188">
        <v>0.0</v>
      </c>
      <c r="P75" s="207">
        <v>0.0</v>
      </c>
      <c r="Q75" s="207">
        <v>0.0</v>
      </c>
      <c r="R75" s="207">
        <v>0.0</v>
      </c>
      <c r="S75" s="293">
        <v>0.0</v>
      </c>
      <c r="T75" s="293">
        <v>0.0</v>
      </c>
      <c r="U75" s="293">
        <v>0.0</v>
      </c>
      <c r="V75" s="293">
        <v>0.0</v>
      </c>
      <c r="W75" s="293">
        <v>0.0</v>
      </c>
      <c r="X75" s="293">
        <v>0.0</v>
      </c>
      <c r="Y75" s="293">
        <v>0.0</v>
      </c>
      <c r="Z75" s="947">
        <v>0.0</v>
      </c>
      <c r="AA75" s="948">
        <v>0.0</v>
      </c>
      <c r="AB75" s="948">
        <v>0.0</v>
      </c>
      <c r="AC75" s="949"/>
      <c r="AD75" s="949"/>
      <c r="AE75" s="949"/>
      <c r="AF75" s="949"/>
      <c r="AG75" s="933">
        <f t="shared" ref="AG75:AG79" si="31">sum(B75:AF75)</f>
        <v>10</v>
      </c>
    </row>
    <row r="76" outlineLevel="1">
      <c r="A76" s="539" t="s">
        <v>2054</v>
      </c>
      <c r="B76" s="946">
        <v>0.0</v>
      </c>
      <c r="C76" s="235">
        <v>0.0</v>
      </c>
      <c r="D76" s="235">
        <v>0.0</v>
      </c>
      <c r="E76" s="235">
        <v>0.0</v>
      </c>
      <c r="F76" s="946">
        <v>0.0</v>
      </c>
      <c r="G76" s="235">
        <v>0.0</v>
      </c>
      <c r="H76" s="235">
        <v>1.0</v>
      </c>
      <c r="I76" s="207">
        <v>1.0</v>
      </c>
      <c r="J76" s="207">
        <v>1.0</v>
      </c>
      <c r="K76" s="207">
        <v>0.0</v>
      </c>
      <c r="L76" s="207">
        <v>1.0</v>
      </c>
      <c r="M76" s="207">
        <v>2.0</v>
      </c>
      <c r="N76" s="207">
        <v>2.0</v>
      </c>
      <c r="O76" s="188">
        <v>0.0</v>
      </c>
      <c r="P76" s="207">
        <v>0.0</v>
      </c>
      <c r="Q76" s="207">
        <v>0.0</v>
      </c>
      <c r="R76" s="207">
        <v>0.0</v>
      </c>
      <c r="S76" s="293">
        <v>0.0</v>
      </c>
      <c r="T76" s="293">
        <v>0.0</v>
      </c>
      <c r="U76" s="293">
        <v>0.0</v>
      </c>
      <c r="V76" s="293">
        <v>0.0</v>
      </c>
      <c r="W76" s="293">
        <v>0.0</v>
      </c>
      <c r="X76" s="293">
        <v>0.0</v>
      </c>
      <c r="Y76" s="293">
        <v>0.0</v>
      </c>
      <c r="Z76" s="947">
        <v>0.0</v>
      </c>
      <c r="AA76" s="948">
        <v>0.0</v>
      </c>
      <c r="AB76" s="948">
        <v>0.0</v>
      </c>
      <c r="AC76" s="949"/>
      <c r="AD76" s="949"/>
      <c r="AE76" s="949"/>
      <c r="AF76" s="949"/>
      <c r="AG76" s="933">
        <f t="shared" si="31"/>
        <v>8</v>
      </c>
    </row>
    <row r="77" outlineLevel="1">
      <c r="A77" s="539" t="s">
        <v>2055</v>
      </c>
      <c r="B77" s="235">
        <v>3.0</v>
      </c>
      <c r="C77" s="235">
        <v>0.0</v>
      </c>
      <c r="D77" s="235">
        <v>2.0</v>
      </c>
      <c r="E77" s="235">
        <v>1.0</v>
      </c>
      <c r="F77" s="235">
        <v>1.0</v>
      </c>
      <c r="G77" s="235">
        <v>0.0</v>
      </c>
      <c r="H77" s="235">
        <v>3.0</v>
      </c>
      <c r="I77" s="207">
        <v>10.0</v>
      </c>
      <c r="J77" s="207">
        <v>2.0</v>
      </c>
      <c r="K77" s="207">
        <v>2.0</v>
      </c>
      <c r="L77" s="207">
        <v>4.0</v>
      </c>
      <c r="M77" s="207">
        <v>66.0</v>
      </c>
      <c r="N77" s="207">
        <v>15.0</v>
      </c>
      <c r="O77" s="188">
        <v>0.0</v>
      </c>
      <c r="P77" s="207">
        <v>0.0</v>
      </c>
      <c r="Q77" s="207">
        <v>0.0</v>
      </c>
      <c r="R77" s="207">
        <v>2.0</v>
      </c>
      <c r="S77" s="293">
        <v>2.0</v>
      </c>
      <c r="T77" s="293">
        <v>0.0</v>
      </c>
      <c r="U77" s="293">
        <v>0.0</v>
      </c>
      <c r="V77" s="293">
        <v>0.0</v>
      </c>
      <c r="W77" s="293">
        <v>0.0</v>
      </c>
      <c r="X77" s="293">
        <v>0.0</v>
      </c>
      <c r="Y77" s="293">
        <v>0.0</v>
      </c>
      <c r="Z77" s="948">
        <v>0.0</v>
      </c>
      <c r="AA77" s="948">
        <v>0.0</v>
      </c>
      <c r="AB77" s="948">
        <v>0.0</v>
      </c>
      <c r="AC77" s="293"/>
      <c r="AD77" s="293"/>
      <c r="AE77" s="293"/>
      <c r="AF77" s="293"/>
      <c r="AG77" s="933">
        <f t="shared" si="31"/>
        <v>113</v>
      </c>
    </row>
    <row r="78" outlineLevel="1">
      <c r="A78" s="539" t="s">
        <v>2056</v>
      </c>
      <c r="B78" s="946">
        <v>3.0</v>
      </c>
      <c r="C78" s="235">
        <v>1.0</v>
      </c>
      <c r="D78" s="235">
        <v>0.0</v>
      </c>
      <c r="E78" s="235">
        <v>0.0</v>
      </c>
      <c r="F78" s="235">
        <v>0.0</v>
      </c>
      <c r="G78" s="235">
        <v>0.0</v>
      </c>
      <c r="H78" s="235">
        <v>0.0</v>
      </c>
      <c r="I78" s="207">
        <v>7.0</v>
      </c>
      <c r="J78" s="207">
        <v>0.0</v>
      </c>
      <c r="K78" s="207">
        <v>0.0</v>
      </c>
      <c r="L78" s="207">
        <v>0.0</v>
      </c>
      <c r="M78" s="207">
        <v>21.0</v>
      </c>
      <c r="N78" s="207">
        <v>9.0</v>
      </c>
      <c r="O78" s="188">
        <v>0.0</v>
      </c>
      <c r="P78" s="207">
        <v>0.0</v>
      </c>
      <c r="Q78" s="207">
        <v>0.0</v>
      </c>
      <c r="R78" s="207">
        <v>1.0</v>
      </c>
      <c r="S78" s="293">
        <v>0.0</v>
      </c>
      <c r="T78" s="293">
        <v>0.0</v>
      </c>
      <c r="U78" s="293">
        <v>0.0</v>
      </c>
      <c r="V78" s="293">
        <v>0.0</v>
      </c>
      <c r="W78" s="293">
        <v>0.0</v>
      </c>
      <c r="X78" s="293">
        <v>0.0</v>
      </c>
      <c r="Y78" s="293">
        <v>0.0</v>
      </c>
      <c r="Z78" s="948">
        <v>0.0</v>
      </c>
      <c r="AA78" s="948">
        <v>0.0</v>
      </c>
      <c r="AB78" s="948">
        <v>0.0</v>
      </c>
      <c r="AC78" s="293"/>
      <c r="AD78" s="293"/>
      <c r="AE78" s="293"/>
      <c r="AF78" s="293"/>
      <c r="AG78" s="933">
        <f t="shared" si="31"/>
        <v>42</v>
      </c>
    </row>
    <row r="79" outlineLevel="1">
      <c r="A79" s="950" t="s">
        <v>2023</v>
      </c>
      <c r="B79" s="951">
        <f t="shared" ref="B79:AF79" si="32">SUM(B75:B78)</f>
        <v>6</v>
      </c>
      <c r="C79" s="951">
        <f t="shared" si="32"/>
        <v>1</v>
      </c>
      <c r="D79" s="951">
        <f t="shared" si="32"/>
        <v>2</v>
      </c>
      <c r="E79" s="951">
        <f t="shared" si="32"/>
        <v>1</v>
      </c>
      <c r="F79" s="951">
        <f t="shared" si="32"/>
        <v>1</v>
      </c>
      <c r="G79" s="951">
        <f t="shared" si="32"/>
        <v>0</v>
      </c>
      <c r="H79" s="951">
        <f t="shared" si="32"/>
        <v>5</v>
      </c>
      <c r="I79" s="951">
        <f t="shared" si="32"/>
        <v>19</v>
      </c>
      <c r="J79" s="951">
        <f t="shared" si="32"/>
        <v>3</v>
      </c>
      <c r="K79" s="951">
        <f t="shared" si="32"/>
        <v>4</v>
      </c>
      <c r="L79" s="951">
        <f t="shared" si="32"/>
        <v>5</v>
      </c>
      <c r="M79" s="951">
        <f t="shared" si="32"/>
        <v>92</v>
      </c>
      <c r="N79" s="951">
        <f t="shared" si="32"/>
        <v>29</v>
      </c>
      <c r="O79" s="951">
        <f t="shared" si="32"/>
        <v>0</v>
      </c>
      <c r="P79" s="951">
        <f t="shared" si="32"/>
        <v>0</v>
      </c>
      <c r="Q79" s="951">
        <f t="shared" si="32"/>
        <v>0</v>
      </c>
      <c r="R79" s="951">
        <f t="shared" si="32"/>
        <v>3</v>
      </c>
      <c r="S79" s="951">
        <f t="shared" si="32"/>
        <v>2</v>
      </c>
      <c r="T79" s="951">
        <f t="shared" si="32"/>
        <v>0</v>
      </c>
      <c r="U79" s="951">
        <f t="shared" si="32"/>
        <v>0</v>
      </c>
      <c r="V79" s="951">
        <f t="shared" si="32"/>
        <v>0</v>
      </c>
      <c r="W79" s="951">
        <f t="shared" si="32"/>
        <v>0</v>
      </c>
      <c r="X79" s="951">
        <f t="shared" si="32"/>
        <v>0</v>
      </c>
      <c r="Y79" s="951">
        <f t="shared" si="32"/>
        <v>0</v>
      </c>
      <c r="Z79" s="951">
        <f t="shared" si="32"/>
        <v>0</v>
      </c>
      <c r="AA79" s="951">
        <f t="shared" si="32"/>
        <v>0</v>
      </c>
      <c r="AB79" s="951">
        <f t="shared" si="32"/>
        <v>0</v>
      </c>
      <c r="AC79" s="951">
        <f t="shared" si="32"/>
        <v>0</v>
      </c>
      <c r="AD79" s="951">
        <f t="shared" si="32"/>
        <v>0</v>
      </c>
      <c r="AE79" s="951">
        <f t="shared" si="32"/>
        <v>0</v>
      </c>
      <c r="AF79" s="951">
        <f t="shared" si="32"/>
        <v>0</v>
      </c>
      <c r="AG79" s="952">
        <f t="shared" si="31"/>
        <v>173</v>
      </c>
    </row>
    <row r="80" outlineLevel="1">
      <c r="A80" s="152"/>
      <c r="B80" s="352"/>
      <c r="C80" s="352"/>
      <c r="D80" s="352"/>
      <c r="E80" s="352"/>
      <c r="F80" s="352"/>
      <c r="G80" s="352"/>
      <c r="H80" s="352"/>
      <c r="I80" s="352"/>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943"/>
    </row>
    <row r="81" outlineLevel="1">
      <c r="A81" s="539" t="s">
        <v>278</v>
      </c>
      <c r="B81" s="235">
        <v>0.0</v>
      </c>
      <c r="C81" s="235">
        <v>0.0</v>
      </c>
      <c r="D81" s="235">
        <v>0.0</v>
      </c>
      <c r="E81" s="235">
        <v>0.0</v>
      </c>
      <c r="F81" s="235">
        <v>0.0</v>
      </c>
      <c r="G81" s="235">
        <v>0.0</v>
      </c>
      <c r="H81" s="235">
        <v>0.0</v>
      </c>
      <c r="I81" s="235">
        <v>0.0</v>
      </c>
      <c r="J81" s="235">
        <v>0.0</v>
      </c>
      <c r="K81" s="235">
        <v>0.0</v>
      </c>
      <c r="L81" s="235">
        <v>0.0</v>
      </c>
      <c r="M81" s="235">
        <v>0.0</v>
      </c>
      <c r="N81" s="235">
        <v>0.0</v>
      </c>
      <c r="O81" s="207">
        <v>0.0</v>
      </c>
      <c r="P81" s="207">
        <v>0.0</v>
      </c>
      <c r="Q81" s="207">
        <v>0.0</v>
      </c>
      <c r="R81" s="207">
        <v>0.0</v>
      </c>
      <c r="S81" s="207">
        <v>0.0</v>
      </c>
      <c r="T81" s="207">
        <v>0.0</v>
      </c>
      <c r="U81" s="207">
        <v>0.0</v>
      </c>
      <c r="V81" s="293">
        <v>0.0</v>
      </c>
      <c r="W81" s="293">
        <v>0.0</v>
      </c>
      <c r="X81" s="293">
        <v>0.0</v>
      </c>
      <c r="Y81" s="293">
        <v>0.0</v>
      </c>
      <c r="Z81" s="293">
        <v>0.0</v>
      </c>
      <c r="AA81" s="293">
        <v>0.0</v>
      </c>
      <c r="AB81" s="293">
        <v>0.0</v>
      </c>
      <c r="AC81" s="953"/>
      <c r="AD81" s="953"/>
      <c r="AE81" s="953"/>
      <c r="AF81" s="953"/>
      <c r="AG81" s="933">
        <f t="shared" ref="AG81:AG89" si="33">sum(B81:AF81)</f>
        <v>0</v>
      </c>
    </row>
    <row r="82" outlineLevel="1">
      <c r="A82" s="539" t="s">
        <v>279</v>
      </c>
      <c r="B82" s="235">
        <v>0.0</v>
      </c>
      <c r="C82" s="235">
        <v>0.0</v>
      </c>
      <c r="D82" s="235">
        <v>0.0</v>
      </c>
      <c r="E82" s="235">
        <v>0.0</v>
      </c>
      <c r="F82" s="235">
        <v>0.0</v>
      </c>
      <c r="G82" s="235">
        <v>0.0</v>
      </c>
      <c r="H82" s="235">
        <v>0.0</v>
      </c>
      <c r="I82" s="235">
        <v>0.0</v>
      </c>
      <c r="J82" s="235">
        <v>0.0</v>
      </c>
      <c r="K82" s="235">
        <v>0.0</v>
      </c>
      <c r="L82" s="235">
        <v>0.0</v>
      </c>
      <c r="M82" s="235">
        <v>0.0</v>
      </c>
      <c r="N82" s="235">
        <v>0.0</v>
      </c>
      <c r="O82" s="207">
        <v>0.0</v>
      </c>
      <c r="P82" s="207">
        <v>0.0</v>
      </c>
      <c r="Q82" s="207">
        <v>0.0</v>
      </c>
      <c r="R82" s="207">
        <v>0.0</v>
      </c>
      <c r="S82" s="207">
        <v>0.0</v>
      </c>
      <c r="T82" s="207">
        <v>0.0</v>
      </c>
      <c r="U82" s="207">
        <v>0.0</v>
      </c>
      <c r="V82" s="293">
        <v>0.0</v>
      </c>
      <c r="W82" s="293">
        <v>0.0</v>
      </c>
      <c r="X82" s="293">
        <v>0.0</v>
      </c>
      <c r="Y82" s="293">
        <v>0.0</v>
      </c>
      <c r="Z82" s="293">
        <v>0.0</v>
      </c>
      <c r="AA82" s="293">
        <v>0.0</v>
      </c>
      <c r="AB82" s="293">
        <v>0.0</v>
      </c>
      <c r="AC82" s="954"/>
      <c r="AD82" s="954"/>
      <c r="AE82" s="954"/>
      <c r="AF82" s="954"/>
      <c r="AG82" s="933">
        <f t="shared" si="33"/>
        <v>0</v>
      </c>
    </row>
    <row r="83" outlineLevel="1">
      <c r="A83" s="539" t="s">
        <v>2057</v>
      </c>
      <c r="B83" s="235">
        <v>0.0</v>
      </c>
      <c r="C83" s="235">
        <v>0.0</v>
      </c>
      <c r="D83" s="235">
        <v>0.0</v>
      </c>
      <c r="E83" s="235">
        <v>0.0</v>
      </c>
      <c r="F83" s="235">
        <v>0.0</v>
      </c>
      <c r="G83" s="235">
        <v>0.0</v>
      </c>
      <c r="H83" s="235">
        <v>0.0</v>
      </c>
      <c r="I83" s="235">
        <v>0.0</v>
      </c>
      <c r="J83" s="235">
        <v>0.0</v>
      </c>
      <c r="K83" s="235">
        <v>0.0</v>
      </c>
      <c r="L83" s="235">
        <v>0.0</v>
      </c>
      <c r="M83" s="235">
        <v>0.0</v>
      </c>
      <c r="N83" s="235">
        <v>0.0</v>
      </c>
      <c r="O83" s="235">
        <v>0.0</v>
      </c>
      <c r="P83" s="235">
        <v>0.0</v>
      </c>
      <c r="Q83" s="235">
        <v>0.0</v>
      </c>
      <c r="R83" s="235">
        <v>0.0</v>
      </c>
      <c r="S83" s="235">
        <v>0.0</v>
      </c>
      <c r="T83" s="235">
        <v>0.0</v>
      </c>
      <c r="U83" s="235">
        <v>0.0</v>
      </c>
      <c r="V83" s="235">
        <v>0.0</v>
      </c>
      <c r="W83" s="235">
        <v>0.0</v>
      </c>
      <c r="X83" s="235">
        <v>0.0</v>
      </c>
      <c r="Y83" s="235">
        <v>0.0</v>
      </c>
      <c r="Z83" s="235">
        <v>0.0</v>
      </c>
      <c r="AA83" s="235">
        <v>0.0</v>
      </c>
      <c r="AB83" s="235">
        <v>0.0</v>
      </c>
      <c r="AC83" s="955"/>
      <c r="AD83" s="955"/>
      <c r="AE83" s="955"/>
      <c r="AF83" s="955"/>
      <c r="AG83" s="933">
        <f t="shared" si="33"/>
        <v>0</v>
      </c>
    </row>
    <row r="84" outlineLevel="1">
      <c r="A84" s="539" t="s">
        <v>2058</v>
      </c>
      <c r="B84" s="946">
        <v>0.0</v>
      </c>
      <c r="C84" s="946">
        <v>0.0</v>
      </c>
      <c r="D84" s="946">
        <v>0.0</v>
      </c>
      <c r="E84" s="946">
        <v>0.0</v>
      </c>
      <c r="F84" s="946">
        <v>0.0</v>
      </c>
      <c r="G84" s="235">
        <v>0.0</v>
      </c>
      <c r="H84" s="235">
        <v>0.0</v>
      </c>
      <c r="I84" s="235">
        <v>0.0</v>
      </c>
      <c r="J84" s="235">
        <v>0.0</v>
      </c>
      <c r="K84" s="235">
        <v>0.0</v>
      </c>
      <c r="L84" s="235">
        <v>0.0</v>
      </c>
      <c r="M84" s="235">
        <v>0.0</v>
      </c>
      <c r="N84" s="235">
        <v>0.0</v>
      </c>
      <c r="O84" s="188">
        <v>0.0</v>
      </c>
      <c r="P84" s="188">
        <v>0.0</v>
      </c>
      <c r="Q84" s="188">
        <v>0.0</v>
      </c>
      <c r="R84" s="188">
        <v>0.0</v>
      </c>
      <c r="S84" s="188">
        <v>0.0</v>
      </c>
      <c r="T84" s="188">
        <v>0.0</v>
      </c>
      <c r="U84" s="188">
        <v>0.0</v>
      </c>
      <c r="V84" s="235">
        <v>0.0</v>
      </c>
      <c r="W84" s="235">
        <v>0.0</v>
      </c>
      <c r="X84" s="235">
        <v>0.0</v>
      </c>
      <c r="Y84" s="235">
        <v>0.0</v>
      </c>
      <c r="Z84" s="235">
        <v>0.0</v>
      </c>
      <c r="AA84" s="235">
        <v>0.0</v>
      </c>
      <c r="AB84" s="235">
        <v>0.0</v>
      </c>
      <c r="AC84" s="955"/>
      <c r="AD84" s="955"/>
      <c r="AE84" s="955"/>
      <c r="AF84" s="955"/>
      <c r="AG84" s="933">
        <f t="shared" si="33"/>
        <v>0</v>
      </c>
    </row>
    <row r="85" outlineLevel="1">
      <c r="A85" s="539" t="s">
        <v>2059</v>
      </c>
      <c r="B85" s="235">
        <v>0.0</v>
      </c>
      <c r="C85" s="235">
        <v>0.0</v>
      </c>
      <c r="D85" s="235">
        <v>0.0</v>
      </c>
      <c r="E85" s="235">
        <v>0.0</v>
      </c>
      <c r="F85" s="235">
        <v>0.0</v>
      </c>
      <c r="G85" s="235">
        <v>0.0</v>
      </c>
      <c r="H85" s="235">
        <v>0.0</v>
      </c>
      <c r="I85" s="235">
        <v>0.0</v>
      </c>
      <c r="J85" s="235">
        <v>0.0</v>
      </c>
      <c r="K85" s="235">
        <v>0.0</v>
      </c>
      <c r="L85" s="235">
        <v>0.0</v>
      </c>
      <c r="M85" s="235">
        <v>0.0</v>
      </c>
      <c r="N85" s="235">
        <v>0.0</v>
      </c>
      <c r="O85" s="235">
        <v>0.0</v>
      </c>
      <c r="P85" s="235">
        <v>0.0</v>
      </c>
      <c r="Q85" s="235">
        <v>0.0</v>
      </c>
      <c r="R85" s="235">
        <v>0.0</v>
      </c>
      <c r="S85" s="235">
        <v>0.0</v>
      </c>
      <c r="T85" s="235">
        <v>0.0</v>
      </c>
      <c r="U85" s="235">
        <v>0.0</v>
      </c>
      <c r="V85" s="235">
        <v>0.0</v>
      </c>
      <c r="W85" s="235">
        <v>0.0</v>
      </c>
      <c r="X85" s="235">
        <v>0.0</v>
      </c>
      <c r="Y85" s="235">
        <v>0.0</v>
      </c>
      <c r="Z85" s="235">
        <v>0.0</v>
      </c>
      <c r="AA85" s="235">
        <v>0.0</v>
      </c>
      <c r="AB85" s="235">
        <v>0.0</v>
      </c>
      <c r="AC85" s="955"/>
      <c r="AD85" s="955"/>
      <c r="AE85" s="955"/>
      <c r="AF85" s="955"/>
      <c r="AG85" s="933">
        <f t="shared" si="33"/>
        <v>0</v>
      </c>
    </row>
    <row r="86" outlineLevel="1">
      <c r="A86" s="539" t="s">
        <v>2060</v>
      </c>
      <c r="B86" s="946">
        <v>0.0</v>
      </c>
      <c r="C86" s="946">
        <v>0.0</v>
      </c>
      <c r="D86" s="946">
        <v>0.0</v>
      </c>
      <c r="E86" s="946">
        <v>0.0</v>
      </c>
      <c r="F86" s="946">
        <v>0.0</v>
      </c>
      <c r="G86" s="235">
        <v>0.0</v>
      </c>
      <c r="H86" s="235">
        <v>0.0</v>
      </c>
      <c r="I86" s="235">
        <v>0.0</v>
      </c>
      <c r="J86" s="235">
        <v>0.0</v>
      </c>
      <c r="K86" s="235">
        <v>0.0</v>
      </c>
      <c r="L86" s="235">
        <v>0.0</v>
      </c>
      <c r="M86" s="235">
        <v>0.0</v>
      </c>
      <c r="N86" s="235">
        <v>0.0</v>
      </c>
      <c r="O86" s="188">
        <v>0.0</v>
      </c>
      <c r="P86" s="188">
        <v>0.0</v>
      </c>
      <c r="Q86" s="188">
        <v>0.0</v>
      </c>
      <c r="R86" s="188">
        <v>0.0</v>
      </c>
      <c r="S86" s="188">
        <v>0.0</v>
      </c>
      <c r="T86" s="188">
        <v>0.0</v>
      </c>
      <c r="U86" s="188">
        <v>0.0</v>
      </c>
      <c r="V86" s="235">
        <v>0.0</v>
      </c>
      <c r="W86" s="235">
        <v>0.0</v>
      </c>
      <c r="X86" s="235">
        <v>0.0</v>
      </c>
      <c r="Y86" s="235">
        <v>0.0</v>
      </c>
      <c r="Z86" s="235">
        <v>0.0</v>
      </c>
      <c r="AA86" s="235">
        <v>0.0</v>
      </c>
      <c r="AB86" s="235">
        <v>0.0</v>
      </c>
      <c r="AC86" s="955"/>
      <c r="AD86" s="955"/>
      <c r="AE86" s="955"/>
      <c r="AF86" s="955"/>
      <c r="AG86" s="933">
        <f t="shared" si="33"/>
        <v>0</v>
      </c>
    </row>
    <row r="87" outlineLevel="1">
      <c r="A87" s="539" t="s">
        <v>2061</v>
      </c>
      <c r="B87" s="235">
        <v>0.0</v>
      </c>
      <c r="C87" s="235">
        <v>0.0</v>
      </c>
      <c r="D87" s="235">
        <v>0.0</v>
      </c>
      <c r="E87" s="235">
        <v>0.0</v>
      </c>
      <c r="F87" s="235">
        <v>0.0</v>
      </c>
      <c r="G87" s="235">
        <v>0.0</v>
      </c>
      <c r="H87" s="235">
        <v>0.0</v>
      </c>
      <c r="I87" s="235">
        <v>0.0</v>
      </c>
      <c r="J87" s="235">
        <v>0.0</v>
      </c>
      <c r="K87" s="235">
        <v>0.0</v>
      </c>
      <c r="L87" s="235">
        <v>0.0</v>
      </c>
      <c r="M87" s="235">
        <v>0.0</v>
      </c>
      <c r="N87" s="235">
        <v>0.0</v>
      </c>
      <c r="O87" s="235">
        <v>0.0</v>
      </c>
      <c r="P87" s="235">
        <v>0.0</v>
      </c>
      <c r="Q87" s="235">
        <v>0.0</v>
      </c>
      <c r="R87" s="235">
        <v>0.0</v>
      </c>
      <c r="S87" s="235">
        <v>0.0</v>
      </c>
      <c r="T87" s="235">
        <v>0.0</v>
      </c>
      <c r="U87" s="235">
        <v>0.0</v>
      </c>
      <c r="V87" s="235">
        <v>0.0</v>
      </c>
      <c r="W87" s="235">
        <v>0.0</v>
      </c>
      <c r="X87" s="235">
        <v>0.0</v>
      </c>
      <c r="Y87" s="235">
        <v>0.0</v>
      </c>
      <c r="Z87" s="235">
        <v>0.0</v>
      </c>
      <c r="AA87" s="235">
        <v>0.0</v>
      </c>
      <c r="AB87" s="235">
        <v>0.0</v>
      </c>
      <c r="AC87" s="955"/>
      <c r="AD87" s="955"/>
      <c r="AE87" s="955"/>
      <c r="AF87" s="955"/>
      <c r="AG87" s="933">
        <f t="shared" si="33"/>
        <v>0</v>
      </c>
    </row>
    <row r="88" outlineLevel="1">
      <c r="A88" s="539" t="s">
        <v>2062</v>
      </c>
      <c r="B88" s="235">
        <v>0.0</v>
      </c>
      <c r="C88" s="235">
        <v>0.0</v>
      </c>
      <c r="D88" s="235">
        <v>0.0</v>
      </c>
      <c r="E88" s="235">
        <v>0.0</v>
      </c>
      <c r="F88" s="235">
        <v>0.0</v>
      </c>
      <c r="G88" s="235">
        <v>0.0</v>
      </c>
      <c r="H88" s="235">
        <v>0.0</v>
      </c>
      <c r="I88" s="235">
        <v>0.0</v>
      </c>
      <c r="J88" s="235">
        <v>0.0</v>
      </c>
      <c r="K88" s="235">
        <v>0.0</v>
      </c>
      <c r="L88" s="235">
        <v>0.0</v>
      </c>
      <c r="M88" s="235">
        <v>0.0</v>
      </c>
      <c r="N88" s="235">
        <v>0.0</v>
      </c>
      <c r="O88" s="235">
        <v>0.0</v>
      </c>
      <c r="P88" s="235">
        <v>0.0</v>
      </c>
      <c r="Q88" s="235">
        <v>0.0</v>
      </c>
      <c r="R88" s="235">
        <v>0.0</v>
      </c>
      <c r="S88" s="235">
        <v>0.0</v>
      </c>
      <c r="T88" s="235">
        <v>0.0</v>
      </c>
      <c r="U88" s="235">
        <v>0.0</v>
      </c>
      <c r="V88" s="235">
        <v>0.0</v>
      </c>
      <c r="W88" s="235">
        <v>0.0</v>
      </c>
      <c r="X88" s="235">
        <v>0.0</v>
      </c>
      <c r="Y88" s="235">
        <v>0.0</v>
      </c>
      <c r="Z88" s="235">
        <v>0.0</v>
      </c>
      <c r="AA88" s="235">
        <v>0.0</v>
      </c>
      <c r="AB88" s="235">
        <v>0.0</v>
      </c>
      <c r="AC88" s="955"/>
      <c r="AD88" s="955"/>
      <c r="AE88" s="955"/>
      <c r="AF88" s="955"/>
      <c r="AG88" s="933">
        <f t="shared" si="33"/>
        <v>0</v>
      </c>
    </row>
    <row r="89" outlineLevel="1">
      <c r="A89" s="950" t="s">
        <v>259</v>
      </c>
      <c r="B89" s="951">
        <f t="shared" ref="B89:AF89" si="34">SUM(B81:B88)</f>
        <v>0</v>
      </c>
      <c r="C89" s="951">
        <f t="shared" si="34"/>
        <v>0</v>
      </c>
      <c r="D89" s="951">
        <f t="shared" si="34"/>
        <v>0</v>
      </c>
      <c r="E89" s="951">
        <f t="shared" si="34"/>
        <v>0</v>
      </c>
      <c r="F89" s="951">
        <f t="shared" si="34"/>
        <v>0</v>
      </c>
      <c r="G89" s="951">
        <f t="shared" si="34"/>
        <v>0</v>
      </c>
      <c r="H89" s="951">
        <f t="shared" si="34"/>
        <v>0</v>
      </c>
      <c r="I89" s="951">
        <f t="shared" si="34"/>
        <v>0</v>
      </c>
      <c r="J89" s="951">
        <f t="shared" si="34"/>
        <v>0</v>
      </c>
      <c r="K89" s="951">
        <f t="shared" si="34"/>
        <v>0</v>
      </c>
      <c r="L89" s="951">
        <f t="shared" si="34"/>
        <v>0</v>
      </c>
      <c r="M89" s="951">
        <f t="shared" si="34"/>
        <v>0</v>
      </c>
      <c r="N89" s="951">
        <f t="shared" si="34"/>
        <v>0</v>
      </c>
      <c r="O89" s="951">
        <f t="shared" si="34"/>
        <v>0</v>
      </c>
      <c r="P89" s="951">
        <f t="shared" si="34"/>
        <v>0</v>
      </c>
      <c r="Q89" s="951">
        <f t="shared" si="34"/>
        <v>0</v>
      </c>
      <c r="R89" s="951">
        <f t="shared" si="34"/>
        <v>0</v>
      </c>
      <c r="S89" s="951">
        <f t="shared" si="34"/>
        <v>0</v>
      </c>
      <c r="T89" s="951">
        <f t="shared" si="34"/>
        <v>0</v>
      </c>
      <c r="U89" s="951">
        <f t="shared" si="34"/>
        <v>0</v>
      </c>
      <c r="V89" s="951">
        <f t="shared" si="34"/>
        <v>0</v>
      </c>
      <c r="W89" s="951">
        <f t="shared" si="34"/>
        <v>0</v>
      </c>
      <c r="X89" s="951">
        <f t="shared" si="34"/>
        <v>0</v>
      </c>
      <c r="Y89" s="951">
        <f t="shared" si="34"/>
        <v>0</v>
      </c>
      <c r="Z89" s="951">
        <f t="shared" si="34"/>
        <v>0</v>
      </c>
      <c r="AA89" s="951">
        <f t="shared" si="34"/>
        <v>0</v>
      </c>
      <c r="AB89" s="951">
        <f t="shared" si="34"/>
        <v>0</v>
      </c>
      <c r="AC89" s="951">
        <f t="shared" si="34"/>
        <v>0</v>
      </c>
      <c r="AD89" s="951">
        <f t="shared" si="34"/>
        <v>0</v>
      </c>
      <c r="AE89" s="951">
        <f t="shared" si="34"/>
        <v>0</v>
      </c>
      <c r="AF89" s="951">
        <f t="shared" si="34"/>
        <v>0</v>
      </c>
      <c r="AG89" s="952">
        <f t="shared" si="33"/>
        <v>0</v>
      </c>
    </row>
    <row r="90">
      <c r="A90" s="944"/>
      <c r="B90" s="23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933"/>
    </row>
    <row r="91">
      <c r="A91" s="944"/>
      <c r="B91" s="23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933"/>
    </row>
    <row r="92">
      <c r="A92" s="423" t="s">
        <v>2063</v>
      </c>
      <c r="B92" s="23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933"/>
    </row>
    <row r="93">
      <c r="A93" s="524" t="s">
        <v>2064</v>
      </c>
      <c r="B93" s="956">
        <f t="shared" ref="B93:AF93" si="35">(B23+B40)-B110-B138</f>
        <v>0</v>
      </c>
      <c r="C93" s="956">
        <f t="shared" si="35"/>
        <v>0</v>
      </c>
      <c r="D93" s="956">
        <f t="shared" si="35"/>
        <v>0</v>
      </c>
      <c r="E93" s="956">
        <f t="shared" si="35"/>
        <v>0</v>
      </c>
      <c r="F93" s="956">
        <f t="shared" si="35"/>
        <v>0</v>
      </c>
      <c r="G93" s="956">
        <f t="shared" si="35"/>
        <v>-1</v>
      </c>
      <c r="H93" s="956">
        <f t="shared" si="35"/>
        <v>1</v>
      </c>
      <c r="I93" s="956">
        <f t="shared" si="35"/>
        <v>1</v>
      </c>
      <c r="J93" s="956">
        <f t="shared" si="35"/>
        <v>0</v>
      </c>
      <c r="K93" s="956">
        <f t="shared" si="35"/>
        <v>2</v>
      </c>
      <c r="L93" s="956">
        <f t="shared" si="35"/>
        <v>0</v>
      </c>
      <c r="M93" s="956">
        <f t="shared" si="35"/>
        <v>3</v>
      </c>
      <c r="N93" s="956">
        <f t="shared" si="35"/>
        <v>3</v>
      </c>
      <c r="O93" s="957">
        <f t="shared" si="35"/>
        <v>0</v>
      </c>
      <c r="P93" s="957">
        <f t="shared" si="35"/>
        <v>0</v>
      </c>
      <c r="Q93" s="957">
        <f t="shared" si="35"/>
        <v>0</v>
      </c>
      <c r="R93" s="956">
        <f t="shared" si="35"/>
        <v>0</v>
      </c>
      <c r="S93" s="956">
        <f t="shared" si="35"/>
        <v>0</v>
      </c>
      <c r="T93" s="956">
        <f t="shared" si="35"/>
        <v>-1</v>
      </c>
      <c r="U93" s="956">
        <f t="shared" si="35"/>
        <v>0</v>
      </c>
      <c r="V93" s="956">
        <f t="shared" si="35"/>
        <v>0</v>
      </c>
      <c r="W93" s="956">
        <f t="shared" si="35"/>
        <v>0</v>
      </c>
      <c r="X93" s="956">
        <f t="shared" si="35"/>
        <v>0</v>
      </c>
      <c r="Y93" s="956">
        <f t="shared" si="35"/>
        <v>0</v>
      </c>
      <c r="Z93" s="957">
        <f t="shared" si="35"/>
        <v>0</v>
      </c>
      <c r="AA93" s="956">
        <f t="shared" si="35"/>
        <v>0</v>
      </c>
      <c r="AB93" s="956">
        <f t="shared" si="35"/>
        <v>0</v>
      </c>
      <c r="AC93" s="957">
        <f t="shared" si="35"/>
        <v>0</v>
      </c>
      <c r="AD93" s="957">
        <f t="shared" si="35"/>
        <v>0</v>
      </c>
      <c r="AE93" s="957">
        <f t="shared" si="35"/>
        <v>0</v>
      </c>
      <c r="AF93" s="957">
        <f t="shared" si="35"/>
        <v>0</v>
      </c>
      <c r="AG93" s="933">
        <f t="shared" ref="AG93:AG97" si="37">sum(B93:AF93)</f>
        <v>8</v>
      </c>
    </row>
    <row r="94">
      <c r="A94" s="524" t="s">
        <v>2065</v>
      </c>
      <c r="B94" s="956">
        <f t="shared" ref="B94:AF94" si="36">(B24+B41)-B111-B139</f>
        <v>0</v>
      </c>
      <c r="C94" s="956">
        <f t="shared" si="36"/>
        <v>0</v>
      </c>
      <c r="D94" s="956">
        <f t="shared" si="36"/>
        <v>0</v>
      </c>
      <c r="E94" s="956">
        <f t="shared" si="36"/>
        <v>0</v>
      </c>
      <c r="F94" s="956">
        <f t="shared" si="36"/>
        <v>0</v>
      </c>
      <c r="G94" s="956">
        <f t="shared" si="36"/>
        <v>-1</v>
      </c>
      <c r="H94" s="956">
        <f t="shared" si="36"/>
        <v>1</v>
      </c>
      <c r="I94" s="956">
        <f t="shared" si="36"/>
        <v>1</v>
      </c>
      <c r="J94" s="956">
        <f t="shared" si="36"/>
        <v>1</v>
      </c>
      <c r="K94" s="956">
        <f t="shared" si="36"/>
        <v>0</v>
      </c>
      <c r="L94" s="956">
        <f t="shared" si="36"/>
        <v>1</v>
      </c>
      <c r="M94" s="956">
        <f t="shared" si="36"/>
        <v>2</v>
      </c>
      <c r="N94" s="956">
        <f t="shared" si="36"/>
        <v>2</v>
      </c>
      <c r="O94" s="957">
        <f t="shared" si="36"/>
        <v>0</v>
      </c>
      <c r="P94" s="957">
        <f t="shared" si="36"/>
        <v>0</v>
      </c>
      <c r="Q94" s="957">
        <f t="shared" si="36"/>
        <v>0</v>
      </c>
      <c r="R94" s="956">
        <f t="shared" si="36"/>
        <v>0</v>
      </c>
      <c r="S94" s="956">
        <f t="shared" si="36"/>
        <v>0</v>
      </c>
      <c r="T94" s="956">
        <f t="shared" si="36"/>
        <v>0</v>
      </c>
      <c r="U94" s="956">
        <f t="shared" si="36"/>
        <v>0</v>
      </c>
      <c r="V94" s="956">
        <f t="shared" si="36"/>
        <v>0</v>
      </c>
      <c r="W94" s="956">
        <f t="shared" si="36"/>
        <v>0</v>
      </c>
      <c r="X94" s="956">
        <f t="shared" si="36"/>
        <v>0</v>
      </c>
      <c r="Y94" s="956">
        <f t="shared" si="36"/>
        <v>0</v>
      </c>
      <c r="Z94" s="957">
        <f t="shared" si="36"/>
        <v>0</v>
      </c>
      <c r="AA94" s="956">
        <f t="shared" si="36"/>
        <v>0</v>
      </c>
      <c r="AB94" s="956">
        <f t="shared" si="36"/>
        <v>0</v>
      </c>
      <c r="AC94" s="957">
        <f t="shared" si="36"/>
        <v>0</v>
      </c>
      <c r="AD94" s="957">
        <f t="shared" si="36"/>
        <v>0</v>
      </c>
      <c r="AE94" s="957">
        <f t="shared" si="36"/>
        <v>0</v>
      </c>
      <c r="AF94" s="957">
        <f t="shared" si="36"/>
        <v>0</v>
      </c>
      <c r="AG94" s="933">
        <f t="shared" si="37"/>
        <v>7</v>
      </c>
    </row>
    <row r="95">
      <c r="A95" s="524" t="s">
        <v>2066</v>
      </c>
      <c r="B95" s="956">
        <f t="shared" ref="B95:AF95" si="38">(B25+B42)-B112-B140</f>
        <v>3</v>
      </c>
      <c r="C95" s="956">
        <f t="shared" si="38"/>
        <v>0</v>
      </c>
      <c r="D95" s="956">
        <f t="shared" si="38"/>
        <v>2</v>
      </c>
      <c r="E95" s="956">
        <f t="shared" si="38"/>
        <v>1</v>
      </c>
      <c r="F95" s="956">
        <f t="shared" si="38"/>
        <v>1</v>
      </c>
      <c r="G95" s="956">
        <f t="shared" si="38"/>
        <v>-1</v>
      </c>
      <c r="H95" s="956">
        <f t="shared" si="38"/>
        <v>3</v>
      </c>
      <c r="I95" s="956">
        <f t="shared" si="38"/>
        <v>10</v>
      </c>
      <c r="J95" s="956">
        <f t="shared" si="38"/>
        <v>2</v>
      </c>
      <c r="K95" s="956">
        <f t="shared" si="38"/>
        <v>2</v>
      </c>
      <c r="L95" s="956">
        <f t="shared" si="38"/>
        <v>4</v>
      </c>
      <c r="M95" s="956">
        <f t="shared" si="38"/>
        <v>66</v>
      </c>
      <c r="N95" s="956">
        <f t="shared" si="38"/>
        <v>15</v>
      </c>
      <c r="O95" s="957">
        <f t="shared" si="38"/>
        <v>0</v>
      </c>
      <c r="P95" s="957">
        <f t="shared" si="38"/>
        <v>0</v>
      </c>
      <c r="Q95" s="957">
        <f t="shared" si="38"/>
        <v>0</v>
      </c>
      <c r="R95" s="956">
        <f t="shared" si="38"/>
        <v>2</v>
      </c>
      <c r="S95" s="956">
        <f t="shared" si="38"/>
        <v>2</v>
      </c>
      <c r="T95" s="956">
        <f t="shared" si="38"/>
        <v>0</v>
      </c>
      <c r="U95" s="956">
        <f t="shared" si="38"/>
        <v>0</v>
      </c>
      <c r="V95" s="956">
        <f t="shared" si="38"/>
        <v>-1</v>
      </c>
      <c r="W95" s="956">
        <f t="shared" si="38"/>
        <v>0</v>
      </c>
      <c r="X95" s="956">
        <f t="shared" si="38"/>
        <v>0</v>
      </c>
      <c r="Y95" s="956">
        <f t="shared" si="38"/>
        <v>-1</v>
      </c>
      <c r="Z95" s="956">
        <f t="shared" si="38"/>
        <v>0</v>
      </c>
      <c r="AA95" s="956">
        <f t="shared" si="38"/>
        <v>0</v>
      </c>
      <c r="AB95" s="956">
        <f t="shared" si="38"/>
        <v>0</v>
      </c>
      <c r="AC95" s="956">
        <f t="shared" si="38"/>
        <v>0</v>
      </c>
      <c r="AD95" s="956">
        <f t="shared" si="38"/>
        <v>0</v>
      </c>
      <c r="AE95" s="956">
        <f t="shared" si="38"/>
        <v>0</v>
      </c>
      <c r="AF95" s="956">
        <f t="shared" si="38"/>
        <v>0</v>
      </c>
      <c r="AG95" s="933">
        <f t="shared" si="37"/>
        <v>110</v>
      </c>
    </row>
    <row r="96">
      <c r="A96" s="524" t="s">
        <v>2067</v>
      </c>
      <c r="B96" s="956">
        <f t="shared" ref="B96:AF96" si="39">(B26+B43)-B113-B141</f>
        <v>3</v>
      </c>
      <c r="C96" s="956">
        <f t="shared" si="39"/>
        <v>1</v>
      </c>
      <c r="D96" s="956">
        <f t="shared" si="39"/>
        <v>0</v>
      </c>
      <c r="E96" s="956">
        <f t="shared" si="39"/>
        <v>0</v>
      </c>
      <c r="F96" s="956">
        <f t="shared" si="39"/>
        <v>0</v>
      </c>
      <c r="G96" s="956">
        <f t="shared" si="39"/>
        <v>0</v>
      </c>
      <c r="H96" s="956">
        <f t="shared" si="39"/>
        <v>0</v>
      </c>
      <c r="I96" s="956">
        <f t="shared" si="39"/>
        <v>7</v>
      </c>
      <c r="J96" s="956">
        <f t="shared" si="39"/>
        <v>0</v>
      </c>
      <c r="K96" s="956">
        <f t="shared" si="39"/>
        <v>0</v>
      </c>
      <c r="L96" s="956">
        <f t="shared" si="39"/>
        <v>0</v>
      </c>
      <c r="M96" s="956">
        <f t="shared" si="39"/>
        <v>21</v>
      </c>
      <c r="N96" s="956">
        <f t="shared" si="39"/>
        <v>9</v>
      </c>
      <c r="O96" s="957">
        <f t="shared" si="39"/>
        <v>0</v>
      </c>
      <c r="P96" s="957">
        <f t="shared" si="39"/>
        <v>0</v>
      </c>
      <c r="Q96" s="957">
        <f t="shared" si="39"/>
        <v>0</v>
      </c>
      <c r="R96" s="956">
        <f t="shared" si="39"/>
        <v>1</v>
      </c>
      <c r="S96" s="956">
        <f t="shared" si="39"/>
        <v>0</v>
      </c>
      <c r="T96" s="956">
        <f t="shared" si="39"/>
        <v>0</v>
      </c>
      <c r="U96" s="956">
        <f t="shared" si="39"/>
        <v>0</v>
      </c>
      <c r="V96" s="956">
        <f t="shared" si="39"/>
        <v>0</v>
      </c>
      <c r="W96" s="956">
        <f t="shared" si="39"/>
        <v>0</v>
      </c>
      <c r="X96" s="956">
        <f t="shared" si="39"/>
        <v>0</v>
      </c>
      <c r="Y96" s="956">
        <f t="shared" si="39"/>
        <v>0</v>
      </c>
      <c r="Z96" s="956">
        <f t="shared" si="39"/>
        <v>0</v>
      </c>
      <c r="AA96" s="956">
        <f t="shared" si="39"/>
        <v>0</v>
      </c>
      <c r="AB96" s="956">
        <f t="shared" si="39"/>
        <v>0</v>
      </c>
      <c r="AC96" s="956">
        <f t="shared" si="39"/>
        <v>0</v>
      </c>
      <c r="AD96" s="956">
        <f t="shared" si="39"/>
        <v>0</v>
      </c>
      <c r="AE96" s="956">
        <f t="shared" si="39"/>
        <v>0</v>
      </c>
      <c r="AF96" s="956">
        <f t="shared" si="39"/>
        <v>0</v>
      </c>
      <c r="AG96" s="933">
        <f t="shared" si="37"/>
        <v>42</v>
      </c>
    </row>
    <row r="97">
      <c r="A97" s="942" t="s">
        <v>2023</v>
      </c>
      <c r="B97" s="879">
        <f t="shared" ref="B97:AF97" si="40">SUM(B93:B96)</f>
        <v>6</v>
      </c>
      <c r="C97" s="879">
        <f t="shared" si="40"/>
        <v>1</v>
      </c>
      <c r="D97" s="879">
        <f t="shared" si="40"/>
        <v>2</v>
      </c>
      <c r="E97" s="879">
        <f t="shared" si="40"/>
        <v>1</v>
      </c>
      <c r="F97" s="879">
        <f t="shared" si="40"/>
        <v>1</v>
      </c>
      <c r="G97" s="879">
        <f t="shared" si="40"/>
        <v>-3</v>
      </c>
      <c r="H97" s="879">
        <f t="shared" si="40"/>
        <v>5</v>
      </c>
      <c r="I97" s="879">
        <f t="shared" si="40"/>
        <v>19</v>
      </c>
      <c r="J97" s="879">
        <f t="shared" si="40"/>
        <v>3</v>
      </c>
      <c r="K97" s="879">
        <f t="shared" si="40"/>
        <v>4</v>
      </c>
      <c r="L97" s="879">
        <f t="shared" si="40"/>
        <v>5</v>
      </c>
      <c r="M97" s="879">
        <f t="shared" si="40"/>
        <v>92</v>
      </c>
      <c r="N97" s="879">
        <f t="shared" si="40"/>
        <v>29</v>
      </c>
      <c r="O97" s="879">
        <f t="shared" si="40"/>
        <v>0</v>
      </c>
      <c r="P97" s="879">
        <f t="shared" si="40"/>
        <v>0</v>
      </c>
      <c r="Q97" s="879">
        <f t="shared" si="40"/>
        <v>0</v>
      </c>
      <c r="R97" s="879">
        <f t="shared" si="40"/>
        <v>3</v>
      </c>
      <c r="S97" s="879">
        <f t="shared" si="40"/>
        <v>2</v>
      </c>
      <c r="T97" s="879">
        <f t="shared" si="40"/>
        <v>-1</v>
      </c>
      <c r="U97" s="879">
        <f t="shared" si="40"/>
        <v>0</v>
      </c>
      <c r="V97" s="879">
        <f t="shared" si="40"/>
        <v>-1</v>
      </c>
      <c r="W97" s="879">
        <f t="shared" si="40"/>
        <v>0</v>
      </c>
      <c r="X97" s="879">
        <f t="shared" si="40"/>
        <v>0</v>
      </c>
      <c r="Y97" s="879">
        <f t="shared" si="40"/>
        <v>-1</v>
      </c>
      <c r="Z97" s="879">
        <f t="shared" si="40"/>
        <v>0</v>
      </c>
      <c r="AA97" s="879">
        <f t="shared" si="40"/>
        <v>0</v>
      </c>
      <c r="AB97" s="879">
        <f t="shared" si="40"/>
        <v>0</v>
      </c>
      <c r="AC97" s="879">
        <f t="shared" si="40"/>
        <v>0</v>
      </c>
      <c r="AD97" s="879">
        <f t="shared" si="40"/>
        <v>0</v>
      </c>
      <c r="AE97" s="879">
        <f t="shared" si="40"/>
        <v>0</v>
      </c>
      <c r="AF97" s="879">
        <f t="shared" si="40"/>
        <v>0</v>
      </c>
      <c r="AG97" s="933">
        <f t="shared" si="37"/>
        <v>167</v>
      </c>
    </row>
    <row r="98">
      <c r="A98" s="152"/>
      <c r="B98" s="352"/>
      <c r="C98" s="352"/>
      <c r="D98" s="352"/>
      <c r="E98" s="352"/>
      <c r="F98" s="352"/>
      <c r="G98" s="352"/>
      <c r="H98" s="352"/>
      <c r="I98" s="352"/>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933"/>
    </row>
    <row r="99">
      <c r="A99" s="524" t="s">
        <v>278</v>
      </c>
      <c r="B99" s="398">
        <f t="shared" ref="B99:AF99" si="41">(B29+B46)-B117-B145</f>
        <v>0</v>
      </c>
      <c r="C99" s="398">
        <f t="shared" si="41"/>
        <v>0</v>
      </c>
      <c r="D99" s="398">
        <f t="shared" si="41"/>
        <v>0</v>
      </c>
      <c r="E99" s="398">
        <f t="shared" si="41"/>
        <v>0</v>
      </c>
      <c r="F99" s="398">
        <f t="shared" si="41"/>
        <v>0</v>
      </c>
      <c r="G99" s="398">
        <f t="shared" si="41"/>
        <v>0</v>
      </c>
      <c r="H99" s="398">
        <f t="shared" si="41"/>
        <v>0</v>
      </c>
      <c r="I99" s="398">
        <f t="shared" si="41"/>
        <v>0</v>
      </c>
      <c r="J99" s="398">
        <f t="shared" si="41"/>
        <v>0</v>
      </c>
      <c r="K99" s="398">
        <f t="shared" si="41"/>
        <v>0</v>
      </c>
      <c r="L99" s="398">
        <f t="shared" si="41"/>
        <v>0</v>
      </c>
      <c r="M99" s="398">
        <f t="shared" si="41"/>
        <v>0</v>
      </c>
      <c r="N99" s="398">
        <f t="shared" si="41"/>
        <v>0</v>
      </c>
      <c r="O99" s="398">
        <f t="shared" si="41"/>
        <v>0</v>
      </c>
      <c r="P99" s="398">
        <f t="shared" si="41"/>
        <v>0</v>
      </c>
      <c r="Q99" s="398">
        <f t="shared" si="41"/>
        <v>0</v>
      </c>
      <c r="R99" s="398">
        <f t="shared" si="41"/>
        <v>0</v>
      </c>
      <c r="S99" s="398">
        <f t="shared" si="41"/>
        <v>0</v>
      </c>
      <c r="T99" s="398">
        <f t="shared" si="41"/>
        <v>-1</v>
      </c>
      <c r="U99" s="398">
        <f t="shared" si="41"/>
        <v>0</v>
      </c>
      <c r="V99" s="398">
        <f t="shared" si="41"/>
        <v>0</v>
      </c>
      <c r="W99" s="398">
        <f t="shared" si="41"/>
        <v>0</v>
      </c>
      <c r="X99" s="398">
        <f t="shared" si="41"/>
        <v>0</v>
      </c>
      <c r="Y99" s="398">
        <f t="shared" si="41"/>
        <v>0</v>
      </c>
      <c r="Z99" s="398">
        <f t="shared" si="41"/>
        <v>0</v>
      </c>
      <c r="AA99" s="398">
        <f t="shared" si="41"/>
        <v>0</v>
      </c>
      <c r="AB99" s="398">
        <f t="shared" si="41"/>
        <v>0</v>
      </c>
      <c r="AC99" s="398">
        <f t="shared" si="41"/>
        <v>0</v>
      </c>
      <c r="AD99" s="398">
        <f t="shared" si="41"/>
        <v>0</v>
      </c>
      <c r="AE99" s="398">
        <f t="shared" si="41"/>
        <v>0</v>
      </c>
      <c r="AF99" s="398">
        <f t="shared" si="41"/>
        <v>0</v>
      </c>
      <c r="AG99" s="933">
        <f t="shared" ref="AG99:AG107" si="43">sum(B99:AF99)</f>
        <v>-1</v>
      </c>
    </row>
    <row r="100">
      <c r="A100" s="524" t="s">
        <v>279</v>
      </c>
      <c r="B100" s="398">
        <f t="shared" ref="B100:AF100" si="42">(B30+B47)-B118-B146</f>
        <v>0</v>
      </c>
      <c r="C100" s="398">
        <f t="shared" si="42"/>
        <v>0</v>
      </c>
      <c r="D100" s="398">
        <f t="shared" si="42"/>
        <v>0</v>
      </c>
      <c r="E100" s="398">
        <f t="shared" si="42"/>
        <v>0</v>
      </c>
      <c r="F100" s="398">
        <f t="shared" si="42"/>
        <v>0</v>
      </c>
      <c r="G100" s="398">
        <f t="shared" si="42"/>
        <v>0</v>
      </c>
      <c r="H100" s="398">
        <f t="shared" si="42"/>
        <v>0</v>
      </c>
      <c r="I100" s="398">
        <f t="shared" si="42"/>
        <v>0</v>
      </c>
      <c r="J100" s="398">
        <f t="shared" si="42"/>
        <v>0</v>
      </c>
      <c r="K100" s="398">
        <f t="shared" si="42"/>
        <v>0</v>
      </c>
      <c r="L100" s="398">
        <f t="shared" si="42"/>
        <v>0</v>
      </c>
      <c r="M100" s="398">
        <f t="shared" si="42"/>
        <v>0</v>
      </c>
      <c r="N100" s="398">
        <f t="shared" si="42"/>
        <v>0</v>
      </c>
      <c r="O100" s="398">
        <f t="shared" si="42"/>
        <v>0</v>
      </c>
      <c r="P100" s="398">
        <f t="shared" si="42"/>
        <v>0</v>
      </c>
      <c r="Q100" s="398">
        <f t="shared" si="42"/>
        <v>0</v>
      </c>
      <c r="R100" s="398">
        <f t="shared" si="42"/>
        <v>0</v>
      </c>
      <c r="S100" s="398">
        <f t="shared" si="42"/>
        <v>0</v>
      </c>
      <c r="T100" s="398">
        <f t="shared" si="42"/>
        <v>-1</v>
      </c>
      <c r="U100" s="398">
        <f t="shared" si="42"/>
        <v>0</v>
      </c>
      <c r="V100" s="398">
        <f t="shared" si="42"/>
        <v>-1</v>
      </c>
      <c r="W100" s="398">
        <f t="shared" si="42"/>
        <v>0</v>
      </c>
      <c r="X100" s="398">
        <f t="shared" si="42"/>
        <v>0</v>
      </c>
      <c r="Y100" s="398">
        <f t="shared" si="42"/>
        <v>0</v>
      </c>
      <c r="Z100" s="398">
        <f t="shared" si="42"/>
        <v>0</v>
      </c>
      <c r="AA100" s="398">
        <f t="shared" si="42"/>
        <v>0</v>
      </c>
      <c r="AB100" s="398">
        <f t="shared" si="42"/>
        <v>0</v>
      </c>
      <c r="AC100" s="398">
        <f t="shared" si="42"/>
        <v>0</v>
      </c>
      <c r="AD100" s="398">
        <f t="shared" si="42"/>
        <v>0</v>
      </c>
      <c r="AE100" s="398">
        <f t="shared" si="42"/>
        <v>0</v>
      </c>
      <c r="AF100" s="398">
        <f t="shared" si="42"/>
        <v>0</v>
      </c>
      <c r="AG100" s="933">
        <f t="shared" si="43"/>
        <v>-2</v>
      </c>
    </row>
    <row r="101">
      <c r="A101" s="524" t="s">
        <v>2068</v>
      </c>
      <c r="B101" s="398">
        <f t="shared" ref="B101:AF101" si="44">(B31+B48)-B119-B147</f>
        <v>0</v>
      </c>
      <c r="C101" s="398">
        <f t="shared" si="44"/>
        <v>0</v>
      </c>
      <c r="D101" s="398">
        <f t="shared" si="44"/>
        <v>0</v>
      </c>
      <c r="E101" s="398">
        <f t="shared" si="44"/>
        <v>0</v>
      </c>
      <c r="F101" s="398">
        <f t="shared" si="44"/>
        <v>0</v>
      </c>
      <c r="G101" s="398">
        <f t="shared" si="44"/>
        <v>0</v>
      </c>
      <c r="H101" s="398">
        <f t="shared" si="44"/>
        <v>0</v>
      </c>
      <c r="I101" s="398">
        <f t="shared" si="44"/>
        <v>0</v>
      </c>
      <c r="J101" s="398">
        <f t="shared" si="44"/>
        <v>0</v>
      </c>
      <c r="K101" s="398">
        <f t="shared" si="44"/>
        <v>0</v>
      </c>
      <c r="L101" s="398">
        <f t="shared" si="44"/>
        <v>0</v>
      </c>
      <c r="M101" s="398">
        <f t="shared" si="44"/>
        <v>0</v>
      </c>
      <c r="N101" s="398">
        <f t="shared" si="44"/>
        <v>0</v>
      </c>
      <c r="O101" s="398">
        <f t="shared" si="44"/>
        <v>0</v>
      </c>
      <c r="P101" s="398">
        <f t="shared" si="44"/>
        <v>0</v>
      </c>
      <c r="Q101" s="398">
        <f t="shared" si="44"/>
        <v>0</v>
      </c>
      <c r="R101" s="398">
        <f t="shared" si="44"/>
        <v>0</v>
      </c>
      <c r="S101" s="398">
        <f t="shared" si="44"/>
        <v>0</v>
      </c>
      <c r="T101" s="398">
        <f t="shared" si="44"/>
        <v>0</v>
      </c>
      <c r="U101" s="398">
        <f t="shared" si="44"/>
        <v>0</v>
      </c>
      <c r="V101" s="398">
        <f t="shared" si="44"/>
        <v>0</v>
      </c>
      <c r="W101" s="398">
        <f t="shared" si="44"/>
        <v>0</v>
      </c>
      <c r="X101" s="398">
        <f t="shared" si="44"/>
        <v>0</v>
      </c>
      <c r="Y101" s="398">
        <f t="shared" si="44"/>
        <v>-1</v>
      </c>
      <c r="Z101" s="398">
        <f t="shared" si="44"/>
        <v>0</v>
      </c>
      <c r="AA101" s="398">
        <f t="shared" si="44"/>
        <v>0</v>
      </c>
      <c r="AB101" s="398">
        <f t="shared" si="44"/>
        <v>0</v>
      </c>
      <c r="AC101" s="398">
        <f t="shared" si="44"/>
        <v>0</v>
      </c>
      <c r="AD101" s="398">
        <f t="shared" si="44"/>
        <v>0</v>
      </c>
      <c r="AE101" s="398">
        <f t="shared" si="44"/>
        <v>0</v>
      </c>
      <c r="AF101" s="398">
        <f t="shared" si="44"/>
        <v>0</v>
      </c>
      <c r="AG101" s="933">
        <f t="shared" si="43"/>
        <v>-1</v>
      </c>
    </row>
    <row r="102">
      <c r="A102" s="524" t="s">
        <v>2069</v>
      </c>
      <c r="B102" s="398">
        <f t="shared" ref="B102:AF102" si="45">(B32-B49)-B120-B148</f>
        <v>0</v>
      </c>
      <c r="C102" s="398">
        <f t="shared" si="45"/>
        <v>0</v>
      </c>
      <c r="D102" s="398">
        <f t="shared" si="45"/>
        <v>0</v>
      </c>
      <c r="E102" s="398">
        <f t="shared" si="45"/>
        <v>0</v>
      </c>
      <c r="F102" s="398">
        <f t="shared" si="45"/>
        <v>0</v>
      </c>
      <c r="G102" s="398">
        <f t="shared" si="45"/>
        <v>0</v>
      </c>
      <c r="H102" s="398">
        <f t="shared" si="45"/>
        <v>0</v>
      </c>
      <c r="I102" s="398">
        <f t="shared" si="45"/>
        <v>0</v>
      </c>
      <c r="J102" s="398">
        <f t="shared" si="45"/>
        <v>0</v>
      </c>
      <c r="K102" s="398">
        <f t="shared" si="45"/>
        <v>0</v>
      </c>
      <c r="L102" s="398">
        <f t="shared" si="45"/>
        <v>0</v>
      </c>
      <c r="M102" s="398">
        <f t="shared" si="45"/>
        <v>0</v>
      </c>
      <c r="N102" s="398">
        <f t="shared" si="45"/>
        <v>0</v>
      </c>
      <c r="O102" s="398">
        <f t="shared" si="45"/>
        <v>0</v>
      </c>
      <c r="P102" s="398">
        <f t="shared" si="45"/>
        <v>0</v>
      </c>
      <c r="Q102" s="398">
        <f t="shared" si="45"/>
        <v>0</v>
      </c>
      <c r="R102" s="398">
        <f t="shared" si="45"/>
        <v>0</v>
      </c>
      <c r="S102" s="398">
        <f t="shared" si="45"/>
        <v>0</v>
      </c>
      <c r="T102" s="398">
        <f t="shared" si="45"/>
        <v>0</v>
      </c>
      <c r="U102" s="398">
        <f t="shared" si="45"/>
        <v>0</v>
      </c>
      <c r="V102" s="398">
        <f t="shared" si="45"/>
        <v>0</v>
      </c>
      <c r="W102" s="398">
        <f t="shared" si="45"/>
        <v>0</v>
      </c>
      <c r="X102" s="398">
        <f t="shared" si="45"/>
        <v>0</v>
      </c>
      <c r="Y102" s="398">
        <f t="shared" si="45"/>
        <v>0</v>
      </c>
      <c r="Z102" s="398">
        <f t="shared" si="45"/>
        <v>0</v>
      </c>
      <c r="AA102" s="398">
        <f t="shared" si="45"/>
        <v>0</v>
      </c>
      <c r="AB102" s="398">
        <f t="shared" si="45"/>
        <v>0</v>
      </c>
      <c r="AC102" s="398">
        <f t="shared" si="45"/>
        <v>0</v>
      </c>
      <c r="AD102" s="398">
        <f t="shared" si="45"/>
        <v>0</v>
      </c>
      <c r="AE102" s="398">
        <f t="shared" si="45"/>
        <v>0</v>
      </c>
      <c r="AF102" s="398">
        <f t="shared" si="45"/>
        <v>0</v>
      </c>
      <c r="AG102" s="933">
        <f t="shared" si="43"/>
        <v>0</v>
      </c>
    </row>
    <row r="103">
      <c r="A103" s="524" t="s">
        <v>2070</v>
      </c>
      <c r="B103" s="398">
        <f t="shared" ref="B103:AF103" si="46">(B33-B50)-B121-B149</f>
        <v>0</v>
      </c>
      <c r="C103" s="398">
        <f t="shared" si="46"/>
        <v>0</v>
      </c>
      <c r="D103" s="398">
        <f t="shared" si="46"/>
        <v>0</v>
      </c>
      <c r="E103" s="398">
        <f t="shared" si="46"/>
        <v>0</v>
      </c>
      <c r="F103" s="398">
        <f t="shared" si="46"/>
        <v>0</v>
      </c>
      <c r="G103" s="398">
        <f t="shared" si="46"/>
        <v>-1</v>
      </c>
      <c r="H103" s="398">
        <f t="shared" si="46"/>
        <v>0</v>
      </c>
      <c r="I103" s="398">
        <f t="shared" si="46"/>
        <v>0</v>
      </c>
      <c r="J103" s="398">
        <f t="shared" si="46"/>
        <v>0</v>
      </c>
      <c r="K103" s="398">
        <f t="shared" si="46"/>
        <v>0</v>
      </c>
      <c r="L103" s="398">
        <f t="shared" si="46"/>
        <v>0</v>
      </c>
      <c r="M103" s="398">
        <f t="shared" si="46"/>
        <v>0</v>
      </c>
      <c r="N103" s="398">
        <f t="shared" si="46"/>
        <v>-1</v>
      </c>
      <c r="O103" s="398">
        <f t="shared" si="46"/>
        <v>0</v>
      </c>
      <c r="P103" s="398">
        <f t="shared" si="46"/>
        <v>0</v>
      </c>
      <c r="Q103" s="398">
        <f t="shared" si="46"/>
        <v>0</v>
      </c>
      <c r="R103" s="398">
        <f t="shared" si="46"/>
        <v>0</v>
      </c>
      <c r="S103" s="398">
        <f t="shared" si="46"/>
        <v>0</v>
      </c>
      <c r="T103" s="398">
        <f t="shared" si="46"/>
        <v>-1</v>
      </c>
      <c r="U103" s="398">
        <f t="shared" si="46"/>
        <v>0</v>
      </c>
      <c r="V103" s="398">
        <f t="shared" si="46"/>
        <v>0</v>
      </c>
      <c r="W103" s="398">
        <f t="shared" si="46"/>
        <v>0</v>
      </c>
      <c r="X103" s="398">
        <f t="shared" si="46"/>
        <v>0</v>
      </c>
      <c r="Y103" s="398">
        <f t="shared" si="46"/>
        <v>0</v>
      </c>
      <c r="Z103" s="398">
        <f t="shared" si="46"/>
        <v>0</v>
      </c>
      <c r="AA103" s="398">
        <f t="shared" si="46"/>
        <v>0</v>
      </c>
      <c r="AB103" s="398">
        <f t="shared" si="46"/>
        <v>0</v>
      </c>
      <c r="AC103" s="398">
        <f t="shared" si="46"/>
        <v>0</v>
      </c>
      <c r="AD103" s="398">
        <f t="shared" si="46"/>
        <v>0</v>
      </c>
      <c r="AE103" s="398">
        <f t="shared" si="46"/>
        <v>0</v>
      </c>
      <c r="AF103" s="398">
        <f t="shared" si="46"/>
        <v>0</v>
      </c>
      <c r="AG103" s="933">
        <f t="shared" si="43"/>
        <v>-3</v>
      </c>
    </row>
    <row r="104">
      <c r="A104" s="524" t="s">
        <v>2071</v>
      </c>
      <c r="B104" s="398">
        <f t="shared" ref="B104:AF104" si="47">(B34-B51)-B122-B150</f>
        <v>0</v>
      </c>
      <c r="C104" s="398">
        <f t="shared" si="47"/>
        <v>0</v>
      </c>
      <c r="D104" s="398">
        <f t="shared" si="47"/>
        <v>0</v>
      </c>
      <c r="E104" s="398">
        <f t="shared" si="47"/>
        <v>0</v>
      </c>
      <c r="F104" s="398">
        <f t="shared" si="47"/>
        <v>0</v>
      </c>
      <c r="G104" s="398">
        <f t="shared" si="47"/>
        <v>0</v>
      </c>
      <c r="H104" s="398">
        <f t="shared" si="47"/>
        <v>0</v>
      </c>
      <c r="I104" s="398">
        <f t="shared" si="47"/>
        <v>0</v>
      </c>
      <c r="J104" s="398">
        <f t="shared" si="47"/>
        <v>0</v>
      </c>
      <c r="K104" s="398">
        <f t="shared" si="47"/>
        <v>0</v>
      </c>
      <c r="L104" s="398">
        <f t="shared" si="47"/>
        <v>0</v>
      </c>
      <c r="M104" s="398">
        <f t="shared" si="47"/>
        <v>0</v>
      </c>
      <c r="N104" s="398">
        <f t="shared" si="47"/>
        <v>0</v>
      </c>
      <c r="O104" s="398">
        <f t="shared" si="47"/>
        <v>0</v>
      </c>
      <c r="P104" s="398">
        <f t="shared" si="47"/>
        <v>0</v>
      </c>
      <c r="Q104" s="398">
        <f t="shared" si="47"/>
        <v>0</v>
      </c>
      <c r="R104" s="398">
        <f t="shared" si="47"/>
        <v>0</v>
      </c>
      <c r="S104" s="398">
        <f t="shared" si="47"/>
        <v>0</v>
      </c>
      <c r="T104" s="398">
        <f t="shared" si="47"/>
        <v>0</v>
      </c>
      <c r="U104" s="398">
        <f t="shared" si="47"/>
        <v>0</v>
      </c>
      <c r="V104" s="398">
        <f t="shared" si="47"/>
        <v>0</v>
      </c>
      <c r="W104" s="398">
        <f t="shared" si="47"/>
        <v>0</v>
      </c>
      <c r="X104" s="398">
        <f t="shared" si="47"/>
        <v>0</v>
      </c>
      <c r="Y104" s="398">
        <f t="shared" si="47"/>
        <v>0</v>
      </c>
      <c r="Z104" s="398">
        <f t="shared" si="47"/>
        <v>0</v>
      </c>
      <c r="AA104" s="398">
        <f t="shared" si="47"/>
        <v>0</v>
      </c>
      <c r="AB104" s="398">
        <f t="shared" si="47"/>
        <v>0</v>
      </c>
      <c r="AC104" s="398">
        <f t="shared" si="47"/>
        <v>0</v>
      </c>
      <c r="AD104" s="398">
        <f t="shared" si="47"/>
        <v>0</v>
      </c>
      <c r="AE104" s="398">
        <f t="shared" si="47"/>
        <v>0</v>
      </c>
      <c r="AF104" s="398">
        <f t="shared" si="47"/>
        <v>0</v>
      </c>
      <c r="AG104" s="933">
        <f t="shared" si="43"/>
        <v>0</v>
      </c>
    </row>
    <row r="105">
      <c r="A105" s="524" t="s">
        <v>2072</v>
      </c>
      <c r="B105" s="398">
        <f t="shared" ref="B105:AF105" si="48">(B35-B52)-B123-B151</f>
        <v>0</v>
      </c>
      <c r="C105" s="398">
        <f t="shared" si="48"/>
        <v>0</v>
      </c>
      <c r="D105" s="398">
        <f t="shared" si="48"/>
        <v>0</v>
      </c>
      <c r="E105" s="398">
        <f t="shared" si="48"/>
        <v>0</v>
      </c>
      <c r="F105" s="398">
        <f t="shared" si="48"/>
        <v>0</v>
      </c>
      <c r="G105" s="398">
        <f t="shared" si="48"/>
        <v>0</v>
      </c>
      <c r="H105" s="398">
        <f t="shared" si="48"/>
        <v>0</v>
      </c>
      <c r="I105" s="398">
        <f t="shared" si="48"/>
        <v>0</v>
      </c>
      <c r="J105" s="398">
        <f t="shared" si="48"/>
        <v>0</v>
      </c>
      <c r="K105" s="398">
        <f t="shared" si="48"/>
        <v>0</v>
      </c>
      <c r="L105" s="398">
        <f t="shared" si="48"/>
        <v>0</v>
      </c>
      <c r="M105" s="398">
        <f t="shared" si="48"/>
        <v>0</v>
      </c>
      <c r="N105" s="398">
        <f t="shared" si="48"/>
        <v>0</v>
      </c>
      <c r="O105" s="398">
        <f t="shared" si="48"/>
        <v>0</v>
      </c>
      <c r="P105" s="398">
        <f t="shared" si="48"/>
        <v>0</v>
      </c>
      <c r="Q105" s="398">
        <f t="shared" si="48"/>
        <v>0</v>
      </c>
      <c r="R105" s="398">
        <f t="shared" si="48"/>
        <v>0</v>
      </c>
      <c r="S105" s="398">
        <f t="shared" si="48"/>
        <v>0</v>
      </c>
      <c r="T105" s="398">
        <f t="shared" si="48"/>
        <v>0</v>
      </c>
      <c r="U105" s="398">
        <f t="shared" si="48"/>
        <v>0</v>
      </c>
      <c r="V105" s="398">
        <f t="shared" si="48"/>
        <v>0</v>
      </c>
      <c r="W105" s="398">
        <f t="shared" si="48"/>
        <v>0</v>
      </c>
      <c r="X105" s="398">
        <f t="shared" si="48"/>
        <v>0</v>
      </c>
      <c r="Y105" s="398">
        <f t="shared" si="48"/>
        <v>0</v>
      </c>
      <c r="Z105" s="398">
        <f t="shared" si="48"/>
        <v>0</v>
      </c>
      <c r="AA105" s="398">
        <f t="shared" si="48"/>
        <v>0</v>
      </c>
      <c r="AB105" s="398">
        <f t="shared" si="48"/>
        <v>0</v>
      </c>
      <c r="AC105" s="398">
        <f t="shared" si="48"/>
        <v>0</v>
      </c>
      <c r="AD105" s="398">
        <f t="shared" si="48"/>
        <v>0</v>
      </c>
      <c r="AE105" s="398">
        <f t="shared" si="48"/>
        <v>0</v>
      </c>
      <c r="AF105" s="398">
        <f t="shared" si="48"/>
        <v>0</v>
      </c>
      <c r="AG105" s="933">
        <f t="shared" si="43"/>
        <v>0</v>
      </c>
    </row>
    <row r="106">
      <c r="A106" s="524" t="s">
        <v>2073</v>
      </c>
      <c r="B106" s="398">
        <f t="shared" ref="B106:AF106" si="49">(B36-B53)-B124-B152</f>
        <v>0</v>
      </c>
      <c r="C106" s="398">
        <f t="shared" si="49"/>
        <v>0</v>
      </c>
      <c r="D106" s="398">
        <f t="shared" si="49"/>
        <v>0</v>
      </c>
      <c r="E106" s="398">
        <f t="shared" si="49"/>
        <v>0</v>
      </c>
      <c r="F106" s="398">
        <f t="shared" si="49"/>
        <v>0</v>
      </c>
      <c r="G106" s="398">
        <f t="shared" si="49"/>
        <v>0</v>
      </c>
      <c r="H106" s="398">
        <f t="shared" si="49"/>
        <v>0</v>
      </c>
      <c r="I106" s="398">
        <f t="shared" si="49"/>
        <v>0</v>
      </c>
      <c r="J106" s="398">
        <f t="shared" si="49"/>
        <v>0</v>
      </c>
      <c r="K106" s="398">
        <f t="shared" si="49"/>
        <v>0</v>
      </c>
      <c r="L106" s="398">
        <f t="shared" si="49"/>
        <v>0</v>
      </c>
      <c r="M106" s="398">
        <f t="shared" si="49"/>
        <v>0</v>
      </c>
      <c r="N106" s="398">
        <f t="shared" si="49"/>
        <v>0</v>
      </c>
      <c r="O106" s="398">
        <f t="shared" si="49"/>
        <v>0</v>
      </c>
      <c r="P106" s="398">
        <f t="shared" si="49"/>
        <v>0</v>
      </c>
      <c r="Q106" s="398">
        <f t="shared" si="49"/>
        <v>0</v>
      </c>
      <c r="R106" s="398">
        <f t="shared" si="49"/>
        <v>0</v>
      </c>
      <c r="S106" s="398">
        <f t="shared" si="49"/>
        <v>0</v>
      </c>
      <c r="T106" s="398">
        <f t="shared" si="49"/>
        <v>0</v>
      </c>
      <c r="U106" s="398">
        <f t="shared" si="49"/>
        <v>0</v>
      </c>
      <c r="V106" s="398">
        <f t="shared" si="49"/>
        <v>0</v>
      </c>
      <c r="W106" s="398">
        <f t="shared" si="49"/>
        <v>0</v>
      </c>
      <c r="X106" s="398">
        <f t="shared" si="49"/>
        <v>0</v>
      </c>
      <c r="Y106" s="398">
        <f t="shared" si="49"/>
        <v>0</v>
      </c>
      <c r="Z106" s="398">
        <f t="shared" si="49"/>
        <v>0</v>
      </c>
      <c r="AA106" s="398">
        <f t="shared" si="49"/>
        <v>0</v>
      </c>
      <c r="AB106" s="398">
        <f t="shared" si="49"/>
        <v>0</v>
      </c>
      <c r="AC106" s="398">
        <f t="shared" si="49"/>
        <v>0</v>
      </c>
      <c r="AD106" s="398">
        <f t="shared" si="49"/>
        <v>0</v>
      </c>
      <c r="AE106" s="398">
        <f t="shared" si="49"/>
        <v>0</v>
      </c>
      <c r="AF106" s="398">
        <f t="shared" si="49"/>
        <v>0</v>
      </c>
      <c r="AG106" s="933">
        <f t="shared" si="43"/>
        <v>0</v>
      </c>
    </row>
    <row r="107">
      <c r="A107" s="942" t="s">
        <v>259</v>
      </c>
      <c r="B107" s="879">
        <f t="shared" ref="B107:AF107" si="50">SUM(B99:B106)</f>
        <v>0</v>
      </c>
      <c r="C107" s="879">
        <f t="shared" si="50"/>
        <v>0</v>
      </c>
      <c r="D107" s="879">
        <f t="shared" si="50"/>
        <v>0</v>
      </c>
      <c r="E107" s="879">
        <f t="shared" si="50"/>
        <v>0</v>
      </c>
      <c r="F107" s="879">
        <f t="shared" si="50"/>
        <v>0</v>
      </c>
      <c r="G107" s="879">
        <f t="shared" si="50"/>
        <v>-1</v>
      </c>
      <c r="H107" s="879">
        <f t="shared" si="50"/>
        <v>0</v>
      </c>
      <c r="I107" s="879">
        <f t="shared" si="50"/>
        <v>0</v>
      </c>
      <c r="J107" s="879">
        <f t="shared" si="50"/>
        <v>0</v>
      </c>
      <c r="K107" s="879">
        <f t="shared" si="50"/>
        <v>0</v>
      </c>
      <c r="L107" s="879">
        <f t="shared" si="50"/>
        <v>0</v>
      </c>
      <c r="M107" s="879">
        <f t="shared" si="50"/>
        <v>0</v>
      </c>
      <c r="N107" s="879">
        <f t="shared" si="50"/>
        <v>-1</v>
      </c>
      <c r="O107" s="879">
        <f t="shared" si="50"/>
        <v>0</v>
      </c>
      <c r="P107" s="879">
        <f t="shared" si="50"/>
        <v>0</v>
      </c>
      <c r="Q107" s="879">
        <f t="shared" si="50"/>
        <v>0</v>
      </c>
      <c r="R107" s="879">
        <f t="shared" si="50"/>
        <v>0</v>
      </c>
      <c r="S107" s="879">
        <f t="shared" si="50"/>
        <v>0</v>
      </c>
      <c r="T107" s="879">
        <f t="shared" si="50"/>
        <v>-3</v>
      </c>
      <c r="U107" s="879">
        <f t="shared" si="50"/>
        <v>0</v>
      </c>
      <c r="V107" s="879">
        <f t="shared" si="50"/>
        <v>-1</v>
      </c>
      <c r="W107" s="879">
        <f t="shared" si="50"/>
        <v>0</v>
      </c>
      <c r="X107" s="879">
        <f t="shared" si="50"/>
        <v>0</v>
      </c>
      <c r="Y107" s="879">
        <f t="shared" si="50"/>
        <v>-1</v>
      </c>
      <c r="Z107" s="879">
        <f t="shared" si="50"/>
        <v>0</v>
      </c>
      <c r="AA107" s="879">
        <f t="shared" si="50"/>
        <v>0</v>
      </c>
      <c r="AB107" s="879">
        <f t="shared" si="50"/>
        <v>0</v>
      </c>
      <c r="AC107" s="879">
        <f t="shared" si="50"/>
        <v>0</v>
      </c>
      <c r="AD107" s="879">
        <f t="shared" si="50"/>
        <v>0</v>
      </c>
      <c r="AE107" s="879">
        <f t="shared" si="50"/>
        <v>0</v>
      </c>
      <c r="AF107" s="879">
        <f t="shared" si="50"/>
        <v>0</v>
      </c>
      <c r="AG107" s="933">
        <f t="shared" si="43"/>
        <v>-7</v>
      </c>
    </row>
    <row r="109">
      <c r="A109" s="423" t="s">
        <v>2074</v>
      </c>
      <c r="B109" s="891"/>
      <c r="C109" s="891"/>
      <c r="D109" s="891"/>
      <c r="E109" s="891"/>
      <c r="F109" s="891"/>
      <c r="G109" s="891"/>
      <c r="H109" s="891"/>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958"/>
    </row>
    <row r="110">
      <c r="A110" s="360" t="s">
        <v>2075</v>
      </c>
      <c r="B110" s="307">
        <v>0.0</v>
      </c>
      <c r="C110" s="307">
        <v>0.0</v>
      </c>
      <c r="D110" s="307">
        <v>0.0</v>
      </c>
      <c r="E110" s="307">
        <v>0.0</v>
      </c>
      <c r="F110" s="307">
        <v>0.0</v>
      </c>
      <c r="G110" s="307">
        <v>0.0</v>
      </c>
      <c r="H110" s="307">
        <v>0.0</v>
      </c>
      <c r="I110" s="307">
        <v>0.0</v>
      </c>
      <c r="J110" s="307">
        <v>0.0</v>
      </c>
      <c r="K110" s="307">
        <v>0.0</v>
      </c>
      <c r="L110" s="307">
        <v>0.0</v>
      </c>
      <c r="M110" s="307">
        <v>0.0</v>
      </c>
      <c r="N110" s="307">
        <v>0.0</v>
      </c>
      <c r="O110" s="307">
        <v>0.0</v>
      </c>
      <c r="P110" s="307">
        <v>0.0</v>
      </c>
      <c r="Q110" s="307">
        <v>0.0</v>
      </c>
      <c r="R110" s="307">
        <v>0.0</v>
      </c>
      <c r="S110" s="307">
        <v>0.0</v>
      </c>
      <c r="T110" s="307">
        <v>0.0</v>
      </c>
      <c r="U110" s="307">
        <v>0.0</v>
      </c>
      <c r="V110" s="307">
        <v>0.0</v>
      </c>
      <c r="W110" s="307">
        <v>0.0</v>
      </c>
      <c r="X110" s="307">
        <v>0.0</v>
      </c>
      <c r="Y110" s="307">
        <v>0.0</v>
      </c>
      <c r="Z110" s="307">
        <v>0.0</v>
      </c>
      <c r="AA110" s="307">
        <v>0.0</v>
      </c>
      <c r="AB110" s="307">
        <v>0.0</v>
      </c>
      <c r="AC110" s="307"/>
      <c r="AD110" s="307"/>
      <c r="AE110" s="307"/>
      <c r="AF110" s="307"/>
      <c r="AG110" s="933">
        <f t="shared" ref="AG110:AG115" si="51">SUM(B110:AF110)</f>
        <v>0</v>
      </c>
    </row>
    <row r="111">
      <c r="A111" s="360" t="s">
        <v>2076</v>
      </c>
      <c r="B111" s="307">
        <v>0.0</v>
      </c>
      <c r="C111" s="307">
        <v>0.0</v>
      </c>
      <c r="D111" s="307">
        <v>0.0</v>
      </c>
      <c r="E111" s="307">
        <v>0.0</v>
      </c>
      <c r="F111" s="307">
        <v>0.0</v>
      </c>
      <c r="G111" s="307">
        <v>0.0</v>
      </c>
      <c r="H111" s="307">
        <v>0.0</v>
      </c>
      <c r="I111" s="307">
        <v>0.0</v>
      </c>
      <c r="J111" s="307">
        <v>0.0</v>
      </c>
      <c r="K111" s="307">
        <v>0.0</v>
      </c>
      <c r="L111" s="307">
        <v>0.0</v>
      </c>
      <c r="M111" s="307">
        <v>0.0</v>
      </c>
      <c r="N111" s="307">
        <v>0.0</v>
      </c>
      <c r="O111" s="307">
        <v>0.0</v>
      </c>
      <c r="P111" s="307">
        <v>0.0</v>
      </c>
      <c r="Q111" s="307">
        <v>0.0</v>
      </c>
      <c r="R111" s="307">
        <v>0.0</v>
      </c>
      <c r="S111" s="307">
        <v>0.0</v>
      </c>
      <c r="T111" s="307">
        <v>0.0</v>
      </c>
      <c r="U111" s="307">
        <v>0.0</v>
      </c>
      <c r="V111" s="307">
        <v>0.0</v>
      </c>
      <c r="W111" s="307">
        <v>0.0</v>
      </c>
      <c r="X111" s="307">
        <v>0.0</v>
      </c>
      <c r="Y111" s="307">
        <v>0.0</v>
      </c>
      <c r="Z111" s="307">
        <v>0.0</v>
      </c>
      <c r="AA111" s="307">
        <v>0.0</v>
      </c>
      <c r="AB111" s="307">
        <v>0.0</v>
      </c>
      <c r="AC111" s="307"/>
      <c r="AD111" s="307"/>
      <c r="AE111" s="307"/>
      <c r="AF111" s="307"/>
      <c r="AG111" s="933">
        <f t="shared" si="51"/>
        <v>0</v>
      </c>
    </row>
    <row r="112">
      <c r="A112" s="360" t="s">
        <v>2077</v>
      </c>
      <c r="B112" s="946">
        <v>0.0</v>
      </c>
      <c r="C112" s="946">
        <v>0.0</v>
      </c>
      <c r="D112" s="946">
        <v>0.0</v>
      </c>
      <c r="E112" s="946">
        <v>0.0</v>
      </c>
      <c r="F112" s="946">
        <v>0.0</v>
      </c>
      <c r="G112" s="307">
        <v>1.0</v>
      </c>
      <c r="H112" s="307">
        <v>0.0</v>
      </c>
      <c r="I112" s="307">
        <v>0.0</v>
      </c>
      <c r="J112" s="307">
        <v>0.0</v>
      </c>
      <c r="K112" s="307">
        <v>0.0</v>
      </c>
      <c r="L112" s="307">
        <v>0.0</v>
      </c>
      <c r="M112" s="307">
        <v>0.0</v>
      </c>
      <c r="N112" s="307">
        <v>0.0</v>
      </c>
      <c r="O112" s="307">
        <v>0.0</v>
      </c>
      <c r="P112" s="307">
        <v>0.0</v>
      </c>
      <c r="Q112" s="307">
        <v>0.0</v>
      </c>
      <c r="R112" s="307">
        <v>0.0</v>
      </c>
      <c r="S112" s="307">
        <v>0.0</v>
      </c>
      <c r="T112" s="307">
        <v>0.0</v>
      </c>
      <c r="U112" s="307">
        <v>0.0</v>
      </c>
      <c r="V112" s="307">
        <v>0.0</v>
      </c>
      <c r="W112" s="307">
        <v>0.0</v>
      </c>
      <c r="X112" s="307">
        <v>0.0</v>
      </c>
      <c r="Y112" s="307">
        <v>0.0</v>
      </c>
      <c r="Z112" s="307">
        <v>0.0</v>
      </c>
      <c r="AA112" s="307">
        <v>0.0</v>
      </c>
      <c r="AB112" s="307">
        <v>0.0</v>
      </c>
      <c r="AC112" s="307"/>
      <c r="AD112" s="307"/>
      <c r="AE112" s="307"/>
      <c r="AF112" s="307"/>
      <c r="AG112" s="933">
        <f t="shared" si="51"/>
        <v>1</v>
      </c>
    </row>
    <row r="113">
      <c r="A113" s="360" t="s">
        <v>2078</v>
      </c>
      <c r="B113" s="946">
        <v>0.0</v>
      </c>
      <c r="C113" s="946">
        <v>0.0</v>
      </c>
      <c r="D113" s="946">
        <v>0.0</v>
      </c>
      <c r="E113" s="946">
        <v>0.0</v>
      </c>
      <c r="F113" s="946">
        <v>0.0</v>
      </c>
      <c r="G113" s="307">
        <v>0.0</v>
      </c>
      <c r="H113" s="307">
        <v>0.0</v>
      </c>
      <c r="I113" s="307">
        <v>0.0</v>
      </c>
      <c r="J113" s="307">
        <v>0.0</v>
      </c>
      <c r="K113" s="307">
        <v>0.0</v>
      </c>
      <c r="L113" s="307">
        <v>0.0</v>
      </c>
      <c r="M113" s="307">
        <v>0.0</v>
      </c>
      <c r="N113" s="307">
        <v>0.0</v>
      </c>
      <c r="O113" s="307">
        <v>0.0</v>
      </c>
      <c r="P113" s="307">
        <v>0.0</v>
      </c>
      <c r="Q113" s="307">
        <v>0.0</v>
      </c>
      <c r="R113" s="307">
        <v>0.0</v>
      </c>
      <c r="S113" s="307">
        <v>0.0</v>
      </c>
      <c r="T113" s="307">
        <v>0.0</v>
      </c>
      <c r="U113" s="307">
        <v>0.0</v>
      </c>
      <c r="V113" s="307">
        <v>0.0</v>
      </c>
      <c r="W113" s="307">
        <v>0.0</v>
      </c>
      <c r="X113" s="307">
        <v>0.0</v>
      </c>
      <c r="Y113" s="307">
        <v>0.0</v>
      </c>
      <c r="Z113" s="307">
        <v>0.0</v>
      </c>
      <c r="AA113" s="307">
        <v>0.0</v>
      </c>
      <c r="AB113" s="307">
        <v>0.0</v>
      </c>
      <c r="AC113" s="307"/>
      <c r="AD113" s="307"/>
      <c r="AE113" s="307"/>
      <c r="AF113" s="307"/>
      <c r="AG113" s="933">
        <f t="shared" si="51"/>
        <v>0</v>
      </c>
    </row>
    <row r="114">
      <c r="A114" s="959" t="s">
        <v>2023</v>
      </c>
      <c r="B114" s="890">
        <f t="shared" ref="B114:AF114" si="52">SUM(B110:B111)</f>
        <v>0</v>
      </c>
      <c r="C114" s="890">
        <f t="shared" si="52"/>
        <v>0</v>
      </c>
      <c r="D114" s="890">
        <f t="shared" si="52"/>
        <v>0</v>
      </c>
      <c r="E114" s="890">
        <f t="shared" si="52"/>
        <v>0</v>
      </c>
      <c r="F114" s="890">
        <f t="shared" si="52"/>
        <v>0</v>
      </c>
      <c r="G114" s="890">
        <f t="shared" si="52"/>
        <v>0</v>
      </c>
      <c r="H114" s="890">
        <f t="shared" si="52"/>
        <v>0</v>
      </c>
      <c r="I114" s="890">
        <f t="shared" si="52"/>
        <v>0</v>
      </c>
      <c r="J114" s="890">
        <f t="shared" si="52"/>
        <v>0</v>
      </c>
      <c r="K114" s="890">
        <f t="shared" si="52"/>
        <v>0</v>
      </c>
      <c r="L114" s="890">
        <f t="shared" si="52"/>
        <v>0</v>
      </c>
      <c r="M114" s="890">
        <f t="shared" si="52"/>
        <v>0</v>
      </c>
      <c r="N114" s="890">
        <f t="shared" si="52"/>
        <v>0</v>
      </c>
      <c r="O114" s="890">
        <f t="shared" si="52"/>
        <v>0</v>
      </c>
      <c r="P114" s="890">
        <f t="shared" si="52"/>
        <v>0</v>
      </c>
      <c r="Q114" s="890">
        <f t="shared" si="52"/>
        <v>0</v>
      </c>
      <c r="R114" s="890">
        <f t="shared" si="52"/>
        <v>0</v>
      </c>
      <c r="S114" s="890">
        <f t="shared" si="52"/>
        <v>0</v>
      </c>
      <c r="T114" s="890">
        <f t="shared" si="52"/>
        <v>0</v>
      </c>
      <c r="U114" s="890">
        <f t="shared" si="52"/>
        <v>0</v>
      </c>
      <c r="V114" s="890">
        <f t="shared" si="52"/>
        <v>0</v>
      </c>
      <c r="W114" s="890">
        <f t="shared" si="52"/>
        <v>0</v>
      </c>
      <c r="X114" s="890">
        <f t="shared" si="52"/>
        <v>0</v>
      </c>
      <c r="Y114" s="890">
        <f t="shared" si="52"/>
        <v>0</v>
      </c>
      <c r="Z114" s="890">
        <f t="shared" si="52"/>
        <v>0</v>
      </c>
      <c r="AA114" s="890">
        <f t="shared" si="52"/>
        <v>0</v>
      </c>
      <c r="AB114" s="890">
        <f t="shared" si="52"/>
        <v>0</v>
      </c>
      <c r="AC114" s="890">
        <f t="shared" si="52"/>
        <v>0</v>
      </c>
      <c r="AD114" s="890">
        <f t="shared" si="52"/>
        <v>0</v>
      </c>
      <c r="AE114" s="890">
        <f t="shared" si="52"/>
        <v>0</v>
      </c>
      <c r="AF114" s="890">
        <f t="shared" si="52"/>
        <v>0</v>
      </c>
      <c r="AG114" s="933">
        <f t="shared" si="51"/>
        <v>0</v>
      </c>
    </row>
    <row r="115">
      <c r="A115" s="959" t="s">
        <v>2079</v>
      </c>
      <c r="B115" s="890">
        <f t="shared" ref="B115:AF115" si="53">SUM(B112:B113)</f>
        <v>0</v>
      </c>
      <c r="C115" s="890">
        <f t="shared" si="53"/>
        <v>0</v>
      </c>
      <c r="D115" s="890">
        <f t="shared" si="53"/>
        <v>0</v>
      </c>
      <c r="E115" s="890">
        <f t="shared" si="53"/>
        <v>0</v>
      </c>
      <c r="F115" s="890">
        <f t="shared" si="53"/>
        <v>0</v>
      </c>
      <c r="G115" s="890">
        <f t="shared" si="53"/>
        <v>1</v>
      </c>
      <c r="H115" s="890">
        <f t="shared" si="53"/>
        <v>0</v>
      </c>
      <c r="I115" s="890">
        <f t="shared" si="53"/>
        <v>0</v>
      </c>
      <c r="J115" s="890">
        <f t="shared" si="53"/>
        <v>0</v>
      </c>
      <c r="K115" s="890">
        <f t="shared" si="53"/>
        <v>0</v>
      </c>
      <c r="L115" s="890">
        <f t="shared" si="53"/>
        <v>0</v>
      </c>
      <c r="M115" s="890">
        <f t="shared" si="53"/>
        <v>0</v>
      </c>
      <c r="N115" s="890">
        <f t="shared" si="53"/>
        <v>0</v>
      </c>
      <c r="O115" s="890">
        <f t="shared" si="53"/>
        <v>0</v>
      </c>
      <c r="P115" s="890">
        <f t="shared" si="53"/>
        <v>0</v>
      </c>
      <c r="Q115" s="890">
        <f t="shared" si="53"/>
        <v>0</v>
      </c>
      <c r="R115" s="890">
        <f t="shared" si="53"/>
        <v>0</v>
      </c>
      <c r="S115" s="890">
        <f t="shared" si="53"/>
        <v>0</v>
      </c>
      <c r="T115" s="890">
        <f t="shared" si="53"/>
        <v>0</v>
      </c>
      <c r="U115" s="890">
        <f t="shared" si="53"/>
        <v>0</v>
      </c>
      <c r="V115" s="890">
        <f t="shared" si="53"/>
        <v>0</v>
      </c>
      <c r="W115" s="890">
        <f t="shared" si="53"/>
        <v>0</v>
      </c>
      <c r="X115" s="890">
        <f t="shared" si="53"/>
        <v>0</v>
      </c>
      <c r="Y115" s="890">
        <f t="shared" si="53"/>
        <v>0</v>
      </c>
      <c r="Z115" s="890">
        <f t="shared" si="53"/>
        <v>0</v>
      </c>
      <c r="AA115" s="890">
        <f t="shared" si="53"/>
        <v>0</v>
      </c>
      <c r="AB115" s="890">
        <f t="shared" si="53"/>
        <v>0</v>
      </c>
      <c r="AC115" s="890">
        <f t="shared" si="53"/>
        <v>0</v>
      </c>
      <c r="AD115" s="890">
        <f t="shared" si="53"/>
        <v>0</v>
      </c>
      <c r="AE115" s="890">
        <f t="shared" si="53"/>
        <v>0</v>
      </c>
      <c r="AF115" s="890">
        <f t="shared" si="53"/>
        <v>0</v>
      </c>
      <c r="AG115" s="933">
        <f t="shared" si="51"/>
        <v>1</v>
      </c>
    </row>
    <row r="116">
      <c r="A116" s="152"/>
      <c r="B116" s="891"/>
      <c r="C116" s="891"/>
      <c r="D116" s="891"/>
      <c r="E116" s="891"/>
      <c r="F116" s="891"/>
      <c r="G116" s="891"/>
      <c r="H116" s="891"/>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933"/>
    </row>
    <row r="117">
      <c r="A117" s="360" t="s">
        <v>2080</v>
      </c>
      <c r="B117" s="307">
        <v>0.0</v>
      </c>
      <c r="C117" s="307">
        <v>0.0</v>
      </c>
      <c r="D117" s="307">
        <v>0.0</v>
      </c>
      <c r="E117" s="307">
        <v>0.0</v>
      </c>
      <c r="F117" s="307">
        <v>0.0</v>
      </c>
      <c r="G117" s="307">
        <v>0.0</v>
      </c>
      <c r="H117" s="307">
        <v>0.0</v>
      </c>
      <c r="I117" s="307">
        <v>0.0</v>
      </c>
      <c r="J117" s="307">
        <v>0.0</v>
      </c>
      <c r="K117" s="307">
        <v>0.0</v>
      </c>
      <c r="L117" s="307">
        <v>0.0</v>
      </c>
      <c r="M117" s="307">
        <v>0.0</v>
      </c>
      <c r="N117" s="307">
        <v>0.0</v>
      </c>
      <c r="O117" s="307">
        <v>0.0</v>
      </c>
      <c r="P117" s="307">
        <v>0.0</v>
      </c>
      <c r="Q117" s="307">
        <v>0.0</v>
      </c>
      <c r="R117" s="307">
        <v>0.0</v>
      </c>
      <c r="S117" s="307">
        <v>0.0</v>
      </c>
      <c r="T117" s="307">
        <v>0.0</v>
      </c>
      <c r="U117" s="307">
        <v>0.0</v>
      </c>
      <c r="V117" s="307">
        <v>0.0</v>
      </c>
      <c r="W117" s="307">
        <v>0.0</v>
      </c>
      <c r="X117" s="307">
        <v>0.0</v>
      </c>
      <c r="Y117" s="307">
        <v>0.0</v>
      </c>
      <c r="Z117" s="307">
        <v>0.0</v>
      </c>
      <c r="AA117" s="307">
        <v>0.0</v>
      </c>
      <c r="AB117" s="307">
        <v>0.0</v>
      </c>
      <c r="AC117" s="307"/>
      <c r="AD117" s="307"/>
      <c r="AE117" s="307"/>
      <c r="AF117" s="307"/>
      <c r="AG117" s="933">
        <f t="shared" ref="AG117:AG125" si="54">SUM(B117:AF117)</f>
        <v>0</v>
      </c>
    </row>
    <row r="118">
      <c r="A118" s="360" t="s">
        <v>2081</v>
      </c>
      <c r="B118" s="307">
        <v>0.0</v>
      </c>
      <c r="C118" s="307">
        <v>0.0</v>
      </c>
      <c r="D118" s="307">
        <v>0.0</v>
      </c>
      <c r="E118" s="307">
        <v>0.0</v>
      </c>
      <c r="F118" s="307">
        <v>0.0</v>
      </c>
      <c r="G118" s="307">
        <v>0.0</v>
      </c>
      <c r="H118" s="307">
        <v>0.0</v>
      </c>
      <c r="I118" s="307">
        <v>0.0</v>
      </c>
      <c r="J118" s="307">
        <v>0.0</v>
      </c>
      <c r="K118" s="307">
        <v>0.0</v>
      </c>
      <c r="L118" s="307">
        <v>0.0</v>
      </c>
      <c r="M118" s="307">
        <v>0.0</v>
      </c>
      <c r="N118" s="307">
        <v>0.0</v>
      </c>
      <c r="O118" s="307">
        <v>0.0</v>
      </c>
      <c r="P118" s="307">
        <v>0.0</v>
      </c>
      <c r="Q118" s="307">
        <v>0.0</v>
      </c>
      <c r="R118" s="307">
        <v>0.0</v>
      </c>
      <c r="S118" s="307">
        <v>0.0</v>
      </c>
      <c r="T118" s="307">
        <v>0.0</v>
      </c>
      <c r="U118" s="307">
        <v>0.0</v>
      </c>
      <c r="V118" s="307">
        <v>0.0</v>
      </c>
      <c r="W118" s="307">
        <v>0.0</v>
      </c>
      <c r="X118" s="307">
        <v>0.0</v>
      </c>
      <c r="Y118" s="307">
        <v>0.0</v>
      </c>
      <c r="Z118" s="307">
        <v>0.0</v>
      </c>
      <c r="AA118" s="307">
        <v>0.0</v>
      </c>
      <c r="AB118" s="307">
        <v>0.0</v>
      </c>
      <c r="AC118" s="307"/>
      <c r="AD118" s="307"/>
      <c r="AE118" s="307"/>
      <c r="AF118" s="307"/>
      <c r="AG118" s="933">
        <f t="shared" si="54"/>
        <v>0</v>
      </c>
    </row>
    <row r="119">
      <c r="A119" s="360" t="s">
        <v>2082</v>
      </c>
      <c r="B119" s="307">
        <v>0.0</v>
      </c>
      <c r="C119" s="307">
        <v>0.0</v>
      </c>
      <c r="D119" s="307">
        <v>0.0</v>
      </c>
      <c r="E119" s="307">
        <v>0.0</v>
      </c>
      <c r="F119" s="307">
        <v>0.0</v>
      </c>
      <c r="G119" s="307">
        <v>0.0</v>
      </c>
      <c r="H119" s="307">
        <v>0.0</v>
      </c>
      <c r="I119" s="307">
        <v>0.0</v>
      </c>
      <c r="J119" s="307">
        <v>0.0</v>
      </c>
      <c r="K119" s="307">
        <v>0.0</v>
      </c>
      <c r="L119" s="307">
        <v>0.0</v>
      </c>
      <c r="M119" s="307">
        <v>0.0</v>
      </c>
      <c r="N119" s="307">
        <v>0.0</v>
      </c>
      <c r="O119" s="307">
        <v>0.0</v>
      </c>
      <c r="P119" s="307">
        <v>0.0</v>
      </c>
      <c r="Q119" s="307">
        <v>0.0</v>
      </c>
      <c r="R119" s="307">
        <v>0.0</v>
      </c>
      <c r="S119" s="307">
        <v>0.0</v>
      </c>
      <c r="T119" s="307">
        <v>0.0</v>
      </c>
      <c r="U119" s="307">
        <v>0.0</v>
      </c>
      <c r="V119" s="307">
        <v>0.0</v>
      </c>
      <c r="W119" s="307">
        <v>0.0</v>
      </c>
      <c r="X119" s="307">
        <v>0.0</v>
      </c>
      <c r="Y119" s="307">
        <v>0.0</v>
      </c>
      <c r="Z119" s="307">
        <v>0.0</v>
      </c>
      <c r="AA119" s="307">
        <v>0.0</v>
      </c>
      <c r="AB119" s="307">
        <v>0.0</v>
      </c>
      <c r="AC119" s="307"/>
      <c r="AD119" s="307"/>
      <c r="AE119" s="307"/>
      <c r="AF119" s="307"/>
      <c r="AG119" s="933">
        <f t="shared" si="54"/>
        <v>0</v>
      </c>
    </row>
    <row r="120">
      <c r="A120" s="360" t="s">
        <v>2083</v>
      </c>
      <c r="B120" s="307">
        <v>0.0</v>
      </c>
      <c r="C120" s="307">
        <v>0.0</v>
      </c>
      <c r="D120" s="307">
        <v>0.0</v>
      </c>
      <c r="E120" s="307">
        <v>0.0</v>
      </c>
      <c r="F120" s="307">
        <v>0.0</v>
      </c>
      <c r="G120" s="307">
        <v>0.0</v>
      </c>
      <c r="H120" s="307">
        <v>0.0</v>
      </c>
      <c r="I120" s="307">
        <v>0.0</v>
      </c>
      <c r="J120" s="307">
        <v>0.0</v>
      </c>
      <c r="K120" s="307">
        <v>0.0</v>
      </c>
      <c r="L120" s="307">
        <v>0.0</v>
      </c>
      <c r="M120" s="307">
        <v>0.0</v>
      </c>
      <c r="N120" s="307">
        <v>0.0</v>
      </c>
      <c r="O120" s="307">
        <v>0.0</v>
      </c>
      <c r="P120" s="307">
        <v>0.0</v>
      </c>
      <c r="Q120" s="307">
        <v>0.0</v>
      </c>
      <c r="R120" s="307">
        <v>0.0</v>
      </c>
      <c r="S120" s="307">
        <v>0.0</v>
      </c>
      <c r="T120" s="307">
        <v>0.0</v>
      </c>
      <c r="U120" s="307">
        <v>0.0</v>
      </c>
      <c r="V120" s="307">
        <v>0.0</v>
      </c>
      <c r="W120" s="307">
        <v>0.0</v>
      </c>
      <c r="X120" s="307">
        <v>0.0</v>
      </c>
      <c r="Y120" s="307">
        <v>0.0</v>
      </c>
      <c r="Z120" s="307">
        <v>0.0</v>
      </c>
      <c r="AA120" s="307">
        <v>0.0</v>
      </c>
      <c r="AB120" s="307">
        <v>0.0</v>
      </c>
      <c r="AC120" s="307"/>
      <c r="AD120" s="307"/>
      <c r="AE120" s="307"/>
      <c r="AF120" s="307"/>
      <c r="AG120" s="933">
        <f t="shared" si="54"/>
        <v>0</v>
      </c>
    </row>
    <row r="121">
      <c r="A121" s="360" t="s">
        <v>2084</v>
      </c>
      <c r="B121" s="307">
        <v>0.0</v>
      </c>
      <c r="C121" s="307">
        <v>0.0</v>
      </c>
      <c r="D121" s="307">
        <v>0.0</v>
      </c>
      <c r="E121" s="307">
        <v>0.0</v>
      </c>
      <c r="F121" s="307">
        <v>0.0</v>
      </c>
      <c r="G121" s="307">
        <v>0.0</v>
      </c>
      <c r="H121" s="307">
        <v>0.0</v>
      </c>
      <c r="I121" s="307">
        <v>0.0</v>
      </c>
      <c r="J121" s="307">
        <v>0.0</v>
      </c>
      <c r="K121" s="307">
        <v>0.0</v>
      </c>
      <c r="L121" s="307">
        <v>0.0</v>
      </c>
      <c r="M121" s="307">
        <v>0.0</v>
      </c>
      <c r="N121" s="307">
        <v>0.0</v>
      </c>
      <c r="O121" s="307">
        <v>0.0</v>
      </c>
      <c r="P121" s="307">
        <v>0.0</v>
      </c>
      <c r="Q121" s="307">
        <v>0.0</v>
      </c>
      <c r="R121" s="307">
        <v>0.0</v>
      </c>
      <c r="S121" s="307">
        <v>0.0</v>
      </c>
      <c r="T121" s="307">
        <v>0.0</v>
      </c>
      <c r="U121" s="307">
        <v>0.0</v>
      </c>
      <c r="V121" s="307">
        <v>0.0</v>
      </c>
      <c r="W121" s="307">
        <v>0.0</v>
      </c>
      <c r="X121" s="307">
        <v>0.0</v>
      </c>
      <c r="Y121" s="307">
        <v>0.0</v>
      </c>
      <c r="Z121" s="307">
        <v>0.0</v>
      </c>
      <c r="AA121" s="307">
        <v>0.0</v>
      </c>
      <c r="AB121" s="307">
        <v>0.0</v>
      </c>
      <c r="AC121" s="307"/>
      <c r="AD121" s="307"/>
      <c r="AE121" s="307"/>
      <c r="AF121" s="307"/>
      <c r="AG121" s="933">
        <f t="shared" si="54"/>
        <v>0</v>
      </c>
    </row>
    <row r="122">
      <c r="A122" s="360" t="s">
        <v>2085</v>
      </c>
      <c r="B122" s="307">
        <v>0.0</v>
      </c>
      <c r="C122" s="307">
        <v>0.0</v>
      </c>
      <c r="D122" s="307">
        <v>0.0</v>
      </c>
      <c r="E122" s="307">
        <v>0.0</v>
      </c>
      <c r="F122" s="307">
        <v>0.0</v>
      </c>
      <c r="G122" s="307">
        <v>0.0</v>
      </c>
      <c r="H122" s="307">
        <v>0.0</v>
      </c>
      <c r="I122" s="307">
        <v>0.0</v>
      </c>
      <c r="J122" s="307">
        <v>0.0</v>
      </c>
      <c r="K122" s="307">
        <v>0.0</v>
      </c>
      <c r="L122" s="307">
        <v>0.0</v>
      </c>
      <c r="M122" s="307">
        <v>0.0</v>
      </c>
      <c r="N122" s="307">
        <v>0.0</v>
      </c>
      <c r="O122" s="307">
        <v>0.0</v>
      </c>
      <c r="P122" s="307">
        <v>0.0</v>
      </c>
      <c r="Q122" s="307">
        <v>0.0</v>
      </c>
      <c r="R122" s="307">
        <v>0.0</v>
      </c>
      <c r="S122" s="307">
        <v>0.0</v>
      </c>
      <c r="T122" s="307">
        <v>0.0</v>
      </c>
      <c r="U122" s="307">
        <v>0.0</v>
      </c>
      <c r="V122" s="307">
        <v>0.0</v>
      </c>
      <c r="W122" s="307">
        <v>0.0</v>
      </c>
      <c r="X122" s="307">
        <v>0.0</v>
      </c>
      <c r="Y122" s="307">
        <v>0.0</v>
      </c>
      <c r="Z122" s="307">
        <v>0.0</v>
      </c>
      <c r="AA122" s="307">
        <v>0.0</v>
      </c>
      <c r="AB122" s="307">
        <v>0.0</v>
      </c>
      <c r="AC122" s="307"/>
      <c r="AD122" s="307"/>
      <c r="AE122" s="307"/>
      <c r="AF122" s="307"/>
      <c r="AG122" s="933">
        <f t="shared" si="54"/>
        <v>0</v>
      </c>
    </row>
    <row r="123">
      <c r="A123" s="360" t="s">
        <v>2086</v>
      </c>
      <c r="B123" s="307">
        <v>0.0</v>
      </c>
      <c r="C123" s="307">
        <v>0.0</v>
      </c>
      <c r="D123" s="307">
        <v>0.0</v>
      </c>
      <c r="E123" s="307">
        <v>0.0</v>
      </c>
      <c r="F123" s="307">
        <v>0.0</v>
      </c>
      <c r="G123" s="307">
        <v>0.0</v>
      </c>
      <c r="H123" s="307">
        <v>0.0</v>
      </c>
      <c r="I123" s="307">
        <v>0.0</v>
      </c>
      <c r="J123" s="307">
        <v>0.0</v>
      </c>
      <c r="K123" s="307">
        <v>0.0</v>
      </c>
      <c r="L123" s="307">
        <v>0.0</v>
      </c>
      <c r="M123" s="307">
        <v>0.0</v>
      </c>
      <c r="N123" s="307">
        <v>0.0</v>
      </c>
      <c r="O123" s="307">
        <v>0.0</v>
      </c>
      <c r="P123" s="307">
        <v>0.0</v>
      </c>
      <c r="Q123" s="307">
        <v>0.0</v>
      </c>
      <c r="R123" s="307">
        <v>0.0</v>
      </c>
      <c r="S123" s="307">
        <v>0.0</v>
      </c>
      <c r="T123" s="307">
        <v>0.0</v>
      </c>
      <c r="U123" s="307">
        <v>0.0</v>
      </c>
      <c r="V123" s="307">
        <v>0.0</v>
      </c>
      <c r="W123" s="307">
        <v>0.0</v>
      </c>
      <c r="X123" s="307">
        <v>0.0</v>
      </c>
      <c r="Y123" s="307">
        <v>0.0</v>
      </c>
      <c r="Z123" s="307">
        <v>0.0</v>
      </c>
      <c r="AA123" s="307">
        <v>0.0</v>
      </c>
      <c r="AB123" s="307">
        <v>0.0</v>
      </c>
      <c r="AC123" s="307"/>
      <c r="AD123" s="307"/>
      <c r="AE123" s="307"/>
      <c r="AF123" s="307"/>
      <c r="AG123" s="933">
        <f t="shared" si="54"/>
        <v>0</v>
      </c>
    </row>
    <row r="124">
      <c r="A124" s="360" t="s">
        <v>2087</v>
      </c>
      <c r="B124" s="307">
        <v>0.0</v>
      </c>
      <c r="C124" s="307">
        <v>0.0</v>
      </c>
      <c r="D124" s="307">
        <v>0.0</v>
      </c>
      <c r="E124" s="307">
        <v>0.0</v>
      </c>
      <c r="F124" s="307">
        <v>0.0</v>
      </c>
      <c r="G124" s="307">
        <v>0.0</v>
      </c>
      <c r="H124" s="307">
        <v>0.0</v>
      </c>
      <c r="I124" s="307">
        <v>0.0</v>
      </c>
      <c r="J124" s="307">
        <v>0.0</v>
      </c>
      <c r="K124" s="307">
        <v>0.0</v>
      </c>
      <c r="L124" s="307">
        <v>0.0</v>
      </c>
      <c r="M124" s="307">
        <v>0.0</v>
      </c>
      <c r="N124" s="307">
        <v>0.0</v>
      </c>
      <c r="O124" s="307">
        <v>0.0</v>
      </c>
      <c r="P124" s="307">
        <v>0.0</v>
      </c>
      <c r="Q124" s="307">
        <v>0.0</v>
      </c>
      <c r="R124" s="307">
        <v>0.0</v>
      </c>
      <c r="S124" s="307">
        <v>0.0</v>
      </c>
      <c r="T124" s="307">
        <v>0.0</v>
      </c>
      <c r="U124" s="307">
        <v>0.0</v>
      </c>
      <c r="V124" s="307">
        <v>0.0</v>
      </c>
      <c r="W124" s="307">
        <v>0.0</v>
      </c>
      <c r="X124" s="307">
        <v>0.0</v>
      </c>
      <c r="Y124" s="307">
        <v>0.0</v>
      </c>
      <c r="Z124" s="307">
        <v>0.0</v>
      </c>
      <c r="AA124" s="307">
        <v>0.0</v>
      </c>
      <c r="AB124" s="307">
        <v>0.0</v>
      </c>
      <c r="AC124" s="307"/>
      <c r="AD124" s="307"/>
      <c r="AE124" s="307"/>
      <c r="AF124" s="307"/>
      <c r="AG124" s="933">
        <f t="shared" si="54"/>
        <v>0</v>
      </c>
    </row>
    <row r="125">
      <c r="A125" s="960" t="s">
        <v>1440</v>
      </c>
      <c r="B125" s="890">
        <f t="shared" ref="B125:AF125" si="55">SUM(B117:B124)</f>
        <v>0</v>
      </c>
      <c r="C125" s="890">
        <f t="shared" si="55"/>
        <v>0</v>
      </c>
      <c r="D125" s="890">
        <f t="shared" si="55"/>
        <v>0</v>
      </c>
      <c r="E125" s="890">
        <f t="shared" si="55"/>
        <v>0</v>
      </c>
      <c r="F125" s="890">
        <f t="shared" si="55"/>
        <v>0</v>
      </c>
      <c r="G125" s="890">
        <f t="shared" si="55"/>
        <v>0</v>
      </c>
      <c r="H125" s="890">
        <f t="shared" si="55"/>
        <v>0</v>
      </c>
      <c r="I125" s="890">
        <f t="shared" si="55"/>
        <v>0</v>
      </c>
      <c r="J125" s="890">
        <f t="shared" si="55"/>
        <v>0</v>
      </c>
      <c r="K125" s="890">
        <f t="shared" si="55"/>
        <v>0</v>
      </c>
      <c r="L125" s="890">
        <f t="shared" si="55"/>
        <v>0</v>
      </c>
      <c r="M125" s="890">
        <f t="shared" si="55"/>
        <v>0</v>
      </c>
      <c r="N125" s="890">
        <f t="shared" si="55"/>
        <v>0</v>
      </c>
      <c r="O125" s="890">
        <f t="shared" si="55"/>
        <v>0</v>
      </c>
      <c r="P125" s="890">
        <f t="shared" si="55"/>
        <v>0</v>
      </c>
      <c r="Q125" s="890">
        <f t="shared" si="55"/>
        <v>0</v>
      </c>
      <c r="R125" s="890">
        <f t="shared" si="55"/>
        <v>0</v>
      </c>
      <c r="S125" s="890">
        <f t="shared" si="55"/>
        <v>0</v>
      </c>
      <c r="T125" s="890">
        <f t="shared" si="55"/>
        <v>0</v>
      </c>
      <c r="U125" s="890">
        <f t="shared" si="55"/>
        <v>0</v>
      </c>
      <c r="V125" s="890">
        <f t="shared" si="55"/>
        <v>0</v>
      </c>
      <c r="W125" s="890">
        <f t="shared" si="55"/>
        <v>0</v>
      </c>
      <c r="X125" s="890">
        <f t="shared" si="55"/>
        <v>0</v>
      </c>
      <c r="Y125" s="890">
        <f t="shared" si="55"/>
        <v>0</v>
      </c>
      <c r="Z125" s="890">
        <f t="shared" si="55"/>
        <v>0</v>
      </c>
      <c r="AA125" s="890">
        <f t="shared" si="55"/>
        <v>0</v>
      </c>
      <c r="AB125" s="890">
        <f t="shared" si="55"/>
        <v>0</v>
      </c>
      <c r="AC125" s="890">
        <f t="shared" si="55"/>
        <v>0</v>
      </c>
      <c r="AD125" s="890">
        <f t="shared" si="55"/>
        <v>0</v>
      </c>
      <c r="AE125" s="890">
        <f t="shared" si="55"/>
        <v>0</v>
      </c>
      <c r="AF125" s="890">
        <f t="shared" si="55"/>
        <v>0</v>
      </c>
      <c r="AG125" s="933">
        <f t="shared" si="54"/>
        <v>0</v>
      </c>
    </row>
    <row r="126">
      <c r="A126" s="152"/>
      <c r="B126" s="891"/>
      <c r="C126" s="891"/>
      <c r="D126" s="891"/>
      <c r="E126" s="891"/>
      <c r="F126" s="891"/>
      <c r="G126" s="891"/>
      <c r="H126" s="891"/>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933"/>
    </row>
    <row r="127">
      <c r="A127" s="360" t="s">
        <v>2088</v>
      </c>
      <c r="B127" s="307">
        <v>0.0</v>
      </c>
      <c r="C127" s="307">
        <v>0.0</v>
      </c>
      <c r="D127" s="307">
        <v>0.0</v>
      </c>
      <c r="E127" s="307">
        <v>0.0</v>
      </c>
      <c r="F127" s="307">
        <v>0.0</v>
      </c>
      <c r="G127" s="307">
        <v>0.0</v>
      </c>
      <c r="H127" s="307">
        <v>0.0</v>
      </c>
      <c r="I127" s="307">
        <v>0.0</v>
      </c>
      <c r="J127" s="307">
        <v>0.0</v>
      </c>
      <c r="K127" s="307">
        <v>0.0</v>
      </c>
      <c r="L127" s="307">
        <v>0.0</v>
      </c>
      <c r="M127" s="307">
        <v>0.0</v>
      </c>
      <c r="N127" s="307">
        <v>0.0</v>
      </c>
      <c r="O127" s="307">
        <v>0.0</v>
      </c>
      <c r="P127" s="307">
        <v>0.0</v>
      </c>
      <c r="Q127" s="307">
        <v>0.0</v>
      </c>
      <c r="R127" s="307">
        <v>0.0</v>
      </c>
      <c r="S127" s="307">
        <v>0.0</v>
      </c>
      <c r="T127" s="307">
        <v>0.0</v>
      </c>
      <c r="U127" s="307">
        <v>0.0</v>
      </c>
      <c r="V127" s="307">
        <v>0.0</v>
      </c>
      <c r="W127" s="307">
        <v>0.0</v>
      </c>
      <c r="X127" s="307">
        <v>0.0</v>
      </c>
      <c r="Y127" s="307">
        <v>0.0</v>
      </c>
      <c r="Z127" s="307">
        <v>0.0</v>
      </c>
      <c r="AA127" s="307">
        <v>0.0</v>
      </c>
      <c r="AB127" s="307">
        <v>0.0</v>
      </c>
      <c r="AC127" s="307"/>
      <c r="AD127" s="307"/>
      <c r="AE127" s="307"/>
      <c r="AF127" s="307"/>
      <c r="AG127" s="933">
        <f t="shared" ref="AG127:AG135" si="56">SUM(B127:AF127)</f>
        <v>0</v>
      </c>
    </row>
    <row r="128">
      <c r="A128" s="360" t="s">
        <v>2089</v>
      </c>
      <c r="B128" s="307">
        <v>0.0</v>
      </c>
      <c r="C128" s="307">
        <v>0.0</v>
      </c>
      <c r="D128" s="307">
        <v>0.0</v>
      </c>
      <c r="E128" s="307">
        <v>0.0</v>
      </c>
      <c r="F128" s="307">
        <v>0.0</v>
      </c>
      <c r="G128" s="307">
        <v>0.0</v>
      </c>
      <c r="H128" s="307">
        <v>0.0</v>
      </c>
      <c r="I128" s="307">
        <v>0.0</v>
      </c>
      <c r="J128" s="307">
        <v>0.0</v>
      </c>
      <c r="K128" s="307">
        <v>0.0</v>
      </c>
      <c r="L128" s="307">
        <v>0.0</v>
      </c>
      <c r="M128" s="307">
        <v>0.0</v>
      </c>
      <c r="N128" s="307">
        <v>0.0</v>
      </c>
      <c r="O128" s="307">
        <v>0.0</v>
      </c>
      <c r="P128" s="307">
        <v>0.0</v>
      </c>
      <c r="Q128" s="307">
        <v>0.0</v>
      </c>
      <c r="R128" s="307">
        <v>0.0</v>
      </c>
      <c r="S128" s="307">
        <v>0.0</v>
      </c>
      <c r="T128" s="307">
        <v>0.0</v>
      </c>
      <c r="U128" s="307">
        <v>0.0</v>
      </c>
      <c r="V128" s="307">
        <v>0.0</v>
      </c>
      <c r="W128" s="307">
        <v>0.0</v>
      </c>
      <c r="X128" s="307">
        <v>0.0</v>
      </c>
      <c r="Y128" s="307">
        <v>0.0</v>
      </c>
      <c r="Z128" s="307">
        <v>0.0</v>
      </c>
      <c r="AA128" s="307">
        <v>0.0</v>
      </c>
      <c r="AB128" s="307">
        <v>0.0</v>
      </c>
      <c r="AC128" s="307"/>
      <c r="AD128" s="307"/>
      <c r="AE128" s="307"/>
      <c r="AF128" s="307"/>
      <c r="AG128" s="933">
        <f t="shared" si="56"/>
        <v>0</v>
      </c>
    </row>
    <row r="129">
      <c r="A129" s="360" t="s">
        <v>2090</v>
      </c>
      <c r="B129" s="307">
        <v>0.0</v>
      </c>
      <c r="C129" s="307">
        <v>0.0</v>
      </c>
      <c r="D129" s="307">
        <v>0.0</v>
      </c>
      <c r="E129" s="307">
        <v>0.0</v>
      </c>
      <c r="F129" s="307">
        <v>0.0</v>
      </c>
      <c r="G129" s="307">
        <v>0.0</v>
      </c>
      <c r="H129" s="307">
        <v>0.0</v>
      </c>
      <c r="I129" s="307">
        <v>0.0</v>
      </c>
      <c r="J129" s="307">
        <v>0.0</v>
      </c>
      <c r="K129" s="307">
        <v>0.0</v>
      </c>
      <c r="L129" s="307">
        <v>0.0</v>
      </c>
      <c r="M129" s="307">
        <v>0.0</v>
      </c>
      <c r="N129" s="307">
        <v>0.0</v>
      </c>
      <c r="O129" s="307">
        <v>0.0</v>
      </c>
      <c r="P129" s="307">
        <v>0.0</v>
      </c>
      <c r="Q129" s="307">
        <v>0.0</v>
      </c>
      <c r="R129" s="307">
        <v>0.0</v>
      </c>
      <c r="S129" s="307">
        <v>0.0</v>
      </c>
      <c r="T129" s="307">
        <v>0.0</v>
      </c>
      <c r="U129" s="307">
        <v>0.0</v>
      </c>
      <c r="V129" s="307">
        <v>0.0</v>
      </c>
      <c r="W129" s="307">
        <v>0.0</v>
      </c>
      <c r="X129" s="307">
        <v>0.0</v>
      </c>
      <c r="Y129" s="307">
        <v>0.0</v>
      </c>
      <c r="Z129" s="307">
        <v>0.0</v>
      </c>
      <c r="AA129" s="307">
        <v>0.0</v>
      </c>
      <c r="AB129" s="307">
        <v>0.0</v>
      </c>
      <c r="AC129" s="307"/>
      <c r="AD129" s="307"/>
      <c r="AE129" s="307"/>
      <c r="AF129" s="307"/>
      <c r="AG129" s="933">
        <f t="shared" si="56"/>
        <v>0</v>
      </c>
    </row>
    <row r="130">
      <c r="A130" s="360" t="s">
        <v>2091</v>
      </c>
      <c r="B130" s="307">
        <v>0.0</v>
      </c>
      <c r="C130" s="307">
        <v>0.0</v>
      </c>
      <c r="D130" s="307">
        <v>0.0</v>
      </c>
      <c r="E130" s="307">
        <v>0.0</v>
      </c>
      <c r="F130" s="307">
        <v>0.0</v>
      </c>
      <c r="G130" s="307">
        <v>0.0</v>
      </c>
      <c r="H130" s="307">
        <v>0.0</v>
      </c>
      <c r="I130" s="307">
        <v>0.0</v>
      </c>
      <c r="J130" s="307">
        <v>0.0</v>
      </c>
      <c r="K130" s="307">
        <v>0.0</v>
      </c>
      <c r="L130" s="307">
        <v>0.0</v>
      </c>
      <c r="M130" s="307">
        <v>0.0</v>
      </c>
      <c r="N130" s="307">
        <v>0.0</v>
      </c>
      <c r="O130" s="307">
        <v>0.0</v>
      </c>
      <c r="P130" s="307">
        <v>0.0</v>
      </c>
      <c r="Q130" s="307">
        <v>0.0</v>
      </c>
      <c r="R130" s="307">
        <v>0.0</v>
      </c>
      <c r="S130" s="307">
        <v>0.0</v>
      </c>
      <c r="T130" s="307">
        <v>0.0</v>
      </c>
      <c r="U130" s="307">
        <v>0.0</v>
      </c>
      <c r="V130" s="307">
        <v>0.0</v>
      </c>
      <c r="W130" s="307">
        <v>0.0</v>
      </c>
      <c r="X130" s="307">
        <v>0.0</v>
      </c>
      <c r="Y130" s="307">
        <v>0.0</v>
      </c>
      <c r="Z130" s="307">
        <v>0.0</v>
      </c>
      <c r="AA130" s="307">
        <v>0.0</v>
      </c>
      <c r="AB130" s="307">
        <v>0.0</v>
      </c>
      <c r="AC130" s="307"/>
      <c r="AD130" s="307"/>
      <c r="AE130" s="307"/>
      <c r="AF130" s="307"/>
      <c r="AG130" s="933">
        <f t="shared" si="56"/>
        <v>0</v>
      </c>
    </row>
    <row r="131">
      <c r="A131" s="360" t="s">
        <v>2092</v>
      </c>
      <c r="B131" s="307">
        <v>0.0</v>
      </c>
      <c r="C131" s="307">
        <v>0.0</v>
      </c>
      <c r="D131" s="307">
        <v>0.0</v>
      </c>
      <c r="E131" s="307">
        <v>0.0</v>
      </c>
      <c r="F131" s="307">
        <v>0.0</v>
      </c>
      <c r="G131" s="307">
        <v>0.0</v>
      </c>
      <c r="H131" s="307">
        <v>0.0</v>
      </c>
      <c r="I131" s="307">
        <v>0.0</v>
      </c>
      <c r="J131" s="307">
        <v>0.0</v>
      </c>
      <c r="K131" s="307">
        <v>0.0</v>
      </c>
      <c r="L131" s="307">
        <v>0.0</v>
      </c>
      <c r="M131" s="307">
        <v>0.0</v>
      </c>
      <c r="N131" s="307">
        <v>0.0</v>
      </c>
      <c r="O131" s="307">
        <v>0.0</v>
      </c>
      <c r="P131" s="307">
        <v>0.0</v>
      </c>
      <c r="Q131" s="307">
        <v>0.0</v>
      </c>
      <c r="R131" s="307">
        <v>0.0</v>
      </c>
      <c r="S131" s="307">
        <v>0.0</v>
      </c>
      <c r="T131" s="307">
        <v>0.0</v>
      </c>
      <c r="U131" s="307">
        <v>0.0</v>
      </c>
      <c r="V131" s="307">
        <v>0.0</v>
      </c>
      <c r="W131" s="307">
        <v>0.0</v>
      </c>
      <c r="X131" s="307">
        <v>0.0</v>
      </c>
      <c r="Y131" s="307">
        <v>0.0</v>
      </c>
      <c r="Z131" s="307">
        <v>0.0</v>
      </c>
      <c r="AA131" s="307">
        <v>0.0</v>
      </c>
      <c r="AB131" s="307">
        <v>0.0</v>
      </c>
      <c r="AC131" s="307"/>
      <c r="AD131" s="307"/>
      <c r="AE131" s="307"/>
      <c r="AF131" s="307"/>
      <c r="AG131" s="933">
        <f t="shared" si="56"/>
        <v>0</v>
      </c>
    </row>
    <row r="132">
      <c r="A132" s="360" t="s">
        <v>2093</v>
      </c>
      <c r="B132" s="307">
        <v>0.0</v>
      </c>
      <c r="C132" s="307">
        <v>0.0</v>
      </c>
      <c r="D132" s="307">
        <v>0.0</v>
      </c>
      <c r="E132" s="307">
        <v>0.0</v>
      </c>
      <c r="F132" s="307">
        <v>0.0</v>
      </c>
      <c r="G132" s="307">
        <v>0.0</v>
      </c>
      <c r="H132" s="307">
        <v>0.0</v>
      </c>
      <c r="I132" s="307">
        <v>0.0</v>
      </c>
      <c r="J132" s="307">
        <v>0.0</v>
      </c>
      <c r="K132" s="307">
        <v>0.0</v>
      </c>
      <c r="L132" s="307">
        <v>0.0</v>
      </c>
      <c r="M132" s="307">
        <v>0.0</v>
      </c>
      <c r="N132" s="307">
        <v>0.0</v>
      </c>
      <c r="O132" s="307">
        <v>0.0</v>
      </c>
      <c r="P132" s="307">
        <v>0.0</v>
      </c>
      <c r="Q132" s="307">
        <v>0.0</v>
      </c>
      <c r="R132" s="307">
        <v>0.0</v>
      </c>
      <c r="S132" s="307">
        <v>0.0</v>
      </c>
      <c r="T132" s="307">
        <v>0.0</v>
      </c>
      <c r="U132" s="307">
        <v>0.0</v>
      </c>
      <c r="V132" s="307">
        <v>0.0</v>
      </c>
      <c r="W132" s="307">
        <v>0.0</v>
      </c>
      <c r="X132" s="307">
        <v>0.0</v>
      </c>
      <c r="Y132" s="307">
        <v>0.0</v>
      </c>
      <c r="Z132" s="307">
        <v>0.0</v>
      </c>
      <c r="AA132" s="307">
        <v>0.0</v>
      </c>
      <c r="AB132" s="307">
        <v>0.0</v>
      </c>
      <c r="AC132" s="307"/>
      <c r="AD132" s="307"/>
      <c r="AE132" s="307"/>
      <c r="AF132" s="307"/>
      <c r="AG132" s="933">
        <f t="shared" si="56"/>
        <v>0</v>
      </c>
    </row>
    <row r="133">
      <c r="A133" s="360" t="s">
        <v>2094</v>
      </c>
      <c r="B133" s="307">
        <v>0.0</v>
      </c>
      <c r="C133" s="307">
        <v>0.0</v>
      </c>
      <c r="D133" s="307">
        <v>0.0</v>
      </c>
      <c r="E133" s="307">
        <v>0.0</v>
      </c>
      <c r="F133" s="307">
        <v>0.0</v>
      </c>
      <c r="G133" s="307">
        <v>0.0</v>
      </c>
      <c r="H133" s="307">
        <v>0.0</v>
      </c>
      <c r="I133" s="307">
        <v>0.0</v>
      </c>
      <c r="J133" s="307">
        <v>0.0</v>
      </c>
      <c r="K133" s="307">
        <v>0.0</v>
      </c>
      <c r="L133" s="307">
        <v>0.0</v>
      </c>
      <c r="M133" s="307">
        <v>0.0</v>
      </c>
      <c r="N133" s="307">
        <v>0.0</v>
      </c>
      <c r="O133" s="307">
        <v>0.0</v>
      </c>
      <c r="P133" s="307">
        <v>0.0</v>
      </c>
      <c r="Q133" s="307">
        <v>0.0</v>
      </c>
      <c r="R133" s="307">
        <v>0.0</v>
      </c>
      <c r="S133" s="307">
        <v>0.0</v>
      </c>
      <c r="T133" s="307">
        <v>0.0</v>
      </c>
      <c r="U133" s="307">
        <v>0.0</v>
      </c>
      <c r="V133" s="307">
        <v>0.0</v>
      </c>
      <c r="W133" s="307">
        <v>0.0</v>
      </c>
      <c r="X133" s="307">
        <v>0.0</v>
      </c>
      <c r="Y133" s="307">
        <v>0.0</v>
      </c>
      <c r="Z133" s="307">
        <v>0.0</v>
      </c>
      <c r="AA133" s="307">
        <v>0.0</v>
      </c>
      <c r="AB133" s="307">
        <v>0.0</v>
      </c>
      <c r="AC133" s="307"/>
      <c r="AD133" s="307"/>
      <c r="AE133" s="307"/>
      <c r="AF133" s="307"/>
      <c r="AG133" s="933">
        <f t="shared" si="56"/>
        <v>0</v>
      </c>
    </row>
    <row r="134">
      <c r="A134" s="360" t="s">
        <v>2095</v>
      </c>
      <c r="B134" s="307">
        <v>0.0</v>
      </c>
      <c r="C134" s="307">
        <v>0.0</v>
      </c>
      <c r="D134" s="307">
        <v>0.0</v>
      </c>
      <c r="E134" s="307">
        <v>0.0</v>
      </c>
      <c r="F134" s="307">
        <v>0.0</v>
      </c>
      <c r="G134" s="307">
        <v>0.0</v>
      </c>
      <c r="H134" s="307">
        <v>0.0</v>
      </c>
      <c r="I134" s="307">
        <v>0.0</v>
      </c>
      <c r="J134" s="307">
        <v>0.0</v>
      </c>
      <c r="K134" s="307">
        <v>0.0</v>
      </c>
      <c r="L134" s="307">
        <v>0.0</v>
      </c>
      <c r="M134" s="307">
        <v>0.0</v>
      </c>
      <c r="N134" s="307">
        <v>0.0</v>
      </c>
      <c r="O134" s="307">
        <v>0.0</v>
      </c>
      <c r="P134" s="307">
        <v>0.0</v>
      </c>
      <c r="Q134" s="307">
        <v>0.0</v>
      </c>
      <c r="R134" s="307">
        <v>0.0</v>
      </c>
      <c r="S134" s="307">
        <v>0.0</v>
      </c>
      <c r="T134" s="307">
        <v>0.0</v>
      </c>
      <c r="U134" s="307">
        <v>0.0</v>
      </c>
      <c r="V134" s="307">
        <v>0.0</v>
      </c>
      <c r="W134" s="307">
        <v>0.0</v>
      </c>
      <c r="X134" s="307">
        <v>0.0</v>
      </c>
      <c r="Y134" s="307">
        <v>0.0</v>
      </c>
      <c r="Z134" s="307">
        <v>0.0</v>
      </c>
      <c r="AA134" s="307">
        <v>0.0</v>
      </c>
      <c r="AB134" s="307">
        <v>0.0</v>
      </c>
      <c r="AC134" s="307"/>
      <c r="AD134" s="307"/>
      <c r="AE134" s="307"/>
      <c r="AF134" s="307"/>
      <c r="AG134" s="933">
        <f t="shared" si="56"/>
        <v>0</v>
      </c>
    </row>
    <row r="135">
      <c r="A135" s="960" t="s">
        <v>2096</v>
      </c>
      <c r="B135" s="890">
        <f t="shared" ref="B135:AF135" si="57">SUM(B127:B134)</f>
        <v>0</v>
      </c>
      <c r="C135" s="890">
        <f t="shared" si="57"/>
        <v>0</v>
      </c>
      <c r="D135" s="890">
        <f t="shared" si="57"/>
        <v>0</v>
      </c>
      <c r="E135" s="890">
        <f t="shared" si="57"/>
        <v>0</v>
      </c>
      <c r="F135" s="890">
        <f t="shared" si="57"/>
        <v>0</v>
      </c>
      <c r="G135" s="890">
        <f t="shared" si="57"/>
        <v>0</v>
      </c>
      <c r="H135" s="890">
        <f t="shared" si="57"/>
        <v>0</v>
      </c>
      <c r="I135" s="890">
        <f t="shared" si="57"/>
        <v>0</v>
      </c>
      <c r="J135" s="890">
        <f t="shared" si="57"/>
        <v>0</v>
      </c>
      <c r="K135" s="890">
        <f t="shared" si="57"/>
        <v>0</v>
      </c>
      <c r="L135" s="890">
        <f t="shared" si="57"/>
        <v>0</v>
      </c>
      <c r="M135" s="890">
        <f t="shared" si="57"/>
        <v>0</v>
      </c>
      <c r="N135" s="890">
        <f t="shared" si="57"/>
        <v>0</v>
      </c>
      <c r="O135" s="890">
        <f t="shared" si="57"/>
        <v>0</v>
      </c>
      <c r="P135" s="890">
        <f t="shared" si="57"/>
        <v>0</v>
      </c>
      <c r="Q135" s="890">
        <f t="shared" si="57"/>
        <v>0</v>
      </c>
      <c r="R135" s="890">
        <f t="shared" si="57"/>
        <v>0</v>
      </c>
      <c r="S135" s="890">
        <f t="shared" si="57"/>
        <v>0</v>
      </c>
      <c r="T135" s="890">
        <f t="shared" si="57"/>
        <v>0</v>
      </c>
      <c r="U135" s="890">
        <f t="shared" si="57"/>
        <v>0</v>
      </c>
      <c r="V135" s="890">
        <f t="shared" si="57"/>
        <v>0</v>
      </c>
      <c r="W135" s="890">
        <f t="shared" si="57"/>
        <v>0</v>
      </c>
      <c r="X135" s="890">
        <f t="shared" si="57"/>
        <v>0</v>
      </c>
      <c r="Y135" s="890">
        <f t="shared" si="57"/>
        <v>0</v>
      </c>
      <c r="Z135" s="890">
        <f t="shared" si="57"/>
        <v>0</v>
      </c>
      <c r="AA135" s="890">
        <f t="shared" si="57"/>
        <v>0</v>
      </c>
      <c r="AB135" s="890">
        <f t="shared" si="57"/>
        <v>0</v>
      </c>
      <c r="AC135" s="890">
        <f t="shared" si="57"/>
        <v>0</v>
      </c>
      <c r="AD135" s="890">
        <f t="shared" si="57"/>
        <v>0</v>
      </c>
      <c r="AE135" s="890">
        <f t="shared" si="57"/>
        <v>0</v>
      </c>
      <c r="AF135" s="890">
        <f t="shared" si="57"/>
        <v>0</v>
      </c>
      <c r="AG135" s="933">
        <f t="shared" si="56"/>
        <v>0</v>
      </c>
    </row>
    <row r="136">
      <c r="A136" s="152"/>
      <c r="B136" s="891"/>
      <c r="C136" s="891"/>
      <c r="D136" s="891"/>
      <c r="E136" s="891"/>
      <c r="F136" s="891"/>
      <c r="G136" s="891"/>
      <c r="H136" s="891"/>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933"/>
    </row>
    <row r="137">
      <c r="A137" s="423" t="s">
        <v>2097</v>
      </c>
      <c r="T137" s="281"/>
      <c r="U137" s="281"/>
      <c r="V137" s="281"/>
      <c r="W137" s="281"/>
      <c r="X137" s="281"/>
      <c r="Y137" s="281"/>
      <c r="Z137" s="281"/>
      <c r="AA137" s="281"/>
      <c r="AB137" s="281"/>
      <c r="AC137" s="281"/>
      <c r="AD137" s="281"/>
      <c r="AE137" s="281"/>
      <c r="AF137" s="281"/>
      <c r="AG137" s="958"/>
    </row>
    <row r="138">
      <c r="A138" s="360" t="s">
        <v>2098</v>
      </c>
      <c r="B138" s="307">
        <v>0.0</v>
      </c>
      <c r="C138" s="307">
        <v>0.0</v>
      </c>
      <c r="D138" s="307">
        <v>0.0</v>
      </c>
      <c r="E138" s="307">
        <v>0.0</v>
      </c>
      <c r="F138" s="307">
        <v>0.0</v>
      </c>
      <c r="G138" s="307">
        <v>1.0</v>
      </c>
      <c r="H138" s="307">
        <v>0.0</v>
      </c>
      <c r="I138" s="307">
        <v>0.0</v>
      </c>
      <c r="J138" s="307">
        <v>0.0</v>
      </c>
      <c r="K138" s="307">
        <v>0.0</v>
      </c>
      <c r="L138" s="307">
        <v>0.0</v>
      </c>
      <c r="M138" s="307">
        <v>0.0</v>
      </c>
      <c r="N138" s="307">
        <v>0.0</v>
      </c>
      <c r="O138" s="307">
        <v>0.0</v>
      </c>
      <c r="P138" s="307">
        <v>0.0</v>
      </c>
      <c r="Q138" s="307">
        <v>0.0</v>
      </c>
      <c r="R138" s="307">
        <v>0.0</v>
      </c>
      <c r="S138" s="307">
        <v>0.0</v>
      </c>
      <c r="T138" s="307">
        <v>1.0</v>
      </c>
      <c r="U138" s="307">
        <v>0.0</v>
      </c>
      <c r="V138" s="307">
        <v>0.0</v>
      </c>
      <c r="W138" s="307">
        <v>0.0</v>
      </c>
      <c r="X138" s="307">
        <v>0.0</v>
      </c>
      <c r="Y138" s="307">
        <v>0.0</v>
      </c>
      <c r="Z138" s="307">
        <v>0.0</v>
      </c>
      <c r="AA138" s="307">
        <v>0.0</v>
      </c>
      <c r="AB138" s="307">
        <v>0.0</v>
      </c>
      <c r="AC138" s="307"/>
      <c r="AD138" s="307"/>
      <c r="AE138" s="307"/>
      <c r="AF138" s="307"/>
      <c r="AG138" s="933">
        <f t="shared" ref="AG138:AG143" si="58">SUM(B138:AF138)</f>
        <v>2</v>
      </c>
    </row>
    <row r="139">
      <c r="A139" s="360" t="s">
        <v>2099</v>
      </c>
      <c r="B139" s="307">
        <v>0.0</v>
      </c>
      <c r="C139" s="307">
        <v>0.0</v>
      </c>
      <c r="D139" s="307">
        <v>0.0</v>
      </c>
      <c r="E139" s="307">
        <v>0.0</v>
      </c>
      <c r="F139" s="307">
        <v>0.0</v>
      </c>
      <c r="G139" s="307">
        <v>1.0</v>
      </c>
      <c r="H139" s="307">
        <v>0.0</v>
      </c>
      <c r="I139" s="307">
        <v>0.0</v>
      </c>
      <c r="J139" s="307">
        <v>0.0</v>
      </c>
      <c r="K139" s="307">
        <v>0.0</v>
      </c>
      <c r="L139" s="307">
        <v>0.0</v>
      </c>
      <c r="M139" s="307">
        <v>0.0</v>
      </c>
      <c r="N139" s="307">
        <v>0.0</v>
      </c>
      <c r="O139" s="307">
        <v>0.0</v>
      </c>
      <c r="P139" s="307">
        <v>0.0</v>
      </c>
      <c r="Q139" s="307">
        <v>0.0</v>
      </c>
      <c r="R139" s="307">
        <v>0.0</v>
      </c>
      <c r="S139" s="307">
        <v>0.0</v>
      </c>
      <c r="T139" s="307">
        <v>0.0</v>
      </c>
      <c r="U139" s="307">
        <v>0.0</v>
      </c>
      <c r="V139" s="307">
        <v>0.0</v>
      </c>
      <c r="W139" s="307">
        <v>0.0</v>
      </c>
      <c r="X139" s="307">
        <v>0.0</v>
      </c>
      <c r="Y139" s="307">
        <v>0.0</v>
      </c>
      <c r="Z139" s="307">
        <v>0.0</v>
      </c>
      <c r="AA139" s="307">
        <v>0.0</v>
      </c>
      <c r="AB139" s="307">
        <v>0.0</v>
      </c>
      <c r="AC139" s="307"/>
      <c r="AD139" s="307"/>
      <c r="AE139" s="307"/>
      <c r="AF139" s="307"/>
      <c r="AG139" s="933">
        <f t="shared" si="58"/>
        <v>1</v>
      </c>
    </row>
    <row r="140">
      <c r="A140" s="360" t="s">
        <v>2100</v>
      </c>
      <c r="B140" s="307">
        <v>0.0</v>
      </c>
      <c r="C140" s="307">
        <v>0.0</v>
      </c>
      <c r="D140" s="307">
        <v>0.0</v>
      </c>
      <c r="E140" s="307">
        <v>0.0</v>
      </c>
      <c r="F140" s="307">
        <v>0.0</v>
      </c>
      <c r="G140" s="307">
        <v>0.0</v>
      </c>
      <c r="H140" s="307">
        <v>0.0</v>
      </c>
      <c r="I140" s="307">
        <v>0.0</v>
      </c>
      <c r="J140" s="307">
        <v>0.0</v>
      </c>
      <c r="K140" s="307">
        <v>0.0</v>
      </c>
      <c r="L140" s="307">
        <v>0.0</v>
      </c>
      <c r="M140" s="307">
        <v>0.0</v>
      </c>
      <c r="N140" s="307">
        <v>0.0</v>
      </c>
      <c r="O140" s="307">
        <v>0.0</v>
      </c>
      <c r="P140" s="307">
        <v>0.0</v>
      </c>
      <c r="Q140" s="307">
        <v>0.0</v>
      </c>
      <c r="R140" s="307">
        <v>0.0</v>
      </c>
      <c r="S140" s="307">
        <v>0.0</v>
      </c>
      <c r="T140" s="307">
        <v>0.0</v>
      </c>
      <c r="U140" s="307">
        <v>0.0</v>
      </c>
      <c r="V140" s="307">
        <v>1.0</v>
      </c>
      <c r="W140" s="307">
        <v>0.0</v>
      </c>
      <c r="X140" s="307">
        <v>0.0</v>
      </c>
      <c r="Y140" s="307">
        <v>1.0</v>
      </c>
      <c r="Z140" s="307">
        <v>0.0</v>
      </c>
      <c r="AA140" s="307">
        <v>0.0</v>
      </c>
      <c r="AB140" s="307">
        <v>0.0</v>
      </c>
      <c r="AC140" s="307"/>
      <c r="AD140" s="307"/>
      <c r="AE140" s="307"/>
      <c r="AF140" s="307"/>
      <c r="AG140" s="933">
        <f t="shared" si="58"/>
        <v>2</v>
      </c>
    </row>
    <row r="141">
      <c r="A141" s="360" t="s">
        <v>2101</v>
      </c>
      <c r="B141" s="307">
        <v>0.0</v>
      </c>
      <c r="C141" s="307">
        <v>0.0</v>
      </c>
      <c r="D141" s="307">
        <v>0.0</v>
      </c>
      <c r="E141" s="307">
        <v>0.0</v>
      </c>
      <c r="F141" s="307">
        <v>0.0</v>
      </c>
      <c r="G141" s="307">
        <v>0.0</v>
      </c>
      <c r="H141" s="307">
        <v>0.0</v>
      </c>
      <c r="I141" s="307">
        <v>0.0</v>
      </c>
      <c r="J141" s="307">
        <v>0.0</v>
      </c>
      <c r="K141" s="307">
        <v>0.0</v>
      </c>
      <c r="L141" s="307">
        <v>0.0</v>
      </c>
      <c r="M141" s="307">
        <v>0.0</v>
      </c>
      <c r="N141" s="307">
        <v>0.0</v>
      </c>
      <c r="O141" s="307">
        <v>0.0</v>
      </c>
      <c r="P141" s="307">
        <v>0.0</v>
      </c>
      <c r="Q141" s="307">
        <v>0.0</v>
      </c>
      <c r="R141" s="307">
        <v>0.0</v>
      </c>
      <c r="S141" s="307">
        <v>0.0</v>
      </c>
      <c r="T141" s="307">
        <v>0.0</v>
      </c>
      <c r="U141" s="307">
        <v>0.0</v>
      </c>
      <c r="V141" s="307">
        <v>0.0</v>
      </c>
      <c r="W141" s="307">
        <v>0.0</v>
      </c>
      <c r="X141" s="307">
        <v>0.0</v>
      </c>
      <c r="Y141" s="307">
        <v>0.0</v>
      </c>
      <c r="Z141" s="307">
        <v>0.0</v>
      </c>
      <c r="AA141" s="307">
        <v>0.0</v>
      </c>
      <c r="AB141" s="307">
        <v>0.0</v>
      </c>
      <c r="AC141" s="307"/>
      <c r="AD141" s="307"/>
      <c r="AE141" s="307"/>
      <c r="AF141" s="307"/>
      <c r="AG141" s="933">
        <f t="shared" si="58"/>
        <v>0</v>
      </c>
    </row>
    <row r="142">
      <c r="A142" s="959" t="s">
        <v>2023</v>
      </c>
      <c r="B142" s="890">
        <f t="shared" ref="B142:AF142" si="59">SUM(B138:B139)</f>
        <v>0</v>
      </c>
      <c r="C142" s="890">
        <f t="shared" si="59"/>
        <v>0</v>
      </c>
      <c r="D142" s="890">
        <f t="shared" si="59"/>
        <v>0</v>
      </c>
      <c r="E142" s="890">
        <f t="shared" si="59"/>
        <v>0</v>
      </c>
      <c r="F142" s="890">
        <f t="shared" si="59"/>
        <v>0</v>
      </c>
      <c r="G142" s="890">
        <f t="shared" si="59"/>
        <v>2</v>
      </c>
      <c r="H142" s="890">
        <f t="shared" si="59"/>
        <v>0</v>
      </c>
      <c r="I142" s="890">
        <f t="shared" si="59"/>
        <v>0</v>
      </c>
      <c r="J142" s="890">
        <f t="shared" si="59"/>
        <v>0</v>
      </c>
      <c r="K142" s="890">
        <f t="shared" si="59"/>
        <v>0</v>
      </c>
      <c r="L142" s="890">
        <f t="shared" si="59"/>
        <v>0</v>
      </c>
      <c r="M142" s="890">
        <f t="shared" si="59"/>
        <v>0</v>
      </c>
      <c r="N142" s="890">
        <f t="shared" si="59"/>
        <v>0</v>
      </c>
      <c r="O142" s="890">
        <f t="shared" si="59"/>
        <v>0</v>
      </c>
      <c r="P142" s="890">
        <f t="shared" si="59"/>
        <v>0</v>
      </c>
      <c r="Q142" s="890">
        <f t="shared" si="59"/>
        <v>0</v>
      </c>
      <c r="R142" s="890">
        <f t="shared" si="59"/>
        <v>0</v>
      </c>
      <c r="S142" s="890">
        <f t="shared" si="59"/>
        <v>0</v>
      </c>
      <c r="T142" s="890">
        <f t="shared" si="59"/>
        <v>1</v>
      </c>
      <c r="U142" s="890">
        <f t="shared" si="59"/>
        <v>0</v>
      </c>
      <c r="V142" s="890">
        <f t="shared" si="59"/>
        <v>0</v>
      </c>
      <c r="W142" s="890">
        <f t="shared" si="59"/>
        <v>0</v>
      </c>
      <c r="X142" s="890">
        <f t="shared" si="59"/>
        <v>0</v>
      </c>
      <c r="Y142" s="890">
        <f t="shared" si="59"/>
        <v>0</v>
      </c>
      <c r="Z142" s="890">
        <f t="shared" si="59"/>
        <v>0</v>
      </c>
      <c r="AA142" s="890">
        <f t="shared" si="59"/>
        <v>0</v>
      </c>
      <c r="AB142" s="890">
        <f t="shared" si="59"/>
        <v>0</v>
      </c>
      <c r="AC142" s="890">
        <f t="shared" si="59"/>
        <v>0</v>
      </c>
      <c r="AD142" s="890">
        <f t="shared" si="59"/>
        <v>0</v>
      </c>
      <c r="AE142" s="890">
        <f t="shared" si="59"/>
        <v>0</v>
      </c>
      <c r="AF142" s="890">
        <f t="shared" si="59"/>
        <v>0</v>
      </c>
      <c r="AG142" s="933">
        <f t="shared" si="58"/>
        <v>3</v>
      </c>
    </row>
    <row r="143">
      <c r="A143" s="959" t="s">
        <v>2079</v>
      </c>
      <c r="B143" s="890">
        <f t="shared" ref="B143:AF143" si="60">SUM(B140:B141)</f>
        <v>0</v>
      </c>
      <c r="C143" s="890">
        <f t="shared" si="60"/>
        <v>0</v>
      </c>
      <c r="D143" s="890">
        <f t="shared" si="60"/>
        <v>0</v>
      </c>
      <c r="E143" s="890">
        <f t="shared" si="60"/>
        <v>0</v>
      </c>
      <c r="F143" s="890">
        <f t="shared" si="60"/>
        <v>0</v>
      </c>
      <c r="G143" s="890">
        <f t="shared" si="60"/>
        <v>0</v>
      </c>
      <c r="H143" s="890">
        <f t="shared" si="60"/>
        <v>0</v>
      </c>
      <c r="I143" s="890">
        <f t="shared" si="60"/>
        <v>0</v>
      </c>
      <c r="J143" s="890">
        <f t="shared" si="60"/>
        <v>0</v>
      </c>
      <c r="K143" s="890">
        <f t="shared" si="60"/>
        <v>0</v>
      </c>
      <c r="L143" s="890">
        <f t="shared" si="60"/>
        <v>0</v>
      </c>
      <c r="M143" s="890">
        <f t="shared" si="60"/>
        <v>0</v>
      </c>
      <c r="N143" s="890">
        <f t="shared" si="60"/>
        <v>0</v>
      </c>
      <c r="O143" s="890">
        <f t="shared" si="60"/>
        <v>0</v>
      </c>
      <c r="P143" s="890">
        <f t="shared" si="60"/>
        <v>0</v>
      </c>
      <c r="Q143" s="890">
        <f t="shared" si="60"/>
        <v>0</v>
      </c>
      <c r="R143" s="890">
        <f t="shared" si="60"/>
        <v>0</v>
      </c>
      <c r="S143" s="890">
        <f t="shared" si="60"/>
        <v>0</v>
      </c>
      <c r="T143" s="890">
        <f t="shared" si="60"/>
        <v>0</v>
      </c>
      <c r="U143" s="890">
        <f t="shared" si="60"/>
        <v>0</v>
      </c>
      <c r="V143" s="890">
        <f t="shared" si="60"/>
        <v>1</v>
      </c>
      <c r="W143" s="890">
        <f t="shared" si="60"/>
        <v>0</v>
      </c>
      <c r="X143" s="890">
        <f t="shared" si="60"/>
        <v>0</v>
      </c>
      <c r="Y143" s="890">
        <f t="shared" si="60"/>
        <v>1</v>
      </c>
      <c r="Z143" s="890">
        <f t="shared" si="60"/>
        <v>0</v>
      </c>
      <c r="AA143" s="890">
        <f t="shared" si="60"/>
        <v>0</v>
      </c>
      <c r="AB143" s="890">
        <f t="shared" si="60"/>
        <v>0</v>
      </c>
      <c r="AC143" s="890">
        <f t="shared" si="60"/>
        <v>0</v>
      </c>
      <c r="AD143" s="890">
        <f t="shared" si="60"/>
        <v>0</v>
      </c>
      <c r="AE143" s="890">
        <f t="shared" si="60"/>
        <v>0</v>
      </c>
      <c r="AF143" s="890">
        <f t="shared" si="60"/>
        <v>0</v>
      </c>
      <c r="AG143" s="933">
        <f t="shared" si="58"/>
        <v>2</v>
      </c>
    </row>
    <row r="144">
      <c r="A144" s="152"/>
      <c r="B144" s="281"/>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958"/>
    </row>
    <row r="145">
      <c r="A145" s="360" t="s">
        <v>2080</v>
      </c>
      <c r="B145" s="307">
        <v>0.0</v>
      </c>
      <c r="C145" s="307">
        <v>0.0</v>
      </c>
      <c r="D145" s="307">
        <v>0.0</v>
      </c>
      <c r="E145" s="307">
        <v>0.0</v>
      </c>
      <c r="F145" s="307">
        <v>0.0</v>
      </c>
      <c r="G145" s="307">
        <v>0.0</v>
      </c>
      <c r="H145" s="307">
        <v>0.0</v>
      </c>
      <c r="I145" s="307">
        <v>0.0</v>
      </c>
      <c r="J145" s="307">
        <v>0.0</v>
      </c>
      <c r="K145" s="307">
        <v>0.0</v>
      </c>
      <c r="L145" s="307">
        <v>0.0</v>
      </c>
      <c r="M145" s="307">
        <v>0.0</v>
      </c>
      <c r="N145" s="307">
        <v>0.0</v>
      </c>
      <c r="O145" s="307">
        <v>0.0</v>
      </c>
      <c r="P145" s="307">
        <v>0.0</v>
      </c>
      <c r="Q145" s="307">
        <v>0.0</v>
      </c>
      <c r="R145" s="307">
        <v>0.0</v>
      </c>
      <c r="S145" s="307">
        <v>0.0</v>
      </c>
      <c r="T145" s="307">
        <v>1.0</v>
      </c>
      <c r="U145" s="307">
        <v>0.0</v>
      </c>
      <c r="V145" s="307">
        <v>0.0</v>
      </c>
      <c r="W145" s="307">
        <v>0.0</v>
      </c>
      <c r="X145" s="307">
        <v>0.0</v>
      </c>
      <c r="Y145" s="307">
        <v>0.0</v>
      </c>
      <c r="Z145" s="307">
        <v>0.0</v>
      </c>
      <c r="AA145" s="307">
        <v>0.0</v>
      </c>
      <c r="AB145" s="307">
        <v>0.0</v>
      </c>
      <c r="AC145" s="307"/>
      <c r="AD145" s="307"/>
      <c r="AE145" s="307"/>
      <c r="AF145" s="307"/>
      <c r="AG145" s="933">
        <f t="shared" ref="AG145:AG153" si="61">SUM(B145:AF145)</f>
        <v>1</v>
      </c>
    </row>
    <row r="146">
      <c r="A146" s="360" t="s">
        <v>2081</v>
      </c>
      <c r="B146" s="307">
        <v>0.0</v>
      </c>
      <c r="C146" s="307">
        <v>0.0</v>
      </c>
      <c r="D146" s="307">
        <v>0.0</v>
      </c>
      <c r="E146" s="307">
        <v>0.0</v>
      </c>
      <c r="F146" s="307">
        <v>0.0</v>
      </c>
      <c r="G146" s="307">
        <v>0.0</v>
      </c>
      <c r="H146" s="307">
        <v>0.0</v>
      </c>
      <c r="I146" s="307">
        <v>0.0</v>
      </c>
      <c r="J146" s="307">
        <v>0.0</v>
      </c>
      <c r="K146" s="307">
        <v>0.0</v>
      </c>
      <c r="L146" s="307">
        <v>0.0</v>
      </c>
      <c r="M146" s="307">
        <v>0.0</v>
      </c>
      <c r="N146" s="307">
        <v>0.0</v>
      </c>
      <c r="O146" s="307">
        <v>0.0</v>
      </c>
      <c r="P146" s="307">
        <v>0.0</v>
      </c>
      <c r="Q146" s="307">
        <v>0.0</v>
      </c>
      <c r="R146" s="307">
        <v>0.0</v>
      </c>
      <c r="S146" s="307">
        <v>0.0</v>
      </c>
      <c r="T146" s="307">
        <v>1.0</v>
      </c>
      <c r="U146" s="307">
        <v>0.0</v>
      </c>
      <c r="V146" s="307">
        <v>1.0</v>
      </c>
      <c r="W146" s="307">
        <v>0.0</v>
      </c>
      <c r="X146" s="307">
        <v>0.0</v>
      </c>
      <c r="Y146" s="307">
        <v>0.0</v>
      </c>
      <c r="Z146" s="307">
        <v>0.0</v>
      </c>
      <c r="AA146" s="307">
        <v>0.0</v>
      </c>
      <c r="AB146" s="307">
        <v>0.0</v>
      </c>
      <c r="AC146" s="307"/>
      <c r="AD146" s="307"/>
      <c r="AE146" s="307"/>
      <c r="AF146" s="307"/>
      <c r="AG146" s="933">
        <f t="shared" si="61"/>
        <v>2</v>
      </c>
    </row>
    <row r="147">
      <c r="A147" s="360" t="s">
        <v>2102</v>
      </c>
      <c r="B147" s="307">
        <v>0.0</v>
      </c>
      <c r="C147" s="307">
        <v>0.0</v>
      </c>
      <c r="D147" s="307">
        <v>0.0</v>
      </c>
      <c r="E147" s="307">
        <v>0.0</v>
      </c>
      <c r="F147" s="307">
        <v>0.0</v>
      </c>
      <c r="G147" s="307">
        <v>0.0</v>
      </c>
      <c r="H147" s="307">
        <v>0.0</v>
      </c>
      <c r="I147" s="307">
        <v>0.0</v>
      </c>
      <c r="J147" s="307">
        <v>0.0</v>
      </c>
      <c r="K147" s="307">
        <v>0.0</v>
      </c>
      <c r="L147" s="307">
        <v>0.0</v>
      </c>
      <c r="M147" s="307">
        <v>0.0</v>
      </c>
      <c r="N147" s="307">
        <v>0.0</v>
      </c>
      <c r="O147" s="307">
        <v>0.0</v>
      </c>
      <c r="P147" s="307">
        <v>0.0</v>
      </c>
      <c r="Q147" s="307">
        <v>0.0</v>
      </c>
      <c r="R147" s="307">
        <v>0.0</v>
      </c>
      <c r="S147" s="307">
        <v>0.0</v>
      </c>
      <c r="T147" s="307">
        <v>0.0</v>
      </c>
      <c r="U147" s="307">
        <v>0.0</v>
      </c>
      <c r="V147" s="307">
        <v>0.0</v>
      </c>
      <c r="W147" s="307">
        <v>0.0</v>
      </c>
      <c r="X147" s="307">
        <v>0.0</v>
      </c>
      <c r="Y147" s="307">
        <v>1.0</v>
      </c>
      <c r="Z147" s="307">
        <v>0.0</v>
      </c>
      <c r="AA147" s="307">
        <v>0.0</v>
      </c>
      <c r="AB147" s="307">
        <v>0.0</v>
      </c>
      <c r="AC147" s="307"/>
      <c r="AD147" s="307"/>
      <c r="AE147" s="307"/>
      <c r="AF147" s="307"/>
      <c r="AG147" s="933">
        <f t="shared" si="61"/>
        <v>1</v>
      </c>
    </row>
    <row r="148">
      <c r="A148" s="360" t="s">
        <v>2103</v>
      </c>
      <c r="B148" s="307">
        <v>0.0</v>
      </c>
      <c r="C148" s="307">
        <v>0.0</v>
      </c>
      <c r="D148" s="307">
        <v>0.0</v>
      </c>
      <c r="E148" s="307">
        <v>0.0</v>
      </c>
      <c r="F148" s="307">
        <v>0.0</v>
      </c>
      <c r="G148" s="307">
        <v>0.0</v>
      </c>
      <c r="H148" s="307">
        <v>0.0</v>
      </c>
      <c r="I148" s="307">
        <v>0.0</v>
      </c>
      <c r="J148" s="307">
        <v>0.0</v>
      </c>
      <c r="K148" s="307">
        <v>0.0</v>
      </c>
      <c r="L148" s="307">
        <v>0.0</v>
      </c>
      <c r="M148" s="307">
        <v>0.0</v>
      </c>
      <c r="N148" s="307">
        <v>0.0</v>
      </c>
      <c r="O148" s="307">
        <v>0.0</v>
      </c>
      <c r="P148" s="307">
        <v>0.0</v>
      </c>
      <c r="Q148" s="307">
        <v>0.0</v>
      </c>
      <c r="R148" s="307">
        <v>0.0</v>
      </c>
      <c r="S148" s="307">
        <v>0.0</v>
      </c>
      <c r="T148" s="307">
        <v>0.0</v>
      </c>
      <c r="U148" s="307">
        <v>0.0</v>
      </c>
      <c r="V148" s="307">
        <v>0.0</v>
      </c>
      <c r="W148" s="307">
        <v>0.0</v>
      </c>
      <c r="X148" s="307">
        <v>0.0</v>
      </c>
      <c r="Y148" s="307">
        <v>0.0</v>
      </c>
      <c r="Z148" s="307">
        <v>0.0</v>
      </c>
      <c r="AA148" s="307">
        <v>0.0</v>
      </c>
      <c r="AB148" s="307">
        <v>0.0</v>
      </c>
      <c r="AC148" s="307"/>
      <c r="AD148" s="307"/>
      <c r="AE148" s="307"/>
      <c r="AF148" s="307"/>
      <c r="AG148" s="933">
        <f t="shared" si="61"/>
        <v>0</v>
      </c>
    </row>
    <row r="149">
      <c r="A149" s="360" t="s">
        <v>2104</v>
      </c>
      <c r="B149" s="307">
        <v>0.0</v>
      </c>
      <c r="C149" s="307">
        <v>0.0</v>
      </c>
      <c r="D149" s="307">
        <v>0.0</v>
      </c>
      <c r="E149" s="307">
        <v>0.0</v>
      </c>
      <c r="F149" s="307">
        <v>0.0</v>
      </c>
      <c r="G149" s="307">
        <v>1.0</v>
      </c>
      <c r="H149" s="307">
        <v>0.0</v>
      </c>
      <c r="I149" s="307">
        <v>0.0</v>
      </c>
      <c r="J149" s="307">
        <v>0.0</v>
      </c>
      <c r="K149" s="307">
        <v>0.0</v>
      </c>
      <c r="L149" s="307">
        <v>0.0</v>
      </c>
      <c r="M149" s="307">
        <v>0.0</v>
      </c>
      <c r="N149" s="307">
        <v>1.0</v>
      </c>
      <c r="O149" s="307">
        <v>0.0</v>
      </c>
      <c r="P149" s="307">
        <v>0.0</v>
      </c>
      <c r="Q149" s="307">
        <v>0.0</v>
      </c>
      <c r="R149" s="307">
        <v>0.0</v>
      </c>
      <c r="S149" s="307">
        <v>0.0</v>
      </c>
      <c r="T149" s="307">
        <v>1.0</v>
      </c>
      <c r="U149" s="307">
        <v>0.0</v>
      </c>
      <c r="V149" s="307">
        <v>0.0</v>
      </c>
      <c r="W149" s="307">
        <v>0.0</v>
      </c>
      <c r="X149" s="307">
        <v>0.0</v>
      </c>
      <c r="Y149" s="307">
        <v>0.0</v>
      </c>
      <c r="Z149" s="307">
        <v>0.0</v>
      </c>
      <c r="AA149" s="307">
        <v>0.0</v>
      </c>
      <c r="AB149" s="307">
        <v>0.0</v>
      </c>
      <c r="AC149" s="307"/>
      <c r="AD149" s="307"/>
      <c r="AE149" s="307"/>
      <c r="AF149" s="307"/>
      <c r="AG149" s="933">
        <f t="shared" si="61"/>
        <v>3</v>
      </c>
    </row>
    <row r="150">
      <c r="A150" s="360" t="s">
        <v>2105</v>
      </c>
      <c r="B150" s="307">
        <v>0.0</v>
      </c>
      <c r="C150" s="307">
        <v>0.0</v>
      </c>
      <c r="D150" s="307">
        <v>0.0</v>
      </c>
      <c r="E150" s="307">
        <v>0.0</v>
      </c>
      <c r="F150" s="307">
        <v>0.0</v>
      </c>
      <c r="G150" s="307">
        <v>0.0</v>
      </c>
      <c r="H150" s="307">
        <v>0.0</v>
      </c>
      <c r="I150" s="307">
        <v>0.0</v>
      </c>
      <c r="J150" s="307">
        <v>0.0</v>
      </c>
      <c r="K150" s="307">
        <v>0.0</v>
      </c>
      <c r="L150" s="307">
        <v>0.0</v>
      </c>
      <c r="M150" s="307">
        <v>0.0</v>
      </c>
      <c r="N150" s="307">
        <v>0.0</v>
      </c>
      <c r="O150" s="307">
        <v>0.0</v>
      </c>
      <c r="P150" s="307">
        <v>0.0</v>
      </c>
      <c r="Q150" s="307">
        <v>0.0</v>
      </c>
      <c r="R150" s="307">
        <v>0.0</v>
      </c>
      <c r="S150" s="307">
        <v>0.0</v>
      </c>
      <c r="T150" s="307">
        <v>0.0</v>
      </c>
      <c r="U150" s="307">
        <v>0.0</v>
      </c>
      <c r="V150" s="307">
        <v>0.0</v>
      </c>
      <c r="W150" s="307">
        <v>0.0</v>
      </c>
      <c r="X150" s="307">
        <v>0.0</v>
      </c>
      <c r="Y150" s="307">
        <v>0.0</v>
      </c>
      <c r="Z150" s="307">
        <v>0.0</v>
      </c>
      <c r="AA150" s="307">
        <v>0.0</v>
      </c>
      <c r="AB150" s="307">
        <v>0.0</v>
      </c>
      <c r="AC150" s="307"/>
      <c r="AD150" s="307"/>
      <c r="AE150" s="307"/>
      <c r="AF150" s="307"/>
      <c r="AG150" s="933">
        <f t="shared" si="61"/>
        <v>0</v>
      </c>
    </row>
    <row r="151">
      <c r="A151" s="360" t="s">
        <v>2106</v>
      </c>
      <c r="B151" s="307">
        <v>0.0</v>
      </c>
      <c r="C151" s="307">
        <v>0.0</v>
      </c>
      <c r="D151" s="307">
        <v>0.0</v>
      </c>
      <c r="E151" s="307">
        <v>0.0</v>
      </c>
      <c r="F151" s="307">
        <v>0.0</v>
      </c>
      <c r="G151" s="307">
        <v>0.0</v>
      </c>
      <c r="H151" s="307">
        <v>0.0</v>
      </c>
      <c r="I151" s="307">
        <v>0.0</v>
      </c>
      <c r="J151" s="307">
        <v>0.0</v>
      </c>
      <c r="K151" s="307">
        <v>0.0</v>
      </c>
      <c r="L151" s="307">
        <v>0.0</v>
      </c>
      <c r="M151" s="307">
        <v>0.0</v>
      </c>
      <c r="N151" s="307">
        <v>0.0</v>
      </c>
      <c r="O151" s="307">
        <v>0.0</v>
      </c>
      <c r="P151" s="307">
        <v>0.0</v>
      </c>
      <c r="Q151" s="307">
        <v>0.0</v>
      </c>
      <c r="R151" s="307">
        <v>0.0</v>
      </c>
      <c r="S151" s="307">
        <v>0.0</v>
      </c>
      <c r="T151" s="307">
        <v>0.0</v>
      </c>
      <c r="U151" s="307">
        <v>0.0</v>
      </c>
      <c r="V151" s="307">
        <v>0.0</v>
      </c>
      <c r="W151" s="307">
        <v>0.0</v>
      </c>
      <c r="X151" s="307">
        <v>0.0</v>
      </c>
      <c r="Y151" s="307">
        <v>0.0</v>
      </c>
      <c r="Z151" s="307">
        <v>0.0</v>
      </c>
      <c r="AA151" s="307">
        <v>0.0</v>
      </c>
      <c r="AB151" s="307">
        <v>0.0</v>
      </c>
      <c r="AC151" s="307"/>
      <c r="AD151" s="307"/>
      <c r="AE151" s="307"/>
      <c r="AF151" s="307"/>
      <c r="AG151" s="933">
        <f t="shared" si="61"/>
        <v>0</v>
      </c>
    </row>
    <row r="152">
      <c r="A152" s="360" t="s">
        <v>2107</v>
      </c>
      <c r="B152" s="307">
        <v>0.0</v>
      </c>
      <c r="C152" s="307">
        <v>0.0</v>
      </c>
      <c r="D152" s="307">
        <v>0.0</v>
      </c>
      <c r="E152" s="307">
        <v>0.0</v>
      </c>
      <c r="F152" s="307">
        <v>0.0</v>
      </c>
      <c r="G152" s="307">
        <v>0.0</v>
      </c>
      <c r="H152" s="307">
        <v>0.0</v>
      </c>
      <c r="I152" s="307">
        <v>0.0</v>
      </c>
      <c r="J152" s="307">
        <v>0.0</v>
      </c>
      <c r="K152" s="307">
        <v>0.0</v>
      </c>
      <c r="L152" s="307">
        <v>0.0</v>
      </c>
      <c r="M152" s="307">
        <v>0.0</v>
      </c>
      <c r="N152" s="307">
        <v>0.0</v>
      </c>
      <c r="O152" s="307">
        <v>0.0</v>
      </c>
      <c r="P152" s="307">
        <v>0.0</v>
      </c>
      <c r="Q152" s="307">
        <v>0.0</v>
      </c>
      <c r="R152" s="307">
        <v>0.0</v>
      </c>
      <c r="S152" s="307">
        <v>0.0</v>
      </c>
      <c r="T152" s="307">
        <v>0.0</v>
      </c>
      <c r="U152" s="307">
        <v>0.0</v>
      </c>
      <c r="V152" s="307">
        <v>0.0</v>
      </c>
      <c r="W152" s="307">
        <v>0.0</v>
      </c>
      <c r="X152" s="307">
        <v>0.0</v>
      </c>
      <c r="Y152" s="307">
        <v>0.0</v>
      </c>
      <c r="Z152" s="307">
        <v>0.0</v>
      </c>
      <c r="AA152" s="307">
        <v>0.0</v>
      </c>
      <c r="AB152" s="307">
        <v>0.0</v>
      </c>
      <c r="AC152" s="307"/>
      <c r="AD152" s="307"/>
      <c r="AE152" s="307"/>
      <c r="AF152" s="307"/>
      <c r="AG152" s="933">
        <f t="shared" si="61"/>
        <v>0</v>
      </c>
    </row>
    <row r="153">
      <c r="A153" s="960" t="s">
        <v>1440</v>
      </c>
      <c r="B153" s="890">
        <f t="shared" ref="B153:AF153" si="62">SUM(B145:B152)</f>
        <v>0</v>
      </c>
      <c r="C153" s="890">
        <f t="shared" si="62"/>
        <v>0</v>
      </c>
      <c r="D153" s="890">
        <f t="shared" si="62"/>
        <v>0</v>
      </c>
      <c r="E153" s="890">
        <f t="shared" si="62"/>
        <v>0</v>
      </c>
      <c r="F153" s="890">
        <f t="shared" si="62"/>
        <v>0</v>
      </c>
      <c r="G153" s="890">
        <f t="shared" si="62"/>
        <v>1</v>
      </c>
      <c r="H153" s="890">
        <f t="shared" si="62"/>
        <v>0</v>
      </c>
      <c r="I153" s="890">
        <f t="shared" si="62"/>
        <v>0</v>
      </c>
      <c r="J153" s="890">
        <f t="shared" si="62"/>
        <v>0</v>
      </c>
      <c r="K153" s="890">
        <f t="shared" si="62"/>
        <v>0</v>
      </c>
      <c r="L153" s="890">
        <f t="shared" si="62"/>
        <v>0</v>
      </c>
      <c r="M153" s="890">
        <f t="shared" si="62"/>
        <v>0</v>
      </c>
      <c r="N153" s="890">
        <f t="shared" si="62"/>
        <v>1</v>
      </c>
      <c r="O153" s="890">
        <f t="shared" si="62"/>
        <v>0</v>
      </c>
      <c r="P153" s="890">
        <f t="shared" si="62"/>
        <v>0</v>
      </c>
      <c r="Q153" s="890">
        <f t="shared" si="62"/>
        <v>0</v>
      </c>
      <c r="R153" s="890">
        <f t="shared" si="62"/>
        <v>0</v>
      </c>
      <c r="S153" s="890">
        <f t="shared" si="62"/>
        <v>0</v>
      </c>
      <c r="T153" s="890">
        <f t="shared" si="62"/>
        <v>3</v>
      </c>
      <c r="U153" s="890">
        <f t="shared" si="62"/>
        <v>0</v>
      </c>
      <c r="V153" s="890">
        <f t="shared" si="62"/>
        <v>1</v>
      </c>
      <c r="W153" s="890">
        <f t="shared" si="62"/>
        <v>0</v>
      </c>
      <c r="X153" s="890">
        <f t="shared" si="62"/>
        <v>0</v>
      </c>
      <c r="Y153" s="890">
        <f t="shared" si="62"/>
        <v>1</v>
      </c>
      <c r="Z153" s="890">
        <f t="shared" si="62"/>
        <v>0</v>
      </c>
      <c r="AA153" s="890">
        <f t="shared" si="62"/>
        <v>0</v>
      </c>
      <c r="AB153" s="890">
        <f t="shared" si="62"/>
        <v>0</v>
      </c>
      <c r="AC153" s="890">
        <f t="shared" si="62"/>
        <v>0</v>
      </c>
      <c r="AD153" s="890">
        <f t="shared" si="62"/>
        <v>0</v>
      </c>
      <c r="AE153" s="890">
        <f t="shared" si="62"/>
        <v>0</v>
      </c>
      <c r="AF153" s="890">
        <f t="shared" si="62"/>
        <v>0</v>
      </c>
      <c r="AG153" s="933">
        <f t="shared" si="61"/>
        <v>7</v>
      </c>
    </row>
    <row r="154">
      <c r="A154" s="409"/>
      <c r="B154" s="281"/>
      <c r="C154" s="281"/>
      <c r="D154" s="281"/>
      <c r="E154" s="281"/>
      <c r="F154" s="281"/>
      <c r="G154" s="281"/>
      <c r="H154" s="281"/>
      <c r="I154" s="281"/>
      <c r="J154" s="281"/>
      <c r="K154" s="281"/>
      <c r="L154" s="281"/>
      <c r="M154" s="946"/>
      <c r="N154" s="281"/>
      <c r="O154" s="281"/>
      <c r="P154" s="281"/>
      <c r="Q154" s="281"/>
      <c r="R154" s="281"/>
      <c r="S154" s="281"/>
      <c r="T154" s="281"/>
      <c r="U154" s="281"/>
      <c r="V154" s="281"/>
      <c r="W154" s="281"/>
      <c r="X154" s="281"/>
      <c r="Y154" s="281"/>
      <c r="Z154" s="281"/>
      <c r="AA154" s="281"/>
      <c r="AB154" s="281"/>
      <c r="AC154" s="281"/>
      <c r="AD154" s="281"/>
      <c r="AE154" s="281"/>
      <c r="AF154" s="281"/>
      <c r="AG154" s="933"/>
    </row>
    <row r="155">
      <c r="A155" s="360" t="s">
        <v>2088</v>
      </c>
      <c r="B155" s="307">
        <v>0.0</v>
      </c>
      <c r="C155" s="307">
        <v>0.0</v>
      </c>
      <c r="D155" s="307">
        <v>0.0</v>
      </c>
      <c r="E155" s="307">
        <v>0.0</v>
      </c>
      <c r="F155" s="307">
        <v>0.0</v>
      </c>
      <c r="G155" s="307">
        <v>0.0</v>
      </c>
      <c r="H155" s="307">
        <v>0.0</v>
      </c>
      <c r="I155" s="307">
        <v>0.0</v>
      </c>
      <c r="J155" s="307">
        <v>0.0</v>
      </c>
      <c r="K155" s="307">
        <v>0.0</v>
      </c>
      <c r="L155" s="307">
        <v>0.0</v>
      </c>
      <c r="M155" s="307">
        <v>0.0</v>
      </c>
      <c r="N155" s="307">
        <v>0.0</v>
      </c>
      <c r="O155" s="307">
        <v>0.0</v>
      </c>
      <c r="P155" s="307">
        <v>0.0</v>
      </c>
      <c r="Q155" s="307">
        <v>0.0</v>
      </c>
      <c r="R155" s="307">
        <v>0.0</v>
      </c>
      <c r="S155" s="307">
        <v>0.0</v>
      </c>
      <c r="T155" s="307">
        <v>0.0</v>
      </c>
      <c r="U155" s="307">
        <v>0.0</v>
      </c>
      <c r="V155" s="307">
        <v>0.0</v>
      </c>
      <c r="W155" s="307">
        <v>0.0</v>
      </c>
      <c r="X155" s="307">
        <v>0.0</v>
      </c>
      <c r="Y155" s="307">
        <v>0.0</v>
      </c>
      <c r="Z155" s="307">
        <v>0.0</v>
      </c>
      <c r="AA155" s="307">
        <v>0.0</v>
      </c>
      <c r="AB155" s="307">
        <v>0.0</v>
      </c>
      <c r="AC155" s="307"/>
      <c r="AD155" s="307"/>
      <c r="AE155" s="307"/>
      <c r="AF155" s="307"/>
      <c r="AG155" s="933">
        <f t="shared" ref="AG155:AG163" si="63">SUM(B155:AF155)</f>
        <v>0</v>
      </c>
    </row>
    <row r="156">
      <c r="A156" s="360" t="s">
        <v>2089</v>
      </c>
      <c r="B156" s="307">
        <v>0.0</v>
      </c>
      <c r="C156" s="307">
        <v>0.0</v>
      </c>
      <c r="D156" s="307">
        <v>0.0</v>
      </c>
      <c r="E156" s="307">
        <v>0.0</v>
      </c>
      <c r="F156" s="307">
        <v>0.0</v>
      </c>
      <c r="G156" s="307">
        <v>0.0</v>
      </c>
      <c r="H156" s="307">
        <v>0.0</v>
      </c>
      <c r="I156" s="307">
        <v>0.0</v>
      </c>
      <c r="J156" s="307">
        <v>0.0</v>
      </c>
      <c r="K156" s="307">
        <v>0.0</v>
      </c>
      <c r="L156" s="307">
        <v>0.0</v>
      </c>
      <c r="M156" s="307">
        <v>0.0</v>
      </c>
      <c r="N156" s="307">
        <v>0.0</v>
      </c>
      <c r="O156" s="307">
        <v>0.0</v>
      </c>
      <c r="P156" s="307">
        <v>0.0</v>
      </c>
      <c r="Q156" s="307">
        <v>0.0</v>
      </c>
      <c r="R156" s="307">
        <v>0.0</v>
      </c>
      <c r="S156" s="307">
        <v>0.0</v>
      </c>
      <c r="T156" s="307">
        <v>0.0</v>
      </c>
      <c r="U156" s="307">
        <v>0.0</v>
      </c>
      <c r="V156" s="307">
        <v>0.0</v>
      </c>
      <c r="W156" s="307">
        <v>0.0</v>
      </c>
      <c r="X156" s="307">
        <v>0.0</v>
      </c>
      <c r="Y156" s="307">
        <v>0.0</v>
      </c>
      <c r="Z156" s="307">
        <v>0.0</v>
      </c>
      <c r="AA156" s="307">
        <v>0.0</v>
      </c>
      <c r="AB156" s="307">
        <v>0.0</v>
      </c>
      <c r="AC156" s="307"/>
      <c r="AD156" s="307"/>
      <c r="AE156" s="307"/>
      <c r="AF156" s="307"/>
      <c r="AG156" s="933">
        <f t="shared" si="63"/>
        <v>0</v>
      </c>
    </row>
    <row r="157">
      <c r="A157" s="360" t="s">
        <v>2108</v>
      </c>
      <c r="B157" s="307">
        <v>0.0</v>
      </c>
      <c r="C157" s="307">
        <v>0.0</v>
      </c>
      <c r="D157" s="307">
        <v>0.0</v>
      </c>
      <c r="E157" s="307">
        <v>0.0</v>
      </c>
      <c r="F157" s="307">
        <v>0.0</v>
      </c>
      <c r="G157" s="307">
        <v>0.0</v>
      </c>
      <c r="H157" s="307">
        <v>0.0</v>
      </c>
      <c r="I157" s="307">
        <v>0.0</v>
      </c>
      <c r="J157" s="307">
        <v>0.0</v>
      </c>
      <c r="K157" s="307">
        <v>0.0</v>
      </c>
      <c r="L157" s="307">
        <v>0.0</v>
      </c>
      <c r="M157" s="307">
        <v>0.0</v>
      </c>
      <c r="N157" s="307">
        <v>0.0</v>
      </c>
      <c r="O157" s="307">
        <v>0.0</v>
      </c>
      <c r="P157" s="307">
        <v>0.0</v>
      </c>
      <c r="Q157" s="307">
        <v>0.0</v>
      </c>
      <c r="R157" s="307">
        <v>0.0</v>
      </c>
      <c r="S157" s="307">
        <v>0.0</v>
      </c>
      <c r="T157" s="307">
        <v>0.0</v>
      </c>
      <c r="U157" s="307">
        <v>0.0</v>
      </c>
      <c r="V157" s="307">
        <v>0.0</v>
      </c>
      <c r="W157" s="307">
        <v>0.0</v>
      </c>
      <c r="X157" s="307">
        <v>0.0</v>
      </c>
      <c r="Y157" s="307">
        <v>0.0</v>
      </c>
      <c r="Z157" s="307">
        <v>0.0</v>
      </c>
      <c r="AA157" s="307">
        <v>0.0</v>
      </c>
      <c r="AB157" s="307">
        <v>0.0</v>
      </c>
      <c r="AC157" s="307"/>
      <c r="AD157" s="307"/>
      <c r="AE157" s="307"/>
      <c r="AF157" s="307"/>
      <c r="AG157" s="933">
        <f t="shared" si="63"/>
        <v>0</v>
      </c>
    </row>
    <row r="158">
      <c r="A158" s="360" t="s">
        <v>2109</v>
      </c>
      <c r="B158" s="307">
        <v>0.0</v>
      </c>
      <c r="C158" s="307">
        <v>0.0</v>
      </c>
      <c r="D158" s="307">
        <v>0.0</v>
      </c>
      <c r="E158" s="307">
        <v>0.0</v>
      </c>
      <c r="F158" s="307">
        <v>0.0</v>
      </c>
      <c r="G158" s="307">
        <v>0.0</v>
      </c>
      <c r="H158" s="307">
        <v>0.0</v>
      </c>
      <c r="I158" s="307">
        <v>0.0</v>
      </c>
      <c r="J158" s="307">
        <v>0.0</v>
      </c>
      <c r="K158" s="307">
        <v>0.0</v>
      </c>
      <c r="L158" s="307">
        <v>0.0</v>
      </c>
      <c r="M158" s="307">
        <v>0.0</v>
      </c>
      <c r="N158" s="307">
        <v>0.0</v>
      </c>
      <c r="O158" s="307">
        <v>0.0</v>
      </c>
      <c r="P158" s="307">
        <v>0.0</v>
      </c>
      <c r="Q158" s="307">
        <v>0.0</v>
      </c>
      <c r="R158" s="307">
        <v>0.0</v>
      </c>
      <c r="S158" s="307">
        <v>0.0</v>
      </c>
      <c r="T158" s="307">
        <v>0.0</v>
      </c>
      <c r="U158" s="307">
        <v>0.0</v>
      </c>
      <c r="V158" s="307">
        <v>0.0</v>
      </c>
      <c r="W158" s="307">
        <v>0.0</v>
      </c>
      <c r="X158" s="307">
        <v>0.0</v>
      </c>
      <c r="Y158" s="307">
        <v>0.0</v>
      </c>
      <c r="Z158" s="307">
        <v>0.0</v>
      </c>
      <c r="AA158" s="307">
        <v>0.0</v>
      </c>
      <c r="AB158" s="307">
        <v>0.0</v>
      </c>
      <c r="AC158" s="307"/>
      <c r="AD158" s="307"/>
      <c r="AE158" s="307"/>
      <c r="AF158" s="307"/>
      <c r="AG158" s="933">
        <f t="shared" si="63"/>
        <v>0</v>
      </c>
    </row>
    <row r="159">
      <c r="A159" s="360" t="s">
        <v>2110</v>
      </c>
      <c r="B159" s="307">
        <v>0.0</v>
      </c>
      <c r="C159" s="307">
        <v>0.0</v>
      </c>
      <c r="D159" s="307">
        <v>0.0</v>
      </c>
      <c r="E159" s="307">
        <v>0.0</v>
      </c>
      <c r="F159" s="307">
        <v>0.0</v>
      </c>
      <c r="G159" s="307">
        <v>0.0</v>
      </c>
      <c r="H159" s="307">
        <v>0.0</v>
      </c>
      <c r="I159" s="307">
        <v>0.0</v>
      </c>
      <c r="J159" s="307">
        <v>0.0</v>
      </c>
      <c r="K159" s="307">
        <v>0.0</v>
      </c>
      <c r="L159" s="307">
        <v>0.0</v>
      </c>
      <c r="M159" s="307">
        <v>0.0</v>
      </c>
      <c r="N159" s="307">
        <v>0.0</v>
      </c>
      <c r="O159" s="307">
        <v>1.0</v>
      </c>
      <c r="P159" s="307">
        <v>1.0</v>
      </c>
      <c r="Q159" s="307">
        <v>1.0</v>
      </c>
      <c r="R159" s="307">
        <v>0.0</v>
      </c>
      <c r="S159" s="307">
        <v>0.0</v>
      </c>
      <c r="T159" s="307">
        <v>0.0</v>
      </c>
      <c r="U159" s="307">
        <v>0.0</v>
      </c>
      <c r="V159" s="307">
        <v>0.0</v>
      </c>
      <c r="W159" s="307">
        <v>0.0</v>
      </c>
      <c r="X159" s="307">
        <v>0.0</v>
      </c>
      <c r="Y159" s="307">
        <v>0.0</v>
      </c>
      <c r="Z159" s="307">
        <v>0.0</v>
      </c>
      <c r="AA159" s="307">
        <v>0.0</v>
      </c>
      <c r="AB159" s="307">
        <v>0.0</v>
      </c>
      <c r="AC159" s="307"/>
      <c r="AD159" s="307"/>
      <c r="AE159" s="307"/>
      <c r="AF159" s="307"/>
      <c r="AG159" s="933">
        <f t="shared" si="63"/>
        <v>3</v>
      </c>
    </row>
    <row r="160">
      <c r="A160" s="360" t="s">
        <v>2111</v>
      </c>
      <c r="B160" s="307">
        <v>0.0</v>
      </c>
      <c r="C160" s="307">
        <v>0.0</v>
      </c>
      <c r="D160" s="307">
        <v>0.0</v>
      </c>
      <c r="E160" s="307">
        <v>0.0</v>
      </c>
      <c r="F160" s="307">
        <v>0.0</v>
      </c>
      <c r="G160" s="307">
        <v>0.0</v>
      </c>
      <c r="H160" s="307">
        <v>0.0</v>
      </c>
      <c r="I160" s="307">
        <v>0.0</v>
      </c>
      <c r="J160" s="307">
        <v>0.0</v>
      </c>
      <c r="K160" s="307">
        <v>0.0</v>
      </c>
      <c r="L160" s="307">
        <v>0.0</v>
      </c>
      <c r="M160" s="307">
        <v>0.0</v>
      </c>
      <c r="N160" s="307">
        <v>0.0</v>
      </c>
      <c r="O160" s="307">
        <v>0.0</v>
      </c>
      <c r="P160" s="307">
        <v>0.0</v>
      </c>
      <c r="Q160" s="307">
        <v>0.0</v>
      </c>
      <c r="R160" s="307">
        <v>0.0</v>
      </c>
      <c r="S160" s="307">
        <v>0.0</v>
      </c>
      <c r="T160" s="307">
        <v>0.0</v>
      </c>
      <c r="U160" s="307">
        <v>0.0</v>
      </c>
      <c r="V160" s="307">
        <v>0.0</v>
      </c>
      <c r="W160" s="307">
        <v>0.0</v>
      </c>
      <c r="X160" s="307">
        <v>0.0</v>
      </c>
      <c r="Y160" s="307">
        <v>0.0</v>
      </c>
      <c r="Z160" s="307">
        <v>0.0</v>
      </c>
      <c r="AA160" s="307">
        <v>0.0</v>
      </c>
      <c r="AB160" s="307">
        <v>0.0</v>
      </c>
      <c r="AC160" s="307"/>
      <c r="AD160" s="307"/>
      <c r="AE160" s="307"/>
      <c r="AF160" s="307"/>
      <c r="AG160" s="933">
        <f t="shared" si="63"/>
        <v>0</v>
      </c>
    </row>
    <row r="161">
      <c r="A161" s="360" t="s">
        <v>2112</v>
      </c>
      <c r="B161" s="307">
        <v>0.0</v>
      </c>
      <c r="C161" s="307">
        <v>0.0</v>
      </c>
      <c r="D161" s="307">
        <v>0.0</v>
      </c>
      <c r="E161" s="307">
        <v>0.0</v>
      </c>
      <c r="F161" s="307">
        <v>0.0</v>
      </c>
      <c r="G161" s="307">
        <v>0.0</v>
      </c>
      <c r="H161" s="307">
        <v>0.0</v>
      </c>
      <c r="I161" s="307">
        <v>0.0</v>
      </c>
      <c r="J161" s="307">
        <v>0.0</v>
      </c>
      <c r="K161" s="307">
        <v>0.0</v>
      </c>
      <c r="L161" s="307">
        <v>0.0</v>
      </c>
      <c r="M161" s="307">
        <v>0.0</v>
      </c>
      <c r="N161" s="307">
        <v>0.0</v>
      </c>
      <c r="O161" s="307">
        <v>0.0</v>
      </c>
      <c r="P161" s="307">
        <v>0.0</v>
      </c>
      <c r="Q161" s="307">
        <v>0.0</v>
      </c>
      <c r="R161" s="307">
        <v>0.0</v>
      </c>
      <c r="S161" s="307">
        <v>0.0</v>
      </c>
      <c r="T161" s="307">
        <v>0.0</v>
      </c>
      <c r="U161" s="307">
        <v>0.0</v>
      </c>
      <c r="V161" s="307">
        <v>0.0</v>
      </c>
      <c r="W161" s="307">
        <v>0.0</v>
      </c>
      <c r="X161" s="307">
        <v>0.0</v>
      </c>
      <c r="Y161" s="307">
        <v>0.0</v>
      </c>
      <c r="Z161" s="307">
        <v>0.0</v>
      </c>
      <c r="AA161" s="307">
        <v>0.0</v>
      </c>
      <c r="AB161" s="307">
        <v>0.0</v>
      </c>
      <c r="AC161" s="307"/>
      <c r="AD161" s="307"/>
      <c r="AE161" s="307"/>
      <c r="AF161" s="307"/>
      <c r="AG161" s="933">
        <f t="shared" si="63"/>
        <v>0</v>
      </c>
    </row>
    <row r="162">
      <c r="A162" s="360" t="s">
        <v>2113</v>
      </c>
      <c r="B162" s="307">
        <v>0.0</v>
      </c>
      <c r="C162" s="307">
        <v>0.0</v>
      </c>
      <c r="D162" s="307">
        <v>0.0</v>
      </c>
      <c r="E162" s="307">
        <v>0.0</v>
      </c>
      <c r="F162" s="307">
        <v>0.0</v>
      </c>
      <c r="G162" s="307">
        <v>0.0</v>
      </c>
      <c r="H162" s="307">
        <v>0.0</v>
      </c>
      <c r="I162" s="307">
        <v>0.0</v>
      </c>
      <c r="J162" s="307">
        <v>0.0</v>
      </c>
      <c r="K162" s="307">
        <v>0.0</v>
      </c>
      <c r="L162" s="307">
        <v>0.0</v>
      </c>
      <c r="M162" s="307">
        <v>0.0</v>
      </c>
      <c r="N162" s="307">
        <v>0.0</v>
      </c>
      <c r="O162" s="307">
        <v>0.0</v>
      </c>
      <c r="P162" s="307">
        <v>0.0</v>
      </c>
      <c r="Q162" s="307">
        <v>0.0</v>
      </c>
      <c r="R162" s="307">
        <v>0.0</v>
      </c>
      <c r="S162" s="307">
        <v>0.0</v>
      </c>
      <c r="T162" s="307">
        <v>0.0</v>
      </c>
      <c r="U162" s="307">
        <v>0.0</v>
      </c>
      <c r="V162" s="307">
        <v>0.0</v>
      </c>
      <c r="W162" s="307">
        <v>0.0</v>
      </c>
      <c r="X162" s="307">
        <v>0.0</v>
      </c>
      <c r="Y162" s="307">
        <v>0.0</v>
      </c>
      <c r="Z162" s="307">
        <v>0.0</v>
      </c>
      <c r="AA162" s="307">
        <v>0.0</v>
      </c>
      <c r="AB162" s="307">
        <v>0.0</v>
      </c>
      <c r="AC162" s="307"/>
      <c r="AD162" s="307"/>
      <c r="AE162" s="307"/>
      <c r="AF162" s="307"/>
      <c r="AG162" s="933">
        <f t="shared" si="63"/>
        <v>0</v>
      </c>
    </row>
    <row r="163">
      <c r="A163" s="960" t="s">
        <v>2096</v>
      </c>
      <c r="B163" s="890">
        <f t="shared" ref="B163:AF163" si="64">SUM(B155:B162)</f>
        <v>0</v>
      </c>
      <c r="C163" s="890">
        <f t="shared" si="64"/>
        <v>0</v>
      </c>
      <c r="D163" s="890">
        <f t="shared" si="64"/>
        <v>0</v>
      </c>
      <c r="E163" s="890">
        <f t="shared" si="64"/>
        <v>0</v>
      </c>
      <c r="F163" s="890">
        <f t="shared" si="64"/>
        <v>0</v>
      </c>
      <c r="G163" s="890">
        <f t="shared" si="64"/>
        <v>0</v>
      </c>
      <c r="H163" s="890">
        <f t="shared" si="64"/>
        <v>0</v>
      </c>
      <c r="I163" s="890">
        <f t="shared" si="64"/>
        <v>0</v>
      </c>
      <c r="J163" s="890">
        <f t="shared" si="64"/>
        <v>0</v>
      </c>
      <c r="K163" s="890">
        <f t="shared" si="64"/>
        <v>0</v>
      </c>
      <c r="L163" s="890">
        <f t="shared" si="64"/>
        <v>0</v>
      </c>
      <c r="M163" s="890">
        <f t="shared" si="64"/>
        <v>0</v>
      </c>
      <c r="N163" s="890">
        <f t="shared" si="64"/>
        <v>0</v>
      </c>
      <c r="O163" s="890">
        <f t="shared" si="64"/>
        <v>1</v>
      </c>
      <c r="P163" s="890">
        <f t="shared" si="64"/>
        <v>1</v>
      </c>
      <c r="Q163" s="890">
        <f t="shared" si="64"/>
        <v>1</v>
      </c>
      <c r="R163" s="890">
        <f t="shared" si="64"/>
        <v>0</v>
      </c>
      <c r="S163" s="890">
        <f t="shared" si="64"/>
        <v>0</v>
      </c>
      <c r="T163" s="890">
        <f t="shared" si="64"/>
        <v>0</v>
      </c>
      <c r="U163" s="890">
        <f t="shared" si="64"/>
        <v>0</v>
      </c>
      <c r="V163" s="890">
        <f t="shared" si="64"/>
        <v>0</v>
      </c>
      <c r="W163" s="890">
        <f t="shared" si="64"/>
        <v>0</v>
      </c>
      <c r="X163" s="890">
        <f t="shared" si="64"/>
        <v>0</v>
      </c>
      <c r="Y163" s="890">
        <f t="shared" si="64"/>
        <v>0</v>
      </c>
      <c r="Z163" s="890">
        <f t="shared" si="64"/>
        <v>0</v>
      </c>
      <c r="AA163" s="890">
        <f t="shared" si="64"/>
        <v>0</v>
      </c>
      <c r="AB163" s="890">
        <f t="shared" si="64"/>
        <v>0</v>
      </c>
      <c r="AC163" s="890">
        <f t="shared" si="64"/>
        <v>0</v>
      </c>
      <c r="AD163" s="890">
        <f t="shared" si="64"/>
        <v>0</v>
      </c>
      <c r="AE163" s="890">
        <f t="shared" si="64"/>
        <v>0</v>
      </c>
      <c r="AF163" s="890">
        <f t="shared" si="64"/>
        <v>0</v>
      </c>
      <c r="AG163" s="933">
        <f t="shared" si="63"/>
        <v>3</v>
      </c>
    </row>
    <row r="164">
      <c r="A164" s="409"/>
      <c r="B164" s="281"/>
      <c r="C164" s="281"/>
      <c r="D164" s="281"/>
      <c r="E164" s="281"/>
      <c r="F164" s="281"/>
      <c r="G164" s="281"/>
      <c r="H164" s="281"/>
      <c r="I164" s="281"/>
      <c r="J164" s="281"/>
      <c r="K164" s="281"/>
      <c r="L164" s="281"/>
      <c r="M164" s="946"/>
      <c r="N164" s="281"/>
      <c r="O164" s="281"/>
      <c r="P164" s="281"/>
      <c r="Q164" s="281"/>
      <c r="R164" s="281"/>
      <c r="S164" s="281"/>
      <c r="T164" s="281"/>
      <c r="U164" s="281"/>
      <c r="V164" s="281"/>
      <c r="W164" s="281"/>
      <c r="X164" s="281"/>
      <c r="Y164" s="281"/>
      <c r="Z164" s="281"/>
      <c r="AA164" s="281"/>
      <c r="AB164" s="281"/>
      <c r="AC164" s="281"/>
      <c r="AD164" s="281"/>
      <c r="AE164" s="281"/>
      <c r="AF164" s="281"/>
      <c r="AG164" s="933"/>
    </row>
    <row r="165">
      <c r="A165" s="409"/>
      <c r="B165" s="281"/>
      <c r="C165" s="281"/>
      <c r="D165" s="281"/>
      <c r="E165" s="281"/>
      <c r="F165" s="281"/>
      <c r="G165" s="281"/>
      <c r="H165" s="281"/>
      <c r="I165" s="281"/>
      <c r="J165" s="281"/>
      <c r="K165" s="281"/>
      <c r="L165" s="281"/>
      <c r="M165" s="946"/>
      <c r="N165" s="281"/>
      <c r="O165" s="281"/>
      <c r="P165" s="281"/>
      <c r="Q165" s="281"/>
      <c r="R165" s="281"/>
      <c r="S165" s="281"/>
      <c r="T165" s="281"/>
      <c r="U165" s="281"/>
      <c r="V165" s="281"/>
      <c r="W165" s="281"/>
      <c r="X165" s="281"/>
      <c r="Y165" s="281"/>
      <c r="Z165" s="281"/>
      <c r="AA165" s="281"/>
      <c r="AB165" s="281"/>
      <c r="AC165" s="281"/>
      <c r="AD165" s="281"/>
      <c r="AE165" s="281"/>
      <c r="AF165" s="281"/>
      <c r="AG165" s="933"/>
    </row>
    <row r="166">
      <c r="A166" s="360" t="s">
        <v>2114</v>
      </c>
      <c r="B166" s="307">
        <v>0.0</v>
      </c>
      <c r="C166" s="307">
        <v>0.0</v>
      </c>
      <c r="D166" s="307">
        <v>0.0</v>
      </c>
      <c r="E166" s="307">
        <v>0.0</v>
      </c>
      <c r="F166" s="307">
        <v>0.0</v>
      </c>
      <c r="G166" s="307">
        <v>2.0</v>
      </c>
      <c r="H166" s="307">
        <v>0.0</v>
      </c>
      <c r="I166" s="307">
        <v>0.0</v>
      </c>
      <c r="J166" s="307">
        <v>0.0</v>
      </c>
      <c r="K166" s="307">
        <v>0.0</v>
      </c>
      <c r="L166" s="307">
        <v>0.0</v>
      </c>
      <c r="M166" s="307">
        <v>0.0</v>
      </c>
      <c r="N166" s="307">
        <v>1.0</v>
      </c>
      <c r="O166" s="307">
        <v>0.0</v>
      </c>
      <c r="P166" s="307">
        <v>0.0</v>
      </c>
      <c r="Q166" s="307">
        <v>0.0</v>
      </c>
      <c r="R166" s="307">
        <v>0.0</v>
      </c>
      <c r="S166" s="307">
        <v>0.0</v>
      </c>
      <c r="T166" s="307">
        <v>2.0</v>
      </c>
      <c r="U166" s="307">
        <v>0.0</v>
      </c>
      <c r="V166" s="307">
        <v>1.0</v>
      </c>
      <c r="W166" s="307">
        <v>0.0</v>
      </c>
      <c r="X166" s="307">
        <v>0.0</v>
      </c>
      <c r="Y166" s="307">
        <v>1.0</v>
      </c>
      <c r="Z166" s="307">
        <v>0.0</v>
      </c>
      <c r="AA166" s="307">
        <v>0.0</v>
      </c>
      <c r="AB166" s="307">
        <v>0.0</v>
      </c>
      <c r="AC166" s="307"/>
      <c r="AD166" s="307"/>
      <c r="AE166" s="307"/>
      <c r="AF166" s="307"/>
      <c r="AG166" s="933">
        <f t="shared" ref="AG166:AG167" si="66">SUM(B166:AF166)</f>
        <v>7</v>
      </c>
    </row>
    <row r="167">
      <c r="A167" s="960" t="s">
        <v>2115</v>
      </c>
      <c r="B167" s="890">
        <f t="shared" ref="B167:AF167" si="65">SUM(B166)</f>
        <v>0</v>
      </c>
      <c r="C167" s="890">
        <f t="shared" si="65"/>
        <v>0</v>
      </c>
      <c r="D167" s="890">
        <f t="shared" si="65"/>
        <v>0</v>
      </c>
      <c r="E167" s="890">
        <f t="shared" si="65"/>
        <v>0</v>
      </c>
      <c r="F167" s="890">
        <f t="shared" si="65"/>
        <v>0</v>
      </c>
      <c r="G167" s="890">
        <f t="shared" si="65"/>
        <v>2</v>
      </c>
      <c r="H167" s="890">
        <f t="shared" si="65"/>
        <v>0</v>
      </c>
      <c r="I167" s="890">
        <f t="shared" si="65"/>
        <v>0</v>
      </c>
      <c r="J167" s="890">
        <f t="shared" si="65"/>
        <v>0</v>
      </c>
      <c r="K167" s="890">
        <f t="shared" si="65"/>
        <v>0</v>
      </c>
      <c r="L167" s="890">
        <f t="shared" si="65"/>
        <v>0</v>
      </c>
      <c r="M167" s="890">
        <f t="shared" si="65"/>
        <v>0</v>
      </c>
      <c r="N167" s="890">
        <f t="shared" si="65"/>
        <v>1</v>
      </c>
      <c r="O167" s="890">
        <f t="shared" si="65"/>
        <v>0</v>
      </c>
      <c r="P167" s="890">
        <f t="shared" si="65"/>
        <v>0</v>
      </c>
      <c r="Q167" s="890">
        <f t="shared" si="65"/>
        <v>0</v>
      </c>
      <c r="R167" s="890">
        <f t="shared" si="65"/>
        <v>0</v>
      </c>
      <c r="S167" s="890">
        <f t="shared" si="65"/>
        <v>0</v>
      </c>
      <c r="T167" s="890">
        <f t="shared" si="65"/>
        <v>2</v>
      </c>
      <c r="U167" s="890">
        <f t="shared" si="65"/>
        <v>0</v>
      </c>
      <c r="V167" s="890">
        <f t="shared" si="65"/>
        <v>1</v>
      </c>
      <c r="W167" s="890">
        <f t="shared" si="65"/>
        <v>0</v>
      </c>
      <c r="X167" s="890">
        <f t="shared" si="65"/>
        <v>0</v>
      </c>
      <c r="Y167" s="890">
        <f t="shared" si="65"/>
        <v>1</v>
      </c>
      <c r="Z167" s="890">
        <f t="shared" si="65"/>
        <v>0</v>
      </c>
      <c r="AA167" s="890">
        <f t="shared" si="65"/>
        <v>0</v>
      </c>
      <c r="AB167" s="890">
        <f t="shared" si="65"/>
        <v>0</v>
      </c>
      <c r="AC167" s="890">
        <f t="shared" si="65"/>
        <v>0</v>
      </c>
      <c r="AD167" s="890">
        <f t="shared" si="65"/>
        <v>0</v>
      </c>
      <c r="AE167" s="890">
        <f t="shared" si="65"/>
        <v>0</v>
      </c>
      <c r="AF167" s="890">
        <f t="shared" si="65"/>
        <v>0</v>
      </c>
      <c r="AG167" s="933">
        <f t="shared" si="66"/>
        <v>7</v>
      </c>
    </row>
    <row r="168">
      <c r="A168" s="409"/>
      <c r="B168" s="961"/>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958"/>
    </row>
    <row r="169">
      <c r="A169" s="423" t="s">
        <v>2116</v>
      </c>
      <c r="B169" s="891"/>
      <c r="C169" s="891"/>
      <c r="D169" s="891"/>
      <c r="E169" s="891"/>
      <c r="F169" s="891"/>
      <c r="G169" s="302"/>
      <c r="H169" s="891"/>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958"/>
    </row>
    <row r="170">
      <c r="A170" s="360" t="s">
        <v>2117</v>
      </c>
      <c r="B170" s="302">
        <v>0.0</v>
      </c>
      <c r="C170" s="302">
        <v>0.0</v>
      </c>
      <c r="D170" s="302">
        <v>0.0</v>
      </c>
      <c r="E170" s="302">
        <v>0.0</v>
      </c>
      <c r="F170" s="302">
        <v>0.0</v>
      </c>
      <c r="G170" s="302">
        <v>299.99</v>
      </c>
      <c r="H170" s="302">
        <v>0.0</v>
      </c>
      <c r="I170" s="302">
        <v>0.0</v>
      </c>
      <c r="J170" s="302">
        <v>0.0</v>
      </c>
      <c r="K170" s="302">
        <v>0.0</v>
      </c>
      <c r="L170" s="302">
        <v>0.0</v>
      </c>
      <c r="M170" s="302">
        <v>0.0</v>
      </c>
      <c r="N170" s="302">
        <v>0.0</v>
      </c>
      <c r="O170" s="302">
        <v>0.0</v>
      </c>
      <c r="P170" s="302">
        <v>0.0</v>
      </c>
      <c r="Q170" s="302">
        <v>0.0</v>
      </c>
      <c r="R170" s="302">
        <v>0.0</v>
      </c>
      <c r="S170" s="302">
        <v>0.0</v>
      </c>
      <c r="T170" s="302">
        <v>0.0</v>
      </c>
      <c r="U170" s="302">
        <v>0.0</v>
      </c>
      <c r="V170" s="302">
        <v>306.34</v>
      </c>
      <c r="W170" s="302">
        <v>0.0</v>
      </c>
      <c r="X170" s="302">
        <v>0.0</v>
      </c>
      <c r="Y170" s="302">
        <v>0.0</v>
      </c>
      <c r="Z170" s="302">
        <v>0.0</v>
      </c>
      <c r="AA170" s="302">
        <v>0.0</v>
      </c>
      <c r="AB170" s="302">
        <v>0.0</v>
      </c>
      <c r="AC170" s="302"/>
      <c r="AD170" s="302"/>
      <c r="AE170" s="302"/>
      <c r="AF170" s="302"/>
      <c r="AG170" s="962">
        <f t="shared" ref="AG170:AG173" si="67">SUM(B170:AF170)</f>
        <v>606.33</v>
      </c>
    </row>
    <row r="171">
      <c r="A171" s="360" t="s">
        <v>2118</v>
      </c>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962">
        <f t="shared" si="67"/>
        <v>0</v>
      </c>
    </row>
    <row r="172">
      <c r="A172" s="360" t="s">
        <v>2119</v>
      </c>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64"/>
      <c r="AD172" s="164"/>
      <c r="AE172" s="164"/>
      <c r="AF172" s="164"/>
      <c r="AG172" s="962">
        <f t="shared" si="67"/>
        <v>0</v>
      </c>
    </row>
    <row r="173">
      <c r="A173" s="421" t="s">
        <v>1440</v>
      </c>
      <c r="B173" s="414">
        <f t="shared" ref="B173:AF173" si="68">SUM(B170:B172)</f>
        <v>0</v>
      </c>
      <c r="C173" s="414">
        <f t="shared" si="68"/>
        <v>0</v>
      </c>
      <c r="D173" s="414">
        <f t="shared" si="68"/>
        <v>0</v>
      </c>
      <c r="E173" s="414">
        <f t="shared" si="68"/>
        <v>0</v>
      </c>
      <c r="F173" s="414">
        <f t="shared" si="68"/>
        <v>0</v>
      </c>
      <c r="G173" s="414">
        <f t="shared" si="68"/>
        <v>299.99</v>
      </c>
      <c r="H173" s="414">
        <f t="shared" si="68"/>
        <v>0</v>
      </c>
      <c r="I173" s="414">
        <f t="shared" si="68"/>
        <v>0</v>
      </c>
      <c r="J173" s="414">
        <f t="shared" si="68"/>
        <v>0</v>
      </c>
      <c r="K173" s="414">
        <f t="shared" si="68"/>
        <v>0</v>
      </c>
      <c r="L173" s="414">
        <f t="shared" si="68"/>
        <v>0</v>
      </c>
      <c r="M173" s="414">
        <f t="shared" si="68"/>
        <v>0</v>
      </c>
      <c r="N173" s="414">
        <f t="shared" si="68"/>
        <v>0</v>
      </c>
      <c r="O173" s="414">
        <f t="shared" si="68"/>
        <v>0</v>
      </c>
      <c r="P173" s="414">
        <f t="shared" si="68"/>
        <v>0</v>
      </c>
      <c r="Q173" s="414">
        <f t="shared" si="68"/>
        <v>0</v>
      </c>
      <c r="R173" s="414">
        <f t="shared" si="68"/>
        <v>0</v>
      </c>
      <c r="S173" s="414">
        <f t="shared" si="68"/>
        <v>0</v>
      </c>
      <c r="T173" s="414">
        <f t="shared" si="68"/>
        <v>0</v>
      </c>
      <c r="U173" s="414">
        <f t="shared" si="68"/>
        <v>0</v>
      </c>
      <c r="V173" s="414">
        <f t="shared" si="68"/>
        <v>306.34</v>
      </c>
      <c r="W173" s="414">
        <f t="shared" si="68"/>
        <v>0</v>
      </c>
      <c r="X173" s="414">
        <f t="shared" si="68"/>
        <v>0</v>
      </c>
      <c r="Y173" s="414">
        <f t="shared" si="68"/>
        <v>0</v>
      </c>
      <c r="Z173" s="414">
        <f t="shared" si="68"/>
        <v>0</v>
      </c>
      <c r="AA173" s="414">
        <f t="shared" si="68"/>
        <v>0</v>
      </c>
      <c r="AB173" s="414">
        <f t="shared" si="68"/>
        <v>0</v>
      </c>
      <c r="AC173" s="414">
        <f t="shared" si="68"/>
        <v>0</v>
      </c>
      <c r="AD173" s="414">
        <f t="shared" si="68"/>
        <v>0</v>
      </c>
      <c r="AE173" s="414">
        <f t="shared" si="68"/>
        <v>0</v>
      </c>
      <c r="AF173" s="414">
        <f t="shared" si="68"/>
        <v>0</v>
      </c>
      <c r="AG173" s="962">
        <f t="shared" si="67"/>
        <v>606.33</v>
      </c>
    </row>
    <row r="174">
      <c r="A174" s="409"/>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962"/>
    </row>
    <row r="175">
      <c r="A175" s="423" t="s">
        <v>2120</v>
      </c>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958"/>
    </row>
    <row r="176">
      <c r="A176" s="360" t="s">
        <v>2117</v>
      </c>
      <c r="B176" s="302">
        <v>0.0</v>
      </c>
      <c r="C176" s="302">
        <v>0.0</v>
      </c>
      <c r="D176" s="302">
        <v>0.0</v>
      </c>
      <c r="E176" s="361">
        <v>0.0</v>
      </c>
      <c r="F176" s="361">
        <v>0.0</v>
      </c>
      <c r="G176" s="361">
        <v>441.1</v>
      </c>
      <c r="H176" s="361">
        <v>0.0</v>
      </c>
      <c r="I176" s="361">
        <v>0.0</v>
      </c>
      <c r="J176" s="361">
        <v>0.0</v>
      </c>
      <c r="K176" s="361">
        <v>0.0</v>
      </c>
      <c r="L176" s="302">
        <v>0.0</v>
      </c>
      <c r="M176" s="361">
        <v>0.0</v>
      </c>
      <c r="N176" s="361">
        <v>56.0</v>
      </c>
      <c r="O176" s="361">
        <v>0.0</v>
      </c>
      <c r="P176" s="361">
        <v>0.0</v>
      </c>
      <c r="Q176" s="361">
        <v>0.0</v>
      </c>
      <c r="R176" s="361">
        <v>0.0</v>
      </c>
      <c r="S176" s="361">
        <v>0.0</v>
      </c>
      <c r="T176" s="361">
        <v>326.0</v>
      </c>
      <c r="U176" s="361">
        <v>0.0</v>
      </c>
      <c r="V176" s="361">
        <v>0.0</v>
      </c>
      <c r="W176" s="361">
        <v>0.0</v>
      </c>
      <c r="X176" s="302">
        <v>0.0</v>
      </c>
      <c r="Y176" s="361">
        <v>338.54</v>
      </c>
      <c r="Z176" s="361">
        <v>0.0</v>
      </c>
      <c r="AA176" s="361">
        <v>0.0</v>
      </c>
      <c r="AB176" s="361">
        <v>0.0</v>
      </c>
      <c r="AC176" s="361"/>
      <c r="AD176" s="302"/>
      <c r="AE176" s="361"/>
      <c r="AF176" s="361"/>
      <c r="AG176" s="962">
        <f t="shared" ref="AG176:AG179" si="69">SUM(B176:AF176)</f>
        <v>1161.64</v>
      </c>
    </row>
    <row r="177">
      <c r="A177" s="360" t="s">
        <v>2118</v>
      </c>
      <c r="B177" s="151"/>
      <c r="C177" s="151"/>
      <c r="D177" s="151"/>
      <c r="E177" s="151"/>
      <c r="F177" s="151"/>
      <c r="G177" s="895"/>
      <c r="H177" s="895"/>
      <c r="I177" s="895"/>
      <c r="J177" s="895"/>
      <c r="K177" s="151"/>
      <c r="L177" s="895"/>
      <c r="M177" s="895"/>
      <c r="N177" s="895"/>
      <c r="O177" s="895"/>
      <c r="P177" s="895"/>
      <c r="Q177" s="895"/>
      <c r="R177" s="895"/>
      <c r="S177" s="895"/>
      <c r="T177" s="895"/>
      <c r="U177" s="895"/>
      <c r="V177" s="895"/>
      <c r="W177" s="895"/>
      <c r="X177" s="895"/>
      <c r="Y177" s="895"/>
      <c r="Z177" s="895"/>
      <c r="AA177" s="895"/>
      <c r="AB177" s="895"/>
      <c r="AC177" s="895"/>
      <c r="AD177" s="895"/>
      <c r="AE177" s="895"/>
      <c r="AF177" s="895"/>
      <c r="AG177" s="962">
        <f t="shared" si="69"/>
        <v>0</v>
      </c>
    </row>
    <row r="178">
      <c r="A178" s="360" t="s">
        <v>2119</v>
      </c>
      <c r="B178" s="151"/>
      <c r="C178" s="151"/>
      <c r="D178" s="151"/>
      <c r="E178" s="151"/>
      <c r="F178" s="151"/>
      <c r="G178" s="895"/>
      <c r="H178" s="895"/>
      <c r="I178" s="895"/>
      <c r="J178" s="895"/>
      <c r="K178" s="151"/>
      <c r="L178" s="895"/>
      <c r="M178" s="895"/>
      <c r="N178" s="895"/>
      <c r="O178" s="895"/>
      <c r="P178" s="895"/>
      <c r="Q178" s="895"/>
      <c r="R178" s="895"/>
      <c r="S178" s="895"/>
      <c r="T178" s="895"/>
      <c r="U178" s="895"/>
      <c r="V178" s="895"/>
      <c r="W178" s="895"/>
      <c r="X178" s="895"/>
      <c r="Y178" s="895"/>
      <c r="Z178" s="895"/>
      <c r="AA178" s="895"/>
      <c r="AB178" s="895"/>
      <c r="AC178" s="895"/>
      <c r="AD178" s="895"/>
      <c r="AE178" s="895"/>
      <c r="AF178" s="895"/>
      <c r="AG178" s="962">
        <f t="shared" si="69"/>
        <v>0</v>
      </c>
    </row>
    <row r="179">
      <c r="A179" s="421" t="s">
        <v>1440</v>
      </c>
      <c r="B179" s="416">
        <f t="shared" ref="B179:AF179" si="70">sum(B176:B178)</f>
        <v>0</v>
      </c>
      <c r="C179" s="416">
        <f t="shared" si="70"/>
        <v>0</v>
      </c>
      <c r="D179" s="416">
        <f t="shared" si="70"/>
        <v>0</v>
      </c>
      <c r="E179" s="416">
        <f t="shared" si="70"/>
        <v>0</v>
      </c>
      <c r="F179" s="416">
        <f t="shared" si="70"/>
        <v>0</v>
      </c>
      <c r="G179" s="416">
        <f t="shared" si="70"/>
        <v>441.1</v>
      </c>
      <c r="H179" s="416">
        <f t="shared" si="70"/>
        <v>0</v>
      </c>
      <c r="I179" s="416">
        <f t="shared" si="70"/>
        <v>0</v>
      </c>
      <c r="J179" s="416">
        <f t="shared" si="70"/>
        <v>0</v>
      </c>
      <c r="K179" s="416">
        <f t="shared" si="70"/>
        <v>0</v>
      </c>
      <c r="L179" s="416">
        <f t="shared" si="70"/>
        <v>0</v>
      </c>
      <c r="M179" s="416">
        <f t="shared" si="70"/>
        <v>0</v>
      </c>
      <c r="N179" s="416">
        <f t="shared" si="70"/>
        <v>56</v>
      </c>
      <c r="O179" s="416">
        <f t="shared" si="70"/>
        <v>0</v>
      </c>
      <c r="P179" s="416">
        <f t="shared" si="70"/>
        <v>0</v>
      </c>
      <c r="Q179" s="416">
        <f t="shared" si="70"/>
        <v>0</v>
      </c>
      <c r="R179" s="416">
        <f t="shared" si="70"/>
        <v>0</v>
      </c>
      <c r="S179" s="416">
        <f t="shared" si="70"/>
        <v>0</v>
      </c>
      <c r="T179" s="416">
        <f t="shared" si="70"/>
        <v>326</v>
      </c>
      <c r="U179" s="416">
        <f t="shared" si="70"/>
        <v>0</v>
      </c>
      <c r="V179" s="416">
        <f t="shared" si="70"/>
        <v>0</v>
      </c>
      <c r="W179" s="416">
        <f t="shared" si="70"/>
        <v>0</v>
      </c>
      <c r="X179" s="416">
        <f t="shared" si="70"/>
        <v>0</v>
      </c>
      <c r="Y179" s="416">
        <f t="shared" si="70"/>
        <v>338.54</v>
      </c>
      <c r="Z179" s="416">
        <f t="shared" si="70"/>
        <v>0</v>
      </c>
      <c r="AA179" s="416">
        <f t="shared" si="70"/>
        <v>0</v>
      </c>
      <c r="AB179" s="416">
        <f t="shared" si="70"/>
        <v>0</v>
      </c>
      <c r="AC179" s="416">
        <f t="shared" si="70"/>
        <v>0</v>
      </c>
      <c r="AD179" s="416">
        <f t="shared" si="70"/>
        <v>0</v>
      </c>
      <c r="AE179" s="416">
        <f t="shared" si="70"/>
        <v>0</v>
      </c>
      <c r="AF179" s="416">
        <f t="shared" si="70"/>
        <v>0</v>
      </c>
      <c r="AG179" s="962">
        <f t="shared" si="69"/>
        <v>1161.64</v>
      </c>
    </row>
    <row r="180">
      <c r="A180" s="409"/>
      <c r="B180" s="963"/>
      <c r="C180" s="963"/>
      <c r="D180" s="963"/>
      <c r="E180" s="963"/>
      <c r="F180" s="963"/>
      <c r="G180" s="963"/>
      <c r="H180" s="963"/>
      <c r="I180" s="963"/>
      <c r="J180" s="963"/>
      <c r="K180" s="963"/>
      <c r="L180" s="963"/>
      <c r="M180" s="963"/>
      <c r="N180" s="963"/>
      <c r="O180" s="963"/>
      <c r="P180" s="963"/>
      <c r="Q180" s="963"/>
      <c r="R180" s="963"/>
      <c r="S180" s="963"/>
      <c r="T180" s="963"/>
      <c r="U180" s="963"/>
      <c r="V180" s="963"/>
      <c r="W180" s="963"/>
      <c r="X180" s="963"/>
      <c r="Y180" s="963"/>
      <c r="Z180" s="963"/>
      <c r="AA180" s="963"/>
      <c r="AB180" s="963"/>
      <c r="AC180" s="963"/>
      <c r="AD180" s="963"/>
      <c r="AE180" s="963"/>
      <c r="AF180" s="963"/>
      <c r="AG180" s="958"/>
    </row>
    <row r="181">
      <c r="A181" s="409"/>
      <c r="B181" s="963"/>
      <c r="C181" s="963"/>
      <c r="D181" s="963"/>
      <c r="E181" s="963"/>
      <c r="F181" s="963"/>
      <c r="G181" s="963"/>
      <c r="H181" s="963"/>
      <c r="I181" s="963"/>
      <c r="J181" s="963"/>
      <c r="K181" s="963"/>
      <c r="L181" s="963"/>
      <c r="M181" s="963"/>
      <c r="N181" s="963"/>
      <c r="O181" s="963"/>
      <c r="P181" s="963"/>
      <c r="Q181" s="963"/>
      <c r="R181" s="963"/>
      <c r="S181" s="963"/>
      <c r="T181" s="963"/>
      <c r="U181" s="963"/>
      <c r="V181" s="963"/>
      <c r="W181" s="963"/>
      <c r="X181" s="963"/>
      <c r="Y181" s="963"/>
      <c r="Z181" s="963"/>
      <c r="AA181" s="963"/>
      <c r="AB181" s="963"/>
      <c r="AC181" s="963"/>
      <c r="AD181" s="963"/>
      <c r="AE181" s="963"/>
      <c r="AF181" s="963"/>
      <c r="AG181" s="958"/>
    </row>
    <row r="182">
      <c r="A182" s="387" t="s">
        <v>2121</v>
      </c>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958"/>
    </row>
    <row r="183">
      <c r="A183" s="388" t="s">
        <v>2122</v>
      </c>
      <c r="B183" s="181" t="str">
        <f t="shared" ref="B183:AF183" si="71">#REF!</f>
        <v>#REF!</v>
      </c>
      <c r="C183" s="181" t="str">
        <f t="shared" si="71"/>
        <v>#REF!</v>
      </c>
      <c r="D183" s="181" t="str">
        <f t="shared" si="71"/>
        <v>#REF!</v>
      </c>
      <c r="E183" s="181" t="str">
        <f t="shared" si="71"/>
        <v>#REF!</v>
      </c>
      <c r="F183" s="181" t="str">
        <f t="shared" si="71"/>
        <v>#REF!</v>
      </c>
      <c r="G183" s="181" t="str">
        <f t="shared" si="71"/>
        <v>#REF!</v>
      </c>
      <c r="H183" s="181" t="str">
        <f t="shared" si="71"/>
        <v>#REF!</v>
      </c>
      <c r="I183" s="181" t="str">
        <f t="shared" si="71"/>
        <v>#REF!</v>
      </c>
      <c r="J183" s="181" t="str">
        <f t="shared" si="71"/>
        <v>#REF!</v>
      </c>
      <c r="K183" s="181" t="str">
        <f t="shared" si="71"/>
        <v>#REF!</v>
      </c>
      <c r="L183" s="181" t="str">
        <f t="shared" si="71"/>
        <v>#REF!</v>
      </c>
      <c r="M183" s="181" t="str">
        <f t="shared" si="71"/>
        <v>#REF!</v>
      </c>
      <c r="N183" s="181" t="str">
        <f t="shared" si="71"/>
        <v>#REF!</v>
      </c>
      <c r="O183" s="181" t="str">
        <f t="shared" si="71"/>
        <v>#REF!</v>
      </c>
      <c r="P183" s="181" t="str">
        <f t="shared" si="71"/>
        <v>#REF!</v>
      </c>
      <c r="Q183" s="181" t="str">
        <f t="shared" si="71"/>
        <v>#REF!</v>
      </c>
      <c r="R183" s="181" t="str">
        <f t="shared" si="71"/>
        <v>#REF!</v>
      </c>
      <c r="S183" s="181" t="str">
        <f t="shared" si="71"/>
        <v>#REF!</v>
      </c>
      <c r="T183" s="181" t="str">
        <f t="shared" si="71"/>
        <v>#REF!</v>
      </c>
      <c r="U183" s="181" t="str">
        <f t="shared" si="71"/>
        <v>#REF!</v>
      </c>
      <c r="V183" s="181" t="str">
        <f t="shared" si="71"/>
        <v>#REF!</v>
      </c>
      <c r="W183" s="181" t="str">
        <f t="shared" si="71"/>
        <v>#REF!</v>
      </c>
      <c r="X183" s="181" t="str">
        <f t="shared" si="71"/>
        <v>#REF!</v>
      </c>
      <c r="Y183" s="181" t="str">
        <f t="shared" si="71"/>
        <v>#REF!</v>
      </c>
      <c r="Z183" s="181" t="str">
        <f t="shared" si="71"/>
        <v>#REF!</v>
      </c>
      <c r="AA183" s="181" t="str">
        <f t="shared" si="71"/>
        <v>#REF!</v>
      </c>
      <c r="AB183" s="181" t="str">
        <f t="shared" si="71"/>
        <v>#REF!</v>
      </c>
      <c r="AC183" s="181" t="str">
        <f t="shared" si="71"/>
        <v>#REF!</v>
      </c>
      <c r="AD183" s="181" t="str">
        <f t="shared" si="71"/>
        <v>#REF!</v>
      </c>
      <c r="AE183" s="181" t="str">
        <f t="shared" si="71"/>
        <v>#REF!</v>
      </c>
      <c r="AF183" s="181" t="str">
        <f t="shared" si="71"/>
        <v>#REF!</v>
      </c>
      <c r="AG183" s="940" t="str">
        <f t="shared" ref="AG183:AG201" si="72">SUM(B183:AF183)</f>
        <v>#REF!</v>
      </c>
    </row>
    <row r="184">
      <c r="A184" s="964" t="s">
        <v>2123</v>
      </c>
      <c r="B184" s="181">
        <f>(B93+B94)*'Data - P&amp;L'!$C$3</f>
        <v>0</v>
      </c>
      <c r="C184" s="181">
        <f>(C93+C94)*'Data - P&amp;L'!$C$3</f>
        <v>0</v>
      </c>
      <c r="D184" s="181">
        <f>(D93+D94)*'Data - P&amp;L'!$C$3</f>
        <v>0</v>
      </c>
      <c r="E184" s="181">
        <f>(E93+E94)*'Data - P&amp;L'!$C$3</f>
        <v>0</v>
      </c>
      <c r="F184" s="181">
        <f>(F93+F94)*'Data - P&amp;L'!$C$3</f>
        <v>0</v>
      </c>
      <c r="G184" s="181">
        <f>(G93+G94)*'Data - P&amp;L'!$C$3</f>
        <v>-167.74</v>
      </c>
      <c r="H184" s="181">
        <f>(H93+H94)*'Data - P&amp;L'!$C$3</f>
        <v>167.74</v>
      </c>
      <c r="I184" s="181">
        <f>(I93+I94)*'Data - P&amp;L'!$C$3</f>
        <v>167.74</v>
      </c>
      <c r="J184" s="181">
        <f>(J93+J94)*'Data - P&amp;L'!$C$3</f>
        <v>83.87</v>
      </c>
      <c r="K184" s="181">
        <f>(K93+K94)*'Data - P&amp;L'!$C$3</f>
        <v>167.74</v>
      </c>
      <c r="L184" s="181">
        <f>(L93+L94)*'Data - P&amp;L'!$C$3</f>
        <v>83.87</v>
      </c>
      <c r="M184" s="181">
        <f>(M93+M94)*'Data - P&amp;L'!$C$3</f>
        <v>419.35</v>
      </c>
      <c r="N184" s="181">
        <f>(N93+N94)*'Data - P&amp;L'!$C$3</f>
        <v>419.35</v>
      </c>
      <c r="O184" s="181">
        <f>(O93+O94)*'Data - P&amp;L'!$C$3</f>
        <v>0</v>
      </c>
      <c r="P184" s="181">
        <f>(P93+P94)*'Data - P&amp;L'!$C$3</f>
        <v>0</v>
      </c>
      <c r="Q184" s="181">
        <f>(Q93+Q94)*'Data - P&amp;L'!$C$3</f>
        <v>0</v>
      </c>
      <c r="R184" s="181">
        <f>(R93+R94)*'Data - P&amp;L'!$C$3</f>
        <v>0</v>
      </c>
      <c r="S184" s="181">
        <f>(S93+S94)*'Data - P&amp;L'!$C$3</f>
        <v>0</v>
      </c>
      <c r="T184" s="181">
        <f>(T93+T94)*'Data - P&amp;L'!$C$3</f>
        <v>-83.87</v>
      </c>
      <c r="U184" s="181">
        <f>(U93+U94)*'Data - P&amp;L'!$C$3</f>
        <v>0</v>
      </c>
      <c r="V184" s="181">
        <f>(V93+V94)*'Data - P&amp;L'!$C$3</f>
        <v>0</v>
      </c>
      <c r="W184" s="181">
        <f>(W93+W94)*'Data - P&amp;L'!$C$3</f>
        <v>0</v>
      </c>
      <c r="X184" s="181">
        <f>(X93+X94)*'Data - P&amp;L'!$C$3</f>
        <v>0</v>
      </c>
      <c r="Y184" s="181">
        <f>(Y93+Y94)*'Data - P&amp;L'!$C$3</f>
        <v>0</v>
      </c>
      <c r="Z184" s="181">
        <f>(Z93+Z94)*'Data - P&amp;L'!$C$3</f>
        <v>0</v>
      </c>
      <c r="AA184" s="181">
        <f>(AA93+AA94)*'Data - P&amp;L'!$C$3</f>
        <v>0</v>
      </c>
      <c r="AB184" s="181">
        <f>(AB93+AB94)*'Data - P&amp;L'!$C$3</f>
        <v>0</v>
      </c>
      <c r="AC184" s="181">
        <f>(AC93+AC94)*'Data - P&amp;L'!$C$3</f>
        <v>0</v>
      </c>
      <c r="AD184" s="181">
        <f>(AD93+AD94)*'Data - P&amp;L'!$C$3</f>
        <v>0</v>
      </c>
      <c r="AE184" s="181">
        <f>(AE93+AE94)*'Data - P&amp;L'!$C$3</f>
        <v>0</v>
      </c>
      <c r="AF184" s="181">
        <f>(AF93+AF94)*'Data - P&amp;L'!$C$3</f>
        <v>0</v>
      </c>
      <c r="AG184" s="940">
        <f t="shared" si="72"/>
        <v>1258.05</v>
      </c>
    </row>
    <row r="185">
      <c r="A185" s="965" t="s">
        <v>2124</v>
      </c>
      <c r="B185" s="181">
        <f>(B184)*'Data - P&amp;L'!$L$5</f>
        <v>0</v>
      </c>
      <c r="C185" s="181">
        <f>(C184)*'Data - P&amp;L'!$L$5</f>
        <v>0</v>
      </c>
      <c r="D185" s="181">
        <f>(D184)*'Data - P&amp;L'!$L$5</f>
        <v>0</v>
      </c>
      <c r="E185" s="181">
        <f>(E184)*'Data - P&amp;L'!$L$5</f>
        <v>0</v>
      </c>
      <c r="F185" s="181">
        <f>(F184)*'Data - P&amp;L'!$L$5</f>
        <v>0</v>
      </c>
      <c r="G185" s="181">
        <f>(G184)*'Data - P&amp;L'!$L$5</f>
        <v>-12.5805</v>
      </c>
      <c r="H185" s="181">
        <f>(H184)*'Data - P&amp;L'!$L$5</f>
        <v>12.5805</v>
      </c>
      <c r="I185" s="181">
        <f>(I184)*'Data - P&amp;L'!$L$5</f>
        <v>12.5805</v>
      </c>
      <c r="J185" s="181">
        <f>(J184)*'Data - P&amp;L'!$L$5</f>
        <v>6.29025</v>
      </c>
      <c r="K185" s="181">
        <f>(K184)*'Data - P&amp;L'!$L$5</f>
        <v>12.5805</v>
      </c>
      <c r="L185" s="181">
        <f>(L184)*'Data - P&amp;L'!$L$5</f>
        <v>6.29025</v>
      </c>
      <c r="M185" s="181">
        <f>(M184)*'Data - P&amp;L'!$L$5</f>
        <v>31.45125</v>
      </c>
      <c r="N185" s="181">
        <f>(N184)*'Data - P&amp;L'!$L$5</f>
        <v>31.45125</v>
      </c>
      <c r="O185" s="181">
        <f>(O184)*'Data - P&amp;L'!$L$5</f>
        <v>0</v>
      </c>
      <c r="P185" s="181">
        <f>(P184)*'Data - P&amp;L'!$L$5</f>
        <v>0</v>
      </c>
      <c r="Q185" s="181">
        <f>(Q184)*'Data - P&amp;L'!$L$5</f>
        <v>0</v>
      </c>
      <c r="R185" s="181">
        <f>(R184)*'Data - P&amp;L'!$L$5</f>
        <v>0</v>
      </c>
      <c r="S185" s="181">
        <f>(S184)*'Data - P&amp;L'!$L$5</f>
        <v>0</v>
      </c>
      <c r="T185" s="181">
        <f>(T184)*'Data - P&amp;L'!$L$5</f>
        <v>-6.29025</v>
      </c>
      <c r="U185" s="181">
        <f>(U184)*'Data - P&amp;L'!$L$5</f>
        <v>0</v>
      </c>
      <c r="V185" s="181">
        <f>(V184)*'Data - P&amp;L'!$L$5</f>
        <v>0</v>
      </c>
      <c r="W185" s="181">
        <f>(W184)*'Data - P&amp;L'!$L$5</f>
        <v>0</v>
      </c>
      <c r="X185" s="181">
        <f>(X184)*'Data - P&amp;L'!$L$5</f>
        <v>0</v>
      </c>
      <c r="Y185" s="181">
        <f>(Y184)*'Data - P&amp;L'!$L$5</f>
        <v>0</v>
      </c>
      <c r="Z185" s="181">
        <f>(Z184)*'Data - P&amp;L'!$L$5</f>
        <v>0</v>
      </c>
      <c r="AA185" s="181">
        <f>(AA184)*'Data - P&amp;L'!$L$5</f>
        <v>0</v>
      </c>
      <c r="AB185" s="181">
        <f>(AB184)*'Data - P&amp;L'!$L$5</f>
        <v>0</v>
      </c>
      <c r="AC185" s="181">
        <f>(AC184)*'Data - P&amp;L'!$L$5</f>
        <v>0</v>
      </c>
      <c r="AD185" s="181">
        <f>(AD184)*'Data - P&amp;L'!$L$5</f>
        <v>0</v>
      </c>
      <c r="AE185" s="181">
        <f>(AE184)*'Data - P&amp;L'!$L$5</f>
        <v>0</v>
      </c>
      <c r="AF185" s="181">
        <f>(AF184)*'Data - P&amp;L'!$L$5</f>
        <v>0</v>
      </c>
      <c r="AG185" s="940">
        <f t="shared" si="72"/>
        <v>94.35375</v>
      </c>
    </row>
    <row r="186">
      <c r="A186" s="964" t="s">
        <v>2125</v>
      </c>
      <c r="B186" s="181">
        <f>(B95+B96)*'Data - P&amp;L'!$C$4</f>
        <v>573.48</v>
      </c>
      <c r="C186" s="181">
        <f>(C95+C96)*'Data - P&amp;L'!$C$4</f>
        <v>95.58</v>
      </c>
      <c r="D186" s="181">
        <f>(D95+D96)*'Data - P&amp;L'!$C$4</f>
        <v>191.16</v>
      </c>
      <c r="E186" s="181">
        <f>(E95+E96)*'Data - P&amp;L'!$C$4</f>
        <v>95.58</v>
      </c>
      <c r="F186" s="181">
        <f>(F95+F96)*'Data - P&amp;L'!$C$4</f>
        <v>95.58</v>
      </c>
      <c r="G186" s="181">
        <f>(G95+G96)*'Data - P&amp;L'!$C$4</f>
        <v>-95.58</v>
      </c>
      <c r="H186" s="181">
        <f>(H95+H96)*'Data - P&amp;L'!$C$4</f>
        <v>286.74</v>
      </c>
      <c r="I186" s="181">
        <f>(I95+I96)*'Data - P&amp;L'!$C$4</f>
        <v>1624.86</v>
      </c>
      <c r="J186" s="181">
        <f>(J95+J96)*'Data - P&amp;L'!$C$4</f>
        <v>191.16</v>
      </c>
      <c r="K186" s="181">
        <f>(K95+K96)*'Data - P&amp;L'!$C$4</f>
        <v>191.16</v>
      </c>
      <c r="L186" s="181">
        <f>(L95+L96)*'Data - P&amp;L'!$C$4</f>
        <v>382.32</v>
      </c>
      <c r="M186" s="181">
        <f>(M95+M96)*'Data - P&amp;L'!$C$4</f>
        <v>8315.46</v>
      </c>
      <c r="N186" s="181">
        <f>(N95+N96)*'Data - P&amp;L'!$C$4</f>
        <v>2293.92</v>
      </c>
      <c r="O186" s="181">
        <f>(O95+O96)*'Data - P&amp;L'!$C$4</f>
        <v>0</v>
      </c>
      <c r="P186" s="181">
        <f>(P95+P96)*'Data - P&amp;L'!$C$4</f>
        <v>0</v>
      </c>
      <c r="Q186" s="181">
        <f>(Q95+Q96)*'Data - P&amp;L'!$C$4</f>
        <v>0</v>
      </c>
      <c r="R186" s="181">
        <f>(R95+R96)*'Data - P&amp;L'!$C$4</f>
        <v>286.74</v>
      </c>
      <c r="S186" s="181">
        <f>(S95+S96)*'Data - P&amp;L'!$C$4</f>
        <v>191.16</v>
      </c>
      <c r="T186" s="181">
        <f>(T95+T96)*'Data - P&amp;L'!$C$4</f>
        <v>0</v>
      </c>
      <c r="U186" s="181">
        <f>(U95+U96)*'Data - P&amp;L'!$C$4</f>
        <v>0</v>
      </c>
      <c r="V186" s="181">
        <f>(V95+V96)*'Data - P&amp;L'!$C$4</f>
        <v>-95.58</v>
      </c>
      <c r="W186" s="181">
        <f>(W95+W96)*'Data - P&amp;L'!$C$4</f>
        <v>0</v>
      </c>
      <c r="X186" s="181">
        <f>(X95+X96)*'Data - P&amp;L'!$C$4</f>
        <v>0</v>
      </c>
      <c r="Y186" s="181">
        <f>(Y95+Y96)*'Data - P&amp;L'!$C$4</f>
        <v>-95.58</v>
      </c>
      <c r="Z186" s="181">
        <f>(Z95+Z96)*'Data - P&amp;L'!$C$4</f>
        <v>0</v>
      </c>
      <c r="AA186" s="181">
        <f>(AA95+AA96)*'Data - P&amp;L'!$C$4</f>
        <v>0</v>
      </c>
      <c r="AB186" s="181">
        <f>(AB95+AB96)*'Data - P&amp;L'!$C$4</f>
        <v>0</v>
      </c>
      <c r="AC186" s="181">
        <f>(AC95+AC96)*'Data - P&amp;L'!$C$4</f>
        <v>0</v>
      </c>
      <c r="AD186" s="181">
        <f>(AD95+AD96)*'Data - P&amp;L'!$C$4</f>
        <v>0</v>
      </c>
      <c r="AE186" s="181">
        <f>(AE95+AE96)*'Data - P&amp;L'!$C$4</f>
        <v>0</v>
      </c>
      <c r="AF186" s="181">
        <f>(AF95+AF96)*'Data - P&amp;L'!$C$4</f>
        <v>0</v>
      </c>
      <c r="AG186" s="940">
        <f t="shared" si="72"/>
        <v>14528.16</v>
      </c>
    </row>
    <row r="187">
      <c r="A187" s="965" t="s">
        <v>2126</v>
      </c>
      <c r="B187" s="181">
        <f>(B186)*'Data - P&amp;L'!$L$5</f>
        <v>43.011</v>
      </c>
      <c r="C187" s="181">
        <f>(C186)*'Data - P&amp;L'!$L$5</f>
        <v>7.1685</v>
      </c>
      <c r="D187" s="181">
        <f>(D186)*'Data - P&amp;L'!$L$5</f>
        <v>14.337</v>
      </c>
      <c r="E187" s="181">
        <f>(E186)*'Data - P&amp;L'!$L$5</f>
        <v>7.1685</v>
      </c>
      <c r="F187" s="181">
        <f>(F186)*'Data - P&amp;L'!$L$5</f>
        <v>7.1685</v>
      </c>
      <c r="G187" s="181">
        <f>(G186)*'Data - P&amp;L'!$L$5</f>
        <v>-7.1685</v>
      </c>
      <c r="H187" s="181">
        <f>(H186)*'Data - P&amp;L'!$L$5</f>
        <v>21.5055</v>
      </c>
      <c r="I187" s="181">
        <f>(I186)*'Data - P&amp;L'!$L$5</f>
        <v>121.8645</v>
      </c>
      <c r="J187" s="181">
        <f>(J186)*'Data - P&amp;L'!$L$5</f>
        <v>14.337</v>
      </c>
      <c r="K187" s="181">
        <f>(K186)*'Data - P&amp;L'!$L$5</f>
        <v>14.337</v>
      </c>
      <c r="L187" s="181">
        <f>(L186)*'Data - P&amp;L'!$L$5</f>
        <v>28.674</v>
      </c>
      <c r="M187" s="181">
        <f>(M186)*'Data - P&amp;L'!$L$5</f>
        <v>623.6595</v>
      </c>
      <c r="N187" s="181">
        <f>(N186)*'Data - P&amp;L'!$L$5</f>
        <v>172.044</v>
      </c>
      <c r="O187" s="181">
        <f>(O186)*'Data - P&amp;L'!$L$5</f>
        <v>0</v>
      </c>
      <c r="P187" s="181">
        <f>(P186)*'Data - P&amp;L'!$L$5</f>
        <v>0</v>
      </c>
      <c r="Q187" s="181">
        <f>(Q186)*'Data - P&amp;L'!$L$5</f>
        <v>0</v>
      </c>
      <c r="R187" s="181">
        <f>(R186)*'Data - P&amp;L'!$L$5</f>
        <v>21.5055</v>
      </c>
      <c r="S187" s="181">
        <f>(S186)*'Data - P&amp;L'!$L$5</f>
        <v>14.337</v>
      </c>
      <c r="T187" s="181">
        <f>(T186)*'Data - P&amp;L'!$L$5</f>
        <v>0</v>
      </c>
      <c r="U187" s="181">
        <f>(U186)*'Data - P&amp;L'!$L$5</f>
        <v>0</v>
      </c>
      <c r="V187" s="181">
        <f>(V186)*'Data - P&amp;L'!$L$5</f>
        <v>-7.1685</v>
      </c>
      <c r="W187" s="181">
        <f>(W186)*'Data - P&amp;L'!$L$5</f>
        <v>0</v>
      </c>
      <c r="X187" s="181">
        <f>(X186)*'Data - P&amp;L'!$L$5</f>
        <v>0</v>
      </c>
      <c r="Y187" s="181">
        <f>(Y186)*'Data - P&amp;L'!$L$5</f>
        <v>-7.1685</v>
      </c>
      <c r="Z187" s="181">
        <f>(Z186)*'Data - P&amp;L'!$L$5</f>
        <v>0</v>
      </c>
      <c r="AA187" s="181">
        <f>(AA186)*'Data - P&amp;L'!$L$5</f>
        <v>0</v>
      </c>
      <c r="AB187" s="181">
        <f>(AB186)*'Data - P&amp;L'!$L$5</f>
        <v>0</v>
      </c>
      <c r="AC187" s="181">
        <f>(AC186)*'Data - P&amp;L'!$L$5</f>
        <v>0</v>
      </c>
      <c r="AD187" s="181">
        <f>(AD186)*'Data - P&amp;L'!$L$5</f>
        <v>0</v>
      </c>
      <c r="AE187" s="181">
        <f>(AE186)*'Data - P&amp;L'!$L$5</f>
        <v>0</v>
      </c>
      <c r="AF187" s="181">
        <f>(AF186)*'Data - P&amp;L'!$L$5</f>
        <v>0</v>
      </c>
      <c r="AG187" s="940">
        <f t="shared" si="72"/>
        <v>1089.612</v>
      </c>
    </row>
    <row r="188">
      <c r="A188" s="964" t="s">
        <v>2127</v>
      </c>
      <c r="B188" s="181">
        <f>B99*'Data - P&amp;L'!$C$6</f>
        <v>0</v>
      </c>
      <c r="C188" s="181">
        <f>C99*'Data - P&amp;L'!$C$6</f>
        <v>0</v>
      </c>
      <c r="D188" s="181">
        <f>D99*'Data - P&amp;L'!$C$6</f>
        <v>0</v>
      </c>
      <c r="E188" s="181">
        <f>E99*'Data - P&amp;L'!$C$6</f>
        <v>0</v>
      </c>
      <c r="F188" s="181">
        <f>F99*'Data - P&amp;L'!$C$6</f>
        <v>0</v>
      </c>
      <c r="G188" s="181">
        <f>G99*'Data - P&amp;L'!$C$6</f>
        <v>0</v>
      </c>
      <c r="H188" s="181">
        <f>H99*'Data - P&amp;L'!$C$6</f>
        <v>0</v>
      </c>
      <c r="I188" s="181">
        <f>I99*'Data - P&amp;L'!$C$6</f>
        <v>0</v>
      </c>
      <c r="J188" s="181">
        <f>J99*'Data - P&amp;L'!$C$6</f>
        <v>0</v>
      </c>
      <c r="K188" s="181">
        <f>K99*'Data - P&amp;L'!$C$6</f>
        <v>0</v>
      </c>
      <c r="L188" s="181">
        <f>L99*'Data - P&amp;L'!$C$6</f>
        <v>0</v>
      </c>
      <c r="M188" s="181">
        <f>M99*'Data - P&amp;L'!$C$6</f>
        <v>0</v>
      </c>
      <c r="N188" s="181">
        <f>N99*'Data - P&amp;L'!$C$6</f>
        <v>0</v>
      </c>
      <c r="O188" s="181">
        <f>O99*'Data - P&amp;L'!$C$6</f>
        <v>0</v>
      </c>
      <c r="P188" s="181">
        <f>P99*'Data - P&amp;L'!$C$6</f>
        <v>0</v>
      </c>
      <c r="Q188" s="181">
        <f>Q99*'Data - P&amp;L'!$C$6</f>
        <v>0</v>
      </c>
      <c r="R188" s="181">
        <f>R99*'Data - P&amp;L'!$C$6</f>
        <v>0</v>
      </c>
      <c r="S188" s="181">
        <f>S99*'Data - P&amp;L'!$C$6</f>
        <v>0</v>
      </c>
      <c r="T188" s="181">
        <f>T99*'Data - P&amp;L'!$C$6</f>
        <v>-4.93</v>
      </c>
      <c r="U188" s="181">
        <f>U99*'Data - P&amp;L'!$C$6</f>
        <v>0</v>
      </c>
      <c r="V188" s="181">
        <f>V99*'Data - P&amp;L'!$C$6</f>
        <v>0</v>
      </c>
      <c r="W188" s="181">
        <f>W99*'Data - P&amp;L'!$C$6</f>
        <v>0</v>
      </c>
      <c r="X188" s="181">
        <f>X99*'Data - P&amp;L'!$C$6</f>
        <v>0</v>
      </c>
      <c r="Y188" s="181">
        <f>Y99*'Data - P&amp;L'!$C$6</f>
        <v>0</v>
      </c>
      <c r="Z188" s="181">
        <f>Z99*'Data - P&amp;L'!$C$6</f>
        <v>0</v>
      </c>
      <c r="AA188" s="181">
        <f>AA99*'Data - P&amp;L'!$C$6</f>
        <v>0</v>
      </c>
      <c r="AB188" s="181">
        <f>AB99*'Data - P&amp;L'!$C$6</f>
        <v>0</v>
      </c>
      <c r="AC188" s="181">
        <f>AC99*'Data - P&amp;L'!$C$6</f>
        <v>0</v>
      </c>
      <c r="AD188" s="181">
        <f>AD99*'Data - P&amp;L'!$C$6</f>
        <v>0</v>
      </c>
      <c r="AE188" s="181">
        <f>AE99*'Data - P&amp;L'!$C$6</f>
        <v>0</v>
      </c>
      <c r="AF188" s="181">
        <f>AF99*'Data - P&amp;L'!$C$6</f>
        <v>0</v>
      </c>
      <c r="AG188" s="940">
        <f t="shared" si="72"/>
        <v>-4.93</v>
      </c>
    </row>
    <row r="189">
      <c r="A189" s="965" t="s">
        <v>2128</v>
      </c>
      <c r="B189" s="181">
        <f>B188*'Data - P&amp;L'!$L$5</f>
        <v>0</v>
      </c>
      <c r="C189" s="181">
        <f>C188*'Data - P&amp;L'!$L$5</f>
        <v>0</v>
      </c>
      <c r="D189" s="181">
        <f>D188*'Data - P&amp;L'!$L$5</f>
        <v>0</v>
      </c>
      <c r="E189" s="181">
        <f>E188*'Data - P&amp;L'!$L$5</f>
        <v>0</v>
      </c>
      <c r="F189" s="181">
        <f>F188*'Data - P&amp;L'!$L$5</f>
        <v>0</v>
      </c>
      <c r="G189" s="181">
        <f>G188*'Data - P&amp;L'!$L$5</f>
        <v>0</v>
      </c>
      <c r="H189" s="181">
        <f>H188*'Data - P&amp;L'!$L$5</f>
        <v>0</v>
      </c>
      <c r="I189" s="181">
        <f>I188*'Data - P&amp;L'!$L$5</f>
        <v>0</v>
      </c>
      <c r="J189" s="181">
        <f>J188*'Data - P&amp;L'!$L$5</f>
        <v>0</v>
      </c>
      <c r="K189" s="181">
        <f>K188*'Data - P&amp;L'!$L$5</f>
        <v>0</v>
      </c>
      <c r="L189" s="181">
        <f>L188*'Data - P&amp;L'!$L$5</f>
        <v>0</v>
      </c>
      <c r="M189" s="181">
        <f>M188*'Data - P&amp;L'!$L$5</f>
        <v>0</v>
      </c>
      <c r="N189" s="181">
        <f>N188*'Data - P&amp;L'!$L$5</f>
        <v>0</v>
      </c>
      <c r="O189" s="181">
        <f>O188*'Data - P&amp;L'!$L$5</f>
        <v>0</v>
      </c>
      <c r="P189" s="181">
        <f>P188*'Data - P&amp;L'!$L$5</f>
        <v>0</v>
      </c>
      <c r="Q189" s="181">
        <f>Q188*'Data - P&amp;L'!$L$5</f>
        <v>0</v>
      </c>
      <c r="R189" s="181">
        <f>R188*'Data - P&amp;L'!$L$5</f>
        <v>0</v>
      </c>
      <c r="S189" s="181">
        <f>S188*'Data - P&amp;L'!$L$5</f>
        <v>0</v>
      </c>
      <c r="T189" s="181">
        <f>T188*'Data - P&amp;L'!$L$5</f>
        <v>-0.36975</v>
      </c>
      <c r="U189" s="181">
        <f>U188*'Data - P&amp;L'!$L$5</f>
        <v>0</v>
      </c>
      <c r="V189" s="181">
        <f>V188*'Data - P&amp;L'!$L$5</f>
        <v>0</v>
      </c>
      <c r="W189" s="181">
        <f>W188*'Data - P&amp;L'!$L$5</f>
        <v>0</v>
      </c>
      <c r="X189" s="181">
        <f>X188*'Data - P&amp;L'!$L$5</f>
        <v>0</v>
      </c>
      <c r="Y189" s="181">
        <f>Y188*'Data - P&amp;L'!$L$5</f>
        <v>0</v>
      </c>
      <c r="Z189" s="181">
        <f>Z188*'Data - P&amp;L'!$L$5</f>
        <v>0</v>
      </c>
      <c r="AA189" s="181">
        <f>AA188*'Data - P&amp;L'!$L$5</f>
        <v>0</v>
      </c>
      <c r="AB189" s="181">
        <f>AB188*'Data - P&amp;L'!$L$5</f>
        <v>0</v>
      </c>
      <c r="AC189" s="181">
        <f>AC188*'Data - P&amp;L'!$L$5</f>
        <v>0</v>
      </c>
      <c r="AD189" s="181">
        <f>AD188*'Data - P&amp;L'!$L$5</f>
        <v>0</v>
      </c>
      <c r="AE189" s="181">
        <f>AE188*'Data - P&amp;L'!$L$5</f>
        <v>0</v>
      </c>
      <c r="AF189" s="181">
        <f>AF188*'Data - P&amp;L'!$L$5</f>
        <v>0</v>
      </c>
      <c r="AG189" s="940">
        <f t="shared" si="72"/>
        <v>-0.36975</v>
      </c>
    </row>
    <row r="190">
      <c r="A190" s="965" t="s">
        <v>2129</v>
      </c>
      <c r="B190" s="181">
        <f>B188*'Data - P&amp;L'!$L$4</f>
        <v>0</v>
      </c>
      <c r="C190" s="181">
        <f>C188*'Data - P&amp;L'!$L$4</f>
        <v>0</v>
      </c>
      <c r="D190" s="181">
        <f>D188*'Data - P&amp;L'!$L$4</f>
        <v>0</v>
      </c>
      <c r="E190" s="181">
        <f>E188*'Data - P&amp;L'!$L$4</f>
        <v>0</v>
      </c>
      <c r="F190" s="181">
        <f>F188*'Data - P&amp;L'!$L$4</f>
        <v>0</v>
      </c>
      <c r="G190" s="181">
        <f>G188*'Data - P&amp;L'!$L$4</f>
        <v>0</v>
      </c>
      <c r="H190" s="181">
        <f>H188*'Data - P&amp;L'!$L$4</f>
        <v>0</v>
      </c>
      <c r="I190" s="181">
        <f>I188*'Data - P&amp;L'!$L$4</f>
        <v>0</v>
      </c>
      <c r="J190" s="181">
        <f>J188*'Data - P&amp;L'!$L$4</f>
        <v>0</v>
      </c>
      <c r="K190" s="181">
        <f>K188*'Data - P&amp;L'!$L$4</f>
        <v>0</v>
      </c>
      <c r="L190" s="181">
        <f>L188*'Data - P&amp;L'!$L$4</f>
        <v>0</v>
      </c>
      <c r="M190" s="181">
        <f>M188*'Data - P&amp;L'!$L$4</f>
        <v>0</v>
      </c>
      <c r="N190" s="181">
        <f>N188*'Data - P&amp;L'!$L$4</f>
        <v>0</v>
      </c>
      <c r="O190" s="181">
        <f>O188*'Data - P&amp;L'!$L$4</f>
        <v>0</v>
      </c>
      <c r="P190" s="181">
        <f>P188*'Data - P&amp;L'!$L$4</f>
        <v>0</v>
      </c>
      <c r="Q190" s="181">
        <f>Q188*'Data - P&amp;L'!$L$4</f>
        <v>0</v>
      </c>
      <c r="R190" s="181">
        <f>R188*'Data - P&amp;L'!$L$4</f>
        <v>0</v>
      </c>
      <c r="S190" s="181">
        <f>S188*'Data - P&amp;L'!$L$4</f>
        <v>0</v>
      </c>
      <c r="T190" s="181">
        <f>T188*'Data - P&amp;L'!$L$4</f>
        <v>-0.16762</v>
      </c>
      <c r="U190" s="181">
        <f>U188*'Data - P&amp;L'!$L$4</f>
        <v>0</v>
      </c>
      <c r="V190" s="181">
        <f>V188*'Data - P&amp;L'!$L$4</f>
        <v>0</v>
      </c>
      <c r="W190" s="181">
        <f>W188*'Data - P&amp;L'!$L$4</f>
        <v>0</v>
      </c>
      <c r="X190" s="181">
        <f>X188*'Data - P&amp;L'!$L$4</f>
        <v>0</v>
      </c>
      <c r="Y190" s="181">
        <f>Y188*'Data - P&amp;L'!$L$4</f>
        <v>0</v>
      </c>
      <c r="Z190" s="181">
        <f>Z188*'Data - P&amp;L'!$L$4</f>
        <v>0</v>
      </c>
      <c r="AA190" s="181">
        <f>AA188*'Data - P&amp;L'!$L$4</f>
        <v>0</v>
      </c>
      <c r="AB190" s="181">
        <f>AB188*'Data - P&amp;L'!$L$4</f>
        <v>0</v>
      </c>
      <c r="AC190" s="181">
        <f>AC188*'Data - P&amp;L'!$L$4</f>
        <v>0</v>
      </c>
      <c r="AD190" s="181">
        <f>AD188*'Data - P&amp;L'!$L$4</f>
        <v>0</v>
      </c>
      <c r="AE190" s="181">
        <f>AE188*'Data - P&amp;L'!$L$4</f>
        <v>0</v>
      </c>
      <c r="AF190" s="181">
        <f>AF188*'Data - P&amp;L'!$L$4</f>
        <v>0</v>
      </c>
      <c r="AG190" s="940">
        <f t="shared" si="72"/>
        <v>-0.16762</v>
      </c>
    </row>
    <row r="191">
      <c r="A191" s="964" t="s">
        <v>2130</v>
      </c>
      <c r="B191" s="181">
        <f>B100*'Data - P&amp;L'!$C$8</f>
        <v>0</v>
      </c>
      <c r="C191" s="181">
        <f>C100*'Data - P&amp;L'!$C$8</f>
        <v>0</v>
      </c>
      <c r="D191" s="181">
        <f>D100*'Data - P&amp;L'!$C$8</f>
        <v>0</v>
      </c>
      <c r="E191" s="181">
        <f>E100*'Data - P&amp;L'!$C$8</f>
        <v>0</v>
      </c>
      <c r="F191" s="181">
        <f>F100*'Data - P&amp;L'!$C$8</f>
        <v>0</v>
      </c>
      <c r="G191" s="181">
        <f>G100*'Data - P&amp;L'!$C$8</f>
        <v>0</v>
      </c>
      <c r="H191" s="181">
        <f>H100*'Data - P&amp;L'!$C$8</f>
        <v>0</v>
      </c>
      <c r="I191" s="181">
        <f>I100*'Data - P&amp;L'!$C$8</f>
        <v>0</v>
      </c>
      <c r="J191" s="181">
        <f>J100*'Data - P&amp;L'!$C$8</f>
        <v>0</v>
      </c>
      <c r="K191" s="181">
        <f>K100*'Data - P&amp;L'!$C$8</f>
        <v>0</v>
      </c>
      <c r="L191" s="181">
        <f>L100*'Data - P&amp;L'!$C$8</f>
        <v>0</v>
      </c>
      <c r="M191" s="181">
        <f>M100*'Data - P&amp;L'!$C$8</f>
        <v>0</v>
      </c>
      <c r="N191" s="181">
        <f>N100*'Data - P&amp;L'!$C$8</f>
        <v>0</v>
      </c>
      <c r="O191" s="181">
        <f>O100*'Data - P&amp;L'!$C$8</f>
        <v>0</v>
      </c>
      <c r="P191" s="181">
        <f>P100*'Data - P&amp;L'!$C$8</f>
        <v>0</v>
      </c>
      <c r="Q191" s="181">
        <f>Q100*'Data - P&amp;L'!$C$8</f>
        <v>0</v>
      </c>
      <c r="R191" s="181">
        <f>R100*'Data - P&amp;L'!$C$8</f>
        <v>0</v>
      </c>
      <c r="S191" s="181">
        <f>S100*'Data - P&amp;L'!$C$8</f>
        <v>0</v>
      </c>
      <c r="T191" s="181">
        <f>T100*'Data - P&amp;L'!$C$8</f>
        <v>-1.07</v>
      </c>
      <c r="U191" s="181">
        <f>U100*'Data - P&amp;L'!$C$8</f>
        <v>0</v>
      </c>
      <c r="V191" s="181">
        <f>V100*'Data - P&amp;L'!$C$8</f>
        <v>-1.07</v>
      </c>
      <c r="W191" s="181">
        <f>W100*'Data - P&amp;L'!$C$8</f>
        <v>0</v>
      </c>
      <c r="X191" s="181">
        <f>X100*'Data - P&amp;L'!$C$8</f>
        <v>0</v>
      </c>
      <c r="Y191" s="181">
        <f>Y100*'Data - P&amp;L'!$C$8</f>
        <v>0</v>
      </c>
      <c r="Z191" s="181">
        <f>Z100*'Data - P&amp;L'!$C$8</f>
        <v>0</v>
      </c>
      <c r="AA191" s="181">
        <f>AA100*'Data - P&amp;L'!$C$8</f>
        <v>0</v>
      </c>
      <c r="AB191" s="181">
        <f>AB100*'Data - P&amp;L'!$C$8</f>
        <v>0</v>
      </c>
      <c r="AC191" s="181">
        <f>AC100*'Data - P&amp;L'!$C$8</f>
        <v>0</v>
      </c>
      <c r="AD191" s="181">
        <f>AD100*'Data - P&amp;L'!$C$8</f>
        <v>0</v>
      </c>
      <c r="AE191" s="181">
        <f>AE100*'Data - P&amp;L'!$C$8</f>
        <v>0</v>
      </c>
      <c r="AF191" s="181">
        <f>AF100*'Data - P&amp;L'!$C$8</f>
        <v>0</v>
      </c>
      <c r="AG191" s="940">
        <f t="shared" si="72"/>
        <v>-2.14</v>
      </c>
    </row>
    <row r="192">
      <c r="A192" s="965" t="s">
        <v>2131</v>
      </c>
      <c r="B192" s="181">
        <f>B191*'Data - P&amp;L'!$L$5</f>
        <v>0</v>
      </c>
      <c r="C192" s="181">
        <f>C191*'Data - P&amp;L'!$L$5</f>
        <v>0</v>
      </c>
      <c r="D192" s="181">
        <f>D191*'Data - P&amp;L'!$L$5</f>
        <v>0</v>
      </c>
      <c r="E192" s="181">
        <f>E191*'Data - P&amp;L'!$L$5</f>
        <v>0</v>
      </c>
      <c r="F192" s="181">
        <f>F191*'Data - P&amp;L'!$L$5</f>
        <v>0</v>
      </c>
      <c r="G192" s="181">
        <f>G191*'Data - P&amp;L'!$L$5</f>
        <v>0</v>
      </c>
      <c r="H192" s="181">
        <f>H191*'Data - P&amp;L'!$L$5</f>
        <v>0</v>
      </c>
      <c r="I192" s="181">
        <f>I191*'Data - P&amp;L'!$L$5</f>
        <v>0</v>
      </c>
      <c r="J192" s="181">
        <f>J191*'Data - P&amp;L'!$L$5</f>
        <v>0</v>
      </c>
      <c r="K192" s="181">
        <f>K191*'Data - P&amp;L'!$L$5</f>
        <v>0</v>
      </c>
      <c r="L192" s="181">
        <f>L191*'Data - P&amp;L'!$L$5</f>
        <v>0</v>
      </c>
      <c r="M192" s="181">
        <f>M191*'Data - P&amp;L'!$L$5</f>
        <v>0</v>
      </c>
      <c r="N192" s="181">
        <f>N191*'Data - P&amp;L'!$L$5</f>
        <v>0</v>
      </c>
      <c r="O192" s="181">
        <f>O191*'Data - P&amp;L'!$L$5</f>
        <v>0</v>
      </c>
      <c r="P192" s="181">
        <f>P191*'Data - P&amp;L'!$L$5</f>
        <v>0</v>
      </c>
      <c r="Q192" s="181">
        <f>Q191*'Data - P&amp;L'!$L$5</f>
        <v>0</v>
      </c>
      <c r="R192" s="181">
        <f>R191*'Data - P&amp;L'!$L$5</f>
        <v>0</v>
      </c>
      <c r="S192" s="181">
        <f>S191*'Data - P&amp;L'!$L$5</f>
        <v>0</v>
      </c>
      <c r="T192" s="181">
        <f>T191*'Data - P&amp;L'!$L$5</f>
        <v>-0.08025</v>
      </c>
      <c r="U192" s="181">
        <f>U191*'Data - P&amp;L'!$L$5</f>
        <v>0</v>
      </c>
      <c r="V192" s="181">
        <f>V191*'Data - P&amp;L'!$L$5</f>
        <v>-0.08025</v>
      </c>
      <c r="W192" s="181">
        <f>W191*'Data - P&amp;L'!$L$5</f>
        <v>0</v>
      </c>
      <c r="X192" s="181">
        <f>X191*'Data - P&amp;L'!$L$5</f>
        <v>0</v>
      </c>
      <c r="Y192" s="181">
        <f>Y191*'Data - P&amp;L'!$L$5</f>
        <v>0</v>
      </c>
      <c r="Z192" s="181">
        <f>Z191*'Data - P&amp;L'!$L$5</f>
        <v>0</v>
      </c>
      <c r="AA192" s="181">
        <f>AA191*'Data - P&amp;L'!$L$5</f>
        <v>0</v>
      </c>
      <c r="AB192" s="181">
        <f>AB191*'Data - P&amp;L'!$L$5</f>
        <v>0</v>
      </c>
      <c r="AC192" s="181">
        <f>AC191*'Data - P&amp;L'!$L$5</f>
        <v>0</v>
      </c>
      <c r="AD192" s="181">
        <f>AD191*'Data - P&amp;L'!$L$5</f>
        <v>0</v>
      </c>
      <c r="AE192" s="181">
        <f>AE191*'Data - P&amp;L'!$L$5</f>
        <v>0</v>
      </c>
      <c r="AF192" s="181">
        <f>AF191*'Data - P&amp;L'!$L$5</f>
        <v>0</v>
      </c>
      <c r="AG192" s="940">
        <f t="shared" si="72"/>
        <v>-0.1605</v>
      </c>
    </row>
    <row r="193">
      <c r="A193" s="965" t="s">
        <v>2132</v>
      </c>
      <c r="B193" s="181">
        <f>B191*'Data - P&amp;L'!$L$4</f>
        <v>0</v>
      </c>
      <c r="C193" s="181">
        <f>C191*'Data - P&amp;L'!$L$4</f>
        <v>0</v>
      </c>
      <c r="D193" s="181">
        <f>D191*'Data - P&amp;L'!$L$4</f>
        <v>0</v>
      </c>
      <c r="E193" s="181">
        <f>E191*'Data - P&amp;L'!$L$4</f>
        <v>0</v>
      </c>
      <c r="F193" s="181">
        <f>F191*'Data - P&amp;L'!$L$4</f>
        <v>0</v>
      </c>
      <c r="G193" s="181">
        <f>G191*'Data - P&amp;L'!$L$4</f>
        <v>0</v>
      </c>
      <c r="H193" s="181">
        <f>H191*'Data - P&amp;L'!$L$4</f>
        <v>0</v>
      </c>
      <c r="I193" s="181">
        <f>I191*'Data - P&amp;L'!$L$4</f>
        <v>0</v>
      </c>
      <c r="J193" s="181">
        <f>J191*'Data - P&amp;L'!$L$4</f>
        <v>0</v>
      </c>
      <c r="K193" s="181">
        <f>K191*'Data - P&amp;L'!$L$4</f>
        <v>0</v>
      </c>
      <c r="L193" s="181">
        <f>L191*'Data - P&amp;L'!$L$4</f>
        <v>0</v>
      </c>
      <c r="M193" s="181">
        <f>M191*'Data - P&amp;L'!$L$4</f>
        <v>0</v>
      </c>
      <c r="N193" s="181">
        <f>N191*'Data - P&amp;L'!$L$4</f>
        <v>0</v>
      </c>
      <c r="O193" s="181">
        <f>O191*'Data - P&amp;L'!$L$4</f>
        <v>0</v>
      </c>
      <c r="P193" s="181">
        <f>P191*'Data - P&amp;L'!$L$4</f>
        <v>0</v>
      </c>
      <c r="Q193" s="181">
        <f>Q191*'Data - P&amp;L'!$L$4</f>
        <v>0</v>
      </c>
      <c r="R193" s="181">
        <f>R191*'Data - P&amp;L'!$L$4</f>
        <v>0</v>
      </c>
      <c r="S193" s="181">
        <f>S191*'Data - P&amp;L'!$L$4</f>
        <v>0</v>
      </c>
      <c r="T193" s="181">
        <f>T191*'Data - P&amp;L'!$L$4</f>
        <v>-0.03638</v>
      </c>
      <c r="U193" s="181">
        <f>U191*'Data - P&amp;L'!$L$4</f>
        <v>0</v>
      </c>
      <c r="V193" s="181">
        <f>V191*'Data - P&amp;L'!$L$4</f>
        <v>-0.03638</v>
      </c>
      <c r="W193" s="181">
        <f>W191*'Data - P&amp;L'!$L$4</f>
        <v>0</v>
      </c>
      <c r="X193" s="181">
        <f>X191*'Data - P&amp;L'!$L$4</f>
        <v>0</v>
      </c>
      <c r="Y193" s="181">
        <f>Y191*'Data - P&amp;L'!$L$4</f>
        <v>0</v>
      </c>
      <c r="Z193" s="181">
        <f>Z191*'Data - P&amp;L'!$L$4</f>
        <v>0</v>
      </c>
      <c r="AA193" s="181">
        <f>AA191*'Data - P&amp;L'!$L$4</f>
        <v>0</v>
      </c>
      <c r="AB193" s="181">
        <f>AB191*'Data - P&amp;L'!$L$4</f>
        <v>0</v>
      </c>
      <c r="AC193" s="181">
        <f>AC191*'Data - P&amp;L'!$L$4</f>
        <v>0</v>
      </c>
      <c r="AD193" s="181">
        <f>AD191*'Data - P&amp;L'!$L$4</f>
        <v>0</v>
      </c>
      <c r="AE193" s="181">
        <f>AE191*'Data - P&amp;L'!$L$4</f>
        <v>0</v>
      </c>
      <c r="AF193" s="181">
        <f>AF191*'Data - P&amp;L'!$L$4</f>
        <v>0</v>
      </c>
      <c r="AG193" s="940">
        <f t="shared" si="72"/>
        <v>-0.07276</v>
      </c>
    </row>
    <row r="194">
      <c r="A194" s="964" t="s">
        <v>2133</v>
      </c>
      <c r="B194" s="181">
        <f>(B101+B102)*'Data - P&amp;L'!$C$9</f>
        <v>0</v>
      </c>
      <c r="C194" s="181">
        <f>(C101+C102)*'Data - P&amp;L'!$C$9</f>
        <v>0</v>
      </c>
      <c r="D194" s="181">
        <f>(D101+D102)*'Data - P&amp;L'!$C$9</f>
        <v>0</v>
      </c>
      <c r="E194" s="181">
        <f>(E101+E102)*'Data - P&amp;L'!$C$9</f>
        <v>0</v>
      </c>
      <c r="F194" s="181">
        <f>(F101+F102)*'Data - P&amp;L'!$C$9</f>
        <v>0</v>
      </c>
      <c r="G194" s="181">
        <f>(G101+G102)*'Data - P&amp;L'!$C$9</f>
        <v>0</v>
      </c>
      <c r="H194" s="181">
        <f>(H101+H102)*'Data - P&amp;L'!$C$9</f>
        <v>0</v>
      </c>
      <c r="I194" s="181">
        <f>(I101+I102)*'Data - P&amp;L'!$C$9</f>
        <v>0</v>
      </c>
      <c r="J194" s="181">
        <f>(J101+J102)*'Data - P&amp;L'!$C$9</f>
        <v>0</v>
      </c>
      <c r="K194" s="181">
        <f>(K101+K102)*'Data - P&amp;L'!$C$9</f>
        <v>0</v>
      </c>
      <c r="L194" s="181">
        <f>(L101+L102)*'Data - P&amp;L'!$C$9</f>
        <v>0</v>
      </c>
      <c r="M194" s="181">
        <f>(M101+M102)*'Data - P&amp;L'!$C$9</f>
        <v>0</v>
      </c>
      <c r="N194" s="181">
        <f>(N101+N102)*'Data - P&amp;L'!$C$9</f>
        <v>0</v>
      </c>
      <c r="O194" s="181">
        <f>(O101+O102)*'Data - P&amp;L'!$C$9</f>
        <v>0</v>
      </c>
      <c r="P194" s="181">
        <f>(P101+P102)*'Data - P&amp;L'!$C$9</f>
        <v>0</v>
      </c>
      <c r="Q194" s="181">
        <f>(Q101+Q102)*'Data - P&amp;L'!$C$9</f>
        <v>0</v>
      </c>
      <c r="R194" s="181">
        <f>(R101+R102)*'Data - P&amp;L'!$C$9</f>
        <v>0</v>
      </c>
      <c r="S194" s="181">
        <f>(S101+S102)*'Data - P&amp;L'!$C$9</f>
        <v>0</v>
      </c>
      <c r="T194" s="181">
        <f>(T101+T102)*'Data - P&amp;L'!$C$9</f>
        <v>0</v>
      </c>
      <c r="U194" s="181">
        <f>(U101+U102)*'Data - P&amp;L'!$C$9</f>
        <v>0</v>
      </c>
      <c r="V194" s="181">
        <f>(V101+V102)*'Data - P&amp;L'!$C$9</f>
        <v>0</v>
      </c>
      <c r="W194" s="181">
        <f>(W101+W102)*'Data - P&amp;L'!$C$9</f>
        <v>0</v>
      </c>
      <c r="X194" s="181">
        <f>(X101+X102)*'Data - P&amp;L'!$C$9</f>
        <v>0</v>
      </c>
      <c r="Y194" s="181">
        <f>(Y101+Y102)*'Data - P&amp;L'!$C$9</f>
        <v>-5.98</v>
      </c>
      <c r="Z194" s="181">
        <f>(Z101+Z102)*'Data - P&amp;L'!$C$9</f>
        <v>0</v>
      </c>
      <c r="AA194" s="181">
        <f>(AA101+AA102)*'Data - P&amp;L'!$C$9</f>
        <v>0</v>
      </c>
      <c r="AB194" s="181">
        <f>(AB101+AB102)*'Data - P&amp;L'!$C$9</f>
        <v>0</v>
      </c>
      <c r="AC194" s="181">
        <f>(AC101+AC102)*'Data - P&amp;L'!$C$9</f>
        <v>0</v>
      </c>
      <c r="AD194" s="181">
        <f>(AD101+AD102)*'Data - P&amp;L'!$C$9</f>
        <v>0</v>
      </c>
      <c r="AE194" s="181">
        <f>(AE101+AE102)*'Data - P&amp;L'!$C$9</f>
        <v>0</v>
      </c>
      <c r="AF194" s="181">
        <f>(AF101+AF102)*'Data - P&amp;L'!$C$9</f>
        <v>0</v>
      </c>
      <c r="AG194" s="940">
        <f t="shared" si="72"/>
        <v>-5.98</v>
      </c>
    </row>
    <row r="195">
      <c r="A195" s="965" t="s">
        <v>2134</v>
      </c>
      <c r="B195" s="181">
        <f>B194*'Data - P&amp;L'!$L$5</f>
        <v>0</v>
      </c>
      <c r="C195" s="181">
        <f>C194*'Data - P&amp;L'!$L$5</f>
        <v>0</v>
      </c>
      <c r="D195" s="181">
        <f>D194*'Data - P&amp;L'!$L$5</f>
        <v>0</v>
      </c>
      <c r="E195" s="181">
        <f>E194*'Data - P&amp;L'!$L$5</f>
        <v>0</v>
      </c>
      <c r="F195" s="181">
        <f>F194*'Data - P&amp;L'!$L$5</f>
        <v>0</v>
      </c>
      <c r="G195" s="181">
        <f>G194*'Data - P&amp;L'!$L$5</f>
        <v>0</v>
      </c>
      <c r="H195" s="181">
        <f>H194*'Data - P&amp;L'!$L$5</f>
        <v>0</v>
      </c>
      <c r="I195" s="181">
        <f>I194*'Data - P&amp;L'!$L$5</f>
        <v>0</v>
      </c>
      <c r="J195" s="181">
        <f>J194*'Data - P&amp;L'!$L$5</f>
        <v>0</v>
      </c>
      <c r="K195" s="181">
        <f>K194*'Data - P&amp;L'!$L$5</f>
        <v>0</v>
      </c>
      <c r="L195" s="181">
        <f>L194*'Data - P&amp;L'!$L$5</f>
        <v>0</v>
      </c>
      <c r="M195" s="181">
        <f>M194*'Data - P&amp;L'!$L$5</f>
        <v>0</v>
      </c>
      <c r="N195" s="181">
        <f>N194*'Data - P&amp;L'!$L$5</f>
        <v>0</v>
      </c>
      <c r="O195" s="181">
        <f>O194*'Data - P&amp;L'!$L$5</f>
        <v>0</v>
      </c>
      <c r="P195" s="181">
        <f>P194*'Data - P&amp;L'!$L$5</f>
        <v>0</v>
      </c>
      <c r="Q195" s="181">
        <f>Q194*'Data - P&amp;L'!$L$5</f>
        <v>0</v>
      </c>
      <c r="R195" s="181">
        <f>R194*'Data - P&amp;L'!$L$5</f>
        <v>0</v>
      </c>
      <c r="S195" s="181">
        <f>S194*'Data - P&amp;L'!$L$5</f>
        <v>0</v>
      </c>
      <c r="T195" s="181">
        <f>T194*'Data - P&amp;L'!$L$5</f>
        <v>0</v>
      </c>
      <c r="U195" s="181">
        <f>U194*'Data - P&amp;L'!$L$5</f>
        <v>0</v>
      </c>
      <c r="V195" s="181">
        <f>V194*'Data - P&amp;L'!$L$5</f>
        <v>0</v>
      </c>
      <c r="W195" s="181">
        <f>W194*'Data - P&amp;L'!$L$5</f>
        <v>0</v>
      </c>
      <c r="X195" s="181">
        <f>X194*'Data - P&amp;L'!$L$5</f>
        <v>0</v>
      </c>
      <c r="Y195" s="181">
        <f>Y194*'Data - P&amp;L'!$L$5</f>
        <v>-0.4485</v>
      </c>
      <c r="Z195" s="181">
        <f>Z194*'Data - P&amp;L'!$L$5</f>
        <v>0</v>
      </c>
      <c r="AA195" s="181">
        <f>AA194*'Data - P&amp;L'!$L$5</f>
        <v>0</v>
      </c>
      <c r="AB195" s="181">
        <f>AB194*'Data - P&amp;L'!$L$5</f>
        <v>0</v>
      </c>
      <c r="AC195" s="181">
        <f>AC194*'Data - P&amp;L'!$L$5</f>
        <v>0</v>
      </c>
      <c r="AD195" s="181">
        <f>AD194*'Data - P&amp;L'!$L$5</f>
        <v>0</v>
      </c>
      <c r="AE195" s="181">
        <f>AE194*'Data - P&amp;L'!$L$5</f>
        <v>0</v>
      </c>
      <c r="AF195" s="181">
        <f>AF194*'Data - P&amp;L'!$L$5</f>
        <v>0</v>
      </c>
      <c r="AG195" s="940">
        <f t="shared" si="72"/>
        <v>-0.4485</v>
      </c>
    </row>
    <row r="196">
      <c r="A196" s="965" t="s">
        <v>2135</v>
      </c>
      <c r="B196" s="181">
        <f>B194*'Data - P&amp;L'!$L$4</f>
        <v>0</v>
      </c>
      <c r="C196" s="181">
        <f>C194*'Data - P&amp;L'!$L$4</f>
        <v>0</v>
      </c>
      <c r="D196" s="181">
        <f>D194*'Data - P&amp;L'!$L$4</f>
        <v>0</v>
      </c>
      <c r="E196" s="181">
        <f>E194*'Data - P&amp;L'!$L$4</f>
        <v>0</v>
      </c>
      <c r="F196" s="181">
        <f>F194*'Data - P&amp;L'!$L$4</f>
        <v>0</v>
      </c>
      <c r="G196" s="181">
        <f>G194*'Data - P&amp;L'!$L$4</f>
        <v>0</v>
      </c>
      <c r="H196" s="181">
        <f>H194*'Data - P&amp;L'!$L$4</f>
        <v>0</v>
      </c>
      <c r="I196" s="181">
        <f>I194*'Data - P&amp;L'!$L$4</f>
        <v>0</v>
      </c>
      <c r="J196" s="181">
        <f>J194*'Data - P&amp;L'!$L$4</f>
        <v>0</v>
      </c>
      <c r="K196" s="181">
        <f>K194*'Data - P&amp;L'!$L$4</f>
        <v>0</v>
      </c>
      <c r="L196" s="181">
        <f>L194*'Data - P&amp;L'!$L$4</f>
        <v>0</v>
      </c>
      <c r="M196" s="181">
        <f>M194*'Data - P&amp;L'!$L$4</f>
        <v>0</v>
      </c>
      <c r="N196" s="181">
        <f>N194*'Data - P&amp;L'!$L$4</f>
        <v>0</v>
      </c>
      <c r="O196" s="181">
        <f>O194*'Data - P&amp;L'!$L$4</f>
        <v>0</v>
      </c>
      <c r="P196" s="181">
        <f>P194*'Data - P&amp;L'!$L$4</f>
        <v>0</v>
      </c>
      <c r="Q196" s="181">
        <f>Q194*'Data - P&amp;L'!$L$4</f>
        <v>0</v>
      </c>
      <c r="R196" s="181">
        <f>R194*'Data - P&amp;L'!$L$4</f>
        <v>0</v>
      </c>
      <c r="S196" s="181">
        <f>S194*'Data - P&amp;L'!$L$4</f>
        <v>0</v>
      </c>
      <c r="T196" s="181">
        <f>T194*'Data - P&amp;L'!$L$4</f>
        <v>0</v>
      </c>
      <c r="U196" s="181">
        <f>U194*'Data - P&amp;L'!$L$4</f>
        <v>0</v>
      </c>
      <c r="V196" s="181">
        <f>V194*'Data - P&amp;L'!$L$4</f>
        <v>0</v>
      </c>
      <c r="W196" s="181">
        <f>W194*'Data - P&amp;L'!$L$4</f>
        <v>0</v>
      </c>
      <c r="X196" s="181">
        <f>X194*'Data - P&amp;L'!$L$4</f>
        <v>0</v>
      </c>
      <c r="Y196" s="181">
        <f>Y194*'Data - P&amp;L'!$L$4</f>
        <v>-0.20332</v>
      </c>
      <c r="Z196" s="181">
        <f>Z194*'Data - P&amp;L'!$L$4</f>
        <v>0</v>
      </c>
      <c r="AA196" s="181">
        <f>AA194*'Data - P&amp;L'!$L$4</f>
        <v>0</v>
      </c>
      <c r="AB196" s="181">
        <f>AB194*'Data - P&amp;L'!$L$4</f>
        <v>0</v>
      </c>
      <c r="AC196" s="181">
        <f>AC194*'Data - P&amp;L'!$L$4</f>
        <v>0</v>
      </c>
      <c r="AD196" s="181">
        <f>AD194*'Data - P&amp;L'!$L$4</f>
        <v>0</v>
      </c>
      <c r="AE196" s="181">
        <f>AE194*'Data - P&amp;L'!$L$4</f>
        <v>0</v>
      </c>
      <c r="AF196" s="181">
        <f>AF194*'Data - P&amp;L'!$L$4</f>
        <v>0</v>
      </c>
      <c r="AG196" s="940">
        <f t="shared" si="72"/>
        <v>-0.20332</v>
      </c>
    </row>
    <row r="197">
      <c r="A197" s="964" t="s">
        <v>2136</v>
      </c>
      <c r="B197" s="181">
        <f>(B103+B104)*'Data - P&amp;L'!$C$5</f>
        <v>0</v>
      </c>
      <c r="C197" s="181">
        <f>(C103+C104)*'Data - P&amp;L'!$C$5</f>
        <v>0</v>
      </c>
      <c r="D197" s="181">
        <f>(D103+D104)*'Data - P&amp;L'!$C$5</f>
        <v>0</v>
      </c>
      <c r="E197" s="181">
        <f>(E103+E104)*'Data - P&amp;L'!$C$5</f>
        <v>0</v>
      </c>
      <c r="F197" s="181">
        <f>(F103+F104)*'Data - P&amp;L'!$C$5</f>
        <v>0</v>
      </c>
      <c r="G197" s="181">
        <f>(G103+G104)*'Data - P&amp;L'!$C$5</f>
        <v>-10.49</v>
      </c>
      <c r="H197" s="181">
        <f>(H103+H104)*'Data - P&amp;L'!$C$5</f>
        <v>0</v>
      </c>
      <c r="I197" s="181">
        <f>(I103+I104)*'Data - P&amp;L'!$C$5</f>
        <v>0</v>
      </c>
      <c r="J197" s="181">
        <f>(J103+J104)*'Data - P&amp;L'!$C$5</f>
        <v>0</v>
      </c>
      <c r="K197" s="181">
        <f>(K103+K104)*'Data - P&amp;L'!$C$5</f>
        <v>0</v>
      </c>
      <c r="L197" s="181">
        <f>(L103+L104)*'Data - P&amp;L'!$C$5</f>
        <v>0</v>
      </c>
      <c r="M197" s="181">
        <f>(M103+M104)*'Data - P&amp;L'!$C$5</f>
        <v>0</v>
      </c>
      <c r="N197" s="181">
        <f>(N103+N104)*'Data - P&amp;L'!$C$5</f>
        <v>-10.49</v>
      </c>
      <c r="O197" s="181">
        <f>(O103+O104)*'Data - P&amp;L'!$C$5</f>
        <v>0</v>
      </c>
      <c r="P197" s="181">
        <f>(P103+P104)*'Data - P&amp;L'!$C$5</f>
        <v>0</v>
      </c>
      <c r="Q197" s="181">
        <f>(Q103+Q104)*'Data - P&amp;L'!$C$5</f>
        <v>0</v>
      </c>
      <c r="R197" s="181">
        <f>(R103+R104)*'Data - P&amp;L'!$C$5</f>
        <v>0</v>
      </c>
      <c r="S197" s="181">
        <f>(S103+S104)*'Data - P&amp;L'!$C$5</f>
        <v>0</v>
      </c>
      <c r="T197" s="181">
        <f>(T103+T104)*'Data - P&amp;L'!$C$5</f>
        <v>-10.49</v>
      </c>
      <c r="U197" s="181">
        <f>(U103+U104)*'Data - P&amp;L'!$C$5</f>
        <v>0</v>
      </c>
      <c r="V197" s="181">
        <f>(V103+V104)*'Data - P&amp;L'!$C$5</f>
        <v>0</v>
      </c>
      <c r="W197" s="181">
        <f>(W103+W104)*'Data - P&amp;L'!$C$5</f>
        <v>0</v>
      </c>
      <c r="X197" s="181">
        <f>(X103+X104)*'Data - P&amp;L'!$C$5</f>
        <v>0</v>
      </c>
      <c r="Y197" s="181">
        <f>(Y103+Y104)*'Data - P&amp;L'!$C$5</f>
        <v>0</v>
      </c>
      <c r="Z197" s="181">
        <f>(Z103+Z104)*'Data - P&amp;L'!$C$5</f>
        <v>0</v>
      </c>
      <c r="AA197" s="181">
        <f>(AA103+AA104)*'Data - P&amp;L'!$C$5</f>
        <v>0</v>
      </c>
      <c r="AB197" s="181">
        <f>(AB103+AB104)*'Data - P&amp;L'!$C$5</f>
        <v>0</v>
      </c>
      <c r="AC197" s="181">
        <f>(AC103+AC104)*'Data - P&amp;L'!$C$5</f>
        <v>0</v>
      </c>
      <c r="AD197" s="181">
        <f>(AD103+AD104)*'Data - P&amp;L'!$C$5</f>
        <v>0</v>
      </c>
      <c r="AE197" s="181">
        <f>(AE103+AE104)*'Data - P&amp;L'!$C$5</f>
        <v>0</v>
      </c>
      <c r="AF197" s="181">
        <f>(AF103+AF104)*'Data - P&amp;L'!$C$5</f>
        <v>0</v>
      </c>
      <c r="AG197" s="940">
        <f t="shared" si="72"/>
        <v>-31.47</v>
      </c>
    </row>
    <row r="198">
      <c r="A198" s="965" t="s">
        <v>2137</v>
      </c>
      <c r="B198" s="181">
        <f>B197*'Data - P&amp;L'!$L$8</f>
        <v>0</v>
      </c>
      <c r="C198" s="181">
        <f>C197*'Data - P&amp;L'!$L$8</f>
        <v>0</v>
      </c>
      <c r="D198" s="181">
        <f>D197*'Data - P&amp;L'!$L$8</f>
        <v>0</v>
      </c>
      <c r="E198" s="181">
        <f>E197*'Data - P&amp;L'!$L$8</f>
        <v>0</v>
      </c>
      <c r="F198" s="181">
        <f>F197*'Data - P&amp;L'!$L$8</f>
        <v>0</v>
      </c>
      <c r="G198" s="181">
        <f>G197*'Data - P&amp;L'!$L$8</f>
        <v>-0.78675</v>
      </c>
      <c r="H198" s="181">
        <f>H197*'Data - P&amp;L'!$L$8</f>
        <v>0</v>
      </c>
      <c r="I198" s="181">
        <f>I197*'Data - P&amp;L'!$L$8</f>
        <v>0</v>
      </c>
      <c r="J198" s="181">
        <f>J197*'Data - P&amp;L'!$L$8</f>
        <v>0</v>
      </c>
      <c r="K198" s="181">
        <f>K197*'Data - P&amp;L'!$L$8</f>
        <v>0</v>
      </c>
      <c r="L198" s="181">
        <f>L197*'Data - P&amp;L'!$L$8</f>
        <v>0</v>
      </c>
      <c r="M198" s="181">
        <f>M197*'Data - P&amp;L'!$L$8</f>
        <v>0</v>
      </c>
      <c r="N198" s="181">
        <f>N197*'Data - P&amp;L'!$L$8</f>
        <v>-0.78675</v>
      </c>
      <c r="O198" s="181">
        <f>O197*'Data - P&amp;L'!$L$8</f>
        <v>0</v>
      </c>
      <c r="P198" s="181">
        <f>P197*'Data - P&amp;L'!$L$8</f>
        <v>0</v>
      </c>
      <c r="Q198" s="181">
        <f>Q197*'Data - P&amp;L'!$L$8</f>
        <v>0</v>
      </c>
      <c r="R198" s="181">
        <f>R197*'Data - P&amp;L'!$L$8</f>
        <v>0</v>
      </c>
      <c r="S198" s="181">
        <f>S197*'Data - P&amp;L'!$L$8</f>
        <v>0</v>
      </c>
      <c r="T198" s="181">
        <f>T197*'Data - P&amp;L'!$L$8</f>
        <v>-0.78675</v>
      </c>
      <c r="U198" s="181">
        <f>U197*'Data - P&amp;L'!$L$8</f>
        <v>0</v>
      </c>
      <c r="V198" s="181">
        <f>V197*'Data - P&amp;L'!$L$8</f>
        <v>0</v>
      </c>
      <c r="W198" s="181">
        <f>W197*'Data - P&amp;L'!$L$8</f>
        <v>0</v>
      </c>
      <c r="X198" s="181">
        <f>X197*'Data - P&amp;L'!$L$8</f>
        <v>0</v>
      </c>
      <c r="Y198" s="181">
        <f>Y197*'Data - P&amp;L'!$L$8</f>
        <v>0</v>
      </c>
      <c r="Z198" s="181">
        <f>Z197*'Data - P&amp;L'!$L$8</f>
        <v>0</v>
      </c>
      <c r="AA198" s="181">
        <f>AA197*'Data - P&amp;L'!$L$8</f>
        <v>0</v>
      </c>
      <c r="AB198" s="181">
        <f>AB197*'Data - P&amp;L'!$L$8</f>
        <v>0</v>
      </c>
      <c r="AC198" s="181">
        <f>AC197*'Data - P&amp;L'!$L$8</f>
        <v>0</v>
      </c>
      <c r="AD198" s="181">
        <f>AD197*'Data - P&amp;L'!$L$8</f>
        <v>0</v>
      </c>
      <c r="AE198" s="181">
        <f>AE197*'Data - P&amp;L'!$L$8</f>
        <v>0</v>
      </c>
      <c r="AF198" s="181">
        <f>AF197*'Data - P&amp;L'!$L$8</f>
        <v>0</v>
      </c>
      <c r="AG198" s="940">
        <f t="shared" si="72"/>
        <v>-2.36025</v>
      </c>
    </row>
    <row r="199">
      <c r="A199" s="965" t="s">
        <v>2138</v>
      </c>
      <c r="B199" s="181">
        <f>B197*'Data - P&amp;L'!$L$9</f>
        <v>0</v>
      </c>
      <c r="C199" s="181">
        <f>C197*'Data - P&amp;L'!$L$9</f>
        <v>0</v>
      </c>
      <c r="D199" s="181">
        <f>D197*'Data - P&amp;L'!$L$9</f>
        <v>0</v>
      </c>
      <c r="E199" s="181">
        <f>E197*'Data - P&amp;L'!$L$9</f>
        <v>0</v>
      </c>
      <c r="F199" s="181">
        <f>F197*'Data - P&amp;L'!$L$9</f>
        <v>0</v>
      </c>
      <c r="G199" s="181">
        <f>G197*'Data - P&amp;L'!$L$9</f>
        <v>-0.26225</v>
      </c>
      <c r="H199" s="181">
        <f>H197*'Data - P&amp;L'!$L$9</f>
        <v>0</v>
      </c>
      <c r="I199" s="181">
        <f>I197*'Data - P&amp;L'!$L$9</f>
        <v>0</v>
      </c>
      <c r="J199" s="181">
        <f>J197*'Data - P&amp;L'!$L$9</f>
        <v>0</v>
      </c>
      <c r="K199" s="181">
        <f>K197*'Data - P&amp;L'!$L$9</f>
        <v>0</v>
      </c>
      <c r="L199" s="181">
        <f>L197*'Data - P&amp;L'!$L$9</f>
        <v>0</v>
      </c>
      <c r="M199" s="181">
        <f>M197*'Data - P&amp;L'!$L$9</f>
        <v>0</v>
      </c>
      <c r="N199" s="181">
        <f>N197*'Data - P&amp;L'!$L$9</f>
        <v>-0.26225</v>
      </c>
      <c r="O199" s="181">
        <f>O197*'Data - P&amp;L'!$L$9</f>
        <v>0</v>
      </c>
      <c r="P199" s="181">
        <f>P197*'Data - P&amp;L'!$L$9</f>
        <v>0</v>
      </c>
      <c r="Q199" s="181">
        <f>Q197*'Data - P&amp;L'!$L$9</f>
        <v>0</v>
      </c>
      <c r="R199" s="181">
        <f>R197*'Data - P&amp;L'!$L$9</f>
        <v>0</v>
      </c>
      <c r="S199" s="181">
        <f>S197*'Data - P&amp;L'!$L$9</f>
        <v>0</v>
      </c>
      <c r="T199" s="181">
        <f>T197*'Data - P&amp;L'!$L$9</f>
        <v>-0.26225</v>
      </c>
      <c r="U199" s="181">
        <f>U197*'Data - P&amp;L'!$L$9</f>
        <v>0</v>
      </c>
      <c r="V199" s="181">
        <f>V197*'Data - P&amp;L'!$L$9</f>
        <v>0</v>
      </c>
      <c r="W199" s="181">
        <f>W197*'Data - P&amp;L'!$L$9</f>
        <v>0</v>
      </c>
      <c r="X199" s="181">
        <f>X197*'Data - P&amp;L'!$L$9</f>
        <v>0</v>
      </c>
      <c r="Y199" s="181">
        <f>Y197*'Data - P&amp;L'!$L$9</f>
        <v>0</v>
      </c>
      <c r="Z199" s="181">
        <f>Z197*'Data - P&amp;L'!$L$9</f>
        <v>0</v>
      </c>
      <c r="AA199" s="181">
        <f>AA197*'Data - P&amp;L'!$L$9</f>
        <v>0</v>
      </c>
      <c r="AB199" s="181">
        <f>AB197*'Data - P&amp;L'!$L$9</f>
        <v>0</v>
      </c>
      <c r="AC199" s="181">
        <f>AC197*'Data - P&amp;L'!$L$9</f>
        <v>0</v>
      </c>
      <c r="AD199" s="181">
        <f>AD197*'Data - P&amp;L'!$L$9</f>
        <v>0</v>
      </c>
      <c r="AE199" s="181">
        <f>AE197*'Data - P&amp;L'!$L$9</f>
        <v>0</v>
      </c>
      <c r="AF199" s="181">
        <f>AF197*'Data - P&amp;L'!$L$9</f>
        <v>0</v>
      </c>
      <c r="AG199" s="940">
        <f t="shared" si="72"/>
        <v>-0.78675</v>
      </c>
    </row>
    <row r="200">
      <c r="A200" s="964" t="s">
        <v>2139</v>
      </c>
      <c r="B200" s="966">
        <f>(B105+B106)*'Data - P&amp;L'!$C$10</f>
        <v>0</v>
      </c>
      <c r="C200" s="966">
        <f>(C105+C106)*'Data - P&amp;L'!$C$10</f>
        <v>0</v>
      </c>
      <c r="D200" s="966">
        <f>(D105+D106)*'Data - P&amp;L'!$C$10</f>
        <v>0</v>
      </c>
      <c r="E200" s="966">
        <f>(E105+E106)*'Data - P&amp;L'!$C$10</f>
        <v>0</v>
      </c>
      <c r="F200" s="966">
        <f>(F105+F106)*'Data - P&amp;L'!$C$10</f>
        <v>0</v>
      </c>
      <c r="G200" s="966">
        <f>(G105+G106)*'Data - P&amp;L'!$C$10</f>
        <v>0</v>
      </c>
      <c r="H200" s="966">
        <f>(H105+H106)*'Data - P&amp;L'!$C$10</f>
        <v>0</v>
      </c>
      <c r="I200" s="966">
        <f>(I105+I106)*'Data - P&amp;L'!$C$10</f>
        <v>0</v>
      </c>
      <c r="J200" s="966">
        <f>(J105+J106)*'Data - P&amp;L'!$C$10</f>
        <v>0</v>
      </c>
      <c r="K200" s="966">
        <f>(K105+K106)*'Data - P&amp;L'!$C$10</f>
        <v>0</v>
      </c>
      <c r="L200" s="966">
        <f>(L105+L106)*'Data - P&amp;L'!$C$10</f>
        <v>0</v>
      </c>
      <c r="M200" s="966">
        <f>(M105+M106)*'Data - P&amp;L'!$C$10</f>
        <v>0</v>
      </c>
      <c r="N200" s="966">
        <f>(N105+N106)*'Data - P&amp;L'!$C$10</f>
        <v>0</v>
      </c>
      <c r="O200" s="966">
        <f>(O105+O106)*'Data - P&amp;L'!$C$10</f>
        <v>0</v>
      </c>
      <c r="P200" s="966">
        <f>(P105+P106)*'Data - P&amp;L'!$C$10</f>
        <v>0</v>
      </c>
      <c r="Q200" s="966">
        <f>(Q105+Q106)*'Data - P&amp;L'!$C$10</f>
        <v>0</v>
      </c>
      <c r="R200" s="966">
        <f>(R105+R106)*'Data - P&amp;L'!$C$10</f>
        <v>0</v>
      </c>
      <c r="S200" s="966">
        <f>(S105+S106)*'Data - P&amp;L'!$C$10</f>
        <v>0</v>
      </c>
      <c r="T200" s="966">
        <f>(T105+T106)*'Data - P&amp;L'!$C$10</f>
        <v>0</v>
      </c>
      <c r="U200" s="966">
        <f>(U105+U106)*'Data - P&amp;L'!$C$10</f>
        <v>0</v>
      </c>
      <c r="V200" s="966">
        <f>(V105+V106)*'Data - P&amp;L'!$C$10</f>
        <v>0</v>
      </c>
      <c r="W200" s="966">
        <f>(W105+W106)*'Data - P&amp;L'!$C$10</f>
        <v>0</v>
      </c>
      <c r="X200" s="966">
        <f>(X105+X106)*'Data - P&amp;L'!$C$10</f>
        <v>0</v>
      </c>
      <c r="Y200" s="966">
        <f>(Y105+Y106)*'Data - P&amp;L'!$C$10</f>
        <v>0</v>
      </c>
      <c r="Z200" s="966">
        <f>(Z105+Z106)*'Data - P&amp;L'!$C$10</f>
        <v>0</v>
      </c>
      <c r="AA200" s="966">
        <f>(AA105+AA106)*'Data - P&amp;L'!$C$10</f>
        <v>0</v>
      </c>
      <c r="AB200" s="966">
        <f>(AB105+AB106)*'Data - P&amp;L'!$C$10</f>
        <v>0</v>
      </c>
      <c r="AC200" s="966">
        <f>(AC105+AC106)*'Data - P&amp;L'!$C$10</f>
        <v>0</v>
      </c>
      <c r="AD200" s="966">
        <f>(AD105+AD106)*'Data - P&amp;L'!$C$10</f>
        <v>0</v>
      </c>
      <c r="AE200" s="966">
        <f>(AE105+AE106)*'Data - P&amp;L'!$C$10</f>
        <v>0</v>
      </c>
      <c r="AF200" s="966">
        <f>(AF105+AF106)*'Data - P&amp;L'!$C$10</f>
        <v>0</v>
      </c>
      <c r="AG200" s="940">
        <f t="shared" si="72"/>
        <v>0</v>
      </c>
    </row>
    <row r="201">
      <c r="A201" s="965" t="s">
        <v>2140</v>
      </c>
      <c r="B201" s="966">
        <f>(B184+B186+B188+B191+B194+B197+B200)*'Data - P&amp;L'!$L$6</f>
        <v>0.71685</v>
      </c>
      <c r="C201" s="966">
        <f>(C184+C186+C188+C191+C194+C197+C200)*'Data - P&amp;L'!$L$6</f>
        <v>0.119475</v>
      </c>
      <c r="D201" s="966">
        <f>(D184+D186+D188+D191+D194+D197+D200)*'Data - P&amp;L'!$L$6</f>
        <v>0.23895</v>
      </c>
      <c r="E201" s="966">
        <f>(E184+E186+E188+E191+E194+E197+E200)*'Data - P&amp;L'!$L$6</f>
        <v>0.119475</v>
      </c>
      <c r="F201" s="966">
        <f>(F184+F186+F188+F191+F194+F197+F200)*'Data - P&amp;L'!$L$6</f>
        <v>0.119475</v>
      </c>
      <c r="G201" s="966">
        <f>(G184+G186+G188+G191+G194+G197+G200)*'Data - P&amp;L'!$L$6</f>
        <v>-0.3422625</v>
      </c>
      <c r="H201" s="966">
        <f>(H184+H186+H188+H191+H194+H197+H200)*'Data - P&amp;L'!$L$6</f>
        <v>0.5681</v>
      </c>
      <c r="I201" s="966">
        <f>(I184+I186+I188+I191+I194+I197+I200)*'Data - P&amp;L'!$L$6</f>
        <v>2.24075</v>
      </c>
      <c r="J201" s="966">
        <f>(J184+J186+J188+J191+J194+J197+J200)*'Data - P&amp;L'!$L$6</f>
        <v>0.3437875</v>
      </c>
      <c r="K201" s="966">
        <f>(K184+K186+K188+K191+K194+K197+K200)*'Data - P&amp;L'!$L$6</f>
        <v>0.448625</v>
      </c>
      <c r="L201" s="966">
        <f>(L184+L186+L188+L191+L194+L197+L200)*'Data - P&amp;L'!$L$6</f>
        <v>0.5827375</v>
      </c>
      <c r="M201" s="966">
        <f>(M184+M186+M188+M191+M194+M197+M200)*'Data - P&amp;L'!$L$6</f>
        <v>10.9185125</v>
      </c>
      <c r="N201" s="966">
        <f>(N184+N186+N188+N191+N194+N197+N200)*'Data - P&amp;L'!$L$6</f>
        <v>3.378475</v>
      </c>
      <c r="O201" s="966">
        <f>(O184+O186+O188+O191+O194+O197+O200)*'Data - P&amp;L'!$L$6</f>
        <v>0</v>
      </c>
      <c r="P201" s="966">
        <f>(P184+P186+P188+P191+P194+P197+P200)*'Data - P&amp;L'!$L$6</f>
        <v>0</v>
      </c>
      <c r="Q201" s="966">
        <f>(Q184+Q186+Q188+Q191+Q194+Q197+Q200)*'Data - P&amp;L'!$L$6</f>
        <v>0</v>
      </c>
      <c r="R201" s="966">
        <f>(R184+R186+R188+R191+R194+R197+R200)*'Data - P&amp;L'!$L$6</f>
        <v>0.358425</v>
      </c>
      <c r="S201" s="966">
        <f>(S184+S186+S188+S191+S194+S197+S200)*'Data - P&amp;L'!$L$6</f>
        <v>0.23895</v>
      </c>
      <c r="T201" s="966">
        <f>(T184+T186+T188+T191+T194+T197+T200)*'Data - P&amp;L'!$L$6</f>
        <v>-0.12545</v>
      </c>
      <c r="U201" s="966">
        <f>(U184+U186+U188+U191+U194+U197+U200)*'Data - P&amp;L'!$L$6</f>
        <v>0</v>
      </c>
      <c r="V201" s="966">
        <f>(V184+V186+V188+V191+V194+V197+V200)*'Data - P&amp;L'!$L$6</f>
        <v>-0.1208125</v>
      </c>
      <c r="W201" s="966">
        <f>(W184+W186+W188+W191+W194+W197+W200)*'Data - P&amp;L'!$L$6</f>
        <v>0</v>
      </c>
      <c r="X201" s="966">
        <f>(X184+X186+X188+X191+X194+X197+X200)*'Data - P&amp;L'!$L$6</f>
        <v>0</v>
      </c>
      <c r="Y201" s="966">
        <f>(Y184+Y186+Y188+Y191+Y194+Y197+Y200)*'Data - P&amp;L'!$L$6</f>
        <v>-0.12695</v>
      </c>
      <c r="Z201" s="966">
        <f>(Z184+Z186+Z188+Z191+Z194+Z197+Z200)*'Data - P&amp;L'!$L$6</f>
        <v>0</v>
      </c>
      <c r="AA201" s="966">
        <f>(AA184+AA186+AA188+AA191+AA194+AA197+AA200)*'Data - P&amp;L'!$L$6</f>
        <v>0</v>
      </c>
      <c r="AB201" s="966">
        <f>(AB184+AB186+AB188+AB191+AB194+AB197+AB200)*'Data - P&amp;L'!$L$6</f>
        <v>0</v>
      </c>
      <c r="AC201" s="966">
        <f>(AC184+AC186+AC188+AC191+AC194+AC197+AC200)*'Data - P&amp;L'!$L$6</f>
        <v>0</v>
      </c>
      <c r="AD201" s="966">
        <f>(AD184+AD186+AD188+AD191+AD194+AD197+AD200)*'Data - P&amp;L'!$L$6</f>
        <v>0</v>
      </c>
      <c r="AE201" s="966">
        <f>(AE184+AE186+AE188+AE191+AE194+AE197+AE200)*'Data - P&amp;L'!$L$6</f>
        <v>0</v>
      </c>
      <c r="AF201" s="966">
        <f>(AF184+AF186+AF188+AF191+AF194+AF197+AF200)*'Data - P&amp;L'!$L$6</f>
        <v>0</v>
      </c>
      <c r="AG201" s="940">
        <f t="shared" si="72"/>
        <v>19.6771125</v>
      </c>
    </row>
    <row r="202">
      <c r="A202" s="965" t="s">
        <v>2141</v>
      </c>
      <c r="B202" s="966">
        <f t="shared" ref="B202:AF202" si="73">$AG202/31</f>
        <v>17.36774194</v>
      </c>
      <c r="C202" s="966">
        <f t="shared" si="73"/>
        <v>17.36774194</v>
      </c>
      <c r="D202" s="966">
        <f t="shared" si="73"/>
        <v>17.36774194</v>
      </c>
      <c r="E202" s="966">
        <f t="shared" si="73"/>
        <v>17.36774194</v>
      </c>
      <c r="F202" s="966">
        <f t="shared" si="73"/>
        <v>17.36774194</v>
      </c>
      <c r="G202" s="966">
        <f t="shared" si="73"/>
        <v>17.36774194</v>
      </c>
      <c r="H202" s="966">
        <f t="shared" si="73"/>
        <v>17.36774194</v>
      </c>
      <c r="I202" s="966">
        <f t="shared" si="73"/>
        <v>17.36774194</v>
      </c>
      <c r="J202" s="966">
        <f t="shared" si="73"/>
        <v>17.36774194</v>
      </c>
      <c r="K202" s="966">
        <f t="shared" si="73"/>
        <v>17.36774194</v>
      </c>
      <c r="L202" s="966">
        <f t="shared" si="73"/>
        <v>17.36774194</v>
      </c>
      <c r="M202" s="966">
        <f t="shared" si="73"/>
        <v>17.36774194</v>
      </c>
      <c r="N202" s="966">
        <f t="shared" si="73"/>
        <v>17.36774194</v>
      </c>
      <c r="O202" s="966">
        <f t="shared" si="73"/>
        <v>17.36774194</v>
      </c>
      <c r="P202" s="966">
        <f t="shared" si="73"/>
        <v>17.36774194</v>
      </c>
      <c r="Q202" s="966">
        <f t="shared" si="73"/>
        <v>17.36774194</v>
      </c>
      <c r="R202" s="966">
        <f t="shared" si="73"/>
        <v>17.36774194</v>
      </c>
      <c r="S202" s="966">
        <f t="shared" si="73"/>
        <v>17.36774194</v>
      </c>
      <c r="T202" s="966">
        <f t="shared" si="73"/>
        <v>17.36774194</v>
      </c>
      <c r="U202" s="966">
        <f t="shared" si="73"/>
        <v>17.36774194</v>
      </c>
      <c r="V202" s="966">
        <f t="shared" si="73"/>
        <v>17.36774194</v>
      </c>
      <c r="W202" s="966">
        <f t="shared" si="73"/>
        <v>17.36774194</v>
      </c>
      <c r="X202" s="966">
        <f t="shared" si="73"/>
        <v>17.36774194</v>
      </c>
      <c r="Y202" s="966">
        <f t="shared" si="73"/>
        <v>17.36774194</v>
      </c>
      <c r="Z202" s="966">
        <f t="shared" si="73"/>
        <v>17.36774194</v>
      </c>
      <c r="AA202" s="966">
        <f t="shared" si="73"/>
        <v>17.36774194</v>
      </c>
      <c r="AB202" s="966">
        <f t="shared" si="73"/>
        <v>17.36774194</v>
      </c>
      <c r="AC202" s="966">
        <f t="shared" si="73"/>
        <v>17.36774194</v>
      </c>
      <c r="AD202" s="966">
        <f t="shared" si="73"/>
        <v>17.36774194</v>
      </c>
      <c r="AE202" s="966">
        <f t="shared" si="73"/>
        <v>17.36774194</v>
      </c>
      <c r="AF202" s="966">
        <f t="shared" si="73"/>
        <v>17.36774194</v>
      </c>
      <c r="AG202" s="967">
        <v>538.4</v>
      </c>
    </row>
    <row r="203">
      <c r="A203" s="968" t="s">
        <v>2142</v>
      </c>
      <c r="B203" s="181">
        <f>((B97+B61)*'Data - P&amp;L'!$C$38)</f>
        <v>346.26</v>
      </c>
      <c r="C203" s="181">
        <f>((C97+C61)*'Data - P&amp;L'!$C$38)</f>
        <v>214.92</v>
      </c>
      <c r="D203" s="181">
        <f>((D97+D61)*'Data - P&amp;L'!$C$38)</f>
        <v>23.88</v>
      </c>
      <c r="E203" s="181">
        <f>((E97+E61)*'Data - P&amp;L'!$C$38)</f>
        <v>405.96</v>
      </c>
      <c r="F203" s="181">
        <f>((F97+F61)*'Data - P&amp;L'!$C$38)</f>
        <v>620.88</v>
      </c>
      <c r="G203" s="181">
        <f>((G97+G61)*'Data - P&amp;L'!$C$38)</f>
        <v>561.18</v>
      </c>
      <c r="H203" s="181">
        <f>((H97+H61)*'Data - P&amp;L'!$C$38)</f>
        <v>1277.58</v>
      </c>
      <c r="I203" s="181">
        <f>((I97+I61)*'Data - P&amp;L'!$C$38)</f>
        <v>1373.1</v>
      </c>
      <c r="J203" s="181">
        <f>((J97+J61)*'Data - P&amp;L'!$C$38)</f>
        <v>1516.38</v>
      </c>
      <c r="K203" s="181">
        <f>((K97+K61)*'Data - P&amp;L'!$C$38)</f>
        <v>47.76</v>
      </c>
      <c r="L203" s="181">
        <f>((L97+L61)*'Data - P&amp;L'!$C$38)</f>
        <v>776.1</v>
      </c>
      <c r="M203" s="181">
        <f>((M97+M61)*'Data - P&amp;L'!$C$38)</f>
        <v>1337.28</v>
      </c>
      <c r="N203" s="181">
        <f>((N97+N61)*'Data - P&amp;L'!$C$38)</f>
        <v>561.18</v>
      </c>
      <c r="O203" s="181">
        <f>((O97+O61)*'Data - P&amp;L'!$C$38)</f>
        <v>214.92</v>
      </c>
      <c r="P203" s="181">
        <f>((P97+P61)*'Data - P&amp;L'!$C$38)</f>
        <v>179.1</v>
      </c>
      <c r="Q203" s="181">
        <f>((Q97+Q61)*'Data - P&amp;L'!$C$38)</f>
        <v>238.8</v>
      </c>
      <c r="R203" s="181">
        <f>((R97+R61)*'Data - P&amp;L'!$C$38)</f>
        <v>35.82</v>
      </c>
      <c r="S203" s="181">
        <f>((S97+S61)*'Data - P&amp;L'!$C$38)</f>
        <v>226.86</v>
      </c>
      <c r="T203" s="181">
        <f>((T97+T61)*'Data - P&amp;L'!$C$38)</f>
        <v>250.74</v>
      </c>
      <c r="U203" s="181">
        <f>((U97+U61)*'Data - P&amp;L'!$C$38)</f>
        <v>191.04</v>
      </c>
      <c r="V203" s="181">
        <f>((V97+V61)*'Data - P&amp;L'!$C$38)</f>
        <v>226.86</v>
      </c>
      <c r="W203" s="181">
        <f>((W97+W61)*'Data - P&amp;L'!$C$38)</f>
        <v>119.4</v>
      </c>
      <c r="X203" s="181">
        <f>((X97+X61)*'Data - P&amp;L'!$C$38)</f>
        <v>0</v>
      </c>
      <c r="Y203" s="181">
        <f>((Y97+Y61)*'Data - P&amp;L'!$C$38)</f>
        <v>-11.94</v>
      </c>
      <c r="Z203" s="181">
        <f>((Z97+Z61)*'Data - P&amp;L'!$C$38)</f>
        <v>226.86</v>
      </c>
      <c r="AA203" s="181">
        <f>((AA97+AA61)*'Data - P&amp;L'!$C$38)</f>
        <v>155.22</v>
      </c>
      <c r="AB203" s="181">
        <f>((AB97+AB61)*'Data - P&amp;L'!$C$38)</f>
        <v>107.46</v>
      </c>
      <c r="AC203" s="181">
        <f>((AC97+AC61)*'Data - P&amp;L'!$C$38)</f>
        <v>143.28</v>
      </c>
      <c r="AD203" s="181">
        <f>((AD97+AD61)*'Data - P&amp;L'!$C$38)</f>
        <v>131.34</v>
      </c>
      <c r="AE203" s="181" t="str">
        <f>((AE97+AE61)*'Data - P&amp;L'!$C$38)</f>
        <v>#REF!</v>
      </c>
      <c r="AF203" s="181" t="str">
        <f>((AF97+AF61)*'Data - P&amp;L'!$C$38)</f>
        <v>#REF!</v>
      </c>
      <c r="AG203" s="940" t="str">
        <f t="shared" ref="AG203:AG228" si="74">SUM(B203:AF203)</f>
        <v>#REF!</v>
      </c>
    </row>
    <row r="204">
      <c r="A204" s="969" t="s">
        <v>2143</v>
      </c>
      <c r="B204" s="966">
        <f>((B97)*'Data - P&amp;L'!$C$34)</f>
        <v>71.64</v>
      </c>
      <c r="C204" s="966">
        <f>((C97)*'Data - P&amp;L'!$C$34)</f>
        <v>11.94</v>
      </c>
      <c r="D204" s="966">
        <f>((D97)*'Data - P&amp;L'!$C$34)</f>
        <v>23.88</v>
      </c>
      <c r="E204" s="966">
        <f>((E97)*'Data - P&amp;L'!$C$34)</f>
        <v>11.94</v>
      </c>
      <c r="F204" s="966">
        <f>((F97)*'Data - P&amp;L'!$C$34)</f>
        <v>11.94</v>
      </c>
      <c r="G204" s="966">
        <f>((G97)*'Data - P&amp;L'!$C$34)</f>
        <v>-35.82</v>
      </c>
      <c r="H204" s="966">
        <f>((H97)*'Data - P&amp;L'!$C$34)</f>
        <v>59.7</v>
      </c>
      <c r="I204" s="966">
        <f>((I97)*'Data - P&amp;L'!$C$34)</f>
        <v>226.86</v>
      </c>
      <c r="J204" s="966">
        <f>((J97)*'Data - P&amp;L'!$C$34)</f>
        <v>35.82</v>
      </c>
      <c r="K204" s="966">
        <f>((K97)*'Data - P&amp;L'!$C$34)</f>
        <v>47.76</v>
      </c>
      <c r="L204" s="966">
        <f>((L97)*'Data - P&amp;L'!$C$34)</f>
        <v>59.7</v>
      </c>
      <c r="M204" s="966">
        <f>((M97)*'Data - P&amp;L'!$C$34)</f>
        <v>1098.48</v>
      </c>
      <c r="N204" s="966">
        <f>((N97)*'Data - P&amp;L'!$C$34)</f>
        <v>346.26</v>
      </c>
      <c r="O204" s="966">
        <f>((O97)*'Data - P&amp;L'!$C$34)</f>
        <v>0</v>
      </c>
      <c r="P204" s="966">
        <f>((P97)*'Data - P&amp;L'!$C$34)</f>
        <v>0</v>
      </c>
      <c r="Q204" s="966">
        <f>((Q97)*'Data - P&amp;L'!$C$34)</f>
        <v>0</v>
      </c>
      <c r="R204" s="966">
        <f>((R97)*'Data - P&amp;L'!$C$34)</f>
        <v>35.82</v>
      </c>
      <c r="S204" s="966">
        <f>((S97)*'Data - P&amp;L'!$C$34)</f>
        <v>23.88</v>
      </c>
      <c r="T204" s="966">
        <f>((T97)*'Data - P&amp;L'!$C$34)</f>
        <v>-11.94</v>
      </c>
      <c r="U204" s="966">
        <f>((U97)*'Data - P&amp;L'!$C$34)</f>
        <v>0</v>
      </c>
      <c r="V204" s="966">
        <f>((V97)*'Data - P&amp;L'!$C$34)</f>
        <v>-11.94</v>
      </c>
      <c r="W204" s="966">
        <f>((W97)*'Data - P&amp;L'!$C$34)</f>
        <v>0</v>
      </c>
      <c r="X204" s="966">
        <f>((X97)*'Data - P&amp;L'!$C$34)</f>
        <v>0</v>
      </c>
      <c r="Y204" s="966">
        <f>((Y97)*'Data - P&amp;L'!$C$34)</f>
        <v>-11.94</v>
      </c>
      <c r="Z204" s="966">
        <f>((Z97)*'Data - P&amp;L'!$C$34)</f>
        <v>0</v>
      </c>
      <c r="AA204" s="966">
        <f>((AA97)*'Data - P&amp;L'!$C$34)</f>
        <v>0</v>
      </c>
      <c r="AB204" s="966">
        <f>((AB97)*'Data - P&amp;L'!$C$34)</f>
        <v>0</v>
      </c>
      <c r="AC204" s="966">
        <f>((AC97)*'Data - P&amp;L'!$C$34)</f>
        <v>0</v>
      </c>
      <c r="AD204" s="966">
        <f>((AD97)*'Data - P&amp;L'!$C$34)</f>
        <v>0</v>
      </c>
      <c r="AE204" s="966">
        <f>((AE97)*'Data - P&amp;L'!$C$34)</f>
        <v>0</v>
      </c>
      <c r="AF204" s="966">
        <f>((AF97)*'Data - P&amp;L'!$C$34)</f>
        <v>0</v>
      </c>
      <c r="AG204" s="940">
        <f t="shared" si="74"/>
        <v>1993.98</v>
      </c>
    </row>
    <row r="205">
      <c r="A205" s="969" t="s">
        <v>2144</v>
      </c>
      <c r="B205" s="970">
        <f>(B107*'Data - P&amp;L'!$D$38)</f>
        <v>0</v>
      </c>
      <c r="C205" s="970">
        <f>(C107*'Data - P&amp;L'!$D$38)</f>
        <v>0</v>
      </c>
      <c r="D205" s="970">
        <f>(D107*'Data - P&amp;L'!$D$38)</f>
        <v>0</v>
      </c>
      <c r="E205" s="970">
        <f>(E107*'Data - P&amp;L'!$D$38)</f>
        <v>0</v>
      </c>
      <c r="F205" s="970">
        <f>(F107*'Data - P&amp;L'!$D$38)</f>
        <v>0</v>
      </c>
      <c r="G205" s="970">
        <f>(G107*'Data - P&amp;L'!$D$38)</f>
        <v>-1.435</v>
      </c>
      <c r="H205" s="970">
        <f>(H107*'Data - P&amp;L'!$D$38)</f>
        <v>0</v>
      </c>
      <c r="I205" s="970">
        <f>(I107*'Data - P&amp;L'!$D$38)</f>
        <v>0</v>
      </c>
      <c r="J205" s="970">
        <f>(J107*'Data - P&amp;L'!$D$38)</f>
        <v>0</v>
      </c>
      <c r="K205" s="970">
        <f>(K107*'Data - P&amp;L'!$D$38)</f>
        <v>0</v>
      </c>
      <c r="L205" s="970">
        <f>(L107*'Data - P&amp;L'!$D$38)</f>
        <v>0</v>
      </c>
      <c r="M205" s="970">
        <f>(M107*'Data - P&amp;L'!$D$38)</f>
        <v>0</v>
      </c>
      <c r="N205" s="970">
        <f>(N107*'Data - P&amp;L'!$D$38)</f>
        <v>-1.435</v>
      </c>
      <c r="O205" s="970">
        <f>(O107*'Data - P&amp;L'!$D$38)</f>
        <v>0</v>
      </c>
      <c r="P205" s="970">
        <f>(P107*'Data - P&amp;L'!$D$38)</f>
        <v>0</v>
      </c>
      <c r="Q205" s="970">
        <f>(Q107*'Data - P&amp;L'!$D$38)</f>
        <v>0</v>
      </c>
      <c r="R205" s="970">
        <f>(R107*'Data - P&amp;L'!$D$38)</f>
        <v>0</v>
      </c>
      <c r="S205" s="970">
        <f>(S107*'Data - P&amp;L'!$D$38)</f>
        <v>0</v>
      </c>
      <c r="T205" s="970">
        <f>(T107*'Data - P&amp;L'!$D$38)</f>
        <v>-4.305</v>
      </c>
      <c r="U205" s="970">
        <f>(U107*'Data - P&amp;L'!$D$38)</f>
        <v>0</v>
      </c>
      <c r="V205" s="970">
        <f>(V107*'Data - P&amp;L'!$D$38)</f>
        <v>-1.435</v>
      </c>
      <c r="W205" s="970">
        <f>(W107*'Data - P&amp;L'!$D$38)</f>
        <v>0</v>
      </c>
      <c r="X205" s="970">
        <f>(X107*'Data - P&amp;L'!$D$38)</f>
        <v>0</v>
      </c>
      <c r="Y205" s="970">
        <f>(Y107*'Data - P&amp;L'!$D$38)</f>
        <v>-1.435</v>
      </c>
      <c r="Z205" s="970">
        <f>(Z107*'Data - P&amp;L'!$D$38)</f>
        <v>0</v>
      </c>
      <c r="AA205" s="970">
        <f>(AA107*'Data - P&amp;L'!$D$38)</f>
        <v>0</v>
      </c>
      <c r="AB205" s="970">
        <f>(AB107*'Data - P&amp;L'!$D$38)</f>
        <v>0</v>
      </c>
      <c r="AC205" s="970">
        <f>(AC107*'Data - P&amp;L'!$D$38)</f>
        <v>0</v>
      </c>
      <c r="AD205" s="970">
        <f>(AD107*'Data - P&amp;L'!$D$38)</f>
        <v>0</v>
      </c>
      <c r="AE205" s="970">
        <f>(AE107*'Data - P&amp;L'!$D$38)</f>
        <v>0</v>
      </c>
      <c r="AF205" s="970">
        <f>(AF107*'Data - P&amp;L'!$D$38)</f>
        <v>0</v>
      </c>
      <c r="AG205" s="940">
        <f t="shared" si="74"/>
        <v>-10.045</v>
      </c>
    </row>
    <row r="206">
      <c r="A206" s="969" t="s">
        <v>2145</v>
      </c>
      <c r="B206" s="970">
        <f>(B107*'Data - P&amp;L'!$D$34)</f>
        <v>0</v>
      </c>
      <c r="C206" s="970">
        <f>(C107*'Data - P&amp;L'!$D$34)</f>
        <v>0</v>
      </c>
      <c r="D206" s="970">
        <f>(D107*'Data - P&amp;L'!$D$34)</f>
        <v>0</v>
      </c>
      <c r="E206" s="970">
        <f>(E107*'Data - P&amp;L'!$D$34)</f>
        <v>0</v>
      </c>
      <c r="F206" s="970">
        <f>(F107*'Data - P&amp;L'!$D$34)</f>
        <v>0</v>
      </c>
      <c r="G206" s="970">
        <f>(G107*'Data - P&amp;L'!$D$34)</f>
        <v>-6.155</v>
      </c>
      <c r="H206" s="970">
        <f>(H107*'Data - P&amp;L'!$D$34)</f>
        <v>0</v>
      </c>
      <c r="I206" s="970">
        <f>(I107*'Data - P&amp;L'!$D$34)</f>
        <v>0</v>
      </c>
      <c r="J206" s="970">
        <f>(J107*'Data - P&amp;L'!$D$34)</f>
        <v>0</v>
      </c>
      <c r="K206" s="970">
        <f>(K107*'Data - P&amp;L'!$D$34)</f>
        <v>0</v>
      </c>
      <c r="L206" s="970">
        <f>(L107*'Data - P&amp;L'!$D$34)</f>
        <v>0</v>
      </c>
      <c r="M206" s="970">
        <f>(M107*'Data - P&amp;L'!$D$34)</f>
        <v>0</v>
      </c>
      <c r="N206" s="970">
        <f>(N107*'Data - P&amp;L'!$D$34)</f>
        <v>-6.155</v>
      </c>
      <c r="O206" s="970">
        <f>(O107*'Data - P&amp;L'!$D$34)</f>
        <v>0</v>
      </c>
      <c r="P206" s="970">
        <f>(P107*'Data - P&amp;L'!$D$34)</f>
        <v>0</v>
      </c>
      <c r="Q206" s="970">
        <f>(Q107*'Data - P&amp;L'!$D$34)</f>
        <v>0</v>
      </c>
      <c r="R206" s="970">
        <f>(R107*'Data - P&amp;L'!$D$34)</f>
        <v>0</v>
      </c>
      <c r="S206" s="970">
        <f>(S107*'Data - P&amp;L'!$D$34)</f>
        <v>0</v>
      </c>
      <c r="T206" s="970">
        <f>(T107*'Data - P&amp;L'!$D$34)</f>
        <v>-18.465</v>
      </c>
      <c r="U206" s="970">
        <f>(U107*'Data - P&amp;L'!$D$34)</f>
        <v>0</v>
      </c>
      <c r="V206" s="970">
        <f>(V107*'Data - P&amp;L'!$D$34)</f>
        <v>-6.155</v>
      </c>
      <c r="W206" s="970">
        <f>(W107*'Data - P&amp;L'!$D$34)</f>
        <v>0</v>
      </c>
      <c r="X206" s="970">
        <f>(X107*'Data - P&amp;L'!$D$34)</f>
        <v>0</v>
      </c>
      <c r="Y206" s="970">
        <f>(Y107*'Data - P&amp;L'!$D$34)</f>
        <v>-6.155</v>
      </c>
      <c r="Z206" s="970">
        <f>(Z107*'Data - P&amp;L'!$D$34)</f>
        <v>0</v>
      </c>
      <c r="AA206" s="970">
        <f>(AA107*'Data - P&amp;L'!$D$34)</f>
        <v>0</v>
      </c>
      <c r="AB206" s="970">
        <f>(AB107*'Data - P&amp;L'!$D$34)</f>
        <v>0</v>
      </c>
      <c r="AC206" s="970">
        <f>(AC107*'Data - P&amp;L'!$D$34)</f>
        <v>0</v>
      </c>
      <c r="AD206" s="970">
        <f>(AD107*'Data - P&amp;L'!$D$34)</f>
        <v>0</v>
      </c>
      <c r="AE206" s="970">
        <f>(AE107*'Data - P&amp;L'!$D$34)</f>
        <v>0</v>
      </c>
      <c r="AF206" s="970">
        <f>(AF107*'Data - P&amp;L'!$D$34)</f>
        <v>0</v>
      </c>
      <c r="AG206" s="940">
        <f t="shared" si="74"/>
        <v>-43.085</v>
      </c>
    </row>
    <row r="207">
      <c r="A207" s="971" t="s">
        <v>2146</v>
      </c>
      <c r="B207" s="970" t="str">
        <f t="shared" ref="B207:AF207" si="75">B20*0.06</f>
        <v>#REF!</v>
      </c>
      <c r="C207" s="970" t="str">
        <f t="shared" si="75"/>
        <v>#REF!</v>
      </c>
      <c r="D207" s="970" t="str">
        <f t="shared" si="75"/>
        <v>#REF!</v>
      </c>
      <c r="E207" s="970" t="str">
        <f t="shared" si="75"/>
        <v>#REF!</v>
      </c>
      <c r="F207" s="970" t="str">
        <f t="shared" si="75"/>
        <v>#REF!</v>
      </c>
      <c r="G207" s="970" t="str">
        <f t="shared" si="75"/>
        <v>#REF!</v>
      </c>
      <c r="H207" s="970" t="str">
        <f t="shared" si="75"/>
        <v>#REF!</v>
      </c>
      <c r="I207" s="970" t="str">
        <f t="shared" si="75"/>
        <v>#REF!</v>
      </c>
      <c r="J207" s="970" t="str">
        <f t="shared" si="75"/>
        <v>#REF!</v>
      </c>
      <c r="K207" s="970" t="str">
        <f t="shared" si="75"/>
        <v>#REF!</v>
      </c>
      <c r="L207" s="970" t="str">
        <f t="shared" si="75"/>
        <v>#REF!</v>
      </c>
      <c r="M207" s="970" t="str">
        <f t="shared" si="75"/>
        <v>#REF!</v>
      </c>
      <c r="N207" s="970" t="str">
        <f t="shared" si="75"/>
        <v>#REF!</v>
      </c>
      <c r="O207" s="970" t="str">
        <f t="shared" si="75"/>
        <v>#REF!</v>
      </c>
      <c r="P207" s="970" t="str">
        <f t="shared" si="75"/>
        <v>#REF!</v>
      </c>
      <c r="Q207" s="970" t="str">
        <f t="shared" si="75"/>
        <v>#REF!</v>
      </c>
      <c r="R207" s="970" t="str">
        <f t="shared" si="75"/>
        <v>#REF!</v>
      </c>
      <c r="S207" s="970" t="str">
        <f t="shared" si="75"/>
        <v>#REF!</v>
      </c>
      <c r="T207" s="970" t="str">
        <f t="shared" si="75"/>
        <v>#REF!</v>
      </c>
      <c r="U207" s="970" t="str">
        <f t="shared" si="75"/>
        <v>#REF!</v>
      </c>
      <c r="V207" s="970" t="str">
        <f t="shared" si="75"/>
        <v>#REF!</v>
      </c>
      <c r="W207" s="970" t="str">
        <f t="shared" si="75"/>
        <v>#REF!</v>
      </c>
      <c r="X207" s="970" t="str">
        <f t="shared" si="75"/>
        <v>#REF!</v>
      </c>
      <c r="Y207" s="970" t="str">
        <f t="shared" si="75"/>
        <v>#REF!</v>
      </c>
      <c r="Z207" s="970" t="str">
        <f t="shared" si="75"/>
        <v>#REF!</v>
      </c>
      <c r="AA207" s="970" t="str">
        <f t="shared" si="75"/>
        <v>#REF!</v>
      </c>
      <c r="AB207" s="970" t="str">
        <f t="shared" si="75"/>
        <v>#REF!</v>
      </c>
      <c r="AC207" s="970" t="str">
        <f t="shared" si="75"/>
        <v>#REF!</v>
      </c>
      <c r="AD207" s="970" t="str">
        <f t="shared" si="75"/>
        <v>#REF!</v>
      </c>
      <c r="AE207" s="970" t="str">
        <f t="shared" si="75"/>
        <v>#REF!</v>
      </c>
      <c r="AF207" s="970" t="str">
        <f t="shared" si="75"/>
        <v>#REF!</v>
      </c>
      <c r="AG207" s="940" t="str">
        <f t="shared" si="74"/>
        <v>#REF!</v>
      </c>
    </row>
    <row r="208" collapsed="1">
      <c r="A208" s="972" t="s">
        <v>2147</v>
      </c>
      <c r="B208" s="973" t="str">
        <f t="shared" ref="B208:AF208" si="76">iferror(B209+B210+B211+B212+B213,"")</f>
        <v/>
      </c>
      <c r="C208" s="973" t="str">
        <f t="shared" si="76"/>
        <v/>
      </c>
      <c r="D208" s="973" t="str">
        <f t="shared" si="76"/>
        <v/>
      </c>
      <c r="E208" s="973" t="str">
        <f t="shared" si="76"/>
        <v/>
      </c>
      <c r="F208" s="973" t="str">
        <f t="shared" si="76"/>
        <v/>
      </c>
      <c r="G208" s="973" t="str">
        <f t="shared" si="76"/>
        <v/>
      </c>
      <c r="H208" s="973" t="str">
        <f t="shared" si="76"/>
        <v/>
      </c>
      <c r="I208" s="973" t="str">
        <f t="shared" si="76"/>
        <v/>
      </c>
      <c r="J208" s="973" t="str">
        <f t="shared" si="76"/>
        <v/>
      </c>
      <c r="K208" s="973" t="str">
        <f t="shared" si="76"/>
        <v/>
      </c>
      <c r="L208" s="973" t="str">
        <f t="shared" si="76"/>
        <v/>
      </c>
      <c r="M208" s="973" t="str">
        <f t="shared" si="76"/>
        <v/>
      </c>
      <c r="N208" s="973" t="str">
        <f t="shared" si="76"/>
        <v/>
      </c>
      <c r="O208" s="973" t="str">
        <f t="shared" si="76"/>
        <v/>
      </c>
      <c r="P208" s="973" t="str">
        <f t="shared" si="76"/>
        <v/>
      </c>
      <c r="Q208" s="973" t="str">
        <f t="shared" si="76"/>
        <v/>
      </c>
      <c r="R208" s="973" t="str">
        <f t="shared" si="76"/>
        <v/>
      </c>
      <c r="S208" s="973" t="str">
        <f t="shared" si="76"/>
        <v/>
      </c>
      <c r="T208" s="973" t="str">
        <f t="shared" si="76"/>
        <v/>
      </c>
      <c r="U208" s="973" t="str">
        <f t="shared" si="76"/>
        <v/>
      </c>
      <c r="V208" s="973" t="str">
        <f t="shared" si="76"/>
        <v/>
      </c>
      <c r="W208" s="973" t="str">
        <f t="shared" si="76"/>
        <v/>
      </c>
      <c r="X208" s="973" t="str">
        <f t="shared" si="76"/>
        <v/>
      </c>
      <c r="Y208" s="973" t="str">
        <f t="shared" si="76"/>
        <v/>
      </c>
      <c r="Z208" s="973" t="str">
        <f t="shared" si="76"/>
        <v/>
      </c>
      <c r="AA208" s="973" t="str">
        <f t="shared" si="76"/>
        <v/>
      </c>
      <c r="AB208" s="973" t="str">
        <f t="shared" si="76"/>
        <v/>
      </c>
      <c r="AC208" s="973" t="str">
        <f t="shared" si="76"/>
        <v/>
      </c>
      <c r="AD208" s="973" t="str">
        <f t="shared" si="76"/>
        <v/>
      </c>
      <c r="AE208" s="973" t="str">
        <f t="shared" si="76"/>
        <v/>
      </c>
      <c r="AF208" s="973" t="str">
        <f t="shared" si="76"/>
        <v/>
      </c>
      <c r="AG208" s="940">
        <f t="shared" si="74"/>
        <v>0</v>
      </c>
    </row>
    <row r="209" hidden="1" outlineLevel="1">
      <c r="A209" s="360" t="s">
        <v>2148</v>
      </c>
      <c r="B209" s="491" t="str">
        <f t="shared" ref="B209:AF209" si="77">B4+B16+B21</f>
        <v>#REF!</v>
      </c>
      <c r="C209" s="491" t="str">
        <f t="shared" si="77"/>
        <v>#REF!</v>
      </c>
      <c r="D209" s="491" t="str">
        <f t="shared" si="77"/>
        <v>#REF!</v>
      </c>
      <c r="E209" s="491" t="str">
        <f t="shared" si="77"/>
        <v>#REF!</v>
      </c>
      <c r="F209" s="491" t="str">
        <f t="shared" si="77"/>
        <v>#REF!</v>
      </c>
      <c r="G209" s="491" t="str">
        <f t="shared" si="77"/>
        <v>#REF!</v>
      </c>
      <c r="H209" s="491" t="str">
        <f t="shared" si="77"/>
        <v>#REF!</v>
      </c>
      <c r="I209" s="491" t="str">
        <f t="shared" si="77"/>
        <v>#REF!</v>
      </c>
      <c r="J209" s="491" t="str">
        <f t="shared" si="77"/>
        <v>#REF!</v>
      </c>
      <c r="K209" s="491" t="str">
        <f t="shared" si="77"/>
        <v>#REF!</v>
      </c>
      <c r="L209" s="491" t="str">
        <f t="shared" si="77"/>
        <v>#REF!</v>
      </c>
      <c r="M209" s="491" t="str">
        <f t="shared" si="77"/>
        <v>#REF!</v>
      </c>
      <c r="N209" s="491" t="str">
        <f t="shared" si="77"/>
        <v>#REF!</v>
      </c>
      <c r="O209" s="491" t="str">
        <f t="shared" si="77"/>
        <v>#REF!</v>
      </c>
      <c r="P209" s="491" t="str">
        <f t="shared" si="77"/>
        <v>#REF!</v>
      </c>
      <c r="Q209" s="491" t="str">
        <f t="shared" si="77"/>
        <v>#REF!</v>
      </c>
      <c r="R209" s="491" t="str">
        <f t="shared" si="77"/>
        <v>#REF!</v>
      </c>
      <c r="S209" s="491" t="str">
        <f t="shared" si="77"/>
        <v>#REF!</v>
      </c>
      <c r="T209" s="491" t="str">
        <f t="shared" si="77"/>
        <v>#REF!</v>
      </c>
      <c r="U209" s="491" t="str">
        <f t="shared" si="77"/>
        <v>#REF!</v>
      </c>
      <c r="V209" s="491" t="str">
        <f t="shared" si="77"/>
        <v>#REF!</v>
      </c>
      <c r="W209" s="491" t="str">
        <f t="shared" si="77"/>
        <v>#REF!</v>
      </c>
      <c r="X209" s="491" t="str">
        <f t="shared" si="77"/>
        <v>#REF!</v>
      </c>
      <c r="Y209" s="491" t="str">
        <f t="shared" si="77"/>
        <v>#REF!</v>
      </c>
      <c r="Z209" s="491" t="str">
        <f t="shared" si="77"/>
        <v>#REF!</v>
      </c>
      <c r="AA209" s="491" t="str">
        <f t="shared" si="77"/>
        <v>#REF!</v>
      </c>
      <c r="AB209" s="491" t="str">
        <f t="shared" si="77"/>
        <v>#REF!</v>
      </c>
      <c r="AC209" s="491" t="str">
        <f t="shared" si="77"/>
        <v>#REF!</v>
      </c>
      <c r="AD209" s="491" t="str">
        <f t="shared" si="77"/>
        <v>#REF!</v>
      </c>
      <c r="AE209" s="491" t="str">
        <f t="shared" si="77"/>
        <v>#REF!</v>
      </c>
      <c r="AF209" s="491" t="str">
        <f t="shared" si="77"/>
        <v>#REF!</v>
      </c>
      <c r="AG209" s="940" t="str">
        <f t="shared" si="74"/>
        <v>#REF!</v>
      </c>
    </row>
    <row r="210" hidden="1" outlineLevel="1">
      <c r="A210" s="360" t="s">
        <v>2149</v>
      </c>
      <c r="B210" s="966">
        <f t="shared" ref="B210:AF210" si="78">(B23+B28+B32)</f>
        <v>0</v>
      </c>
      <c r="C210" s="966">
        <f t="shared" si="78"/>
        <v>0</v>
      </c>
      <c r="D210" s="966">
        <f t="shared" si="78"/>
        <v>0</v>
      </c>
      <c r="E210" s="966">
        <f t="shared" si="78"/>
        <v>0</v>
      </c>
      <c r="F210" s="966">
        <f t="shared" si="78"/>
        <v>0</v>
      </c>
      <c r="G210" s="966">
        <f t="shared" si="78"/>
        <v>0</v>
      </c>
      <c r="H210" s="966">
        <f t="shared" si="78"/>
        <v>1</v>
      </c>
      <c r="I210" s="966">
        <f t="shared" si="78"/>
        <v>1</v>
      </c>
      <c r="J210" s="966">
        <f t="shared" si="78"/>
        <v>0</v>
      </c>
      <c r="K210" s="966">
        <f t="shared" si="78"/>
        <v>1</v>
      </c>
      <c r="L210" s="966">
        <f t="shared" si="78"/>
        <v>0</v>
      </c>
      <c r="M210" s="966">
        <f t="shared" si="78"/>
        <v>2</v>
      </c>
      <c r="N210" s="966">
        <f t="shared" si="78"/>
        <v>3</v>
      </c>
      <c r="O210" s="966">
        <f t="shared" si="78"/>
        <v>0</v>
      </c>
      <c r="P210" s="966">
        <f t="shared" si="78"/>
        <v>0</v>
      </c>
      <c r="Q210" s="966">
        <f t="shared" si="78"/>
        <v>0</v>
      </c>
      <c r="R210" s="966">
        <f t="shared" si="78"/>
        <v>0</v>
      </c>
      <c r="S210" s="966">
        <f t="shared" si="78"/>
        <v>0</v>
      </c>
      <c r="T210" s="966">
        <f t="shared" si="78"/>
        <v>0</v>
      </c>
      <c r="U210" s="966">
        <f t="shared" si="78"/>
        <v>0</v>
      </c>
      <c r="V210" s="966">
        <f t="shared" si="78"/>
        <v>0</v>
      </c>
      <c r="W210" s="966">
        <f t="shared" si="78"/>
        <v>0</v>
      </c>
      <c r="X210" s="966">
        <f t="shared" si="78"/>
        <v>0</v>
      </c>
      <c r="Y210" s="966">
        <f t="shared" si="78"/>
        <v>0</v>
      </c>
      <c r="Z210" s="966">
        <f t="shared" si="78"/>
        <v>0</v>
      </c>
      <c r="AA210" s="966">
        <f t="shared" si="78"/>
        <v>0</v>
      </c>
      <c r="AB210" s="966">
        <f t="shared" si="78"/>
        <v>0</v>
      </c>
      <c r="AC210" s="966">
        <f t="shared" si="78"/>
        <v>0</v>
      </c>
      <c r="AD210" s="966">
        <f t="shared" si="78"/>
        <v>0</v>
      </c>
      <c r="AE210" s="966">
        <f t="shared" si="78"/>
        <v>0</v>
      </c>
      <c r="AF210" s="966">
        <f t="shared" si="78"/>
        <v>0</v>
      </c>
      <c r="AG210" s="940">
        <f t="shared" si="74"/>
        <v>8</v>
      </c>
    </row>
    <row r="211" hidden="1" outlineLevel="1">
      <c r="A211" s="974" t="s">
        <v>2150</v>
      </c>
      <c r="B211" s="966" t="str">
        <f>(#REF!*'Data - P&amp;L'!$R$3)+(#REF!*'Data - P&amp;L'!$R$4)+(#REF!*'Data - P&amp;L'!$R$5)</f>
        <v>#REF!</v>
      </c>
      <c r="C211" s="966" t="str">
        <f>(#REF!*'Data - P&amp;L'!$R$3)+(#REF!*'Data - P&amp;L'!$R$4)+(#REF!*'Data - P&amp;L'!$R$5)</f>
        <v>#REF!</v>
      </c>
      <c r="D211" s="966" t="str">
        <f>(#REF!*'Data - P&amp;L'!$R$3)+(#REF!*'Data - P&amp;L'!$R$4)+(#REF!*'Data - P&amp;L'!$R$5)</f>
        <v>#REF!</v>
      </c>
      <c r="E211" s="966" t="str">
        <f>(#REF!*'Data - P&amp;L'!$R$3)+(#REF!*'Data - P&amp;L'!$R$4)+(#REF!*'Data - P&amp;L'!$R$5)</f>
        <v>#REF!</v>
      </c>
      <c r="F211" s="966" t="str">
        <f>(#REF!*'Data - P&amp;L'!$R$3)+(#REF!*'Data - P&amp;L'!$R$4)+(#REF!*'Data - P&amp;L'!$R$5)</f>
        <v>#REF!</v>
      </c>
      <c r="G211" s="966" t="str">
        <f>(#REF!*'Data - P&amp;L'!$R$3)+(#REF!*'Data - P&amp;L'!$R$4)+(#REF!*'Data - P&amp;L'!$R$5)</f>
        <v>#REF!</v>
      </c>
      <c r="H211" s="966" t="str">
        <f>(#REF!*'Data - P&amp;L'!$R$3)+(#REF!*'Data - P&amp;L'!$R$4)+(#REF!*'Data - P&amp;L'!$R$5)</f>
        <v>#REF!</v>
      </c>
      <c r="I211" s="966" t="str">
        <f>(#REF!*'Data - P&amp;L'!$R$3)+(#REF!*'Data - P&amp;L'!$R$4)+(#REF!*'Data - P&amp;L'!$R$5)</f>
        <v>#REF!</v>
      </c>
      <c r="J211" s="966" t="str">
        <f>(#REF!*'Data - P&amp;L'!$R$3)+(#REF!*'Data - P&amp;L'!$R$4)+(#REF!*'Data - P&amp;L'!$R$5)</f>
        <v>#REF!</v>
      </c>
      <c r="K211" s="966" t="str">
        <f>(#REF!*'Data - P&amp;L'!$R$3)+(#REF!*'Data - P&amp;L'!$R$4)+(#REF!*'Data - P&amp;L'!$R$5)</f>
        <v>#REF!</v>
      </c>
      <c r="L211" s="966" t="str">
        <f>(#REF!*'Data - P&amp;L'!$R$3)+(#REF!*'Data - P&amp;L'!$R$4)+(#REF!*'Data - P&amp;L'!$R$5)</f>
        <v>#REF!</v>
      </c>
      <c r="M211" s="966" t="str">
        <f>(#REF!*'Data - P&amp;L'!$R$3)+(#REF!*'Data - P&amp;L'!$R$4)+(#REF!*'Data - P&amp;L'!$R$5)</f>
        <v>#REF!</v>
      </c>
      <c r="N211" s="966" t="str">
        <f>(#REF!*'Data - P&amp;L'!$R$3)+(#REF!*'Data - P&amp;L'!$R$4)+(#REF!*'Data - P&amp;L'!$R$5)</f>
        <v>#REF!</v>
      </c>
      <c r="O211" s="966" t="str">
        <f>(#REF!*'Data - P&amp;L'!$R$3)+(#REF!*'Data - P&amp;L'!$R$4)+(#REF!*'Data - P&amp;L'!$R$5)</f>
        <v>#REF!</v>
      </c>
      <c r="P211" s="966" t="str">
        <f>(#REF!*'Data - P&amp;L'!$R$3)+(#REF!*'Data - P&amp;L'!$R$4)+(#REF!*'Data - P&amp;L'!$R$5)</f>
        <v>#REF!</v>
      </c>
      <c r="Q211" s="966" t="str">
        <f>(#REF!*'Data - P&amp;L'!$R$3)+(#REF!*'Data - P&amp;L'!$R$4)+(#REF!*'Data - P&amp;L'!$R$5)</f>
        <v>#REF!</v>
      </c>
      <c r="R211" s="966" t="str">
        <f>(#REF!*'Data - P&amp;L'!$R$3)+(#REF!*'Data - P&amp;L'!$R$4)+(#REF!*'Data - P&amp;L'!$R$5)</f>
        <v>#REF!</v>
      </c>
      <c r="S211" s="966" t="str">
        <f>(#REF!*'Data - P&amp;L'!$R$3)+(#REF!*'Data - P&amp;L'!$R$4)+(#REF!*'Data - P&amp;L'!$R$5)</f>
        <v>#REF!</v>
      </c>
      <c r="T211" s="966" t="str">
        <f>(#REF!*'Data - P&amp;L'!$R$3)+(#REF!*'Data - P&amp;L'!$R$4)+(#REF!*'Data - P&amp;L'!$R$5)</f>
        <v>#REF!</v>
      </c>
      <c r="U211" s="966" t="str">
        <f>(#REF!*'Data - P&amp;L'!$R$3)+(#REF!*'Data - P&amp;L'!$R$4)+(#REF!*'Data - P&amp;L'!$R$5)</f>
        <v>#REF!</v>
      </c>
      <c r="V211" s="966" t="str">
        <f>(#REF!*'Data - P&amp;L'!$R$3)+(#REF!*'Data - P&amp;L'!$R$4)+(#REF!*'Data - P&amp;L'!$R$5)</f>
        <v>#REF!</v>
      </c>
      <c r="W211" s="966" t="str">
        <f>(#REF!*'Data - P&amp;L'!$R$3)+(#REF!*'Data - P&amp;L'!$R$4)+(#REF!*'Data - P&amp;L'!$R$5)</f>
        <v>#REF!</v>
      </c>
      <c r="X211" s="966" t="str">
        <f>(#REF!*'Data - P&amp;L'!$R$3)+(#REF!*'Data - P&amp;L'!$R$4)+(#REF!*'Data - P&amp;L'!$R$5)</f>
        <v>#REF!</v>
      </c>
      <c r="Y211" s="966" t="str">
        <f>(#REF!*'Data - P&amp;L'!$R$3)+(#REF!*'Data - P&amp;L'!$R$4)+(#REF!*'Data - P&amp;L'!$R$5)</f>
        <v>#REF!</v>
      </c>
      <c r="Z211" s="966" t="str">
        <f>(#REF!*'Data - P&amp;L'!$R$3)+(#REF!*'Data - P&amp;L'!$R$4)+(#REF!*'Data - P&amp;L'!$R$5)</f>
        <v>#REF!</v>
      </c>
      <c r="AA211" s="966" t="str">
        <f>(#REF!*'Data - P&amp;L'!$R$3)+(#REF!*'Data - P&amp;L'!$R$4)+(#REF!*'Data - P&amp;L'!$R$5)</f>
        <v>#REF!</v>
      </c>
      <c r="AB211" s="966" t="str">
        <f>(#REF!*'Data - P&amp;L'!$R$3)+(#REF!*'Data - P&amp;L'!$R$4)+(#REF!*'Data - P&amp;L'!$R$5)</f>
        <v>#REF!</v>
      </c>
      <c r="AC211" s="966" t="str">
        <f>(#REF!*'Data - P&amp;L'!$R$3)+(#REF!*'Data - P&amp;L'!$R$4)+(#REF!*'Data - P&amp;L'!$R$5)</f>
        <v>#REF!</v>
      </c>
      <c r="AD211" s="966" t="str">
        <f>(#REF!*'Data - P&amp;L'!$R$3)+(#REF!*'Data - P&amp;L'!$R$4)+(#REF!*'Data - P&amp;L'!$R$5)</f>
        <v>#REF!</v>
      </c>
      <c r="AE211" s="966" t="str">
        <f>(#REF!*'Data - P&amp;L'!$R$3)+(#REF!*'Data - P&amp;L'!$R$4)+(#REF!*'Data - P&amp;L'!$R$5)</f>
        <v>#REF!</v>
      </c>
      <c r="AF211" s="966" t="str">
        <f>(#REF!*'Data - P&amp;L'!$R$3)+(#REF!*'Data - P&amp;L'!$R$4)+(#REF!*'Data - P&amp;L'!$R$5)</f>
        <v>#REF!</v>
      </c>
      <c r="AG211" s="940" t="str">
        <f t="shared" si="74"/>
        <v>#REF!</v>
      </c>
    </row>
    <row r="212" hidden="1" outlineLevel="1">
      <c r="A212" s="360" t="s">
        <v>457</v>
      </c>
      <c r="B212" s="975">
        <v>0.0</v>
      </c>
      <c r="C212" s="975">
        <v>0.0</v>
      </c>
      <c r="D212" s="975">
        <v>0.0</v>
      </c>
      <c r="E212" s="976">
        <v>0.0</v>
      </c>
      <c r="F212" s="975">
        <v>0.0</v>
      </c>
      <c r="G212" s="975"/>
      <c r="H212" s="975"/>
      <c r="I212" s="975"/>
      <c r="J212" s="975"/>
      <c r="K212" s="975"/>
      <c r="L212" s="975"/>
      <c r="M212" s="975"/>
      <c r="N212" s="975"/>
      <c r="O212" s="975"/>
      <c r="P212" s="975"/>
      <c r="Q212" s="975"/>
      <c r="R212" s="975"/>
      <c r="S212" s="975"/>
      <c r="T212" s="975"/>
      <c r="U212" s="975"/>
      <c r="V212" s="975"/>
      <c r="W212" s="975"/>
      <c r="X212" s="975"/>
      <c r="Y212" s="975"/>
      <c r="Z212" s="975"/>
      <c r="AA212" s="975"/>
      <c r="AB212" s="975"/>
      <c r="AC212" s="975"/>
      <c r="AD212" s="975"/>
      <c r="AE212" s="975"/>
      <c r="AF212" s="975"/>
      <c r="AG212" s="940">
        <f t="shared" si="74"/>
        <v>0</v>
      </c>
    </row>
    <row r="213" hidden="1" outlineLevel="1">
      <c r="A213" s="360" t="s">
        <v>2151</v>
      </c>
      <c r="B213" s="975">
        <v>27.0</v>
      </c>
      <c r="C213" s="975">
        <v>126.32</v>
      </c>
      <c r="D213" s="976">
        <v>0.0</v>
      </c>
      <c r="E213" s="976">
        <v>0.0</v>
      </c>
      <c r="F213" s="975">
        <v>0.0</v>
      </c>
      <c r="G213" s="975"/>
      <c r="H213" s="975"/>
      <c r="I213" s="975"/>
      <c r="J213" s="975"/>
      <c r="K213" s="975"/>
      <c r="L213" s="975"/>
      <c r="M213" s="975"/>
      <c r="N213" s="975"/>
      <c r="O213" s="975"/>
      <c r="P213" s="975"/>
      <c r="Q213" s="975"/>
      <c r="R213" s="975"/>
      <c r="S213" s="975"/>
      <c r="T213" s="975"/>
      <c r="U213" s="975"/>
      <c r="V213" s="975"/>
      <c r="W213" s="975"/>
      <c r="X213" s="975"/>
      <c r="Y213" s="975"/>
      <c r="Z213" s="975"/>
      <c r="AA213" s="975"/>
      <c r="AB213" s="975"/>
      <c r="AC213" s="975"/>
      <c r="AD213" s="975"/>
      <c r="AE213" s="975"/>
      <c r="AF213" s="975"/>
      <c r="AG213" s="940">
        <f t="shared" si="74"/>
        <v>153.32</v>
      </c>
    </row>
    <row r="214">
      <c r="A214" s="974" t="s">
        <v>2152</v>
      </c>
      <c r="B214" s="966" t="str">
        <f>#REF!*'Data - P&amp;L'!$C$27</f>
        <v>#REF!</v>
      </c>
      <c r="C214" s="966" t="str">
        <f>#REF!*'Data - P&amp;L'!$C$27</f>
        <v>#REF!</v>
      </c>
      <c r="D214" s="966" t="str">
        <f>#REF!*'Data - P&amp;L'!$C$27</f>
        <v>#REF!</v>
      </c>
      <c r="E214" s="966" t="str">
        <f>#REF!*'Data - P&amp;L'!$C$27</f>
        <v>#REF!</v>
      </c>
      <c r="F214" s="966" t="str">
        <f>#REF!*'Data - P&amp;L'!$C$27</f>
        <v>#REF!</v>
      </c>
      <c r="G214" s="966" t="str">
        <f>#REF!*'Data - P&amp;L'!$C$27</f>
        <v>#REF!</v>
      </c>
      <c r="H214" s="966" t="str">
        <f>#REF!*'Data - P&amp;L'!$C$27</f>
        <v>#REF!</v>
      </c>
      <c r="I214" s="966" t="str">
        <f>#REF!*'Data - P&amp;L'!$C$27</f>
        <v>#REF!</v>
      </c>
      <c r="J214" s="966" t="str">
        <f>#REF!*'Data - P&amp;L'!$C$27</f>
        <v>#REF!</v>
      </c>
      <c r="K214" s="966" t="str">
        <f>#REF!*'Data - P&amp;L'!$C$27</f>
        <v>#REF!</v>
      </c>
      <c r="L214" s="966" t="str">
        <f>#REF!*'Data - P&amp;L'!$C$27</f>
        <v>#REF!</v>
      </c>
      <c r="M214" s="966" t="str">
        <f>#REF!*'Data - P&amp;L'!$C$27</f>
        <v>#REF!</v>
      </c>
      <c r="N214" s="966" t="str">
        <f>#REF!*'Data - P&amp;L'!$C$27</f>
        <v>#REF!</v>
      </c>
      <c r="O214" s="966" t="str">
        <f>#REF!*'Data - P&amp;L'!$C$27</f>
        <v>#REF!</v>
      </c>
      <c r="P214" s="966" t="str">
        <f>#REF!*'Data - P&amp;L'!$C$27</f>
        <v>#REF!</v>
      </c>
      <c r="Q214" s="966" t="str">
        <f>#REF!*'Data - P&amp;L'!$C$27</f>
        <v>#REF!</v>
      </c>
      <c r="R214" s="966" t="str">
        <f>#REF!*'Data - P&amp;L'!$C$27</f>
        <v>#REF!</v>
      </c>
      <c r="S214" s="966" t="str">
        <f>#REF!*'Data - P&amp;L'!$C$27</f>
        <v>#REF!</v>
      </c>
      <c r="T214" s="966" t="str">
        <f>#REF!*'Data - P&amp;L'!$C$27</f>
        <v>#REF!</v>
      </c>
      <c r="U214" s="966" t="str">
        <f>#REF!*'Data - P&amp;L'!$C$27</f>
        <v>#REF!</v>
      </c>
      <c r="V214" s="966" t="str">
        <f>#REF!*'Data - P&amp;L'!$C$27</f>
        <v>#REF!</v>
      </c>
      <c r="W214" s="966" t="str">
        <f>#REF!*'Data - P&amp;L'!$C$27</f>
        <v>#REF!</v>
      </c>
      <c r="X214" s="966" t="str">
        <f>#REF!*'Data - P&amp;L'!$C$27</f>
        <v>#REF!</v>
      </c>
      <c r="Y214" s="966" t="str">
        <f>#REF!*'Data - P&amp;L'!$C$27</f>
        <v>#REF!</v>
      </c>
      <c r="Z214" s="966" t="str">
        <f>#REF!*'Data - P&amp;L'!$C$27</f>
        <v>#REF!</v>
      </c>
      <c r="AA214" s="966" t="str">
        <f>#REF!*'Data - P&amp;L'!$C$27</f>
        <v>#REF!</v>
      </c>
      <c r="AB214" s="966" t="str">
        <f>#REF!*'Data - P&amp;L'!$C$27</f>
        <v>#REF!</v>
      </c>
      <c r="AC214" s="966" t="str">
        <f>#REF!*'Data - P&amp;L'!$C$27</f>
        <v>#REF!</v>
      </c>
      <c r="AD214" s="966" t="str">
        <f>#REF!*'Data - P&amp;L'!$C$27</f>
        <v>#REF!</v>
      </c>
      <c r="AE214" s="966" t="str">
        <f>#REF!*'Data - P&amp;L'!$C$27</f>
        <v>#REF!</v>
      </c>
      <c r="AF214" s="966" t="str">
        <f>#REF!*'Data - P&amp;L'!$C$27</f>
        <v>#REF!</v>
      </c>
      <c r="AG214" s="940" t="str">
        <f t="shared" si="74"/>
        <v>#REF!</v>
      </c>
    </row>
    <row r="215" collapsed="1">
      <c r="A215" s="533" t="s">
        <v>2153</v>
      </c>
      <c r="B215" s="966">
        <f t="shared" ref="B215:AF215" si="79">sum(B216:B221)</f>
        <v>14.46</v>
      </c>
      <c r="C215" s="966">
        <f t="shared" si="79"/>
        <v>2.41</v>
      </c>
      <c r="D215" s="966">
        <f t="shared" si="79"/>
        <v>4.82</v>
      </c>
      <c r="E215" s="966">
        <f t="shared" si="79"/>
        <v>2.41</v>
      </c>
      <c r="F215" s="966">
        <f t="shared" si="79"/>
        <v>2.41</v>
      </c>
      <c r="G215" s="966">
        <f t="shared" si="79"/>
        <v>-7.23</v>
      </c>
      <c r="H215" s="966">
        <f t="shared" si="79"/>
        <v>12.05</v>
      </c>
      <c r="I215" s="966">
        <f t="shared" si="79"/>
        <v>45.79</v>
      </c>
      <c r="J215" s="966">
        <f t="shared" si="79"/>
        <v>7.23</v>
      </c>
      <c r="K215" s="966">
        <f t="shared" si="79"/>
        <v>9.64</v>
      </c>
      <c r="L215" s="966">
        <f t="shared" si="79"/>
        <v>12.05</v>
      </c>
      <c r="M215" s="966">
        <f t="shared" si="79"/>
        <v>221.72</v>
      </c>
      <c r="N215" s="966">
        <f t="shared" si="79"/>
        <v>69.89</v>
      </c>
      <c r="O215" s="966">
        <f t="shared" si="79"/>
        <v>0</v>
      </c>
      <c r="P215" s="966">
        <f t="shared" si="79"/>
        <v>0</v>
      </c>
      <c r="Q215" s="966">
        <f t="shared" si="79"/>
        <v>0</v>
      </c>
      <c r="R215" s="966">
        <f t="shared" si="79"/>
        <v>7.23</v>
      </c>
      <c r="S215" s="966">
        <f t="shared" si="79"/>
        <v>4.82</v>
      </c>
      <c r="T215" s="966">
        <f t="shared" si="79"/>
        <v>-2.41</v>
      </c>
      <c r="U215" s="966">
        <f t="shared" si="79"/>
        <v>0</v>
      </c>
      <c r="V215" s="966">
        <f t="shared" si="79"/>
        <v>-2.41</v>
      </c>
      <c r="W215" s="966">
        <f t="shared" si="79"/>
        <v>0</v>
      </c>
      <c r="X215" s="966">
        <f t="shared" si="79"/>
        <v>0</v>
      </c>
      <c r="Y215" s="966">
        <f t="shared" si="79"/>
        <v>-2.41</v>
      </c>
      <c r="Z215" s="966">
        <f t="shared" si="79"/>
        <v>0</v>
      </c>
      <c r="AA215" s="966">
        <f t="shared" si="79"/>
        <v>0</v>
      </c>
      <c r="AB215" s="966">
        <f t="shared" si="79"/>
        <v>0</v>
      </c>
      <c r="AC215" s="966">
        <f t="shared" si="79"/>
        <v>0</v>
      </c>
      <c r="AD215" s="966">
        <f t="shared" si="79"/>
        <v>0</v>
      </c>
      <c r="AE215" s="966">
        <f t="shared" si="79"/>
        <v>0</v>
      </c>
      <c r="AF215" s="966">
        <f t="shared" si="79"/>
        <v>0</v>
      </c>
      <c r="AG215" s="940">
        <f t="shared" si="74"/>
        <v>402.47</v>
      </c>
    </row>
    <row r="216" hidden="1" outlineLevel="1">
      <c r="A216" s="533" t="s">
        <v>2154</v>
      </c>
      <c r="B216" s="966">
        <f>((B97)*'Data - P&amp;L'!$C$28)</f>
        <v>0.6</v>
      </c>
      <c r="C216" s="966">
        <f>((C97)*'Data - P&amp;L'!$C$28)</f>
        <v>0.1</v>
      </c>
      <c r="D216" s="966">
        <f>((D97)*'Data - P&amp;L'!$C$28)</f>
        <v>0.2</v>
      </c>
      <c r="E216" s="966">
        <f>((E97)*'Data - P&amp;L'!$C$28)</f>
        <v>0.1</v>
      </c>
      <c r="F216" s="966">
        <f>((F97)*'Data - P&amp;L'!$C$28)</f>
        <v>0.1</v>
      </c>
      <c r="G216" s="966">
        <f>((G97)*'Data - P&amp;L'!$C$28)</f>
        <v>-0.3</v>
      </c>
      <c r="H216" s="966">
        <f>((H97)*'Data - P&amp;L'!$C$28)</f>
        <v>0.5</v>
      </c>
      <c r="I216" s="966">
        <f>((I97)*'Data - P&amp;L'!$C$28)</f>
        <v>1.9</v>
      </c>
      <c r="J216" s="966">
        <f>((J97)*'Data - P&amp;L'!$C$28)</f>
        <v>0.3</v>
      </c>
      <c r="K216" s="966">
        <f>((K97)*'Data - P&amp;L'!$C$28)</f>
        <v>0.4</v>
      </c>
      <c r="L216" s="966">
        <f>((L97)*'Data - P&amp;L'!$C$28)</f>
        <v>0.5</v>
      </c>
      <c r="M216" s="966">
        <f>((M97)*'Data - P&amp;L'!$C$28)</f>
        <v>9.2</v>
      </c>
      <c r="N216" s="966">
        <f>((N97)*'Data - P&amp;L'!$C$28)</f>
        <v>2.9</v>
      </c>
      <c r="O216" s="966">
        <f>((O97)*'Data - P&amp;L'!$C$28)</f>
        <v>0</v>
      </c>
      <c r="P216" s="966">
        <f>((P97)*'Data - P&amp;L'!$C$28)</f>
        <v>0</v>
      </c>
      <c r="Q216" s="966">
        <f>((Q97)*'Data - P&amp;L'!$C$28)</f>
        <v>0</v>
      </c>
      <c r="R216" s="966">
        <f>((R97)*'Data - P&amp;L'!$C$28)</f>
        <v>0.3</v>
      </c>
      <c r="S216" s="966">
        <f>((S97)*'Data - P&amp;L'!$C$28)</f>
        <v>0.2</v>
      </c>
      <c r="T216" s="966">
        <f>((T97)*'Data - P&amp;L'!$C$28)</f>
        <v>-0.1</v>
      </c>
      <c r="U216" s="966">
        <f>((U97)*'Data - P&amp;L'!$C$28)</f>
        <v>0</v>
      </c>
      <c r="V216" s="966">
        <f>((V97)*'Data - P&amp;L'!$C$28)</f>
        <v>-0.1</v>
      </c>
      <c r="W216" s="966">
        <f>((W97)*'Data - P&amp;L'!$C$28)</f>
        <v>0</v>
      </c>
      <c r="X216" s="966">
        <f>((X97)*'Data - P&amp;L'!$C$28)</f>
        <v>0</v>
      </c>
      <c r="Y216" s="966">
        <f>((Y97)*'Data - P&amp;L'!$C$28)</f>
        <v>-0.1</v>
      </c>
      <c r="Z216" s="966">
        <f>((Z97)*'Data - P&amp;L'!$C$28)</f>
        <v>0</v>
      </c>
      <c r="AA216" s="966">
        <f>((AA97)*'Data - P&amp;L'!$C$28)</f>
        <v>0</v>
      </c>
      <c r="AB216" s="966">
        <f>((AB97)*'Data - P&amp;L'!$C$28)</f>
        <v>0</v>
      </c>
      <c r="AC216" s="966">
        <f>((AC97)*'Data - P&amp;L'!$C$28)</f>
        <v>0</v>
      </c>
      <c r="AD216" s="966">
        <f>((AD97)*'Data - P&amp;L'!$C$28)</f>
        <v>0</v>
      </c>
      <c r="AE216" s="966">
        <f>((AE97)*'Data - P&amp;L'!$C$28)</f>
        <v>0</v>
      </c>
      <c r="AF216" s="966">
        <f>((AF97)*'Data - P&amp;L'!$C$28)</f>
        <v>0</v>
      </c>
      <c r="AG216" s="940">
        <f t="shared" si="74"/>
        <v>16.7</v>
      </c>
    </row>
    <row r="217" hidden="1" outlineLevel="1">
      <c r="A217" s="533" t="s">
        <v>2155</v>
      </c>
      <c r="B217" s="262">
        <f>((B97)*'Data - P&amp;L'!$C$29)</f>
        <v>1.86</v>
      </c>
      <c r="C217" s="262">
        <f>((C97)*'Data - P&amp;L'!$C$29)</f>
        <v>0.31</v>
      </c>
      <c r="D217" s="262">
        <f>((D97)*'Data - P&amp;L'!$C$29)</f>
        <v>0.62</v>
      </c>
      <c r="E217" s="262">
        <f>((E97)*'Data - P&amp;L'!$C$29)</f>
        <v>0.31</v>
      </c>
      <c r="F217" s="262">
        <f>((F97)*'Data - P&amp;L'!$C$29)</f>
        <v>0.31</v>
      </c>
      <c r="G217" s="262">
        <f>((G97)*'Data - P&amp;L'!$C$29)</f>
        <v>-0.93</v>
      </c>
      <c r="H217" s="262">
        <f>((H97)*'Data - P&amp;L'!$C$29)</f>
        <v>1.55</v>
      </c>
      <c r="I217" s="262">
        <f>((I97)*'Data - P&amp;L'!$C$29)</f>
        <v>5.89</v>
      </c>
      <c r="J217" s="262">
        <f>((J97)*'Data - P&amp;L'!$C$29)</f>
        <v>0.93</v>
      </c>
      <c r="K217" s="262">
        <f>((K97)*'Data - P&amp;L'!$C$29)</f>
        <v>1.24</v>
      </c>
      <c r="L217" s="262">
        <f>((L97)*'Data - P&amp;L'!$C$29)</f>
        <v>1.55</v>
      </c>
      <c r="M217" s="262">
        <f>((M97)*'Data - P&amp;L'!$C$29)</f>
        <v>28.52</v>
      </c>
      <c r="N217" s="262">
        <f>((N97)*'Data - P&amp;L'!$C$29)</f>
        <v>8.99</v>
      </c>
      <c r="O217" s="262">
        <f>((O97)*'Data - P&amp;L'!$C$29)</f>
        <v>0</v>
      </c>
      <c r="P217" s="262">
        <f>((P97)*'Data - P&amp;L'!$C$29)</f>
        <v>0</v>
      </c>
      <c r="Q217" s="262">
        <f>((Q97)*'Data - P&amp;L'!$C$29)</f>
        <v>0</v>
      </c>
      <c r="R217" s="262">
        <f>((R97)*'Data - P&amp;L'!$C$29)</f>
        <v>0.93</v>
      </c>
      <c r="S217" s="262">
        <f>((S97)*'Data - P&amp;L'!$C$29)</f>
        <v>0.62</v>
      </c>
      <c r="T217" s="262">
        <f>((T97)*'Data - P&amp;L'!$C$29)</f>
        <v>-0.31</v>
      </c>
      <c r="U217" s="262">
        <f>((U97)*'Data - P&amp;L'!$C$29)</f>
        <v>0</v>
      </c>
      <c r="V217" s="262">
        <f>((V97)*'Data - P&amp;L'!$C$29)</f>
        <v>-0.31</v>
      </c>
      <c r="W217" s="262">
        <f>((W97)*'Data - P&amp;L'!$C$29)</f>
        <v>0</v>
      </c>
      <c r="X217" s="262">
        <f>((X97)*'Data - P&amp;L'!$C$29)</f>
        <v>0</v>
      </c>
      <c r="Y217" s="262">
        <f>((Y97)*'Data - P&amp;L'!$C$29)</f>
        <v>-0.31</v>
      </c>
      <c r="Z217" s="262">
        <f>((Z97)*'Data - P&amp;L'!$C$29)</f>
        <v>0</v>
      </c>
      <c r="AA217" s="262">
        <f>((AA97)*'Data - P&amp;L'!$C$29)</f>
        <v>0</v>
      </c>
      <c r="AB217" s="262">
        <f>((AB97)*'Data - P&amp;L'!$C$29)</f>
        <v>0</v>
      </c>
      <c r="AC217" s="262">
        <f>((AC97)*'Data - P&amp;L'!$C$29)</f>
        <v>0</v>
      </c>
      <c r="AD217" s="262">
        <f>((AD97)*'Data - P&amp;L'!$C$29)</f>
        <v>0</v>
      </c>
      <c r="AE217" s="262">
        <f>((AE97)*'Data - P&amp;L'!$C$29)</f>
        <v>0</v>
      </c>
      <c r="AF217" s="262">
        <f>((AF97)*'Data - P&amp;L'!$C$29)</f>
        <v>0</v>
      </c>
      <c r="AG217" s="940">
        <f t="shared" si="74"/>
        <v>51.77</v>
      </c>
    </row>
    <row r="218" hidden="1" outlineLevel="1">
      <c r="A218" s="533" t="s">
        <v>2156</v>
      </c>
      <c r="B218" s="262">
        <f>((B97)*'Data - P&amp;L'!$C$30)</f>
        <v>0</v>
      </c>
      <c r="C218" s="262">
        <f>((C97)*'Data - P&amp;L'!$C$30)</f>
        <v>0</v>
      </c>
      <c r="D218" s="262">
        <f>((D97)*'Data - P&amp;L'!$C$30)</f>
        <v>0</v>
      </c>
      <c r="E218" s="262">
        <f>((E97)*'Data - P&amp;L'!$C$30)</f>
        <v>0</v>
      </c>
      <c r="F218" s="262">
        <f>((F97)*'Data - P&amp;L'!$C$30)</f>
        <v>0</v>
      </c>
      <c r="G218" s="262">
        <f>((G97)*'Data - P&amp;L'!$C$30)</f>
        <v>0</v>
      </c>
      <c r="H218" s="262">
        <f>((H97)*'Data - P&amp;L'!$C$30)</f>
        <v>0</v>
      </c>
      <c r="I218" s="262">
        <f>((I97)*'Data - P&amp;L'!$C$30)</f>
        <v>0</v>
      </c>
      <c r="J218" s="262">
        <f>((J97)*'Data - P&amp;L'!$C$30)</f>
        <v>0</v>
      </c>
      <c r="K218" s="262">
        <f>((K97)*'Data - P&amp;L'!$C$30)</f>
        <v>0</v>
      </c>
      <c r="L218" s="262">
        <f>((L97)*'Data - P&amp;L'!$C$30)</f>
        <v>0</v>
      </c>
      <c r="M218" s="262">
        <f>((M97)*'Data - P&amp;L'!$C$30)</f>
        <v>0</v>
      </c>
      <c r="N218" s="262">
        <f>((N97)*'Data - P&amp;L'!$C$30)</f>
        <v>0</v>
      </c>
      <c r="O218" s="262">
        <f>((O97)*'Data - P&amp;L'!$C$30)</f>
        <v>0</v>
      </c>
      <c r="P218" s="262">
        <f>((P97)*'Data - P&amp;L'!$C$30)</f>
        <v>0</v>
      </c>
      <c r="Q218" s="262">
        <f>((Q97)*'Data - P&amp;L'!$C$30)</f>
        <v>0</v>
      </c>
      <c r="R218" s="262">
        <f>((R97)*'Data - P&amp;L'!$C$30)</f>
        <v>0</v>
      </c>
      <c r="S218" s="262">
        <f>((S97)*'Data - P&amp;L'!$C$30)</f>
        <v>0</v>
      </c>
      <c r="T218" s="262">
        <f>((T97)*'Data - P&amp;L'!$C$30)</f>
        <v>0</v>
      </c>
      <c r="U218" s="262">
        <f>((U97)*'Data - P&amp;L'!$C$30)</f>
        <v>0</v>
      </c>
      <c r="V218" s="262">
        <f>((V97)*'Data - P&amp;L'!$C$30)</f>
        <v>0</v>
      </c>
      <c r="W218" s="262">
        <f>((W97)*'Data - P&amp;L'!$C$30)</f>
        <v>0</v>
      </c>
      <c r="X218" s="262">
        <f>((X97)*'Data - P&amp;L'!$C$30)</f>
        <v>0</v>
      </c>
      <c r="Y218" s="262">
        <f>((Y97)*'Data - P&amp;L'!$C$30)</f>
        <v>0</v>
      </c>
      <c r="Z218" s="262">
        <f>((Z97)*'Data - P&amp;L'!$C$30)</f>
        <v>0</v>
      </c>
      <c r="AA218" s="262">
        <f>((AA97)*'Data - P&amp;L'!$C$30)</f>
        <v>0</v>
      </c>
      <c r="AB218" s="262">
        <f>((AB97)*'Data - P&amp;L'!$C$30)</f>
        <v>0</v>
      </c>
      <c r="AC218" s="262">
        <f>((AC97)*'Data - P&amp;L'!$C$30)</f>
        <v>0</v>
      </c>
      <c r="AD218" s="262">
        <f>((AD97)*'Data - P&amp;L'!$C$30)</f>
        <v>0</v>
      </c>
      <c r="AE218" s="262">
        <f>((AE97)*'Data - P&amp;L'!$C$30)</f>
        <v>0</v>
      </c>
      <c r="AF218" s="262">
        <f>((AF97)*'Data - P&amp;L'!$C$30)</f>
        <v>0</v>
      </c>
      <c r="AG218" s="940">
        <f t="shared" si="74"/>
        <v>0</v>
      </c>
    </row>
    <row r="219" hidden="1" outlineLevel="1">
      <c r="A219" s="533" t="s">
        <v>2157</v>
      </c>
      <c r="B219" s="262">
        <f>((B97)*'Data - P&amp;L'!$C$31)</f>
        <v>2.1</v>
      </c>
      <c r="C219" s="262">
        <f>((C97)*'Data - P&amp;L'!$C$31)</f>
        <v>0.35</v>
      </c>
      <c r="D219" s="262">
        <f>((D97)*'Data - P&amp;L'!$C$31)</f>
        <v>0.7</v>
      </c>
      <c r="E219" s="262">
        <f>((E97)*'Data - P&amp;L'!$C$31)</f>
        <v>0.35</v>
      </c>
      <c r="F219" s="262">
        <f>((F97)*'Data - P&amp;L'!$C$31)</f>
        <v>0.35</v>
      </c>
      <c r="G219" s="262">
        <f>((G97)*'Data - P&amp;L'!$C$31)</f>
        <v>-1.05</v>
      </c>
      <c r="H219" s="262">
        <f>((H97)*'Data - P&amp;L'!$C$31)</f>
        <v>1.75</v>
      </c>
      <c r="I219" s="262">
        <f>((I97)*'Data - P&amp;L'!$C$31)</f>
        <v>6.65</v>
      </c>
      <c r="J219" s="262">
        <f>((J97)*'Data - P&amp;L'!$C$31)</f>
        <v>1.05</v>
      </c>
      <c r="K219" s="262">
        <f>((K97)*'Data - P&amp;L'!$C$31)</f>
        <v>1.4</v>
      </c>
      <c r="L219" s="262">
        <f>((L97)*'Data - P&amp;L'!$C$31)</f>
        <v>1.75</v>
      </c>
      <c r="M219" s="262">
        <f>((M97)*'Data - P&amp;L'!$C$31)</f>
        <v>32.2</v>
      </c>
      <c r="N219" s="262">
        <f>((N97)*'Data - P&amp;L'!$C$31)</f>
        <v>10.15</v>
      </c>
      <c r="O219" s="262">
        <f>((O97)*'Data - P&amp;L'!$C$31)</f>
        <v>0</v>
      </c>
      <c r="P219" s="262">
        <f>((P97)*'Data - P&amp;L'!$C$31)</f>
        <v>0</v>
      </c>
      <c r="Q219" s="262">
        <f>((Q97)*'Data - P&amp;L'!$C$31)</f>
        <v>0</v>
      </c>
      <c r="R219" s="262">
        <f>((R97)*'Data - P&amp;L'!$C$31)</f>
        <v>1.05</v>
      </c>
      <c r="S219" s="262">
        <f>((S97)*'Data - P&amp;L'!$C$31)</f>
        <v>0.7</v>
      </c>
      <c r="T219" s="262">
        <f>((T97)*'Data - P&amp;L'!$C$31)</f>
        <v>-0.35</v>
      </c>
      <c r="U219" s="262">
        <f>((U97)*'Data - P&amp;L'!$C$31)</f>
        <v>0</v>
      </c>
      <c r="V219" s="262">
        <f>((V97)*'Data - P&amp;L'!$C$31)</f>
        <v>-0.35</v>
      </c>
      <c r="W219" s="262">
        <f>((W97)*'Data - P&amp;L'!$C$31)</f>
        <v>0</v>
      </c>
      <c r="X219" s="262">
        <f>((X97)*'Data - P&amp;L'!$C$31)</f>
        <v>0</v>
      </c>
      <c r="Y219" s="262">
        <f>((Y97)*'Data - P&amp;L'!$C$31)</f>
        <v>-0.35</v>
      </c>
      <c r="Z219" s="262">
        <f>((Z97)*'Data - P&amp;L'!$C$31)</f>
        <v>0</v>
      </c>
      <c r="AA219" s="262">
        <f>((AA97)*'Data - P&amp;L'!$C$31)</f>
        <v>0</v>
      </c>
      <c r="AB219" s="262">
        <f>((AB97)*'Data - P&amp;L'!$C$31)</f>
        <v>0</v>
      </c>
      <c r="AC219" s="262">
        <f>((AC97)*'Data - P&amp;L'!$C$31)</f>
        <v>0</v>
      </c>
      <c r="AD219" s="262">
        <f>((AD97)*'Data - P&amp;L'!$C$31)</f>
        <v>0</v>
      </c>
      <c r="AE219" s="262">
        <f>((AE97)*'Data - P&amp;L'!$C$31)</f>
        <v>0</v>
      </c>
      <c r="AF219" s="262">
        <f>((AF97)*'Data - P&amp;L'!$C$31)</f>
        <v>0</v>
      </c>
      <c r="AG219" s="940">
        <f t="shared" si="74"/>
        <v>58.45</v>
      </c>
    </row>
    <row r="220" hidden="1" outlineLevel="1">
      <c r="A220" s="533" t="s">
        <v>2158</v>
      </c>
      <c r="B220" s="262">
        <f>((B97)*'Data - P&amp;L'!$C$32)</f>
        <v>0</v>
      </c>
      <c r="C220" s="262">
        <f>((C97)*'Data - P&amp;L'!$C$32)</f>
        <v>0</v>
      </c>
      <c r="D220" s="262">
        <f>((D97)*'Data - P&amp;L'!$C$32)</f>
        <v>0</v>
      </c>
      <c r="E220" s="262">
        <f>((E97)*'Data - P&amp;L'!$C$32)</f>
        <v>0</v>
      </c>
      <c r="F220" s="262">
        <f>((F97)*'Data - P&amp;L'!$C$32)</f>
        <v>0</v>
      </c>
      <c r="G220" s="262">
        <f>((G97)*'Data - P&amp;L'!$C$32)</f>
        <v>0</v>
      </c>
      <c r="H220" s="262">
        <f>((H97)*'Data - P&amp;L'!$C$32)</f>
        <v>0</v>
      </c>
      <c r="I220" s="262">
        <f>((I97)*'Data - P&amp;L'!$C$32)</f>
        <v>0</v>
      </c>
      <c r="J220" s="262">
        <f>((J97)*'Data - P&amp;L'!$C$32)</f>
        <v>0</v>
      </c>
      <c r="K220" s="262">
        <f>((K97)*'Data - P&amp;L'!$C$32)</f>
        <v>0</v>
      </c>
      <c r="L220" s="262">
        <f>((L97)*'Data - P&amp;L'!$C$32)</f>
        <v>0</v>
      </c>
      <c r="M220" s="262">
        <f>((M97)*'Data - P&amp;L'!$C$32)</f>
        <v>0</v>
      </c>
      <c r="N220" s="262">
        <f>((N97)*'Data - P&amp;L'!$C$32)</f>
        <v>0</v>
      </c>
      <c r="O220" s="262">
        <f>((O97)*'Data - P&amp;L'!$C$32)</f>
        <v>0</v>
      </c>
      <c r="P220" s="262">
        <f>((P97)*'Data - P&amp;L'!$C$32)</f>
        <v>0</v>
      </c>
      <c r="Q220" s="262">
        <f>((Q97)*'Data - P&amp;L'!$C$32)</f>
        <v>0</v>
      </c>
      <c r="R220" s="262">
        <f>((R97)*'Data - P&amp;L'!$C$32)</f>
        <v>0</v>
      </c>
      <c r="S220" s="262">
        <f>((S97)*'Data - P&amp;L'!$C$32)</f>
        <v>0</v>
      </c>
      <c r="T220" s="262">
        <f>((T97)*'Data - P&amp;L'!$C$32)</f>
        <v>0</v>
      </c>
      <c r="U220" s="262">
        <f>((U97)*'Data - P&amp;L'!$C$32)</f>
        <v>0</v>
      </c>
      <c r="V220" s="262">
        <f>((V97)*'Data - P&amp;L'!$C$32)</f>
        <v>0</v>
      </c>
      <c r="W220" s="262">
        <f>((W97)*'Data - P&amp;L'!$C$32)</f>
        <v>0</v>
      </c>
      <c r="X220" s="262">
        <f>((X97)*'Data - P&amp;L'!$C$32)</f>
        <v>0</v>
      </c>
      <c r="Y220" s="262">
        <f>((Y97)*'Data - P&amp;L'!$C$32)</f>
        <v>0</v>
      </c>
      <c r="Z220" s="262">
        <f>((Z97)*'Data - P&amp;L'!$C$32)</f>
        <v>0</v>
      </c>
      <c r="AA220" s="262">
        <f>((AA97)*'Data - P&amp;L'!$C$32)</f>
        <v>0</v>
      </c>
      <c r="AB220" s="262">
        <f>((AB97)*'Data - P&amp;L'!$C$32)</f>
        <v>0</v>
      </c>
      <c r="AC220" s="262">
        <f>((AC97)*'Data - P&amp;L'!$C$32)</f>
        <v>0</v>
      </c>
      <c r="AD220" s="262">
        <f>((AD97)*'Data - P&amp;L'!$C$32)</f>
        <v>0</v>
      </c>
      <c r="AE220" s="262">
        <f>((AE97)*'Data - P&amp;L'!$C$32)</f>
        <v>0</v>
      </c>
      <c r="AF220" s="262">
        <f>((AF97)*'Data - P&amp;L'!$C$32)</f>
        <v>0</v>
      </c>
      <c r="AG220" s="940">
        <f t="shared" si="74"/>
        <v>0</v>
      </c>
    </row>
    <row r="221" hidden="1" outlineLevel="1">
      <c r="A221" s="533" t="s">
        <v>2159</v>
      </c>
      <c r="B221" s="262">
        <f>((B97)*'Data - P&amp;L'!$C$33)</f>
        <v>9.9</v>
      </c>
      <c r="C221" s="262">
        <f>((C97)*'Data - P&amp;L'!$C$33)</f>
        <v>1.65</v>
      </c>
      <c r="D221" s="262">
        <f>((D97)*'Data - P&amp;L'!$C$33)</f>
        <v>3.3</v>
      </c>
      <c r="E221" s="262">
        <f>((E97)*'Data - P&amp;L'!$C$33)</f>
        <v>1.65</v>
      </c>
      <c r="F221" s="262">
        <f>((F97)*'Data - P&amp;L'!$C$33)</f>
        <v>1.65</v>
      </c>
      <c r="G221" s="262">
        <f>((G97)*'Data - P&amp;L'!$C$33)</f>
        <v>-4.95</v>
      </c>
      <c r="H221" s="262">
        <f>((H97)*'Data - P&amp;L'!$C$33)</f>
        <v>8.25</v>
      </c>
      <c r="I221" s="262">
        <f>((I97)*'Data - P&amp;L'!$C$33)</f>
        <v>31.35</v>
      </c>
      <c r="J221" s="262">
        <f>((J97)*'Data - P&amp;L'!$C$33)</f>
        <v>4.95</v>
      </c>
      <c r="K221" s="262">
        <f>((K97)*'Data - P&amp;L'!$C$33)</f>
        <v>6.6</v>
      </c>
      <c r="L221" s="262">
        <f>((L97)*'Data - P&amp;L'!$C$33)</f>
        <v>8.25</v>
      </c>
      <c r="M221" s="262">
        <f>((M97)*'Data - P&amp;L'!$C$33)</f>
        <v>151.8</v>
      </c>
      <c r="N221" s="262">
        <f>((N97)*'Data - P&amp;L'!$C$33)</f>
        <v>47.85</v>
      </c>
      <c r="O221" s="262">
        <f>((O97)*'Data - P&amp;L'!$C$33)</f>
        <v>0</v>
      </c>
      <c r="P221" s="262">
        <f>((P97)*'Data - P&amp;L'!$C$33)</f>
        <v>0</v>
      </c>
      <c r="Q221" s="262">
        <f>((Q97)*'Data - P&amp;L'!$C$33)</f>
        <v>0</v>
      </c>
      <c r="R221" s="262">
        <f>((R97)*'Data - P&amp;L'!$C$33)</f>
        <v>4.95</v>
      </c>
      <c r="S221" s="262">
        <f>((S97)*'Data - P&amp;L'!$C$33)</f>
        <v>3.3</v>
      </c>
      <c r="T221" s="262">
        <f>((T97)*'Data - P&amp;L'!$C$33)</f>
        <v>-1.65</v>
      </c>
      <c r="U221" s="262">
        <f>((U97)*'Data - P&amp;L'!$C$33)</f>
        <v>0</v>
      </c>
      <c r="V221" s="262">
        <f>((V97)*'Data - P&amp;L'!$C$33)</f>
        <v>-1.65</v>
      </c>
      <c r="W221" s="262">
        <f>((W97)*'Data - P&amp;L'!$C$33)</f>
        <v>0</v>
      </c>
      <c r="X221" s="262">
        <f>((X97)*'Data - P&amp;L'!$C$33)</f>
        <v>0</v>
      </c>
      <c r="Y221" s="262">
        <f>((Y97)*'Data - P&amp;L'!$C$33)</f>
        <v>-1.65</v>
      </c>
      <c r="Z221" s="262">
        <f>((Z97)*'Data - P&amp;L'!$C$33)</f>
        <v>0</v>
      </c>
      <c r="AA221" s="262">
        <f>((AA97)*'Data - P&amp;L'!$C$33)</f>
        <v>0</v>
      </c>
      <c r="AB221" s="262">
        <f>((AB97)*'Data - P&amp;L'!$C$33)</f>
        <v>0</v>
      </c>
      <c r="AC221" s="262">
        <f>((AC97)*'Data - P&amp;L'!$C$33)</f>
        <v>0</v>
      </c>
      <c r="AD221" s="262">
        <f>((AD97)*'Data - P&amp;L'!$C$33)</f>
        <v>0</v>
      </c>
      <c r="AE221" s="262">
        <f>((AE97)*'Data - P&amp;L'!$C$33)</f>
        <v>0</v>
      </c>
      <c r="AF221" s="262">
        <f>((AF97)*'Data - P&amp;L'!$C$33)</f>
        <v>0</v>
      </c>
      <c r="AG221" s="940">
        <f t="shared" si="74"/>
        <v>275.55</v>
      </c>
    </row>
    <row r="222" collapsed="1">
      <c r="A222" s="533" t="s">
        <v>2160</v>
      </c>
      <c r="B222" s="262">
        <f t="shared" ref="B222:AF222" si="80">sum(B223:B228)</f>
        <v>0</v>
      </c>
      <c r="C222" s="262">
        <f t="shared" si="80"/>
        <v>0</v>
      </c>
      <c r="D222" s="262">
        <f t="shared" si="80"/>
        <v>0</v>
      </c>
      <c r="E222" s="262">
        <f t="shared" si="80"/>
        <v>0</v>
      </c>
      <c r="F222" s="262">
        <f t="shared" si="80"/>
        <v>0</v>
      </c>
      <c r="G222" s="262">
        <f t="shared" si="80"/>
        <v>-1.37</v>
      </c>
      <c r="H222" s="262">
        <f t="shared" si="80"/>
        <v>0</v>
      </c>
      <c r="I222" s="262">
        <f t="shared" si="80"/>
        <v>0</v>
      </c>
      <c r="J222" s="262">
        <f t="shared" si="80"/>
        <v>0</v>
      </c>
      <c r="K222" s="262">
        <f t="shared" si="80"/>
        <v>0</v>
      </c>
      <c r="L222" s="262">
        <f t="shared" si="80"/>
        <v>0</v>
      </c>
      <c r="M222" s="262">
        <f t="shared" si="80"/>
        <v>0</v>
      </c>
      <c r="N222" s="262">
        <f t="shared" si="80"/>
        <v>-1.37</v>
      </c>
      <c r="O222" s="262">
        <f t="shared" si="80"/>
        <v>0</v>
      </c>
      <c r="P222" s="262">
        <f t="shared" si="80"/>
        <v>0</v>
      </c>
      <c r="Q222" s="262">
        <f t="shared" si="80"/>
        <v>0</v>
      </c>
      <c r="R222" s="262">
        <f t="shared" si="80"/>
        <v>0</v>
      </c>
      <c r="S222" s="262">
        <f t="shared" si="80"/>
        <v>0</v>
      </c>
      <c r="T222" s="262">
        <f t="shared" si="80"/>
        <v>-4.11</v>
      </c>
      <c r="U222" s="262">
        <f t="shared" si="80"/>
        <v>0</v>
      </c>
      <c r="V222" s="262">
        <f t="shared" si="80"/>
        <v>-1.37</v>
      </c>
      <c r="W222" s="262">
        <f t="shared" si="80"/>
        <v>0</v>
      </c>
      <c r="X222" s="262">
        <f t="shared" si="80"/>
        <v>0</v>
      </c>
      <c r="Y222" s="262">
        <f t="shared" si="80"/>
        <v>-1.37</v>
      </c>
      <c r="Z222" s="262">
        <f t="shared" si="80"/>
        <v>0</v>
      </c>
      <c r="AA222" s="262">
        <f t="shared" si="80"/>
        <v>0</v>
      </c>
      <c r="AB222" s="262">
        <f t="shared" si="80"/>
        <v>0</v>
      </c>
      <c r="AC222" s="262">
        <f t="shared" si="80"/>
        <v>0</v>
      </c>
      <c r="AD222" s="262">
        <f t="shared" si="80"/>
        <v>0</v>
      </c>
      <c r="AE222" s="262">
        <f t="shared" si="80"/>
        <v>0</v>
      </c>
      <c r="AF222" s="262">
        <f t="shared" si="80"/>
        <v>0</v>
      </c>
      <c r="AG222" s="940">
        <f t="shared" si="74"/>
        <v>-9.59</v>
      </c>
    </row>
    <row r="223" hidden="1" outlineLevel="1">
      <c r="A223" s="533" t="s">
        <v>2161</v>
      </c>
      <c r="B223" s="262">
        <f>((B107)*'Data - P&amp;L'!$D$28)</f>
        <v>0</v>
      </c>
      <c r="C223" s="262">
        <f>((C107)*'Data - P&amp;L'!$D$28)</f>
        <v>0</v>
      </c>
      <c r="D223" s="262">
        <f>((D107)*'Data - P&amp;L'!$D$28)</f>
        <v>0</v>
      </c>
      <c r="E223" s="262">
        <f>((E107)*'Data - P&amp;L'!$D$28)</f>
        <v>0</v>
      </c>
      <c r="F223" s="262">
        <f>((F107)*'Data - P&amp;L'!$D$28)</f>
        <v>0</v>
      </c>
      <c r="G223" s="262">
        <f>((G107)*'Data - P&amp;L'!$D$28)</f>
        <v>0</v>
      </c>
      <c r="H223" s="262">
        <f>((H107)*'Data - P&amp;L'!$D$28)</f>
        <v>0</v>
      </c>
      <c r="I223" s="262">
        <f>((I107)*'Data - P&amp;L'!$D$28)</f>
        <v>0</v>
      </c>
      <c r="J223" s="262">
        <f>((J107)*'Data - P&amp;L'!$D$28)</f>
        <v>0</v>
      </c>
      <c r="K223" s="262">
        <f>((K107)*'Data - P&amp;L'!$D$28)</f>
        <v>0</v>
      </c>
      <c r="L223" s="262">
        <f>((L107)*'Data - P&amp;L'!$D$28)</f>
        <v>0</v>
      </c>
      <c r="M223" s="262">
        <f>((M107)*'Data - P&amp;L'!$D$28)</f>
        <v>0</v>
      </c>
      <c r="N223" s="262">
        <f>((N107)*'Data - P&amp;L'!$D$28)</f>
        <v>0</v>
      </c>
      <c r="O223" s="262">
        <f>((O107)*'Data - P&amp;L'!$D$28)</f>
        <v>0</v>
      </c>
      <c r="P223" s="262">
        <f>((P107)*'Data - P&amp;L'!$D$28)</f>
        <v>0</v>
      </c>
      <c r="Q223" s="262">
        <f>((Q107)*'Data - P&amp;L'!$D$28)</f>
        <v>0</v>
      </c>
      <c r="R223" s="262">
        <f>((R107)*'Data - P&amp;L'!$D$28)</f>
        <v>0</v>
      </c>
      <c r="S223" s="262">
        <f>((S107)*'Data - P&amp;L'!$D$28)</f>
        <v>0</v>
      </c>
      <c r="T223" s="262">
        <f>((T107)*'Data - P&amp;L'!$D$28)</f>
        <v>0</v>
      </c>
      <c r="U223" s="262">
        <f>((U107)*'Data - P&amp;L'!$D$28)</f>
        <v>0</v>
      </c>
      <c r="V223" s="262">
        <f>((V107)*'Data - P&amp;L'!$D$28)</f>
        <v>0</v>
      </c>
      <c r="W223" s="262">
        <f>((W107)*'Data - P&amp;L'!$D$28)</f>
        <v>0</v>
      </c>
      <c r="X223" s="262">
        <f>((X107)*'Data - P&amp;L'!$D$28)</f>
        <v>0</v>
      </c>
      <c r="Y223" s="262">
        <f>((Y107)*'Data - P&amp;L'!$D$28)</f>
        <v>0</v>
      </c>
      <c r="Z223" s="262">
        <f>((Z107)*'Data - P&amp;L'!$D$28)</f>
        <v>0</v>
      </c>
      <c r="AA223" s="262">
        <f>((AA107)*'Data - P&amp;L'!$D$28)</f>
        <v>0</v>
      </c>
      <c r="AB223" s="262">
        <f>((AB107)*'Data - P&amp;L'!$D$28)</f>
        <v>0</v>
      </c>
      <c r="AC223" s="262">
        <f>((AC107)*'Data - P&amp;L'!$D$28)</f>
        <v>0</v>
      </c>
      <c r="AD223" s="262">
        <f>((AD107)*'Data - P&amp;L'!$D$28)</f>
        <v>0</v>
      </c>
      <c r="AE223" s="262">
        <f>((AE107)*'Data - P&amp;L'!$D$28)</f>
        <v>0</v>
      </c>
      <c r="AF223" s="262">
        <f>((AF107)*'Data - P&amp;L'!$D$28)</f>
        <v>0</v>
      </c>
      <c r="AG223" s="940">
        <f t="shared" si="74"/>
        <v>0</v>
      </c>
    </row>
    <row r="224" hidden="1" outlineLevel="1">
      <c r="A224" s="533" t="s">
        <v>2162</v>
      </c>
      <c r="B224" s="262">
        <f>((B107)*'Data - P&amp;L'!$D$29)</f>
        <v>0</v>
      </c>
      <c r="C224" s="262">
        <f>((C107)*'Data - P&amp;L'!$D$29)</f>
        <v>0</v>
      </c>
      <c r="D224" s="262">
        <f>((D107)*'Data - P&amp;L'!$D$29)</f>
        <v>0</v>
      </c>
      <c r="E224" s="262">
        <f>((E107)*'Data - P&amp;L'!$D$29)</f>
        <v>0</v>
      </c>
      <c r="F224" s="262">
        <f>((F107)*'Data - P&amp;L'!$D$29)</f>
        <v>0</v>
      </c>
      <c r="G224" s="262">
        <f>((G107)*'Data - P&amp;L'!$D$29)</f>
        <v>-0.31</v>
      </c>
      <c r="H224" s="262">
        <f>((H107)*'Data - P&amp;L'!$D$29)</f>
        <v>0</v>
      </c>
      <c r="I224" s="262">
        <f>((I107)*'Data - P&amp;L'!$D$29)</f>
        <v>0</v>
      </c>
      <c r="J224" s="262">
        <f>((J107)*'Data - P&amp;L'!$D$29)</f>
        <v>0</v>
      </c>
      <c r="K224" s="262">
        <f>((K107)*'Data - P&amp;L'!$D$29)</f>
        <v>0</v>
      </c>
      <c r="L224" s="262">
        <f>((L107)*'Data - P&amp;L'!$D$29)</f>
        <v>0</v>
      </c>
      <c r="M224" s="262">
        <f>((M107)*'Data - P&amp;L'!$D$29)</f>
        <v>0</v>
      </c>
      <c r="N224" s="262">
        <f>((N107)*'Data - P&amp;L'!$D$29)</f>
        <v>-0.31</v>
      </c>
      <c r="O224" s="262">
        <f>((O107)*'Data - P&amp;L'!$D$29)</f>
        <v>0</v>
      </c>
      <c r="P224" s="262">
        <f>((P107)*'Data - P&amp;L'!$D$29)</f>
        <v>0</v>
      </c>
      <c r="Q224" s="262">
        <f>((Q107)*'Data - P&amp;L'!$D$29)</f>
        <v>0</v>
      </c>
      <c r="R224" s="262">
        <f>((R107)*'Data - P&amp;L'!$D$29)</f>
        <v>0</v>
      </c>
      <c r="S224" s="262">
        <f>((S107)*'Data - P&amp;L'!$D$29)</f>
        <v>0</v>
      </c>
      <c r="T224" s="262">
        <f>((T107)*'Data - P&amp;L'!$D$29)</f>
        <v>-0.93</v>
      </c>
      <c r="U224" s="262">
        <f>((U107)*'Data - P&amp;L'!$D$29)</f>
        <v>0</v>
      </c>
      <c r="V224" s="262">
        <f>((V107)*'Data - P&amp;L'!$D$29)</f>
        <v>-0.31</v>
      </c>
      <c r="W224" s="262">
        <f>((W107)*'Data - P&amp;L'!$D$29)</f>
        <v>0</v>
      </c>
      <c r="X224" s="262">
        <f>((X107)*'Data - P&amp;L'!$D$29)</f>
        <v>0</v>
      </c>
      <c r="Y224" s="262">
        <f>((Y107)*'Data - P&amp;L'!$D$29)</f>
        <v>-0.31</v>
      </c>
      <c r="Z224" s="262">
        <f>((Z107)*'Data - P&amp;L'!$D$29)</f>
        <v>0</v>
      </c>
      <c r="AA224" s="262">
        <f>((AA107)*'Data - P&amp;L'!$D$29)</f>
        <v>0</v>
      </c>
      <c r="AB224" s="262">
        <f>((AB107)*'Data - P&amp;L'!$D$29)</f>
        <v>0</v>
      </c>
      <c r="AC224" s="262">
        <f>((AC107)*'Data - P&amp;L'!$D$29)</f>
        <v>0</v>
      </c>
      <c r="AD224" s="262">
        <f>((AD107)*'Data - P&amp;L'!$D$29)</f>
        <v>0</v>
      </c>
      <c r="AE224" s="262">
        <f>((AE107)*'Data - P&amp;L'!$D$29)</f>
        <v>0</v>
      </c>
      <c r="AF224" s="262">
        <f>((AF107)*'Data - P&amp;L'!$D$29)</f>
        <v>0</v>
      </c>
      <c r="AG224" s="940">
        <f t="shared" si="74"/>
        <v>-2.17</v>
      </c>
    </row>
    <row r="225" hidden="1" outlineLevel="1">
      <c r="A225" s="533" t="s">
        <v>2163</v>
      </c>
      <c r="B225" s="262">
        <f>((B107)*'Data - P&amp;L'!$D$30)</f>
        <v>0</v>
      </c>
      <c r="C225" s="262">
        <f>((C107)*'Data - P&amp;L'!$D$30)</f>
        <v>0</v>
      </c>
      <c r="D225" s="262">
        <f>((D107)*'Data - P&amp;L'!$D$30)</f>
        <v>0</v>
      </c>
      <c r="E225" s="262">
        <f>((E107)*'Data - P&amp;L'!$D$30)</f>
        <v>0</v>
      </c>
      <c r="F225" s="262">
        <f>((F107)*'Data - P&amp;L'!$D$30)</f>
        <v>0</v>
      </c>
      <c r="G225" s="262">
        <f>((G107)*'Data - P&amp;L'!$D$30)</f>
        <v>0</v>
      </c>
      <c r="H225" s="262">
        <f>((H107)*'Data - P&amp;L'!$D$30)</f>
        <v>0</v>
      </c>
      <c r="I225" s="262">
        <f>((I107)*'Data - P&amp;L'!$D$30)</f>
        <v>0</v>
      </c>
      <c r="J225" s="262">
        <f>((J107)*'Data - P&amp;L'!$D$30)</f>
        <v>0</v>
      </c>
      <c r="K225" s="262">
        <f>((K107)*'Data - P&amp;L'!$D$30)</f>
        <v>0</v>
      </c>
      <c r="L225" s="262">
        <f>((L107)*'Data - P&amp;L'!$D$30)</f>
        <v>0</v>
      </c>
      <c r="M225" s="262">
        <f>((M107)*'Data - P&amp;L'!$D$30)</f>
        <v>0</v>
      </c>
      <c r="N225" s="262">
        <f>((N107)*'Data - P&amp;L'!$D$30)</f>
        <v>0</v>
      </c>
      <c r="O225" s="262">
        <f>((O107)*'Data - P&amp;L'!$D$30)</f>
        <v>0</v>
      </c>
      <c r="P225" s="262">
        <f>((P107)*'Data - P&amp;L'!$D$30)</f>
        <v>0</v>
      </c>
      <c r="Q225" s="262">
        <f>((Q107)*'Data - P&amp;L'!$D$30)</f>
        <v>0</v>
      </c>
      <c r="R225" s="262">
        <f>((R107)*'Data - P&amp;L'!$D$30)</f>
        <v>0</v>
      </c>
      <c r="S225" s="262">
        <f>((S107)*'Data - P&amp;L'!$D$30)</f>
        <v>0</v>
      </c>
      <c r="T225" s="262">
        <f>((T107)*'Data - P&amp;L'!$D$30)</f>
        <v>0</v>
      </c>
      <c r="U225" s="262">
        <f>((U107)*'Data - P&amp;L'!$D$30)</f>
        <v>0</v>
      </c>
      <c r="V225" s="262">
        <f>((V107)*'Data - P&amp;L'!$D$30)</f>
        <v>0</v>
      </c>
      <c r="W225" s="262">
        <f>((W107)*'Data - P&amp;L'!$D$30)</f>
        <v>0</v>
      </c>
      <c r="X225" s="262">
        <f>((X107)*'Data - P&amp;L'!$D$30)</f>
        <v>0</v>
      </c>
      <c r="Y225" s="262">
        <f>((Y107)*'Data - P&amp;L'!$D$30)</f>
        <v>0</v>
      </c>
      <c r="Z225" s="262">
        <f>((Z107)*'Data - P&amp;L'!$D$30)</f>
        <v>0</v>
      </c>
      <c r="AA225" s="262">
        <f>((AA107)*'Data - P&amp;L'!$D$30)</f>
        <v>0</v>
      </c>
      <c r="AB225" s="262">
        <f>((AB107)*'Data - P&amp;L'!$D$30)</f>
        <v>0</v>
      </c>
      <c r="AC225" s="262">
        <f>((AC107)*'Data - P&amp;L'!$D$30)</f>
        <v>0</v>
      </c>
      <c r="AD225" s="262">
        <f>((AD107)*'Data - P&amp;L'!$D$30)</f>
        <v>0</v>
      </c>
      <c r="AE225" s="262">
        <f>((AE107)*'Data - P&amp;L'!$D$30)</f>
        <v>0</v>
      </c>
      <c r="AF225" s="262">
        <f>((AF107)*'Data - P&amp;L'!$D$30)</f>
        <v>0</v>
      </c>
      <c r="AG225" s="940">
        <f t="shared" si="74"/>
        <v>0</v>
      </c>
    </row>
    <row r="226" hidden="1" outlineLevel="1">
      <c r="A226" s="533" t="s">
        <v>2164</v>
      </c>
      <c r="B226" s="262">
        <f>((B107)*'Data - P&amp;L'!$D$31)</f>
        <v>0</v>
      </c>
      <c r="C226" s="262">
        <f>((C107)*'Data - P&amp;L'!$D$31)</f>
        <v>0</v>
      </c>
      <c r="D226" s="262">
        <f>((D107)*'Data - P&amp;L'!$D$31)</f>
        <v>0</v>
      </c>
      <c r="E226" s="262">
        <f>((E107)*'Data - P&amp;L'!$D$31)</f>
        <v>0</v>
      </c>
      <c r="F226" s="262">
        <f>((F107)*'Data - P&amp;L'!$D$31)</f>
        <v>0</v>
      </c>
      <c r="G226" s="262">
        <f>((G107)*'Data - P&amp;L'!$D$31)</f>
        <v>-0.35</v>
      </c>
      <c r="H226" s="262">
        <f>((H107)*'Data - P&amp;L'!$D$31)</f>
        <v>0</v>
      </c>
      <c r="I226" s="262">
        <f>((I107)*'Data - P&amp;L'!$D$31)</f>
        <v>0</v>
      </c>
      <c r="J226" s="262">
        <f>((J107)*'Data - P&amp;L'!$D$31)</f>
        <v>0</v>
      </c>
      <c r="K226" s="262">
        <f>((K107)*'Data - P&amp;L'!$D$31)</f>
        <v>0</v>
      </c>
      <c r="L226" s="262">
        <f>((L107)*'Data - P&amp;L'!$D$31)</f>
        <v>0</v>
      </c>
      <c r="M226" s="262">
        <f>((M107)*'Data - P&amp;L'!$D$31)</f>
        <v>0</v>
      </c>
      <c r="N226" s="262">
        <f>((N107)*'Data - P&amp;L'!$D$31)</f>
        <v>-0.35</v>
      </c>
      <c r="O226" s="262">
        <f>((O107)*'Data - P&amp;L'!$D$31)</f>
        <v>0</v>
      </c>
      <c r="P226" s="262">
        <f>((P107)*'Data - P&amp;L'!$D$31)</f>
        <v>0</v>
      </c>
      <c r="Q226" s="262">
        <f>((Q107)*'Data - P&amp;L'!$D$31)</f>
        <v>0</v>
      </c>
      <c r="R226" s="262">
        <f>((R107)*'Data - P&amp;L'!$D$31)</f>
        <v>0</v>
      </c>
      <c r="S226" s="262">
        <f>((S107)*'Data - P&amp;L'!$D$31)</f>
        <v>0</v>
      </c>
      <c r="T226" s="262">
        <f>((T107)*'Data - P&amp;L'!$D$31)</f>
        <v>-1.05</v>
      </c>
      <c r="U226" s="262">
        <f>((U107)*'Data - P&amp;L'!$D$31)</f>
        <v>0</v>
      </c>
      <c r="V226" s="262">
        <f>((V107)*'Data - P&amp;L'!$D$31)</f>
        <v>-0.35</v>
      </c>
      <c r="W226" s="262">
        <f>((W107)*'Data - P&amp;L'!$D$31)</f>
        <v>0</v>
      </c>
      <c r="X226" s="262">
        <f>((X107)*'Data - P&amp;L'!$D$31)</f>
        <v>0</v>
      </c>
      <c r="Y226" s="262">
        <f>((Y107)*'Data - P&amp;L'!$D$31)</f>
        <v>-0.35</v>
      </c>
      <c r="Z226" s="262">
        <f>((Z107)*'Data - P&amp;L'!$D$31)</f>
        <v>0</v>
      </c>
      <c r="AA226" s="262">
        <f>((AA107)*'Data - P&amp;L'!$D$31)</f>
        <v>0</v>
      </c>
      <c r="AB226" s="262">
        <f>((AB107)*'Data - P&amp;L'!$D$31)</f>
        <v>0</v>
      </c>
      <c r="AC226" s="262">
        <f>((AC107)*'Data - P&amp;L'!$D$31)</f>
        <v>0</v>
      </c>
      <c r="AD226" s="262">
        <f>((AD107)*'Data - P&amp;L'!$D$31)</f>
        <v>0</v>
      </c>
      <c r="AE226" s="262">
        <f>((AE107)*'Data - P&amp;L'!$D$31)</f>
        <v>0</v>
      </c>
      <c r="AF226" s="262">
        <f>((AF107)*'Data - P&amp;L'!$D$31)</f>
        <v>0</v>
      </c>
      <c r="AG226" s="940">
        <f t="shared" si="74"/>
        <v>-2.45</v>
      </c>
    </row>
    <row r="227" hidden="1" outlineLevel="1">
      <c r="A227" s="533" t="s">
        <v>2165</v>
      </c>
      <c r="B227" s="262">
        <f>((B107)*'Data - P&amp;L'!$D$32)</f>
        <v>0</v>
      </c>
      <c r="C227" s="262">
        <f>((C107)*'Data - P&amp;L'!$D$32)</f>
        <v>0</v>
      </c>
      <c r="D227" s="262">
        <f>((D107)*'Data - P&amp;L'!$D$32)</f>
        <v>0</v>
      </c>
      <c r="E227" s="262">
        <f>((E107)*'Data - P&amp;L'!$D$32)</f>
        <v>0</v>
      </c>
      <c r="F227" s="262">
        <f>((F107)*'Data - P&amp;L'!$D$32)</f>
        <v>0</v>
      </c>
      <c r="G227" s="262">
        <f>((G107)*'Data - P&amp;L'!$D$32)</f>
        <v>0</v>
      </c>
      <c r="H227" s="262">
        <f>((H107)*'Data - P&amp;L'!$D$32)</f>
        <v>0</v>
      </c>
      <c r="I227" s="262">
        <f>((I107)*'Data - P&amp;L'!$D$32)</f>
        <v>0</v>
      </c>
      <c r="J227" s="262">
        <f>((J107)*'Data - P&amp;L'!$D$32)</f>
        <v>0</v>
      </c>
      <c r="K227" s="262">
        <f>((K107)*'Data - P&amp;L'!$D$32)</f>
        <v>0</v>
      </c>
      <c r="L227" s="262">
        <f>((L107)*'Data - P&amp;L'!$D$32)</f>
        <v>0</v>
      </c>
      <c r="M227" s="262">
        <f>((M107)*'Data - P&amp;L'!$D$32)</f>
        <v>0</v>
      </c>
      <c r="N227" s="262">
        <f>((N107)*'Data - P&amp;L'!$D$32)</f>
        <v>0</v>
      </c>
      <c r="O227" s="262">
        <f>((O107)*'Data - P&amp;L'!$D$32)</f>
        <v>0</v>
      </c>
      <c r="P227" s="262">
        <f>((P107)*'Data - P&amp;L'!$D$32)</f>
        <v>0</v>
      </c>
      <c r="Q227" s="262">
        <f>((Q107)*'Data - P&amp;L'!$D$32)</f>
        <v>0</v>
      </c>
      <c r="R227" s="262">
        <f>((R107)*'Data - P&amp;L'!$D$32)</f>
        <v>0</v>
      </c>
      <c r="S227" s="262">
        <f>((S107)*'Data - P&amp;L'!$D$32)</f>
        <v>0</v>
      </c>
      <c r="T227" s="262">
        <f>((T107)*'Data - P&amp;L'!$D$32)</f>
        <v>0</v>
      </c>
      <c r="U227" s="262">
        <f>((U107)*'Data - P&amp;L'!$D$32)</f>
        <v>0</v>
      </c>
      <c r="V227" s="262">
        <f>((V107)*'Data - P&amp;L'!$D$32)</f>
        <v>0</v>
      </c>
      <c r="W227" s="262">
        <f>((W107)*'Data - P&amp;L'!$D$32)</f>
        <v>0</v>
      </c>
      <c r="X227" s="262">
        <f>((X107)*'Data - P&amp;L'!$D$32)</f>
        <v>0</v>
      </c>
      <c r="Y227" s="262">
        <f>((Y107)*'Data - P&amp;L'!$D$32)</f>
        <v>0</v>
      </c>
      <c r="Z227" s="262">
        <f>((Z107)*'Data - P&amp;L'!$D$32)</f>
        <v>0</v>
      </c>
      <c r="AA227" s="262">
        <f>((AA107)*'Data - P&amp;L'!$D$32)</f>
        <v>0</v>
      </c>
      <c r="AB227" s="262">
        <f>((AB107)*'Data - P&amp;L'!$D$32)</f>
        <v>0</v>
      </c>
      <c r="AC227" s="262">
        <f>((AC107)*'Data - P&amp;L'!$D$32)</f>
        <v>0</v>
      </c>
      <c r="AD227" s="262">
        <f>((AD107)*'Data - P&amp;L'!$D$32)</f>
        <v>0</v>
      </c>
      <c r="AE227" s="262">
        <f>((AE107)*'Data - P&amp;L'!$D$32)</f>
        <v>0</v>
      </c>
      <c r="AF227" s="262">
        <f>((AF107)*'Data - P&amp;L'!$D$32)</f>
        <v>0</v>
      </c>
      <c r="AG227" s="940">
        <f t="shared" si="74"/>
        <v>0</v>
      </c>
    </row>
    <row r="228" hidden="1" outlineLevel="1">
      <c r="A228" s="977" t="s">
        <v>2166</v>
      </c>
      <c r="B228" s="386">
        <f>((B107)*'Data - P&amp;L'!$D$33)</f>
        <v>0</v>
      </c>
      <c r="C228" s="386">
        <f>((C107)*'Data - P&amp;L'!$D$33)</f>
        <v>0</v>
      </c>
      <c r="D228" s="386">
        <f>((D107)*'Data - P&amp;L'!$D$33)</f>
        <v>0</v>
      </c>
      <c r="E228" s="386">
        <f>((E107)*'Data - P&amp;L'!$D$33)</f>
        <v>0</v>
      </c>
      <c r="F228" s="386">
        <f>((F107)*'Data - P&amp;L'!$D$33)</f>
        <v>0</v>
      </c>
      <c r="G228" s="386">
        <f>((G107)*'Data - P&amp;L'!$D$33)</f>
        <v>-0.71</v>
      </c>
      <c r="H228" s="386">
        <f>((H107)*'Data - P&amp;L'!$D$33)</f>
        <v>0</v>
      </c>
      <c r="I228" s="386">
        <f>((I107)*'Data - P&amp;L'!$D$33)</f>
        <v>0</v>
      </c>
      <c r="J228" s="386">
        <f>((J107)*'Data - P&amp;L'!$D$33)</f>
        <v>0</v>
      </c>
      <c r="K228" s="386">
        <f>((K107)*'Data - P&amp;L'!$D$33)</f>
        <v>0</v>
      </c>
      <c r="L228" s="386">
        <f>((L107)*'Data - P&amp;L'!$D$33)</f>
        <v>0</v>
      </c>
      <c r="M228" s="386">
        <f>((M107)*'Data - P&amp;L'!$D$33)</f>
        <v>0</v>
      </c>
      <c r="N228" s="386">
        <f>((N107)*'Data - P&amp;L'!$D$33)</f>
        <v>-0.71</v>
      </c>
      <c r="O228" s="386">
        <f>((O107)*'Data - P&amp;L'!$D$33)</f>
        <v>0</v>
      </c>
      <c r="P228" s="386">
        <f>((P107)*'Data - P&amp;L'!$D$33)</f>
        <v>0</v>
      </c>
      <c r="Q228" s="386">
        <f>((Q107)*'Data - P&amp;L'!$D$33)</f>
        <v>0</v>
      </c>
      <c r="R228" s="386">
        <f>((R107)*'Data - P&amp;L'!$D$33)</f>
        <v>0</v>
      </c>
      <c r="S228" s="386">
        <f>((S107)*'Data - P&amp;L'!$D$33)</f>
        <v>0</v>
      </c>
      <c r="T228" s="386">
        <f>((T107)*'Data - P&amp;L'!$D$33)</f>
        <v>-2.13</v>
      </c>
      <c r="U228" s="386">
        <f>((U107)*'Data - P&amp;L'!$D$33)</f>
        <v>0</v>
      </c>
      <c r="V228" s="386">
        <f>((V107)*'Data - P&amp;L'!$D$33)</f>
        <v>-0.71</v>
      </c>
      <c r="W228" s="386">
        <f>((W107)*'Data - P&amp;L'!$D$33)</f>
        <v>0</v>
      </c>
      <c r="X228" s="386">
        <f>((X107)*'Data - P&amp;L'!$D$33)</f>
        <v>0</v>
      </c>
      <c r="Y228" s="386">
        <f>((Y107)*'Data - P&amp;L'!$D$33)</f>
        <v>-0.71</v>
      </c>
      <c r="Z228" s="386">
        <f>((Z107)*'Data - P&amp;L'!$D$33)</f>
        <v>0</v>
      </c>
      <c r="AA228" s="386">
        <f>((AA107)*'Data - P&amp;L'!$D$33)</f>
        <v>0</v>
      </c>
      <c r="AB228" s="386">
        <f>((AB107)*'Data - P&amp;L'!$D$33)</f>
        <v>0</v>
      </c>
      <c r="AC228" s="386">
        <f>((AC107)*'Data - P&amp;L'!$D$33)</f>
        <v>0</v>
      </c>
      <c r="AD228" s="386">
        <f>((AD107)*'Data - P&amp;L'!$D$33)</f>
        <v>0</v>
      </c>
      <c r="AE228" s="386">
        <f>((AE107)*'Data - P&amp;L'!$D$33)</f>
        <v>0</v>
      </c>
      <c r="AF228" s="386">
        <f>((AF107)*'Data - P&amp;L'!$D$33)</f>
        <v>0</v>
      </c>
      <c r="AG228" s="940">
        <f t="shared" si="74"/>
        <v>-4.97</v>
      </c>
    </row>
    <row r="229" collapsed="1">
      <c r="A229" s="360" t="s">
        <v>2167</v>
      </c>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978"/>
      <c r="AF229" s="978"/>
      <c r="AG229" s="940"/>
    </row>
    <row r="230" hidden="1" outlineLevel="1">
      <c r="A230" s="964" t="s">
        <v>2123</v>
      </c>
      <c r="B230" s="262">
        <f>B142*'Data - P&amp;L'!$C$3</f>
        <v>0</v>
      </c>
      <c r="C230" s="262">
        <f>C94*'Data - P&amp;L'!$C$3</f>
        <v>0</v>
      </c>
      <c r="D230" s="262">
        <f>D94*'Data - P&amp;L'!$C$3</f>
        <v>0</v>
      </c>
      <c r="E230" s="262">
        <f>E94*'Data - P&amp;L'!$C$3</f>
        <v>0</v>
      </c>
      <c r="F230" s="262">
        <f>F94*'Data - P&amp;L'!$C$3</f>
        <v>0</v>
      </c>
      <c r="G230" s="262">
        <f>G94*'Data - P&amp;L'!$C$3</f>
        <v>-83.87</v>
      </c>
      <c r="H230" s="262">
        <f>H94*'Data - P&amp;L'!$C$3</f>
        <v>83.87</v>
      </c>
      <c r="I230" s="262">
        <f>I94*'Data - P&amp;L'!$C$3</f>
        <v>83.87</v>
      </c>
      <c r="J230" s="262">
        <f>J94*'Data - P&amp;L'!$C$3</f>
        <v>83.87</v>
      </c>
      <c r="K230" s="262">
        <f>K94*'Data - P&amp;L'!$C$3</f>
        <v>0</v>
      </c>
      <c r="L230" s="262">
        <f>L94*'Data - P&amp;L'!$C$3</f>
        <v>83.87</v>
      </c>
      <c r="M230" s="262">
        <f>M94*'Data - P&amp;L'!$C$3</f>
        <v>167.74</v>
      </c>
      <c r="N230" s="262">
        <f>N94*'Data - P&amp;L'!$C$3</f>
        <v>167.74</v>
      </c>
      <c r="O230" s="262">
        <f>O94*'Data - P&amp;L'!$C$3</f>
        <v>0</v>
      </c>
      <c r="P230" s="262">
        <f>P94*'Data - P&amp;L'!$C$3</f>
        <v>0</v>
      </c>
      <c r="Q230" s="262">
        <f>Q94*'Data - P&amp;L'!$C$3</f>
        <v>0</v>
      </c>
      <c r="R230" s="262">
        <f>R94*'Data - P&amp;L'!$C$3</f>
        <v>0</v>
      </c>
      <c r="S230" s="262">
        <f>S94*'Data - P&amp;L'!$C$3</f>
        <v>0</v>
      </c>
      <c r="T230" s="262">
        <f>T94*'Data - P&amp;L'!$C$3</f>
        <v>0</v>
      </c>
      <c r="U230" s="262">
        <f>U94*'Data - P&amp;L'!$C$3</f>
        <v>0</v>
      </c>
      <c r="V230" s="262">
        <f>V94*'Data - P&amp;L'!$C$3</f>
        <v>0</v>
      </c>
      <c r="W230" s="262">
        <f>W94*'Data - P&amp;L'!$C$3</f>
        <v>0</v>
      </c>
      <c r="X230" s="262">
        <f>X94*'Data - P&amp;L'!$C$3</f>
        <v>0</v>
      </c>
      <c r="Y230" s="262">
        <f>Y94*'Data - P&amp;L'!$C$3</f>
        <v>0</v>
      </c>
      <c r="Z230" s="262">
        <f>Z94*'Data - P&amp;L'!$C$3</f>
        <v>0</v>
      </c>
      <c r="AA230" s="262">
        <f>AA94*'Data - P&amp;L'!$C$3</f>
        <v>0</v>
      </c>
      <c r="AB230" s="262">
        <f>AB94*'Data - P&amp;L'!$C$3</f>
        <v>0</v>
      </c>
      <c r="AC230" s="262">
        <f>AC94*'Data - P&amp;L'!$C$3</f>
        <v>0</v>
      </c>
      <c r="AD230" s="262">
        <f>AD94*'Data - P&amp;L'!$C$3</f>
        <v>0</v>
      </c>
      <c r="AE230" s="262">
        <f>AE94*'Data - P&amp;L'!$C$3</f>
        <v>0</v>
      </c>
      <c r="AF230" s="262">
        <f>AF94*'Data - P&amp;L'!$C$3</f>
        <v>0</v>
      </c>
      <c r="AG230" s="940">
        <f t="shared" ref="AG230:AG264" si="81">SUM(B230:AF230)</f>
        <v>587.09</v>
      </c>
    </row>
    <row r="231" hidden="1" outlineLevel="1">
      <c r="A231" s="965" t="s">
        <v>2124</v>
      </c>
      <c r="B231" s="262">
        <f>B230*'Data - P&amp;L'!$L$5</f>
        <v>0</v>
      </c>
      <c r="C231" s="262">
        <f>C230*'Data - P&amp;L'!$L$5</f>
        <v>0</v>
      </c>
      <c r="D231" s="262">
        <f>D230*'Data - P&amp;L'!$L$5</f>
        <v>0</v>
      </c>
      <c r="E231" s="262">
        <f>E230*'Data - P&amp;L'!$L$5</f>
        <v>0</v>
      </c>
      <c r="F231" s="262">
        <f>F230*'Data - P&amp;L'!$L$5</f>
        <v>0</v>
      </c>
      <c r="G231" s="262">
        <f>G230*'Data - P&amp;L'!$L$5</f>
        <v>-6.29025</v>
      </c>
      <c r="H231" s="262">
        <f>H230*'Data - P&amp;L'!$L$5</f>
        <v>6.29025</v>
      </c>
      <c r="I231" s="262">
        <f>I230*'Data - P&amp;L'!$L$5</f>
        <v>6.29025</v>
      </c>
      <c r="J231" s="262">
        <f>J230*'Data - P&amp;L'!$L$5</f>
        <v>6.29025</v>
      </c>
      <c r="K231" s="262">
        <f>K230*'Data - P&amp;L'!$L$5</f>
        <v>0</v>
      </c>
      <c r="L231" s="262">
        <f>L230*'Data - P&amp;L'!$L$5</f>
        <v>6.29025</v>
      </c>
      <c r="M231" s="262">
        <f>M230*'Data - P&amp;L'!$L$5</f>
        <v>12.5805</v>
      </c>
      <c r="N231" s="262">
        <f>N230*'Data - P&amp;L'!$L$5</f>
        <v>12.5805</v>
      </c>
      <c r="O231" s="262">
        <f>O230*'Data - P&amp;L'!$L$5</f>
        <v>0</v>
      </c>
      <c r="P231" s="262">
        <f>P230*'Data - P&amp;L'!$L$5</f>
        <v>0</v>
      </c>
      <c r="Q231" s="262">
        <f>Q230*'Data - P&amp;L'!$L$5</f>
        <v>0</v>
      </c>
      <c r="R231" s="262">
        <f>R230*'Data - P&amp;L'!$L$5</f>
        <v>0</v>
      </c>
      <c r="S231" s="262">
        <f>S230*'Data - P&amp;L'!$L$5</f>
        <v>0</v>
      </c>
      <c r="T231" s="262">
        <f>T230*'Data - P&amp;L'!$L$5</f>
        <v>0</v>
      </c>
      <c r="U231" s="262">
        <f>U230*'Data - P&amp;L'!$L$5</f>
        <v>0</v>
      </c>
      <c r="V231" s="262">
        <f>V230*'Data - P&amp;L'!$L$5</f>
        <v>0</v>
      </c>
      <c r="W231" s="262">
        <f>W230*'Data - P&amp;L'!$L$5</f>
        <v>0</v>
      </c>
      <c r="X231" s="262">
        <f>X230*'Data - P&amp;L'!$L$5</f>
        <v>0</v>
      </c>
      <c r="Y231" s="262">
        <f>Y230*'Data - P&amp;L'!$L$5</f>
        <v>0</v>
      </c>
      <c r="Z231" s="262">
        <f>Z230*'Data - P&amp;L'!$L$5</f>
        <v>0</v>
      </c>
      <c r="AA231" s="262">
        <f>AA230*'Data - P&amp;L'!$L$5</f>
        <v>0</v>
      </c>
      <c r="AB231" s="262">
        <f>AB230*'Data - P&amp;L'!$L$5</f>
        <v>0</v>
      </c>
      <c r="AC231" s="262">
        <f>AC230*'Data - P&amp;L'!$L$5</f>
        <v>0</v>
      </c>
      <c r="AD231" s="262">
        <f>AD230*'Data - P&amp;L'!$L$5</f>
        <v>0</v>
      </c>
      <c r="AE231" s="262">
        <f>AE230*'Data - P&amp;L'!$L$5</f>
        <v>0</v>
      </c>
      <c r="AF231" s="262">
        <f>AF230*'Data - P&amp;L'!$L$5</f>
        <v>0</v>
      </c>
      <c r="AG231" s="940">
        <f t="shared" si="81"/>
        <v>44.03175</v>
      </c>
    </row>
    <row r="232" hidden="1" outlineLevel="1">
      <c r="A232" s="964" t="s">
        <v>2125</v>
      </c>
      <c r="B232" s="262">
        <f>B143*'Data - P&amp;L'!$C$4</f>
        <v>0</v>
      </c>
      <c r="C232" s="262">
        <f>C95*'Data - P&amp;L'!$C$4</f>
        <v>0</v>
      </c>
      <c r="D232" s="262">
        <f>D95*'Data - P&amp;L'!$C$4</f>
        <v>191.16</v>
      </c>
      <c r="E232" s="262">
        <f>E95*'Data - P&amp;L'!$C$4</f>
        <v>95.58</v>
      </c>
      <c r="F232" s="262">
        <f>F95*'Data - P&amp;L'!$C$4</f>
        <v>95.58</v>
      </c>
      <c r="G232" s="262">
        <f>G95*'Data - P&amp;L'!$C$4</f>
        <v>-95.58</v>
      </c>
      <c r="H232" s="262">
        <f>H95*'Data - P&amp;L'!$C$4</f>
        <v>286.74</v>
      </c>
      <c r="I232" s="262">
        <f>I95*'Data - P&amp;L'!$C$4</f>
        <v>955.8</v>
      </c>
      <c r="J232" s="262">
        <f>J95*'Data - P&amp;L'!$C$4</f>
        <v>191.16</v>
      </c>
      <c r="K232" s="262">
        <f>K95*'Data - P&amp;L'!$C$4</f>
        <v>191.16</v>
      </c>
      <c r="L232" s="262">
        <f>L95*'Data - P&amp;L'!$C$4</f>
        <v>382.32</v>
      </c>
      <c r="M232" s="262">
        <f>M95*'Data - P&amp;L'!$C$4</f>
        <v>6308.28</v>
      </c>
      <c r="N232" s="262">
        <f>N95*'Data - P&amp;L'!$C$4</f>
        <v>1433.7</v>
      </c>
      <c r="O232" s="262">
        <f>O95*'Data - P&amp;L'!$C$4</f>
        <v>0</v>
      </c>
      <c r="P232" s="262">
        <f>P95*'Data - P&amp;L'!$C$4</f>
        <v>0</v>
      </c>
      <c r="Q232" s="262">
        <f>Q95*'Data - P&amp;L'!$C$4</f>
        <v>0</v>
      </c>
      <c r="R232" s="262">
        <f>R95*'Data - P&amp;L'!$C$4</f>
        <v>191.16</v>
      </c>
      <c r="S232" s="262">
        <f>S95*'Data - P&amp;L'!$C$4</f>
        <v>191.16</v>
      </c>
      <c r="T232" s="262">
        <f>T95*'Data - P&amp;L'!$C$4</f>
        <v>0</v>
      </c>
      <c r="U232" s="262">
        <f>U95*'Data - P&amp;L'!$C$4</f>
        <v>0</v>
      </c>
      <c r="V232" s="262">
        <f>V95*'Data - P&amp;L'!$C$4</f>
        <v>-95.58</v>
      </c>
      <c r="W232" s="262">
        <f>W95*'Data - P&amp;L'!$C$4</f>
        <v>0</v>
      </c>
      <c r="X232" s="262">
        <f>X95*'Data - P&amp;L'!$C$4</f>
        <v>0</v>
      </c>
      <c r="Y232" s="262">
        <f>Y95*'Data - P&amp;L'!$C$4</f>
        <v>-95.58</v>
      </c>
      <c r="Z232" s="262">
        <f>Z95*'Data - P&amp;L'!$C$4</f>
        <v>0</v>
      </c>
      <c r="AA232" s="262">
        <f>AA95*'Data - P&amp;L'!$C$4</f>
        <v>0</v>
      </c>
      <c r="AB232" s="262">
        <f>AB95*'Data - P&amp;L'!$C$4</f>
        <v>0</v>
      </c>
      <c r="AC232" s="262">
        <f>AC95*'Data - P&amp;L'!$C$4</f>
        <v>0</v>
      </c>
      <c r="AD232" s="262">
        <f>AD95*'Data - P&amp;L'!$C$4</f>
        <v>0</v>
      </c>
      <c r="AE232" s="262">
        <f>AE95*'Data - P&amp;L'!$C$4</f>
        <v>0</v>
      </c>
      <c r="AF232" s="262">
        <f>AF95*'Data - P&amp;L'!$C$4</f>
        <v>0</v>
      </c>
      <c r="AG232" s="940">
        <f t="shared" si="81"/>
        <v>10227.06</v>
      </c>
    </row>
    <row r="233" hidden="1" outlineLevel="1">
      <c r="A233" s="965" t="s">
        <v>2126</v>
      </c>
      <c r="B233" s="262">
        <f>B232*'Data - P&amp;L'!$L$5</f>
        <v>0</v>
      </c>
      <c r="C233" s="262">
        <f>C232*'Data - P&amp;L'!$L$5</f>
        <v>0</v>
      </c>
      <c r="D233" s="262">
        <f>D232*'Data - P&amp;L'!$L$5</f>
        <v>14.337</v>
      </c>
      <c r="E233" s="262">
        <f>E232*'Data - P&amp;L'!$L$5</f>
        <v>7.1685</v>
      </c>
      <c r="F233" s="262">
        <f>F232*'Data - P&amp;L'!$L$5</f>
        <v>7.1685</v>
      </c>
      <c r="G233" s="262">
        <f>G232*'Data - P&amp;L'!$L$5</f>
        <v>-7.1685</v>
      </c>
      <c r="H233" s="262">
        <f>H232*'Data - P&amp;L'!$L$5</f>
        <v>21.5055</v>
      </c>
      <c r="I233" s="262">
        <f>I232*'Data - P&amp;L'!$L$5</f>
        <v>71.685</v>
      </c>
      <c r="J233" s="262">
        <f>J232*'Data - P&amp;L'!$L$5</f>
        <v>14.337</v>
      </c>
      <c r="K233" s="262">
        <f>K232*'Data - P&amp;L'!$L$5</f>
        <v>14.337</v>
      </c>
      <c r="L233" s="262">
        <f>L232*'Data - P&amp;L'!$L$5</f>
        <v>28.674</v>
      </c>
      <c r="M233" s="262">
        <f>M232*'Data - P&amp;L'!$L$5</f>
        <v>473.121</v>
      </c>
      <c r="N233" s="262">
        <f>N232*'Data - P&amp;L'!$L$5</f>
        <v>107.5275</v>
      </c>
      <c r="O233" s="262">
        <f>O232*'Data - P&amp;L'!$L$5</f>
        <v>0</v>
      </c>
      <c r="P233" s="262">
        <f>P232*'Data - P&amp;L'!$L$5</f>
        <v>0</v>
      </c>
      <c r="Q233" s="262">
        <f>Q232*'Data - P&amp;L'!$L$5</f>
        <v>0</v>
      </c>
      <c r="R233" s="262">
        <f>R232*'Data - P&amp;L'!$L$5</f>
        <v>14.337</v>
      </c>
      <c r="S233" s="262">
        <f>S232*'Data - P&amp;L'!$L$5</f>
        <v>14.337</v>
      </c>
      <c r="T233" s="262">
        <f>T232*'Data - P&amp;L'!$L$5</f>
        <v>0</v>
      </c>
      <c r="U233" s="262">
        <f>U232*'Data - P&amp;L'!$L$5</f>
        <v>0</v>
      </c>
      <c r="V233" s="262">
        <f>V232*'Data - P&amp;L'!$L$5</f>
        <v>-7.1685</v>
      </c>
      <c r="W233" s="262">
        <f>W232*'Data - P&amp;L'!$L$5</f>
        <v>0</v>
      </c>
      <c r="X233" s="262">
        <f>X232*'Data - P&amp;L'!$L$5</f>
        <v>0</v>
      </c>
      <c r="Y233" s="262">
        <f>Y232*'Data - P&amp;L'!$L$5</f>
        <v>-7.1685</v>
      </c>
      <c r="Z233" s="262">
        <f>Z232*'Data - P&amp;L'!$L$5</f>
        <v>0</v>
      </c>
      <c r="AA233" s="262">
        <f>AA232*'Data - P&amp;L'!$L$5</f>
        <v>0</v>
      </c>
      <c r="AB233" s="262">
        <f>AB232*'Data - P&amp;L'!$L$5</f>
        <v>0</v>
      </c>
      <c r="AC233" s="262">
        <f>AC232*'Data - P&amp;L'!$L$5</f>
        <v>0</v>
      </c>
      <c r="AD233" s="262">
        <f>AD232*'Data - P&amp;L'!$L$5</f>
        <v>0</v>
      </c>
      <c r="AE233" s="262">
        <f>AE232*'Data - P&amp;L'!$L$5</f>
        <v>0</v>
      </c>
      <c r="AF233" s="262">
        <f>AF232*'Data - P&amp;L'!$L$5</f>
        <v>0</v>
      </c>
      <c r="AG233" s="940">
        <f t="shared" si="81"/>
        <v>767.0295</v>
      </c>
    </row>
    <row r="234" hidden="1" outlineLevel="1">
      <c r="A234" s="964" t="s">
        <v>2127</v>
      </c>
      <c r="B234" s="262">
        <f>B145*'Data - P&amp;L'!$C$6</f>
        <v>0</v>
      </c>
      <c r="C234" s="262">
        <f>(C97+C104+C112)*'Data - P&amp;L'!$C$6</f>
        <v>4.93</v>
      </c>
      <c r="D234" s="262">
        <f>(D97+D104+D112)*'Data - P&amp;L'!$C$6</f>
        <v>9.86</v>
      </c>
      <c r="E234" s="262">
        <f>(E97+E104+E112)*'Data - P&amp;L'!$C$6</f>
        <v>4.93</v>
      </c>
      <c r="F234" s="262">
        <f>(F97+F104+F112)*'Data - P&amp;L'!$C$6</f>
        <v>4.93</v>
      </c>
      <c r="G234" s="262">
        <f>(G97+G104+G112)*'Data - P&amp;L'!$C$6</f>
        <v>-9.86</v>
      </c>
      <c r="H234" s="262">
        <f>(H97+H104+H112)*'Data - P&amp;L'!$C$6</f>
        <v>24.65</v>
      </c>
      <c r="I234" s="262">
        <f>(I97+I104+I112)*'Data - P&amp;L'!$C$6</f>
        <v>93.67</v>
      </c>
      <c r="J234" s="262">
        <f>(J97+J104+J112)*'Data - P&amp;L'!$C$6</f>
        <v>14.79</v>
      </c>
      <c r="K234" s="262">
        <f>(K97+K104+K112)*'Data - P&amp;L'!$C$6</f>
        <v>19.72</v>
      </c>
      <c r="L234" s="262">
        <f>(L97+L104+L112)*'Data - P&amp;L'!$C$6</f>
        <v>24.65</v>
      </c>
      <c r="M234" s="262">
        <f>(M97+M104+M112)*'Data - P&amp;L'!$C$6</f>
        <v>453.56</v>
      </c>
      <c r="N234" s="262">
        <f>(N97+N104+N112)*'Data - P&amp;L'!$C$6</f>
        <v>142.97</v>
      </c>
      <c r="O234" s="262">
        <f>(O97+O104+O112)*'Data - P&amp;L'!$C$6</f>
        <v>0</v>
      </c>
      <c r="P234" s="262">
        <f>(P97+P104+P112)*'Data - P&amp;L'!$C$6</f>
        <v>0</v>
      </c>
      <c r="Q234" s="262">
        <f>(Q97+Q104+Q112)*'Data - P&amp;L'!$C$6</f>
        <v>0</v>
      </c>
      <c r="R234" s="262">
        <f>(R97+R104+R112)*'Data - P&amp;L'!$C$6</f>
        <v>14.79</v>
      </c>
      <c r="S234" s="262">
        <f>(S97+S104+S112)*'Data - P&amp;L'!$C$6</f>
        <v>9.86</v>
      </c>
      <c r="T234" s="262">
        <f>(T97+T104+T112)*'Data - P&amp;L'!$C$6</f>
        <v>-4.93</v>
      </c>
      <c r="U234" s="262">
        <f>(U97+U104+U112)*'Data - P&amp;L'!$C$6</f>
        <v>0</v>
      </c>
      <c r="V234" s="262">
        <f>(V97+V104+V112)*'Data - P&amp;L'!$C$6</f>
        <v>-4.93</v>
      </c>
      <c r="W234" s="262">
        <f>(W97+W104+W112)*'Data - P&amp;L'!$C$6</f>
        <v>0</v>
      </c>
      <c r="X234" s="262">
        <f>(X97+X104+X112)*'Data - P&amp;L'!$C$6</f>
        <v>0</v>
      </c>
      <c r="Y234" s="262">
        <f>(Y97+Y104+Y112)*'Data - P&amp;L'!$C$6</f>
        <v>-4.93</v>
      </c>
      <c r="Z234" s="262">
        <f>(Z97+Z104+Z112)*'Data - P&amp;L'!$C$6</f>
        <v>0</v>
      </c>
      <c r="AA234" s="262">
        <f>(AA97+AA104+AA112)*'Data - P&amp;L'!$C$6</f>
        <v>0</v>
      </c>
      <c r="AB234" s="262">
        <f>(AB97+AB104+AB112)*'Data - P&amp;L'!$C$6</f>
        <v>0</v>
      </c>
      <c r="AC234" s="262">
        <f>(AC97+AC104+AC112)*'Data - P&amp;L'!$C$6</f>
        <v>0</v>
      </c>
      <c r="AD234" s="262">
        <f>(AD97+AD104+AD112)*'Data - P&amp;L'!$C$6</f>
        <v>0</v>
      </c>
      <c r="AE234" s="262">
        <f>(AE97+AE104+AE112)*'Data - P&amp;L'!$C$6</f>
        <v>0</v>
      </c>
      <c r="AF234" s="262">
        <f>(AF97+AF104+AF112)*'Data - P&amp;L'!$C$6</f>
        <v>0</v>
      </c>
      <c r="AG234" s="940">
        <f t="shared" si="81"/>
        <v>798.66</v>
      </c>
    </row>
    <row r="235" hidden="1" outlineLevel="1">
      <c r="A235" s="965" t="s">
        <v>2128</v>
      </c>
      <c r="B235" s="262">
        <f>B234*'Data - P&amp;L'!$L$5</f>
        <v>0</v>
      </c>
      <c r="C235" s="262">
        <f>C234*'Data - P&amp;L'!$L$5</f>
        <v>0.36975</v>
      </c>
      <c r="D235" s="262">
        <f>D234*'Data - P&amp;L'!$L$5</f>
        <v>0.7395</v>
      </c>
      <c r="E235" s="262">
        <f>E234*'Data - P&amp;L'!$L$5</f>
        <v>0.36975</v>
      </c>
      <c r="F235" s="262">
        <f>F234*'Data - P&amp;L'!$L$5</f>
        <v>0.36975</v>
      </c>
      <c r="G235" s="262">
        <f>G234*'Data - P&amp;L'!$L$5</f>
        <v>-0.7395</v>
      </c>
      <c r="H235" s="262">
        <f>H234*'Data - P&amp;L'!$L$5</f>
        <v>1.84875</v>
      </c>
      <c r="I235" s="262">
        <f>I234*'Data - P&amp;L'!$L$5</f>
        <v>7.02525</v>
      </c>
      <c r="J235" s="262">
        <f>J234*'Data - P&amp;L'!$L$5</f>
        <v>1.10925</v>
      </c>
      <c r="K235" s="262">
        <f>K234*'Data - P&amp;L'!$L$5</f>
        <v>1.479</v>
      </c>
      <c r="L235" s="262">
        <f>L234*'Data - P&amp;L'!$L$5</f>
        <v>1.84875</v>
      </c>
      <c r="M235" s="262">
        <f>M234*'Data - P&amp;L'!$L$5</f>
        <v>34.017</v>
      </c>
      <c r="N235" s="262">
        <f>N234*'Data - P&amp;L'!$L$5</f>
        <v>10.72275</v>
      </c>
      <c r="O235" s="262">
        <f>O234*'Data - P&amp;L'!$L$5</f>
        <v>0</v>
      </c>
      <c r="P235" s="262">
        <f>P234*'Data - P&amp;L'!$L$5</f>
        <v>0</v>
      </c>
      <c r="Q235" s="262">
        <f>Q234*'Data - P&amp;L'!$L$5</f>
        <v>0</v>
      </c>
      <c r="R235" s="262">
        <f>R234*'Data - P&amp;L'!$L$5</f>
        <v>1.10925</v>
      </c>
      <c r="S235" s="262">
        <f>S234*'Data - P&amp;L'!$L$5</f>
        <v>0.7395</v>
      </c>
      <c r="T235" s="262">
        <f>T234*'Data - P&amp;L'!$L$5</f>
        <v>-0.36975</v>
      </c>
      <c r="U235" s="262">
        <f>U234*'Data - P&amp;L'!$L$5</f>
        <v>0</v>
      </c>
      <c r="V235" s="262">
        <f>V234*'Data - P&amp;L'!$L$5</f>
        <v>-0.36975</v>
      </c>
      <c r="W235" s="262">
        <f>W234*'Data - P&amp;L'!$L$5</f>
        <v>0</v>
      </c>
      <c r="X235" s="262">
        <f>X234*'Data - P&amp;L'!$L$5</f>
        <v>0</v>
      </c>
      <c r="Y235" s="262">
        <f>Y234*'Data - P&amp;L'!$L$5</f>
        <v>-0.36975</v>
      </c>
      <c r="Z235" s="262">
        <f>Z234*'Data - P&amp;L'!$L$5</f>
        <v>0</v>
      </c>
      <c r="AA235" s="262">
        <f>AA234*'Data - P&amp;L'!$L$5</f>
        <v>0</v>
      </c>
      <c r="AB235" s="262">
        <f>AB234*'Data - P&amp;L'!$L$5</f>
        <v>0</v>
      </c>
      <c r="AC235" s="262">
        <f>AC234*'Data - P&amp;L'!$L$5</f>
        <v>0</v>
      </c>
      <c r="AD235" s="262">
        <f>AD234*'Data - P&amp;L'!$L$5</f>
        <v>0</v>
      </c>
      <c r="AE235" s="262">
        <f>AE234*'Data - P&amp;L'!$L$5</f>
        <v>0</v>
      </c>
      <c r="AF235" s="262">
        <f>AF234*'Data - P&amp;L'!$L$5</f>
        <v>0</v>
      </c>
      <c r="AG235" s="940">
        <f t="shared" si="81"/>
        <v>59.8995</v>
      </c>
    </row>
    <row r="236" hidden="1" outlineLevel="1">
      <c r="A236" s="965" t="s">
        <v>2129</v>
      </c>
      <c r="B236" s="262">
        <f>B234*'Data - P&amp;L'!$L$4</f>
        <v>0</v>
      </c>
      <c r="C236" s="262">
        <f>C234*'Data - P&amp;L'!$L$4</f>
        <v>0.16762</v>
      </c>
      <c r="D236" s="262">
        <f>D234*'Data - P&amp;L'!$L$4</f>
        <v>0.33524</v>
      </c>
      <c r="E236" s="262">
        <f>E234*'Data - P&amp;L'!$L$4</f>
        <v>0.16762</v>
      </c>
      <c r="F236" s="262">
        <f>F234*'Data - P&amp;L'!$L$4</f>
        <v>0.16762</v>
      </c>
      <c r="G236" s="262">
        <f>G234*'Data - P&amp;L'!$L$4</f>
        <v>-0.33524</v>
      </c>
      <c r="H236" s="262">
        <f>H234*'Data - P&amp;L'!$L$4</f>
        <v>0.8381</v>
      </c>
      <c r="I236" s="262">
        <f>I234*'Data - P&amp;L'!$L$4</f>
        <v>3.18478</v>
      </c>
      <c r="J236" s="262">
        <f>J234*'Data - P&amp;L'!$L$4</f>
        <v>0.50286</v>
      </c>
      <c r="K236" s="262">
        <f>K234*'Data - P&amp;L'!$L$4</f>
        <v>0.67048</v>
      </c>
      <c r="L236" s="262">
        <f>L234*'Data - P&amp;L'!$L$4</f>
        <v>0.8381</v>
      </c>
      <c r="M236" s="262">
        <f>M234*'Data - P&amp;L'!$L$4</f>
        <v>15.42104</v>
      </c>
      <c r="N236" s="262">
        <f>N234*'Data - P&amp;L'!$L$4</f>
        <v>4.86098</v>
      </c>
      <c r="O236" s="262">
        <f>O234*'Data - P&amp;L'!$L$4</f>
        <v>0</v>
      </c>
      <c r="P236" s="262">
        <f>P234*'Data - P&amp;L'!$L$4</f>
        <v>0</v>
      </c>
      <c r="Q236" s="262">
        <f>Q234*'Data - P&amp;L'!$L$4</f>
        <v>0</v>
      </c>
      <c r="R236" s="262">
        <f>R234*'Data - P&amp;L'!$L$4</f>
        <v>0.50286</v>
      </c>
      <c r="S236" s="262">
        <f>S234*'Data - P&amp;L'!$L$4</f>
        <v>0.33524</v>
      </c>
      <c r="T236" s="262">
        <f>T234*'Data - P&amp;L'!$L$4</f>
        <v>-0.16762</v>
      </c>
      <c r="U236" s="262">
        <f>U234*'Data - P&amp;L'!$L$4</f>
        <v>0</v>
      </c>
      <c r="V236" s="262">
        <f>V234*'Data - P&amp;L'!$L$4</f>
        <v>-0.16762</v>
      </c>
      <c r="W236" s="262">
        <f>W234*'Data - P&amp;L'!$L$4</f>
        <v>0</v>
      </c>
      <c r="X236" s="262">
        <f>X234*'Data - P&amp;L'!$L$4</f>
        <v>0</v>
      </c>
      <c r="Y236" s="262">
        <f>Y234*'Data - P&amp;L'!$L$4</f>
        <v>-0.16762</v>
      </c>
      <c r="Z236" s="262">
        <f>Z234*'Data - P&amp;L'!$L$4</f>
        <v>0</v>
      </c>
      <c r="AA236" s="262">
        <f>AA234*'Data - P&amp;L'!$L$4</f>
        <v>0</v>
      </c>
      <c r="AB236" s="262">
        <f>AB234*'Data - P&amp;L'!$L$4</f>
        <v>0</v>
      </c>
      <c r="AC236" s="262">
        <f>AC234*'Data - P&amp;L'!$L$4</f>
        <v>0</v>
      </c>
      <c r="AD236" s="262">
        <f>AD234*'Data - P&amp;L'!$L$4</f>
        <v>0</v>
      </c>
      <c r="AE236" s="262">
        <f>AE234*'Data - P&amp;L'!$L$4</f>
        <v>0</v>
      </c>
      <c r="AF236" s="262">
        <f>AF234*'Data - P&amp;L'!$L$4</f>
        <v>0</v>
      </c>
      <c r="AG236" s="940">
        <f t="shared" si="81"/>
        <v>27.15444</v>
      </c>
    </row>
    <row r="237" hidden="1" outlineLevel="1">
      <c r="A237" s="964" t="s">
        <v>2130</v>
      </c>
      <c r="B237" s="262">
        <f>B146*'Data - P&amp;L'!$C$8</f>
        <v>0</v>
      </c>
      <c r="C237" s="262">
        <f>(C99+C106+C114)*'Data - P&amp;L'!$C$8</f>
        <v>0</v>
      </c>
      <c r="D237" s="262">
        <f>(D99+D106+D114)*'Data - P&amp;L'!$C$8</f>
        <v>0</v>
      </c>
      <c r="E237" s="262">
        <f>(E99+E106+E114)*'Data - P&amp;L'!$C$8</f>
        <v>0</v>
      </c>
      <c r="F237" s="262">
        <f>(F99+F106+F114)*'Data - P&amp;L'!$C$8</f>
        <v>0</v>
      </c>
      <c r="G237" s="262">
        <f>(G99+G106+G114)*'Data - P&amp;L'!$C$8</f>
        <v>0</v>
      </c>
      <c r="H237" s="262">
        <f>(H99+H106+H114)*'Data - P&amp;L'!$C$8</f>
        <v>0</v>
      </c>
      <c r="I237" s="262">
        <f>(I99+I106+I114)*'Data - P&amp;L'!$C$8</f>
        <v>0</v>
      </c>
      <c r="J237" s="262">
        <f>(J99+J106+J114)*'Data - P&amp;L'!$C$8</f>
        <v>0</v>
      </c>
      <c r="K237" s="262">
        <f>(K99+K106+K114)*'Data - P&amp;L'!$C$8</f>
        <v>0</v>
      </c>
      <c r="L237" s="262">
        <f>(L99+L106+L114)*'Data - P&amp;L'!$C$8</f>
        <v>0</v>
      </c>
      <c r="M237" s="262">
        <f>(M99+M106+M114)*'Data - P&amp;L'!$C$8</f>
        <v>0</v>
      </c>
      <c r="N237" s="262">
        <f>(N99+N106+N114)*'Data - P&amp;L'!$C$8</f>
        <v>0</v>
      </c>
      <c r="O237" s="262">
        <f>(O99+O106+O114)*'Data - P&amp;L'!$C$8</f>
        <v>0</v>
      </c>
      <c r="P237" s="262">
        <f>(P99+P106+P114)*'Data - P&amp;L'!$C$8</f>
        <v>0</v>
      </c>
      <c r="Q237" s="262">
        <f>(Q99+Q106+Q114)*'Data - P&amp;L'!$C$8</f>
        <v>0</v>
      </c>
      <c r="R237" s="262">
        <f>(R99+R106+R114)*'Data - P&amp;L'!$C$8</f>
        <v>0</v>
      </c>
      <c r="S237" s="262">
        <f>(S99+S106+S114)*'Data - P&amp;L'!$C$8</f>
        <v>0</v>
      </c>
      <c r="T237" s="262">
        <f>(T99+T106+T114)*'Data - P&amp;L'!$C$8</f>
        <v>-1.07</v>
      </c>
      <c r="U237" s="262">
        <f>(U99+U106+U114)*'Data - P&amp;L'!$C$8</f>
        <v>0</v>
      </c>
      <c r="V237" s="262">
        <f>(V99+V106+V114)*'Data - P&amp;L'!$C$8</f>
        <v>0</v>
      </c>
      <c r="W237" s="262">
        <f>(W99+W106+W114)*'Data - P&amp;L'!$C$8</f>
        <v>0</v>
      </c>
      <c r="X237" s="262">
        <f>(X99+X106+X114)*'Data - P&amp;L'!$C$8</f>
        <v>0</v>
      </c>
      <c r="Y237" s="262">
        <f>(Y99+Y106+Y114)*'Data - P&amp;L'!$C$8</f>
        <v>0</v>
      </c>
      <c r="Z237" s="262">
        <f>(Z99+Z106+Z114)*'Data - P&amp;L'!$C$8</f>
        <v>0</v>
      </c>
      <c r="AA237" s="262">
        <f>(AA99+AA106+AA114)*'Data - P&amp;L'!$C$8</f>
        <v>0</v>
      </c>
      <c r="AB237" s="262">
        <f>(AB99+AB106+AB114)*'Data - P&amp;L'!$C$8</f>
        <v>0</v>
      </c>
      <c r="AC237" s="262">
        <f>(AC99+AC106+AC114)*'Data - P&amp;L'!$C$8</f>
        <v>0</v>
      </c>
      <c r="AD237" s="262">
        <f>(AD99+AD106+AD114)*'Data - P&amp;L'!$C$8</f>
        <v>0</v>
      </c>
      <c r="AE237" s="262">
        <f>(AE99+AE106+AE114)*'Data - P&amp;L'!$C$8</f>
        <v>0</v>
      </c>
      <c r="AF237" s="262">
        <f>(AF99+AF106+AF114)*'Data - P&amp;L'!$C$8</f>
        <v>0</v>
      </c>
      <c r="AG237" s="940">
        <f t="shared" si="81"/>
        <v>-1.07</v>
      </c>
    </row>
    <row r="238" hidden="1" outlineLevel="1">
      <c r="A238" s="965" t="s">
        <v>2131</v>
      </c>
      <c r="B238" s="262">
        <f>B237*'Data - P&amp;L'!$L$5</f>
        <v>0</v>
      </c>
      <c r="C238" s="262">
        <f>C237*'Data - P&amp;L'!$L$5</f>
        <v>0</v>
      </c>
      <c r="D238" s="262">
        <f>D237*'Data - P&amp;L'!$L$5</f>
        <v>0</v>
      </c>
      <c r="E238" s="262">
        <f>E237*'Data - P&amp;L'!$L$5</f>
        <v>0</v>
      </c>
      <c r="F238" s="262">
        <f>F237*'Data - P&amp;L'!$L$5</f>
        <v>0</v>
      </c>
      <c r="G238" s="262">
        <f>G237*'Data - P&amp;L'!$L$5</f>
        <v>0</v>
      </c>
      <c r="H238" s="262">
        <f>H237*'Data - P&amp;L'!$L$5</f>
        <v>0</v>
      </c>
      <c r="I238" s="262">
        <f>I237*'Data - P&amp;L'!$L$5</f>
        <v>0</v>
      </c>
      <c r="J238" s="262">
        <f>J237*'Data - P&amp;L'!$L$5</f>
        <v>0</v>
      </c>
      <c r="K238" s="262">
        <f>K237*'Data - P&amp;L'!$L$5</f>
        <v>0</v>
      </c>
      <c r="L238" s="262">
        <f>L237*'Data - P&amp;L'!$L$5</f>
        <v>0</v>
      </c>
      <c r="M238" s="262">
        <f>M237*'Data - P&amp;L'!$L$5</f>
        <v>0</v>
      </c>
      <c r="N238" s="262">
        <f>N237*'Data - P&amp;L'!$L$5</f>
        <v>0</v>
      </c>
      <c r="O238" s="262">
        <f>O237*'Data - P&amp;L'!$L$5</f>
        <v>0</v>
      </c>
      <c r="P238" s="262">
        <f>P237*'Data - P&amp;L'!$L$5</f>
        <v>0</v>
      </c>
      <c r="Q238" s="262">
        <f>Q237*'Data - P&amp;L'!$L$5</f>
        <v>0</v>
      </c>
      <c r="R238" s="262">
        <f>R237*'Data - P&amp;L'!$L$5</f>
        <v>0</v>
      </c>
      <c r="S238" s="262">
        <f>S237*'Data - P&amp;L'!$L$5</f>
        <v>0</v>
      </c>
      <c r="T238" s="262">
        <f>T237*'Data - P&amp;L'!$L$5</f>
        <v>-0.08025</v>
      </c>
      <c r="U238" s="262">
        <f>U237*'Data - P&amp;L'!$L$5</f>
        <v>0</v>
      </c>
      <c r="V238" s="262">
        <f>V237*'Data - P&amp;L'!$L$5</f>
        <v>0</v>
      </c>
      <c r="W238" s="262">
        <f>W237*'Data - P&amp;L'!$L$5</f>
        <v>0</v>
      </c>
      <c r="X238" s="262">
        <f>X237*'Data - P&amp;L'!$L$5</f>
        <v>0</v>
      </c>
      <c r="Y238" s="262">
        <f>Y237*'Data - P&amp;L'!$L$5</f>
        <v>0</v>
      </c>
      <c r="Z238" s="262">
        <f>Z237*'Data - P&amp;L'!$L$5</f>
        <v>0</v>
      </c>
      <c r="AA238" s="262">
        <f>AA237*'Data - P&amp;L'!$L$5</f>
        <v>0</v>
      </c>
      <c r="AB238" s="262">
        <f>AB237*'Data - P&amp;L'!$L$5</f>
        <v>0</v>
      </c>
      <c r="AC238" s="262">
        <f>AC237*'Data - P&amp;L'!$L$5</f>
        <v>0</v>
      </c>
      <c r="AD238" s="262">
        <f>AD237*'Data - P&amp;L'!$L$5</f>
        <v>0</v>
      </c>
      <c r="AE238" s="262">
        <f>AE237*'Data - P&amp;L'!$L$5</f>
        <v>0</v>
      </c>
      <c r="AF238" s="262">
        <f>AF237*'Data - P&amp;L'!$L$5</f>
        <v>0</v>
      </c>
      <c r="AG238" s="940">
        <f t="shared" si="81"/>
        <v>-0.08025</v>
      </c>
    </row>
    <row r="239" hidden="1" outlineLevel="1">
      <c r="A239" s="965" t="s">
        <v>2132</v>
      </c>
      <c r="B239" s="262">
        <f>B237*'Data - P&amp;L'!$L$4</f>
        <v>0</v>
      </c>
      <c r="C239" s="262">
        <f>C237*'Data - P&amp;L'!$L$4</f>
        <v>0</v>
      </c>
      <c r="D239" s="262">
        <f>D237*'Data - P&amp;L'!$L$4</f>
        <v>0</v>
      </c>
      <c r="E239" s="262">
        <f>E237*'Data - P&amp;L'!$L$4</f>
        <v>0</v>
      </c>
      <c r="F239" s="262">
        <f>F237*'Data - P&amp;L'!$L$4</f>
        <v>0</v>
      </c>
      <c r="G239" s="262">
        <f>G237*'Data - P&amp;L'!$L$4</f>
        <v>0</v>
      </c>
      <c r="H239" s="262">
        <f>H237*'Data - P&amp;L'!$L$4</f>
        <v>0</v>
      </c>
      <c r="I239" s="262">
        <f>I237*'Data - P&amp;L'!$L$4</f>
        <v>0</v>
      </c>
      <c r="J239" s="262">
        <f>J237*'Data - P&amp;L'!$L$4</f>
        <v>0</v>
      </c>
      <c r="K239" s="262">
        <f>K237*'Data - P&amp;L'!$L$4</f>
        <v>0</v>
      </c>
      <c r="L239" s="262">
        <f>L237*'Data - P&amp;L'!$L$4</f>
        <v>0</v>
      </c>
      <c r="M239" s="262">
        <f>M237*'Data - P&amp;L'!$L$4</f>
        <v>0</v>
      </c>
      <c r="N239" s="262">
        <f>N237*'Data - P&amp;L'!$L$4</f>
        <v>0</v>
      </c>
      <c r="O239" s="262">
        <f>O237*'Data - P&amp;L'!$L$4</f>
        <v>0</v>
      </c>
      <c r="P239" s="262">
        <f>P237*'Data - P&amp;L'!$L$4</f>
        <v>0</v>
      </c>
      <c r="Q239" s="262">
        <f>Q237*'Data - P&amp;L'!$L$4</f>
        <v>0</v>
      </c>
      <c r="R239" s="262">
        <f>R237*'Data - P&amp;L'!$L$4</f>
        <v>0</v>
      </c>
      <c r="S239" s="262">
        <f>S237*'Data - P&amp;L'!$L$4</f>
        <v>0</v>
      </c>
      <c r="T239" s="262">
        <f>T237*'Data - P&amp;L'!$L$4</f>
        <v>-0.03638</v>
      </c>
      <c r="U239" s="262">
        <f>U237*'Data - P&amp;L'!$L$4</f>
        <v>0</v>
      </c>
      <c r="V239" s="262">
        <f>V237*'Data - P&amp;L'!$L$4</f>
        <v>0</v>
      </c>
      <c r="W239" s="262">
        <f>W237*'Data - P&amp;L'!$L$4</f>
        <v>0</v>
      </c>
      <c r="X239" s="262">
        <f>X237*'Data - P&amp;L'!$L$4</f>
        <v>0</v>
      </c>
      <c r="Y239" s="262">
        <f>Y237*'Data - P&amp;L'!$L$4</f>
        <v>0</v>
      </c>
      <c r="Z239" s="262">
        <f>Z237*'Data - P&amp;L'!$L$4</f>
        <v>0</v>
      </c>
      <c r="AA239" s="262">
        <f>AA237*'Data - P&amp;L'!$L$4</f>
        <v>0</v>
      </c>
      <c r="AB239" s="262">
        <f>AB237*'Data - P&amp;L'!$L$4</f>
        <v>0</v>
      </c>
      <c r="AC239" s="262">
        <f>AC237*'Data - P&amp;L'!$L$4</f>
        <v>0</v>
      </c>
      <c r="AD239" s="262">
        <f>AD237*'Data - P&amp;L'!$L$4</f>
        <v>0</v>
      </c>
      <c r="AE239" s="262">
        <f>AE237*'Data - P&amp;L'!$L$4</f>
        <v>0</v>
      </c>
      <c r="AF239" s="262">
        <f>AF237*'Data - P&amp;L'!$L$4</f>
        <v>0</v>
      </c>
      <c r="AG239" s="940">
        <f t="shared" si="81"/>
        <v>-0.03638</v>
      </c>
    </row>
    <row r="240" hidden="1" outlineLevel="1">
      <c r="A240" s="964" t="s">
        <v>2133</v>
      </c>
      <c r="B240" s="262">
        <f>(B147+B148)*'Data - P&amp;L'!$C$9</f>
        <v>0</v>
      </c>
      <c r="C240" s="145" t="str">
        <f>(#REF!+C107+C115)*'Data - P&amp;L'!$C$9</f>
        <v>#REF!</v>
      </c>
      <c r="D240" s="145" t="str">
        <f>(#REF!+D107+D115)*'Data - P&amp;L'!$C$9</f>
        <v>#REF!</v>
      </c>
      <c r="E240" s="145" t="str">
        <f>(#REF!+E107+E115)*'Data - P&amp;L'!$C$9</f>
        <v>#REF!</v>
      </c>
      <c r="F240" s="145" t="str">
        <f>(#REF!+F107+F115)*'Data - P&amp;L'!$C$9</f>
        <v>#REF!</v>
      </c>
      <c r="G240" s="145" t="str">
        <f>(#REF!+G107+G115)*'Data - P&amp;L'!$C$9</f>
        <v>#REF!</v>
      </c>
      <c r="H240" s="145" t="str">
        <f>(#REF!+H107+H115)*'Data - P&amp;L'!$C$9</f>
        <v>#REF!</v>
      </c>
      <c r="I240" s="145" t="str">
        <f>(#REF!+I107+I115)*'Data - P&amp;L'!$C$9</f>
        <v>#REF!</v>
      </c>
      <c r="J240" s="145" t="str">
        <f>(#REF!+J107+J115)*'Data - P&amp;L'!$C$9</f>
        <v>#REF!</v>
      </c>
      <c r="K240" s="145" t="str">
        <f>(#REF!+K107+K115)*'Data - P&amp;L'!$C$9</f>
        <v>#REF!</v>
      </c>
      <c r="L240" s="145" t="str">
        <f>(#REF!+L107+L115)*'Data - P&amp;L'!$C$9</f>
        <v>#REF!</v>
      </c>
      <c r="M240" s="145" t="str">
        <f>(#REF!+M107+M115)*'Data - P&amp;L'!$C$9</f>
        <v>#REF!</v>
      </c>
      <c r="N240" s="145" t="str">
        <f>(#REF!+N107+N115)*'Data - P&amp;L'!$C$9</f>
        <v>#REF!</v>
      </c>
      <c r="O240" s="145" t="str">
        <f>(#REF!+O107+O115)*'Data - P&amp;L'!$C$9</f>
        <v>#REF!</v>
      </c>
      <c r="P240" s="145" t="str">
        <f>(#REF!+P107+P115)*'Data - P&amp;L'!$C$9</f>
        <v>#REF!</v>
      </c>
      <c r="Q240" s="145" t="str">
        <f>(#REF!+Q107+Q115)*'Data - P&amp;L'!$C$9</f>
        <v>#REF!</v>
      </c>
      <c r="R240" s="145" t="str">
        <f>(#REF!+R107+R115)*'Data - P&amp;L'!$C$9</f>
        <v>#REF!</v>
      </c>
      <c r="S240" s="145" t="str">
        <f>(#REF!+S107+S115)*'Data - P&amp;L'!$C$9</f>
        <v>#REF!</v>
      </c>
      <c r="T240" s="145" t="str">
        <f>(#REF!+T107+T115)*'Data - P&amp;L'!$C$9</f>
        <v>#REF!</v>
      </c>
      <c r="U240" s="145" t="str">
        <f>(#REF!+U107+U115)*'Data - P&amp;L'!$C$9</f>
        <v>#REF!</v>
      </c>
      <c r="V240" s="145" t="str">
        <f>(#REF!+V107+V115)*'Data - P&amp;L'!$C$9</f>
        <v>#REF!</v>
      </c>
      <c r="W240" s="145" t="str">
        <f>(#REF!+W107+W115)*'Data - P&amp;L'!$C$9</f>
        <v>#REF!</v>
      </c>
      <c r="X240" s="145" t="str">
        <f>(#REF!+X107+X115)*'Data - P&amp;L'!$C$9</f>
        <v>#REF!</v>
      </c>
      <c r="Y240" s="145" t="str">
        <f>(#REF!+Y107+Y115)*'Data - P&amp;L'!$C$9</f>
        <v>#REF!</v>
      </c>
      <c r="Z240" s="145" t="str">
        <f>(#REF!+Z107+Z115)*'Data - P&amp;L'!$C$9</f>
        <v>#REF!</v>
      </c>
      <c r="AA240" s="145" t="str">
        <f>(#REF!+AA107+AA115)*'Data - P&amp;L'!$C$9</f>
        <v>#REF!</v>
      </c>
      <c r="AB240" s="145" t="str">
        <f>(#REF!+AB107+AB115)*'Data - P&amp;L'!$C$9</f>
        <v>#REF!</v>
      </c>
      <c r="AC240" s="145" t="str">
        <f>(#REF!+AC107+AC115)*'Data - P&amp;L'!$C$9</f>
        <v>#REF!</v>
      </c>
      <c r="AD240" s="145" t="str">
        <f>(#REF!+AD107+AD115)*'Data - P&amp;L'!$C$9</f>
        <v>#REF!</v>
      </c>
      <c r="AE240" s="145" t="str">
        <f>(#REF!+AE107+AE115)*'Data - P&amp;L'!$C$9</f>
        <v>#REF!</v>
      </c>
      <c r="AF240" s="145" t="str">
        <f>(#REF!+AF107+AF115)*'Data - P&amp;L'!$C$9</f>
        <v>#REF!</v>
      </c>
      <c r="AG240" s="940" t="str">
        <f t="shared" si="81"/>
        <v>#REF!</v>
      </c>
    </row>
    <row r="241" hidden="1" outlineLevel="1">
      <c r="A241" s="965" t="s">
        <v>2134</v>
      </c>
      <c r="B241" s="262">
        <f>B240*'Data - P&amp;L'!$L$5</f>
        <v>0</v>
      </c>
      <c r="C241" s="145" t="str">
        <f>C240*'Data - P&amp;L'!$L$5</f>
        <v>#REF!</v>
      </c>
      <c r="D241" s="145" t="str">
        <f>D240*'Data - P&amp;L'!$L$5</f>
        <v>#REF!</v>
      </c>
      <c r="E241" s="145" t="str">
        <f>E240*'Data - P&amp;L'!$L$5</f>
        <v>#REF!</v>
      </c>
      <c r="F241" s="145" t="str">
        <f>F240*'Data - P&amp;L'!$L$5</f>
        <v>#REF!</v>
      </c>
      <c r="G241" s="145" t="str">
        <f>G240*'Data - P&amp;L'!$L$5</f>
        <v>#REF!</v>
      </c>
      <c r="H241" s="145" t="str">
        <f>H240*'Data - P&amp;L'!$L$5</f>
        <v>#REF!</v>
      </c>
      <c r="I241" s="145" t="str">
        <f>I240*'Data - P&amp;L'!$L$5</f>
        <v>#REF!</v>
      </c>
      <c r="J241" s="145" t="str">
        <f>J240*'Data - P&amp;L'!$L$5</f>
        <v>#REF!</v>
      </c>
      <c r="K241" s="145" t="str">
        <f>K240*'Data - P&amp;L'!$L$5</f>
        <v>#REF!</v>
      </c>
      <c r="L241" s="145" t="str">
        <f>L240*'Data - P&amp;L'!$L$5</f>
        <v>#REF!</v>
      </c>
      <c r="M241" s="145" t="str">
        <f>M240*'Data - P&amp;L'!$L$5</f>
        <v>#REF!</v>
      </c>
      <c r="N241" s="145" t="str">
        <f>N240*'Data - P&amp;L'!$L$5</f>
        <v>#REF!</v>
      </c>
      <c r="O241" s="145" t="str">
        <f>O240*'Data - P&amp;L'!$L$5</f>
        <v>#REF!</v>
      </c>
      <c r="P241" s="145" t="str">
        <f>P240*'Data - P&amp;L'!$L$5</f>
        <v>#REF!</v>
      </c>
      <c r="Q241" s="145" t="str">
        <f>Q240*'Data - P&amp;L'!$L$5</f>
        <v>#REF!</v>
      </c>
      <c r="R241" s="145" t="str">
        <f>R240*'Data - P&amp;L'!$L$5</f>
        <v>#REF!</v>
      </c>
      <c r="S241" s="145" t="str">
        <f>S240*'Data - P&amp;L'!$L$5</f>
        <v>#REF!</v>
      </c>
      <c r="T241" s="145" t="str">
        <f>T240*'Data - P&amp;L'!$L$5</f>
        <v>#REF!</v>
      </c>
      <c r="U241" s="145" t="str">
        <f>U240*'Data - P&amp;L'!$L$5</f>
        <v>#REF!</v>
      </c>
      <c r="V241" s="145" t="str">
        <f>V240*'Data - P&amp;L'!$L$5</f>
        <v>#REF!</v>
      </c>
      <c r="W241" s="145" t="str">
        <f>W240*'Data - P&amp;L'!$L$5</f>
        <v>#REF!</v>
      </c>
      <c r="X241" s="145" t="str">
        <f>X240*'Data - P&amp;L'!$L$5</f>
        <v>#REF!</v>
      </c>
      <c r="Y241" s="145" t="str">
        <f>Y240*'Data - P&amp;L'!$L$5</f>
        <v>#REF!</v>
      </c>
      <c r="Z241" s="145" t="str">
        <f>Z240*'Data - P&amp;L'!$L$5</f>
        <v>#REF!</v>
      </c>
      <c r="AA241" s="145" t="str">
        <f>AA240*'Data - P&amp;L'!$L$5</f>
        <v>#REF!</v>
      </c>
      <c r="AB241" s="145" t="str">
        <f>AB240*'Data - P&amp;L'!$L$5</f>
        <v>#REF!</v>
      </c>
      <c r="AC241" s="145" t="str">
        <f>AC240*'Data - P&amp;L'!$L$5</f>
        <v>#REF!</v>
      </c>
      <c r="AD241" s="145" t="str">
        <f>AD240*'Data - P&amp;L'!$L$5</f>
        <v>#REF!</v>
      </c>
      <c r="AE241" s="145" t="str">
        <f>AE240*'Data - P&amp;L'!$L$5</f>
        <v>#REF!</v>
      </c>
      <c r="AF241" s="145" t="str">
        <f>AF240*'Data - P&amp;L'!$L$5</f>
        <v>#REF!</v>
      </c>
      <c r="AG241" s="940" t="str">
        <f t="shared" si="81"/>
        <v>#REF!</v>
      </c>
    </row>
    <row r="242" hidden="1" outlineLevel="1">
      <c r="A242" s="965" t="s">
        <v>2135</v>
      </c>
      <c r="B242" s="262">
        <f>B240*'Data - P&amp;L'!$L$4</f>
        <v>0</v>
      </c>
      <c r="C242" s="145" t="str">
        <f>C240*'Data - P&amp;L'!$L$4</f>
        <v>#REF!</v>
      </c>
      <c r="D242" s="145" t="str">
        <f>D240*'Data - P&amp;L'!$L$4</f>
        <v>#REF!</v>
      </c>
      <c r="E242" s="145" t="str">
        <f>E240*'Data - P&amp;L'!$L$4</f>
        <v>#REF!</v>
      </c>
      <c r="F242" s="145" t="str">
        <f>F240*'Data - P&amp;L'!$L$4</f>
        <v>#REF!</v>
      </c>
      <c r="G242" s="145" t="str">
        <f>G240*'Data - P&amp;L'!$L$4</f>
        <v>#REF!</v>
      </c>
      <c r="H242" s="145" t="str">
        <f>H240*'Data - P&amp;L'!$L$4</f>
        <v>#REF!</v>
      </c>
      <c r="I242" s="145" t="str">
        <f>I240*'Data - P&amp;L'!$L$4</f>
        <v>#REF!</v>
      </c>
      <c r="J242" s="145" t="str">
        <f>J240*'Data - P&amp;L'!$L$4</f>
        <v>#REF!</v>
      </c>
      <c r="K242" s="145" t="str">
        <f>K240*'Data - P&amp;L'!$L$4</f>
        <v>#REF!</v>
      </c>
      <c r="L242" s="145" t="str">
        <f>L240*'Data - P&amp;L'!$L$4</f>
        <v>#REF!</v>
      </c>
      <c r="M242" s="145" t="str">
        <f>M240*'Data - P&amp;L'!$L$4</f>
        <v>#REF!</v>
      </c>
      <c r="N242" s="145" t="str">
        <f>N240*'Data - P&amp;L'!$L$4</f>
        <v>#REF!</v>
      </c>
      <c r="O242" s="145" t="str">
        <f>O240*'Data - P&amp;L'!$L$4</f>
        <v>#REF!</v>
      </c>
      <c r="P242" s="145" t="str">
        <f>P240*'Data - P&amp;L'!$L$4</f>
        <v>#REF!</v>
      </c>
      <c r="Q242" s="145" t="str">
        <f>Q240*'Data - P&amp;L'!$L$4</f>
        <v>#REF!</v>
      </c>
      <c r="R242" s="145" t="str">
        <f>R240*'Data - P&amp;L'!$L$4</f>
        <v>#REF!</v>
      </c>
      <c r="S242" s="145" t="str">
        <f>S240*'Data - P&amp;L'!$L$4</f>
        <v>#REF!</v>
      </c>
      <c r="T242" s="145" t="str">
        <f>T240*'Data - P&amp;L'!$L$4</f>
        <v>#REF!</v>
      </c>
      <c r="U242" s="145" t="str">
        <f>U240*'Data - P&amp;L'!$L$4</f>
        <v>#REF!</v>
      </c>
      <c r="V242" s="145" t="str">
        <f>V240*'Data - P&amp;L'!$L$4</f>
        <v>#REF!</v>
      </c>
      <c r="W242" s="145" t="str">
        <f>W240*'Data - P&amp;L'!$L$4</f>
        <v>#REF!</v>
      </c>
      <c r="X242" s="145" t="str">
        <f>X240*'Data - P&amp;L'!$L$4</f>
        <v>#REF!</v>
      </c>
      <c r="Y242" s="145" t="str">
        <f>Y240*'Data - P&amp;L'!$L$4</f>
        <v>#REF!</v>
      </c>
      <c r="Z242" s="145" t="str">
        <f>Z240*'Data - P&amp;L'!$L$4</f>
        <v>#REF!</v>
      </c>
      <c r="AA242" s="145" t="str">
        <f>AA240*'Data - P&amp;L'!$L$4</f>
        <v>#REF!</v>
      </c>
      <c r="AB242" s="145" t="str">
        <f>AB240*'Data - P&amp;L'!$L$4</f>
        <v>#REF!</v>
      </c>
      <c r="AC242" s="145" t="str">
        <f>AC240*'Data - P&amp;L'!$L$4</f>
        <v>#REF!</v>
      </c>
      <c r="AD242" s="145" t="str">
        <f>AD240*'Data - P&amp;L'!$L$4</f>
        <v>#REF!</v>
      </c>
      <c r="AE242" s="145" t="str">
        <f>AE240*'Data - P&amp;L'!$L$4</f>
        <v>#REF!</v>
      </c>
      <c r="AF242" s="145" t="str">
        <f>AF240*'Data - P&amp;L'!$L$4</f>
        <v>#REF!</v>
      </c>
      <c r="AG242" s="940" t="str">
        <f t="shared" si="81"/>
        <v>#REF!</v>
      </c>
    </row>
    <row r="243" hidden="1" outlineLevel="1">
      <c r="A243" s="964" t="s">
        <v>2136</v>
      </c>
      <c r="B243" s="262">
        <f>(B149+B150)*'Data - P&amp;L'!$C$5</f>
        <v>0</v>
      </c>
      <c r="C243" s="262">
        <f>(C100+C108+C116)*'Data - P&amp;L'!$C$5</f>
        <v>0</v>
      </c>
      <c r="D243" s="262">
        <f>(D100+D108+D116)*'Data - P&amp;L'!$C$5</f>
        <v>0</v>
      </c>
      <c r="E243" s="262">
        <f>(E100+E108+E116)*'Data - P&amp;L'!$C$5</f>
        <v>0</v>
      </c>
      <c r="F243" s="262">
        <f>(F100+F108+F116)*'Data - P&amp;L'!$C$5</f>
        <v>0</v>
      </c>
      <c r="G243" s="262">
        <f>(G100+G108+G116)*'Data - P&amp;L'!$C$5</f>
        <v>0</v>
      </c>
      <c r="H243" s="262">
        <f>(H100+H108+H116)*'Data - P&amp;L'!$C$5</f>
        <v>0</v>
      </c>
      <c r="I243" s="262">
        <f>(I100+I108+I116)*'Data - P&amp;L'!$C$5</f>
        <v>0</v>
      </c>
      <c r="J243" s="262">
        <f>(J100+J108+J116)*'Data - P&amp;L'!$C$5</f>
        <v>0</v>
      </c>
      <c r="K243" s="262">
        <f>(K100+K108+K116)*'Data - P&amp;L'!$C$5</f>
        <v>0</v>
      </c>
      <c r="L243" s="262">
        <f>(L100+L108+L116)*'Data - P&amp;L'!$C$5</f>
        <v>0</v>
      </c>
      <c r="M243" s="262">
        <f>(M100+M108+M116)*'Data - P&amp;L'!$C$5</f>
        <v>0</v>
      </c>
      <c r="N243" s="262">
        <f>(N100+N108+N116)*'Data - P&amp;L'!$C$5</f>
        <v>0</v>
      </c>
      <c r="O243" s="262">
        <f>(O100+O108+O116)*'Data - P&amp;L'!$C$5</f>
        <v>0</v>
      </c>
      <c r="P243" s="262">
        <f>(P100+P108+P116)*'Data - P&amp;L'!$C$5</f>
        <v>0</v>
      </c>
      <c r="Q243" s="262">
        <f>(Q100+Q108+Q116)*'Data - P&amp;L'!$C$5</f>
        <v>0</v>
      </c>
      <c r="R243" s="262">
        <f>(R100+R108+R116)*'Data - P&amp;L'!$C$5</f>
        <v>0</v>
      </c>
      <c r="S243" s="262">
        <f>(S100+S108+S116)*'Data - P&amp;L'!$C$5</f>
        <v>0</v>
      </c>
      <c r="T243" s="262">
        <f>(T100+T108+T116)*'Data - P&amp;L'!$C$5</f>
        <v>-10.49</v>
      </c>
      <c r="U243" s="262">
        <f>(U100+U108+U116)*'Data - P&amp;L'!$C$5</f>
        <v>0</v>
      </c>
      <c r="V243" s="262">
        <f>(V100+V108+V116)*'Data - P&amp;L'!$C$5</f>
        <v>-10.49</v>
      </c>
      <c r="W243" s="262">
        <f>(W100+W108+W116)*'Data - P&amp;L'!$C$5</f>
        <v>0</v>
      </c>
      <c r="X243" s="262">
        <f>(X100+X108+X116)*'Data - P&amp;L'!$C$5</f>
        <v>0</v>
      </c>
      <c r="Y243" s="262">
        <f>(Y100+Y108+Y116)*'Data - P&amp;L'!$C$5</f>
        <v>0</v>
      </c>
      <c r="Z243" s="262">
        <f>(Z100+Z108+Z116)*'Data - P&amp;L'!$C$5</f>
        <v>0</v>
      </c>
      <c r="AA243" s="262">
        <f>(AA100+AA108+AA116)*'Data - P&amp;L'!$C$5</f>
        <v>0</v>
      </c>
      <c r="AB243" s="262">
        <f>(AB100+AB108+AB116)*'Data - P&amp;L'!$C$5</f>
        <v>0</v>
      </c>
      <c r="AC243" s="262">
        <f>(AC100+AC108+AC116)*'Data - P&amp;L'!$C$5</f>
        <v>0</v>
      </c>
      <c r="AD243" s="262">
        <f>(AD100+AD108+AD116)*'Data - P&amp;L'!$C$5</f>
        <v>0</v>
      </c>
      <c r="AE243" s="262">
        <f>(AE100+AE108+AE116)*'Data - P&amp;L'!$C$5</f>
        <v>0</v>
      </c>
      <c r="AF243" s="262">
        <f>(AF100+AF108+AF116)*'Data - P&amp;L'!$C$5</f>
        <v>0</v>
      </c>
      <c r="AG243" s="940">
        <f t="shared" si="81"/>
        <v>-20.98</v>
      </c>
    </row>
    <row r="244" hidden="1" outlineLevel="1">
      <c r="A244" s="965" t="s">
        <v>2168</v>
      </c>
      <c r="B244" s="262">
        <f>B243*'Data - P&amp;L'!$L$8</f>
        <v>0</v>
      </c>
      <c r="C244" s="262">
        <f>C243*'Data - P&amp;L'!$L$8</f>
        <v>0</v>
      </c>
      <c r="D244" s="262">
        <f>D243*'Data - P&amp;L'!$L$8</f>
        <v>0</v>
      </c>
      <c r="E244" s="262">
        <f>E243*'Data - P&amp;L'!$L$8</f>
        <v>0</v>
      </c>
      <c r="F244" s="262">
        <f>F243*'Data - P&amp;L'!$L$8</f>
        <v>0</v>
      </c>
      <c r="G244" s="262">
        <f>G243*'Data - P&amp;L'!$L$8</f>
        <v>0</v>
      </c>
      <c r="H244" s="262">
        <f>H243*'Data - P&amp;L'!$L$8</f>
        <v>0</v>
      </c>
      <c r="I244" s="262">
        <f>I243*'Data - P&amp;L'!$L$8</f>
        <v>0</v>
      </c>
      <c r="J244" s="262">
        <f>J243*'Data - P&amp;L'!$L$8</f>
        <v>0</v>
      </c>
      <c r="K244" s="262">
        <f>K243*'Data - P&amp;L'!$L$8</f>
        <v>0</v>
      </c>
      <c r="L244" s="262">
        <f>L243*'Data - P&amp;L'!$L$8</f>
        <v>0</v>
      </c>
      <c r="M244" s="262">
        <f>M243*'Data - P&amp;L'!$L$8</f>
        <v>0</v>
      </c>
      <c r="N244" s="262">
        <f>N243*'Data - P&amp;L'!$L$8</f>
        <v>0</v>
      </c>
      <c r="O244" s="262">
        <f>O243*'Data - P&amp;L'!$L$8</f>
        <v>0</v>
      </c>
      <c r="P244" s="262">
        <f>P243*'Data - P&amp;L'!$L$8</f>
        <v>0</v>
      </c>
      <c r="Q244" s="262">
        <f>Q243*'Data - P&amp;L'!$L$8</f>
        <v>0</v>
      </c>
      <c r="R244" s="262">
        <f>R243*'Data - P&amp;L'!$L$8</f>
        <v>0</v>
      </c>
      <c r="S244" s="262">
        <f>S243*'Data - P&amp;L'!$L$8</f>
        <v>0</v>
      </c>
      <c r="T244" s="262">
        <f>T243*'Data - P&amp;L'!$L$8</f>
        <v>-0.78675</v>
      </c>
      <c r="U244" s="262">
        <f>U243*'Data - P&amp;L'!$L$8</f>
        <v>0</v>
      </c>
      <c r="V244" s="262">
        <f>V243*'Data - P&amp;L'!$L$8</f>
        <v>-0.78675</v>
      </c>
      <c r="W244" s="262">
        <f>W243*'Data - P&amp;L'!$L$8</f>
        <v>0</v>
      </c>
      <c r="X244" s="262">
        <f>X243*'Data - P&amp;L'!$L$8</f>
        <v>0</v>
      </c>
      <c r="Y244" s="262">
        <f>Y243*'Data - P&amp;L'!$L$8</f>
        <v>0</v>
      </c>
      <c r="Z244" s="262">
        <f>Z243*'Data - P&amp;L'!$L$8</f>
        <v>0</v>
      </c>
      <c r="AA244" s="262">
        <f>AA243*'Data - P&amp;L'!$L$8</f>
        <v>0</v>
      </c>
      <c r="AB244" s="262">
        <f>AB243*'Data - P&amp;L'!$L$8</f>
        <v>0</v>
      </c>
      <c r="AC244" s="262">
        <f>AC243*'Data - P&amp;L'!$L$8</f>
        <v>0</v>
      </c>
      <c r="AD244" s="262">
        <f>AD243*'Data - P&amp;L'!$L$8</f>
        <v>0</v>
      </c>
      <c r="AE244" s="262">
        <f>AE243*'Data - P&amp;L'!$L$8</f>
        <v>0</v>
      </c>
      <c r="AF244" s="262">
        <f>AF243*'Data - P&amp;L'!$L$8</f>
        <v>0</v>
      </c>
      <c r="AG244" s="940">
        <f t="shared" si="81"/>
        <v>-1.5735</v>
      </c>
    </row>
    <row r="245" hidden="1" outlineLevel="1">
      <c r="A245" s="965" t="s">
        <v>2138</v>
      </c>
      <c r="B245" s="262">
        <f>B243*'Data - P&amp;L'!$L$9</f>
        <v>0</v>
      </c>
      <c r="C245" s="262">
        <f>C243*'Data - P&amp;L'!$L$9</f>
        <v>0</v>
      </c>
      <c r="D245" s="262">
        <f>D243*'Data - P&amp;L'!$L$9</f>
        <v>0</v>
      </c>
      <c r="E245" s="262">
        <f>E243*'Data - P&amp;L'!$L$9</f>
        <v>0</v>
      </c>
      <c r="F245" s="262">
        <f>F243*'Data - P&amp;L'!$L$9</f>
        <v>0</v>
      </c>
      <c r="G245" s="262">
        <f>G243*'Data - P&amp;L'!$L$9</f>
        <v>0</v>
      </c>
      <c r="H245" s="262">
        <f>H243*'Data - P&amp;L'!$L$9</f>
        <v>0</v>
      </c>
      <c r="I245" s="262">
        <f>I243*'Data - P&amp;L'!$L$9</f>
        <v>0</v>
      </c>
      <c r="J245" s="262">
        <f>J243*'Data - P&amp;L'!$L$9</f>
        <v>0</v>
      </c>
      <c r="K245" s="262">
        <f>K243*'Data - P&amp;L'!$L$9</f>
        <v>0</v>
      </c>
      <c r="L245" s="262">
        <f>L243*'Data - P&amp;L'!$L$9</f>
        <v>0</v>
      </c>
      <c r="M245" s="262">
        <f>M243*'Data - P&amp;L'!$L$9</f>
        <v>0</v>
      </c>
      <c r="N245" s="262">
        <f>N243*'Data - P&amp;L'!$L$9</f>
        <v>0</v>
      </c>
      <c r="O245" s="262">
        <f>O243*'Data - P&amp;L'!$L$9</f>
        <v>0</v>
      </c>
      <c r="P245" s="262">
        <f>P243*'Data - P&amp;L'!$L$9</f>
        <v>0</v>
      </c>
      <c r="Q245" s="262">
        <f>Q243*'Data - P&amp;L'!$L$9</f>
        <v>0</v>
      </c>
      <c r="R245" s="262">
        <f>R243*'Data - P&amp;L'!$L$9</f>
        <v>0</v>
      </c>
      <c r="S245" s="262">
        <f>S243*'Data - P&amp;L'!$L$9</f>
        <v>0</v>
      </c>
      <c r="T245" s="262">
        <f>T243*'Data - P&amp;L'!$L$9</f>
        <v>-0.26225</v>
      </c>
      <c r="U245" s="262">
        <f>U243*'Data - P&amp;L'!$L$9</f>
        <v>0</v>
      </c>
      <c r="V245" s="262">
        <f>V243*'Data - P&amp;L'!$L$9</f>
        <v>-0.26225</v>
      </c>
      <c r="W245" s="262">
        <f>W243*'Data - P&amp;L'!$L$9</f>
        <v>0</v>
      </c>
      <c r="X245" s="262">
        <f>X243*'Data - P&amp;L'!$L$9</f>
        <v>0</v>
      </c>
      <c r="Y245" s="262">
        <f>Y243*'Data - P&amp;L'!$L$9</f>
        <v>0</v>
      </c>
      <c r="Z245" s="262">
        <f>Z243*'Data - P&amp;L'!$L$9</f>
        <v>0</v>
      </c>
      <c r="AA245" s="262">
        <f>AA243*'Data - P&amp;L'!$L$9</f>
        <v>0</v>
      </c>
      <c r="AB245" s="262">
        <f>AB243*'Data - P&amp;L'!$L$9</f>
        <v>0</v>
      </c>
      <c r="AC245" s="262">
        <f>AC243*'Data - P&amp;L'!$L$9</f>
        <v>0</v>
      </c>
      <c r="AD245" s="262">
        <f>AD243*'Data - P&amp;L'!$L$9</f>
        <v>0</v>
      </c>
      <c r="AE245" s="262">
        <f>AE243*'Data - P&amp;L'!$L$9</f>
        <v>0</v>
      </c>
      <c r="AF245" s="262">
        <f>AF243*'Data - P&amp;L'!$L$9</f>
        <v>0</v>
      </c>
      <c r="AG245" s="940">
        <f t="shared" si="81"/>
        <v>-0.5245</v>
      </c>
    </row>
    <row r="246" hidden="1" outlineLevel="1">
      <c r="A246" s="965" t="s">
        <v>2140</v>
      </c>
      <c r="B246" s="145" t="str">
        <f>(B230+B232+#REF!+B234+B237+B240+B243)*'Data - P&amp;L'!$L$6</f>
        <v>#REF!</v>
      </c>
      <c r="C246" s="145" t="str">
        <f>(C230+C232+#REF!+C234+C237+C240+C243)*'Data - P&amp;L'!$L$6</f>
        <v>#REF!</v>
      </c>
      <c r="D246" s="145" t="str">
        <f>(D230+D232+#REF!+D234+D237+D240+D243)*'Data - P&amp;L'!$L$6</f>
        <v>#REF!</v>
      </c>
      <c r="E246" s="145" t="str">
        <f>(E230+E232+#REF!+E234+E237+E240+E243)*'Data - P&amp;L'!$L$6</f>
        <v>#REF!</v>
      </c>
      <c r="F246" s="145" t="str">
        <f>(F230+F232+#REF!+F234+F237+F240+F243)*'Data - P&amp;L'!$L$6</f>
        <v>#REF!</v>
      </c>
      <c r="G246" s="145" t="str">
        <f>(G230+G232+#REF!+G234+G237+G240+G243)*'Data - P&amp;L'!$L$6</f>
        <v>#REF!</v>
      </c>
      <c r="H246" s="145" t="str">
        <f>(H230+H232+#REF!+H234+H237+H240+H243)*'Data - P&amp;L'!$L$6</f>
        <v>#REF!</v>
      </c>
      <c r="I246" s="145" t="str">
        <f>(I230+I232+#REF!+I234+I237+I240+I243)*'Data - P&amp;L'!$L$6</f>
        <v>#REF!</v>
      </c>
      <c r="J246" s="145" t="str">
        <f>(J230+J232+#REF!+J234+J237+J240+J243)*'Data - P&amp;L'!$L$6</f>
        <v>#REF!</v>
      </c>
      <c r="K246" s="145" t="str">
        <f>(K230+K232+#REF!+K234+K237+K240+K243)*'Data - P&amp;L'!$L$6</f>
        <v>#REF!</v>
      </c>
      <c r="L246" s="145" t="str">
        <f>(L230+L232+#REF!+L234+L237+L240+L243)*'Data - P&amp;L'!$L$6</f>
        <v>#REF!</v>
      </c>
      <c r="M246" s="145" t="str">
        <f>(M230+M232+#REF!+M234+M237+M240+M243)*'Data - P&amp;L'!$L$6</f>
        <v>#REF!</v>
      </c>
      <c r="N246" s="145" t="str">
        <f>(N230+N232+#REF!+N234+N237+N240+N243)*'Data - P&amp;L'!$L$6</f>
        <v>#REF!</v>
      </c>
      <c r="O246" s="145" t="str">
        <f>(O230+O232+#REF!+O234+O237+O240+O243)*'Data - P&amp;L'!$L$6</f>
        <v>#REF!</v>
      </c>
      <c r="P246" s="145" t="str">
        <f>(P230+P232+#REF!+P234+P237+P240+P243)*'Data - P&amp;L'!$L$6</f>
        <v>#REF!</v>
      </c>
      <c r="Q246" s="145" t="str">
        <f>(Q230+Q232+#REF!+Q234+Q237+Q240+Q243)*'Data - P&amp;L'!$L$6</f>
        <v>#REF!</v>
      </c>
      <c r="R246" s="145" t="str">
        <f>(R230+R232+#REF!+R234+R237+R240+R243)*'Data - P&amp;L'!$L$6</f>
        <v>#REF!</v>
      </c>
      <c r="S246" s="145" t="str">
        <f>(S230+S232+#REF!+S234+S237+S240+S243)*'Data - P&amp;L'!$L$6</f>
        <v>#REF!</v>
      </c>
      <c r="T246" s="145" t="str">
        <f>(T230+T232+#REF!+T234+T237+T240+T243)*'Data - P&amp;L'!$L$6</f>
        <v>#REF!</v>
      </c>
      <c r="U246" s="145" t="str">
        <f>(U230+U232+#REF!+U234+U237+U240+U243)*'Data - P&amp;L'!$L$6</f>
        <v>#REF!</v>
      </c>
      <c r="V246" s="145" t="str">
        <f>(V230+V232+#REF!+V234+V237+V240+V243)*'Data - P&amp;L'!$L$6</f>
        <v>#REF!</v>
      </c>
      <c r="W246" s="145" t="str">
        <f>(W230+W232+#REF!+W234+W237+W240+W243)*'Data - P&amp;L'!$L$6</f>
        <v>#REF!</v>
      </c>
      <c r="X246" s="145" t="str">
        <f>(X230+X232+#REF!+X234+X237+X240+X243)*'Data - P&amp;L'!$L$6</f>
        <v>#REF!</v>
      </c>
      <c r="Y246" s="145" t="str">
        <f>(Y230+Y232+#REF!+Y234+Y237+Y240+Y243)*'Data - P&amp;L'!$L$6</f>
        <v>#REF!</v>
      </c>
      <c r="Z246" s="145" t="str">
        <f>(Z230+Z232+#REF!+Z234+Z237+Z240+Z243)*'Data - P&amp;L'!$L$6</f>
        <v>#REF!</v>
      </c>
      <c r="AA246" s="145" t="str">
        <f>(AA230+AA232+#REF!+AA234+AA237+AA240+AA243)*'Data - P&amp;L'!$L$6</f>
        <v>#REF!</v>
      </c>
      <c r="AB246" s="145" t="str">
        <f>(AB230+AB232+#REF!+AB234+AB237+AB240+AB243)*'Data - P&amp;L'!$L$6</f>
        <v>#REF!</v>
      </c>
      <c r="AC246" s="145" t="str">
        <f>(AC230+AC232+#REF!+AC234+AC237+AC240+AC243)*'Data - P&amp;L'!$L$6</f>
        <v>#REF!</v>
      </c>
      <c r="AD246" s="145" t="str">
        <f>(AD230+AD232+#REF!+AD234+AD237+AD240+AD243)*'Data - P&amp;L'!$L$6</f>
        <v>#REF!</v>
      </c>
      <c r="AE246" s="145" t="str">
        <f>(AE230+AE232+#REF!+AE234+AE237+AE240+AE243)*'Data - P&amp;L'!$L$6</f>
        <v>#REF!</v>
      </c>
      <c r="AF246" s="145" t="str">
        <f>(AF230+AF232+#REF!+AF234+AF237+AF240+AF243)*'Data - P&amp;L'!$L$6</f>
        <v>#REF!</v>
      </c>
      <c r="AG246" s="940" t="str">
        <f t="shared" si="81"/>
        <v>#REF!</v>
      </c>
    </row>
    <row r="247" hidden="1" outlineLevel="1">
      <c r="A247" s="965" t="s">
        <v>2142</v>
      </c>
      <c r="B247" s="145" t="str">
        <f>((B35+B36)*'Data - P&amp;L'!$C$38)+((B37+#REF!)*'Data - P&amp;L'!$C$39)+((B92+B93)*'Data - P&amp;L'!$C$40)</f>
        <v>#REF!</v>
      </c>
      <c r="C247" s="145" t="str">
        <f>((C35+C36)*'Data - P&amp;L'!$C$38)+((C37+#REF!)*'Data - P&amp;L'!$C$39)+((C92+C93)*'Data - P&amp;L'!$C$40)</f>
        <v>#REF!</v>
      </c>
      <c r="D247" s="145" t="str">
        <f>((D35+D36)*'Data - P&amp;L'!$C$38)+((D37+#REF!)*'Data - P&amp;L'!$C$39)+((D92+D93)*'Data - P&amp;L'!$C$40)</f>
        <v>#REF!</v>
      </c>
      <c r="E247" s="145" t="str">
        <f>((E35+E36)*'Data - P&amp;L'!$C$38)+((E37+#REF!)*'Data - P&amp;L'!$C$39)+((E92+E93)*'Data - P&amp;L'!$C$40)</f>
        <v>#REF!</v>
      </c>
      <c r="F247" s="145" t="str">
        <f>((F35+F36)*'Data - P&amp;L'!$C$38)+((F37+#REF!)*'Data - P&amp;L'!$C$39)+((F92+F93)*'Data - P&amp;L'!$C$40)</f>
        <v>#REF!</v>
      </c>
      <c r="G247" s="145" t="str">
        <f>((G35+G36)*'Data - P&amp;L'!$C$38)+((G37+#REF!)*'Data - P&amp;L'!$C$39)+((G92+G93)*'Data - P&amp;L'!$C$40)</f>
        <v>#REF!</v>
      </c>
      <c r="H247" s="145" t="str">
        <f>((H35+H36)*'Data - P&amp;L'!$C$38)+((H37+#REF!)*'Data - P&amp;L'!$C$39)+((H92+H93)*'Data - P&amp;L'!$C$40)</f>
        <v>#REF!</v>
      </c>
      <c r="I247" s="145" t="str">
        <f>((I35+I36)*'Data - P&amp;L'!$C$38)+((I37+#REF!)*'Data - P&amp;L'!$C$39)+((I92+I93)*'Data - P&amp;L'!$C$40)</f>
        <v>#REF!</v>
      </c>
      <c r="J247" s="145" t="str">
        <f>((J35+J36)*'Data - P&amp;L'!$C$38)+((J37+#REF!)*'Data - P&amp;L'!$C$39)+((J92+J93)*'Data - P&amp;L'!$C$40)</f>
        <v>#REF!</v>
      </c>
      <c r="K247" s="145" t="str">
        <f>((K35+K36)*'Data - P&amp;L'!$C$38)+((K37+#REF!)*'Data - P&amp;L'!$C$39)+((K92+K93)*'Data - P&amp;L'!$C$40)</f>
        <v>#REF!</v>
      </c>
      <c r="L247" s="145" t="str">
        <f>((L35+L36)*'Data - P&amp;L'!$C$38)+((L37+#REF!)*'Data - P&amp;L'!$C$39)+((L92+L93)*'Data - P&amp;L'!$C$40)</f>
        <v>#REF!</v>
      </c>
      <c r="M247" s="145" t="str">
        <f>((M35+M36)*'Data - P&amp;L'!$C$38)+((M37+#REF!)*'Data - P&amp;L'!$C$39)+((M92+M93)*'Data - P&amp;L'!$C$40)</f>
        <v>#REF!</v>
      </c>
      <c r="N247" s="145" t="str">
        <f>((N35+N36)*'Data - P&amp;L'!$C$38)+((N37+#REF!)*'Data - P&amp;L'!$C$39)+((N92+N93)*'Data - P&amp;L'!$C$40)</f>
        <v>#REF!</v>
      </c>
      <c r="O247" s="145" t="str">
        <f>((O35+O36)*'Data - P&amp;L'!$C$38)+((O37+#REF!)*'Data - P&amp;L'!$C$39)+((O92+O93)*'Data - P&amp;L'!$C$40)</f>
        <v>#REF!</v>
      </c>
      <c r="P247" s="145" t="str">
        <f>((P35+P36)*'Data - P&amp;L'!$C$38)+((P37+#REF!)*'Data - P&amp;L'!$C$39)+((P92+P93)*'Data - P&amp;L'!$C$40)</f>
        <v>#REF!</v>
      </c>
      <c r="Q247" s="145" t="str">
        <f>((Q35+Q36)*'Data - P&amp;L'!$C$38)+((Q37+#REF!)*'Data - P&amp;L'!$C$39)+((Q92+Q93)*'Data - P&amp;L'!$C$40)</f>
        <v>#REF!</v>
      </c>
      <c r="R247" s="145" t="str">
        <f>((R35+R36)*'Data - P&amp;L'!$C$38)+((R37+#REF!)*'Data - P&amp;L'!$C$39)+((R92+R93)*'Data - P&amp;L'!$C$40)</f>
        <v>#REF!</v>
      </c>
      <c r="S247" s="145" t="str">
        <f>((S35+S36)*'Data - P&amp;L'!$C$38)+((S37+#REF!)*'Data - P&amp;L'!$C$39)+((S92+S93)*'Data - P&amp;L'!$C$40)</f>
        <v>#REF!</v>
      </c>
      <c r="T247" s="145" t="str">
        <f>((T35+T36)*'Data - P&amp;L'!$C$38)+((T37+#REF!)*'Data - P&amp;L'!$C$39)+((T92+T93)*'Data - P&amp;L'!$C$40)</f>
        <v>#REF!</v>
      </c>
      <c r="U247" s="145" t="str">
        <f>((U35+U36)*'Data - P&amp;L'!$C$38)+((U37+#REF!)*'Data - P&amp;L'!$C$39)+((U92+U93)*'Data - P&amp;L'!$C$40)</f>
        <v>#REF!</v>
      </c>
      <c r="V247" s="145" t="str">
        <f>((V35+V36)*'Data - P&amp;L'!$C$38)+((V37+#REF!)*'Data - P&amp;L'!$C$39)+((V92+V93)*'Data - P&amp;L'!$C$40)</f>
        <v>#REF!</v>
      </c>
      <c r="W247" s="145" t="str">
        <f>((W35+W36)*'Data - P&amp;L'!$C$38)+((W37+#REF!)*'Data - P&amp;L'!$C$39)+((W92+W93)*'Data - P&amp;L'!$C$40)</f>
        <v>#REF!</v>
      </c>
      <c r="X247" s="145" t="str">
        <f>((X35+X36)*'Data - P&amp;L'!$C$38)+((X37+#REF!)*'Data - P&amp;L'!$C$39)+((X92+X93)*'Data - P&amp;L'!$C$40)</f>
        <v>#REF!</v>
      </c>
      <c r="Y247" s="145" t="str">
        <f>((Y35+Y36)*'Data - P&amp;L'!$C$38)+((Y37+#REF!)*'Data - P&amp;L'!$C$39)+((Y92+Y93)*'Data - P&amp;L'!$C$40)</f>
        <v>#REF!</v>
      </c>
      <c r="Z247" s="145" t="str">
        <f>((Z35+Z36)*'Data - P&amp;L'!$C$38)+((Z37+#REF!)*'Data - P&amp;L'!$C$39)+((Z92+Z93)*'Data - P&amp;L'!$C$40)</f>
        <v>#REF!</v>
      </c>
      <c r="AA247" s="145" t="str">
        <f>((AA35+AA36)*'Data - P&amp;L'!$C$38)+((AA37+#REF!)*'Data - P&amp;L'!$C$39)+((AA92+AA93)*'Data - P&amp;L'!$C$40)</f>
        <v>#REF!</v>
      </c>
      <c r="AB247" s="145" t="str">
        <f>((AB35+AB36)*'Data - P&amp;L'!$C$38)+((AB37+#REF!)*'Data - P&amp;L'!$C$39)+((AB92+AB93)*'Data - P&amp;L'!$C$40)</f>
        <v>#REF!</v>
      </c>
      <c r="AC247" s="145" t="str">
        <f>((AC35+AC36)*'Data - P&amp;L'!$C$38)+((AC37+#REF!)*'Data - P&amp;L'!$C$39)+((AC92+AC93)*'Data - P&amp;L'!$C$40)</f>
        <v>#REF!</v>
      </c>
      <c r="AD247" s="145" t="str">
        <f>((AD35+AD36)*'Data - P&amp;L'!$C$38)+((AD37+#REF!)*'Data - P&amp;L'!$C$39)+((AD92+AD93)*'Data - P&amp;L'!$C$40)</f>
        <v>#REF!</v>
      </c>
      <c r="AE247" s="145" t="str">
        <f>((AE35+AE36)*'Data - P&amp;L'!$C$38)+((AE37+#REF!)*'Data - P&amp;L'!$C$39)+((AE92+AE93)*'Data - P&amp;L'!$C$40)</f>
        <v>#REF!</v>
      </c>
      <c r="AF247" s="145" t="str">
        <f>((AF35+AF36)*'Data - P&amp;L'!$C$38)+((AF37+#REF!)*'Data - P&amp;L'!$C$39)+((AF92+AF93)*'Data - P&amp;L'!$C$40)</f>
        <v>#REF!</v>
      </c>
      <c r="AG247" s="940" t="str">
        <f t="shared" si="81"/>
        <v>#REF!</v>
      </c>
    </row>
    <row r="248" hidden="1" outlineLevel="1">
      <c r="A248" s="965" t="s">
        <v>2143</v>
      </c>
      <c r="B248" s="145" t="str">
        <f>((B35+B36)*'Data - P&amp;L'!$C$23)+((B37+#REF!)*'Data - P&amp;L'!$C$24)+((B92+B93)*'Data - P&amp;L'!$C$25)</f>
        <v>#REF!</v>
      </c>
      <c r="C248" s="145" t="str">
        <f>((C35+C36)*'Data - P&amp;L'!$C$23)+((C37+#REF!)*'Data - P&amp;L'!$C$24)+((C92+C93)*'Data - P&amp;L'!$C$25)</f>
        <v>#REF!</v>
      </c>
      <c r="D248" s="145" t="str">
        <f>((D35+D36)*'Data - P&amp;L'!$C$23)+((D37+#REF!)*'Data - P&amp;L'!$C$24)+((D92+D93)*'Data - P&amp;L'!$C$25)</f>
        <v>#REF!</v>
      </c>
      <c r="E248" s="145" t="str">
        <f>((E35+E36)*'Data - P&amp;L'!$C$23)+((E37+#REF!)*'Data - P&amp;L'!$C$24)+((E92+E93)*'Data - P&amp;L'!$C$25)</f>
        <v>#REF!</v>
      </c>
      <c r="F248" s="145" t="str">
        <f>((F35+F36)*'Data - P&amp;L'!$C$23)+((F37+#REF!)*'Data - P&amp;L'!$C$24)+((F92+F93)*'Data - P&amp;L'!$C$25)</f>
        <v>#REF!</v>
      </c>
      <c r="G248" s="145" t="str">
        <f>((G35+G36)*'Data - P&amp;L'!$C$23)+((G37+#REF!)*'Data - P&amp;L'!$C$24)+((G92+G93)*'Data - P&amp;L'!$C$25)</f>
        <v>#REF!</v>
      </c>
      <c r="H248" s="145" t="str">
        <f>((H35+H36)*'Data - P&amp;L'!$C$23)+((H37+#REF!)*'Data - P&amp;L'!$C$24)+((H92+H93)*'Data - P&amp;L'!$C$25)</f>
        <v>#REF!</v>
      </c>
      <c r="I248" s="145" t="str">
        <f>((I35+I36)*'Data - P&amp;L'!$C$23)+((I37+#REF!)*'Data - P&amp;L'!$C$24)+((I92+I93)*'Data - P&amp;L'!$C$25)</f>
        <v>#REF!</v>
      </c>
      <c r="J248" s="145" t="str">
        <f>((J35+J36)*'Data - P&amp;L'!$C$23)+((J37+#REF!)*'Data - P&amp;L'!$C$24)+((J92+J93)*'Data - P&amp;L'!$C$25)</f>
        <v>#REF!</v>
      </c>
      <c r="K248" s="145" t="str">
        <f>((K35+K36)*'Data - P&amp;L'!$C$23)+((K37+#REF!)*'Data - P&amp;L'!$C$24)+((K92+K93)*'Data - P&amp;L'!$C$25)</f>
        <v>#REF!</v>
      </c>
      <c r="L248" s="145" t="str">
        <f>((L35+L36)*'Data - P&amp;L'!$C$23)+((L37+#REF!)*'Data - P&amp;L'!$C$24)+((L92+L93)*'Data - P&amp;L'!$C$25)</f>
        <v>#REF!</v>
      </c>
      <c r="M248" s="145" t="str">
        <f>((M35+M36)*'Data - P&amp;L'!$C$23)+((M37+#REF!)*'Data - P&amp;L'!$C$24)+((M92+M93)*'Data - P&amp;L'!$C$25)</f>
        <v>#REF!</v>
      </c>
      <c r="N248" s="145" t="str">
        <f>((N35+N36)*'Data - P&amp;L'!$C$23)+((N37+#REF!)*'Data - P&amp;L'!$C$24)+((N92+N93)*'Data - P&amp;L'!$C$25)</f>
        <v>#REF!</v>
      </c>
      <c r="O248" s="145" t="str">
        <f>((O35+O36)*'Data - P&amp;L'!$C$23)+((O37+#REF!)*'Data - P&amp;L'!$C$24)+((O92+O93)*'Data - P&amp;L'!$C$25)</f>
        <v>#REF!</v>
      </c>
      <c r="P248" s="145" t="str">
        <f>((P35+P36)*'Data - P&amp;L'!$C$23)+((P37+#REF!)*'Data - P&amp;L'!$C$24)+((P92+P93)*'Data - P&amp;L'!$C$25)</f>
        <v>#REF!</v>
      </c>
      <c r="Q248" s="145" t="str">
        <f>((Q35+Q36)*'Data - P&amp;L'!$C$23)+((Q37+#REF!)*'Data - P&amp;L'!$C$24)+((Q92+Q93)*'Data - P&amp;L'!$C$25)</f>
        <v>#REF!</v>
      </c>
      <c r="R248" s="145" t="str">
        <f>((R35+R36)*'Data - P&amp;L'!$C$23)+((R37+#REF!)*'Data - P&amp;L'!$C$24)+((R92+R93)*'Data - P&amp;L'!$C$25)</f>
        <v>#REF!</v>
      </c>
      <c r="S248" s="145" t="str">
        <f>((S35+S36)*'Data - P&amp;L'!$C$23)+((S37+#REF!)*'Data - P&amp;L'!$C$24)+((S92+S93)*'Data - P&amp;L'!$C$25)</f>
        <v>#REF!</v>
      </c>
      <c r="T248" s="145" t="str">
        <f>((T35+T36)*'Data - P&amp;L'!$C$23)+((T37+#REF!)*'Data - P&amp;L'!$C$24)+((T92+T93)*'Data - P&amp;L'!$C$25)</f>
        <v>#REF!</v>
      </c>
      <c r="U248" s="145" t="str">
        <f>((U35+U36)*'Data - P&amp;L'!$C$23)+((U37+#REF!)*'Data - P&amp;L'!$C$24)+((U92+U93)*'Data - P&amp;L'!$C$25)</f>
        <v>#REF!</v>
      </c>
      <c r="V248" s="145" t="str">
        <f>((V35+V36)*'Data - P&amp;L'!$C$23)+((V37+#REF!)*'Data - P&amp;L'!$C$24)+((V92+V93)*'Data - P&amp;L'!$C$25)</f>
        <v>#REF!</v>
      </c>
      <c r="W248" s="145" t="str">
        <f>((W35+W36)*'Data - P&amp;L'!$C$23)+((W37+#REF!)*'Data - P&amp;L'!$C$24)+((W92+W93)*'Data - P&amp;L'!$C$25)</f>
        <v>#REF!</v>
      </c>
      <c r="X248" s="145" t="str">
        <f>((X35+X36)*'Data - P&amp;L'!$C$23)+((X37+#REF!)*'Data - P&amp;L'!$C$24)+((X92+X93)*'Data - P&amp;L'!$C$25)</f>
        <v>#REF!</v>
      </c>
      <c r="Y248" s="145" t="str">
        <f>((Y35+Y36)*'Data - P&amp;L'!$C$23)+((Y37+#REF!)*'Data - P&amp;L'!$C$24)+((Y92+Y93)*'Data - P&amp;L'!$C$25)</f>
        <v>#REF!</v>
      </c>
      <c r="Z248" s="145" t="str">
        <f>((Z35+Z36)*'Data - P&amp;L'!$C$23)+((Z37+#REF!)*'Data - P&amp;L'!$C$24)+((Z92+Z93)*'Data - P&amp;L'!$C$25)</f>
        <v>#REF!</v>
      </c>
      <c r="AA248" s="145" t="str">
        <f>((AA35+AA36)*'Data - P&amp;L'!$C$23)+((AA37+#REF!)*'Data - P&amp;L'!$C$24)+((AA92+AA93)*'Data - P&amp;L'!$C$25)</f>
        <v>#REF!</v>
      </c>
      <c r="AB248" s="145" t="str">
        <f>((AB35+AB36)*'Data - P&amp;L'!$C$23)+((AB37+#REF!)*'Data - P&amp;L'!$C$24)+((AB92+AB93)*'Data - P&amp;L'!$C$25)</f>
        <v>#REF!</v>
      </c>
      <c r="AC248" s="145" t="str">
        <f>((AC35+AC36)*'Data - P&amp;L'!$C$23)+((AC37+#REF!)*'Data - P&amp;L'!$C$24)+((AC92+AC93)*'Data - P&amp;L'!$C$25)</f>
        <v>#REF!</v>
      </c>
      <c r="AD248" s="145" t="str">
        <f>((AD35+AD36)*'Data - P&amp;L'!$C$23)+((AD37+#REF!)*'Data - P&amp;L'!$C$24)+((AD92+AD93)*'Data - P&amp;L'!$C$25)</f>
        <v>#REF!</v>
      </c>
      <c r="AE248" s="145" t="str">
        <f>((AE35+AE36)*'Data - P&amp;L'!$C$23)+((AE37+#REF!)*'Data - P&amp;L'!$C$24)+((AE92+AE93)*'Data - P&amp;L'!$C$25)</f>
        <v>#REF!</v>
      </c>
      <c r="AF248" s="145" t="str">
        <f>((AF35+AF36)*'Data - P&amp;L'!$C$23)+((AF37+#REF!)*'Data - P&amp;L'!$C$24)+((AF92+AF93)*'Data - P&amp;L'!$C$25)</f>
        <v>#REF!</v>
      </c>
      <c r="AG248" s="940" t="str">
        <f t="shared" si="81"/>
        <v>#REF!</v>
      </c>
    </row>
    <row r="249" hidden="1" outlineLevel="1">
      <c r="A249" s="965" t="s">
        <v>2144</v>
      </c>
      <c r="B249" s="145" t="str">
        <f>(B102*'Data - P&amp;L'!$D$38)+(B110*'Data - P&amp;L'!$D$39)+(#REF!*'Data - P&amp;L'!$D$40)</f>
        <v>#REF!</v>
      </c>
      <c r="C249" s="145" t="str">
        <f>(C102*'Data - P&amp;L'!$D$38)+(C110*'Data - P&amp;L'!$D$39)+(#REF!*'Data - P&amp;L'!$D$40)</f>
        <v>#REF!</v>
      </c>
      <c r="D249" s="145" t="str">
        <f>(D102*'Data - P&amp;L'!$D$38)+(D110*'Data - P&amp;L'!$D$39)+(#REF!*'Data - P&amp;L'!$D$40)</f>
        <v>#REF!</v>
      </c>
      <c r="E249" s="145" t="str">
        <f>(E102*'Data - P&amp;L'!$D$38)+(E110*'Data - P&amp;L'!$D$39)+(#REF!*'Data - P&amp;L'!$D$40)</f>
        <v>#REF!</v>
      </c>
      <c r="F249" s="145" t="str">
        <f>(F102*'Data - P&amp;L'!$D$38)+(F110*'Data - P&amp;L'!$D$39)+(#REF!*'Data - P&amp;L'!$D$40)</f>
        <v>#REF!</v>
      </c>
      <c r="G249" s="145" t="str">
        <f>(G102*'Data - P&amp;L'!$D$38)+(G110*'Data - P&amp;L'!$D$39)+(#REF!*'Data - P&amp;L'!$D$40)</f>
        <v>#REF!</v>
      </c>
      <c r="H249" s="145" t="str">
        <f>(H102*'Data - P&amp;L'!$D$38)+(H110*'Data - P&amp;L'!$D$39)+(#REF!*'Data - P&amp;L'!$D$40)</f>
        <v>#REF!</v>
      </c>
      <c r="I249" s="145" t="str">
        <f>(I102*'Data - P&amp;L'!$D$38)+(I110*'Data - P&amp;L'!$D$39)+(#REF!*'Data - P&amp;L'!$D$40)</f>
        <v>#REF!</v>
      </c>
      <c r="J249" s="145" t="str">
        <f>(J102*'Data - P&amp;L'!$D$38)+(J110*'Data - P&amp;L'!$D$39)+(#REF!*'Data - P&amp;L'!$D$40)</f>
        <v>#REF!</v>
      </c>
      <c r="K249" s="145" t="str">
        <f>(K102*'Data - P&amp;L'!$D$38)+(K110*'Data - P&amp;L'!$D$39)+(#REF!*'Data - P&amp;L'!$D$40)</f>
        <v>#REF!</v>
      </c>
      <c r="L249" s="145" t="str">
        <f>(L102*'Data - P&amp;L'!$D$38)+(L110*'Data - P&amp;L'!$D$39)+(#REF!*'Data - P&amp;L'!$D$40)</f>
        <v>#REF!</v>
      </c>
      <c r="M249" s="145" t="str">
        <f>(M102*'Data - P&amp;L'!$D$38)+(M110*'Data - P&amp;L'!$D$39)+(#REF!*'Data - P&amp;L'!$D$40)</f>
        <v>#REF!</v>
      </c>
      <c r="N249" s="145" t="str">
        <f>(N102*'Data - P&amp;L'!$D$38)+(N110*'Data - P&amp;L'!$D$39)+(#REF!*'Data - P&amp;L'!$D$40)</f>
        <v>#REF!</v>
      </c>
      <c r="O249" s="145" t="str">
        <f>(O102*'Data - P&amp;L'!$D$38)+(O110*'Data - P&amp;L'!$D$39)+(#REF!*'Data - P&amp;L'!$D$40)</f>
        <v>#REF!</v>
      </c>
      <c r="P249" s="145" t="str">
        <f>(P102*'Data - P&amp;L'!$D$38)+(P110*'Data - P&amp;L'!$D$39)+(#REF!*'Data - P&amp;L'!$D$40)</f>
        <v>#REF!</v>
      </c>
      <c r="Q249" s="145" t="str">
        <f>(Q102*'Data - P&amp;L'!$D$38)+(Q110*'Data - P&amp;L'!$D$39)+(#REF!*'Data - P&amp;L'!$D$40)</f>
        <v>#REF!</v>
      </c>
      <c r="R249" s="145" t="str">
        <f>(R102*'Data - P&amp;L'!$D$38)+(R110*'Data - P&amp;L'!$D$39)+(#REF!*'Data - P&amp;L'!$D$40)</f>
        <v>#REF!</v>
      </c>
      <c r="S249" s="145" t="str">
        <f>(S102*'Data - P&amp;L'!$D$38)+(S110*'Data - P&amp;L'!$D$39)+(#REF!*'Data - P&amp;L'!$D$40)</f>
        <v>#REF!</v>
      </c>
      <c r="T249" s="145" t="str">
        <f>(T102*'Data - P&amp;L'!$D$38)+(T110*'Data - P&amp;L'!$D$39)+(#REF!*'Data - P&amp;L'!$D$40)</f>
        <v>#REF!</v>
      </c>
      <c r="U249" s="145" t="str">
        <f>(U102*'Data - P&amp;L'!$D$38)+(U110*'Data - P&amp;L'!$D$39)+(#REF!*'Data - P&amp;L'!$D$40)</f>
        <v>#REF!</v>
      </c>
      <c r="V249" s="145" t="str">
        <f>(V102*'Data - P&amp;L'!$D$38)+(V110*'Data - P&amp;L'!$D$39)+(#REF!*'Data - P&amp;L'!$D$40)</f>
        <v>#REF!</v>
      </c>
      <c r="W249" s="145" t="str">
        <f>(W102*'Data - P&amp;L'!$D$38)+(W110*'Data - P&amp;L'!$D$39)+(#REF!*'Data - P&amp;L'!$D$40)</f>
        <v>#REF!</v>
      </c>
      <c r="X249" s="145" t="str">
        <f>(X102*'Data - P&amp;L'!$D$38)+(X110*'Data - P&amp;L'!$D$39)+(#REF!*'Data - P&amp;L'!$D$40)</f>
        <v>#REF!</v>
      </c>
      <c r="Y249" s="145" t="str">
        <f>(Y102*'Data - P&amp;L'!$D$38)+(Y110*'Data - P&amp;L'!$D$39)+(#REF!*'Data - P&amp;L'!$D$40)</f>
        <v>#REF!</v>
      </c>
      <c r="Z249" s="145" t="str">
        <f>(Z102*'Data - P&amp;L'!$D$38)+(Z110*'Data - P&amp;L'!$D$39)+(#REF!*'Data - P&amp;L'!$D$40)</f>
        <v>#REF!</v>
      </c>
      <c r="AA249" s="145" t="str">
        <f>(AA102*'Data - P&amp;L'!$D$38)+(AA110*'Data - P&amp;L'!$D$39)+(#REF!*'Data - P&amp;L'!$D$40)</f>
        <v>#REF!</v>
      </c>
      <c r="AB249" s="145" t="str">
        <f>(AB102*'Data - P&amp;L'!$D$38)+(AB110*'Data - P&amp;L'!$D$39)+(#REF!*'Data - P&amp;L'!$D$40)</f>
        <v>#REF!</v>
      </c>
      <c r="AC249" s="145" t="str">
        <f>(AC102*'Data - P&amp;L'!$D$38)+(AC110*'Data - P&amp;L'!$D$39)+(#REF!*'Data - P&amp;L'!$D$40)</f>
        <v>#REF!</v>
      </c>
      <c r="AD249" s="145" t="str">
        <f>(AD102*'Data - P&amp;L'!$D$38)+(AD110*'Data - P&amp;L'!$D$39)+(#REF!*'Data - P&amp;L'!$D$40)</f>
        <v>#REF!</v>
      </c>
      <c r="AE249" s="145" t="str">
        <f>(AE102*'Data - P&amp;L'!$D$38)+(AE110*'Data - P&amp;L'!$D$39)+(#REF!*'Data - P&amp;L'!$D$40)</f>
        <v>#REF!</v>
      </c>
      <c r="AF249" s="145" t="str">
        <f>(AF102*'Data - P&amp;L'!$D$38)+(AF110*'Data - P&amp;L'!$D$39)+(#REF!*'Data - P&amp;L'!$D$40)</f>
        <v>#REF!</v>
      </c>
      <c r="AG249" s="940" t="str">
        <f t="shared" si="81"/>
        <v>#REF!</v>
      </c>
    </row>
    <row r="250" hidden="1" outlineLevel="1">
      <c r="A250" s="965" t="s">
        <v>2145</v>
      </c>
      <c r="B250" s="145" t="str">
        <f>(B102*'Data - P&amp;L'!$D$23)+(B110*'Data - P&amp;L'!$D$24)+(#REF!*'Data - P&amp;L'!$D$25)</f>
        <v>#REF!</v>
      </c>
      <c r="C250" s="145" t="str">
        <f>(C102*'Data - P&amp;L'!$D$23)+(C110*'Data - P&amp;L'!$D$24)+(#REF!*'Data - P&amp;L'!$D$25)</f>
        <v>#REF!</v>
      </c>
      <c r="D250" s="145" t="str">
        <f>(D102*'Data - P&amp;L'!$D$23)+(D110*'Data - P&amp;L'!$D$24)+(#REF!*'Data - P&amp;L'!$D$25)</f>
        <v>#REF!</v>
      </c>
      <c r="E250" s="145" t="str">
        <f>(E102*'Data - P&amp;L'!$D$23)+(E110*'Data - P&amp;L'!$D$24)+(#REF!*'Data - P&amp;L'!$D$25)</f>
        <v>#REF!</v>
      </c>
      <c r="F250" s="145" t="str">
        <f>(F102*'Data - P&amp;L'!$D$23)+(F110*'Data - P&amp;L'!$D$24)+(#REF!*'Data - P&amp;L'!$D$25)</f>
        <v>#REF!</v>
      </c>
      <c r="G250" s="145" t="str">
        <f>(G102*'Data - P&amp;L'!$D$23)+(G110*'Data - P&amp;L'!$D$24)+(#REF!*'Data - P&amp;L'!$D$25)</f>
        <v>#REF!</v>
      </c>
      <c r="H250" s="145" t="str">
        <f>(H102*'Data - P&amp;L'!$D$23)+(H110*'Data - P&amp;L'!$D$24)+(#REF!*'Data - P&amp;L'!$D$25)</f>
        <v>#REF!</v>
      </c>
      <c r="I250" s="145" t="str">
        <f>(I102*'Data - P&amp;L'!$D$23)+(I110*'Data - P&amp;L'!$D$24)+(#REF!*'Data - P&amp;L'!$D$25)</f>
        <v>#REF!</v>
      </c>
      <c r="J250" s="145" t="str">
        <f>(J102*'Data - P&amp;L'!$D$23)+(J110*'Data - P&amp;L'!$D$24)+(#REF!*'Data - P&amp;L'!$D$25)</f>
        <v>#REF!</v>
      </c>
      <c r="K250" s="145" t="str">
        <f>(K102*'Data - P&amp;L'!$D$23)+(K110*'Data - P&amp;L'!$D$24)+(#REF!*'Data - P&amp;L'!$D$25)</f>
        <v>#REF!</v>
      </c>
      <c r="L250" s="145" t="str">
        <f>(L102*'Data - P&amp;L'!$D$23)+(L110*'Data - P&amp;L'!$D$24)+(#REF!*'Data - P&amp;L'!$D$25)</f>
        <v>#REF!</v>
      </c>
      <c r="M250" s="145" t="str">
        <f>(M102*'Data - P&amp;L'!$D$23)+(M110*'Data - P&amp;L'!$D$24)+(#REF!*'Data - P&amp;L'!$D$25)</f>
        <v>#REF!</v>
      </c>
      <c r="N250" s="145" t="str">
        <f>(N102*'Data - P&amp;L'!$D$23)+(N110*'Data - P&amp;L'!$D$24)+(#REF!*'Data - P&amp;L'!$D$25)</f>
        <v>#REF!</v>
      </c>
      <c r="O250" s="145" t="str">
        <f>(O102*'Data - P&amp;L'!$D$23)+(O110*'Data - P&amp;L'!$D$24)+(#REF!*'Data - P&amp;L'!$D$25)</f>
        <v>#REF!</v>
      </c>
      <c r="P250" s="145" t="str">
        <f>(P102*'Data - P&amp;L'!$D$23)+(P110*'Data - P&amp;L'!$D$24)+(#REF!*'Data - P&amp;L'!$D$25)</f>
        <v>#REF!</v>
      </c>
      <c r="Q250" s="145" t="str">
        <f>(Q102*'Data - P&amp;L'!$D$23)+(Q110*'Data - P&amp;L'!$D$24)+(#REF!*'Data - P&amp;L'!$D$25)</f>
        <v>#REF!</v>
      </c>
      <c r="R250" s="145" t="str">
        <f>(R102*'Data - P&amp;L'!$D$23)+(R110*'Data - P&amp;L'!$D$24)+(#REF!*'Data - P&amp;L'!$D$25)</f>
        <v>#REF!</v>
      </c>
      <c r="S250" s="145" t="str">
        <f>(S102*'Data - P&amp;L'!$D$23)+(S110*'Data - P&amp;L'!$D$24)+(#REF!*'Data - P&amp;L'!$D$25)</f>
        <v>#REF!</v>
      </c>
      <c r="T250" s="145" t="str">
        <f>(T102*'Data - P&amp;L'!$D$23)+(T110*'Data - P&amp;L'!$D$24)+(#REF!*'Data - P&amp;L'!$D$25)</f>
        <v>#REF!</v>
      </c>
      <c r="U250" s="145" t="str">
        <f>(U102*'Data - P&amp;L'!$D$23)+(U110*'Data - P&amp;L'!$D$24)+(#REF!*'Data - P&amp;L'!$D$25)</f>
        <v>#REF!</v>
      </c>
      <c r="V250" s="145" t="str">
        <f>(V102*'Data - P&amp;L'!$D$23)+(V110*'Data - P&amp;L'!$D$24)+(#REF!*'Data - P&amp;L'!$D$25)</f>
        <v>#REF!</v>
      </c>
      <c r="W250" s="145" t="str">
        <f>(W102*'Data - P&amp;L'!$D$23)+(W110*'Data - P&amp;L'!$D$24)+(#REF!*'Data - P&amp;L'!$D$25)</f>
        <v>#REF!</v>
      </c>
      <c r="X250" s="145" t="str">
        <f>(X102*'Data - P&amp;L'!$D$23)+(X110*'Data - P&amp;L'!$D$24)+(#REF!*'Data - P&amp;L'!$D$25)</f>
        <v>#REF!</v>
      </c>
      <c r="Y250" s="145" t="str">
        <f>(Y102*'Data - P&amp;L'!$D$23)+(Y110*'Data - P&amp;L'!$D$24)+(#REF!*'Data - P&amp;L'!$D$25)</f>
        <v>#REF!</v>
      </c>
      <c r="Z250" s="145" t="str">
        <f>(Z102*'Data - P&amp;L'!$D$23)+(Z110*'Data - P&amp;L'!$D$24)+(#REF!*'Data - P&amp;L'!$D$25)</f>
        <v>#REF!</v>
      </c>
      <c r="AA250" s="145" t="str">
        <f>(AA102*'Data - P&amp;L'!$D$23)+(AA110*'Data - P&amp;L'!$D$24)+(#REF!*'Data - P&amp;L'!$D$25)</f>
        <v>#REF!</v>
      </c>
      <c r="AB250" s="145" t="str">
        <f>(AB102*'Data - P&amp;L'!$D$23)+(AB110*'Data - P&amp;L'!$D$24)+(#REF!*'Data - P&amp;L'!$D$25)</f>
        <v>#REF!</v>
      </c>
      <c r="AC250" s="145" t="str">
        <f>(AC102*'Data - P&amp;L'!$D$23)+(AC110*'Data - P&amp;L'!$D$24)+(#REF!*'Data - P&amp;L'!$D$25)</f>
        <v>#REF!</v>
      </c>
      <c r="AD250" s="145" t="str">
        <f>(AD102*'Data - P&amp;L'!$D$23)+(AD110*'Data - P&amp;L'!$D$24)+(#REF!*'Data - P&amp;L'!$D$25)</f>
        <v>#REF!</v>
      </c>
      <c r="AE250" s="145" t="str">
        <f>(AE102*'Data - P&amp;L'!$D$23)+(AE110*'Data - P&amp;L'!$D$24)+(#REF!*'Data - P&amp;L'!$D$25)</f>
        <v>#REF!</v>
      </c>
      <c r="AF250" s="145" t="str">
        <f>(AF102*'Data - P&amp;L'!$D$23)+(AF110*'Data - P&amp;L'!$D$24)+(#REF!*'Data - P&amp;L'!$D$25)</f>
        <v>#REF!</v>
      </c>
      <c r="AG250" s="940" t="str">
        <f t="shared" si="81"/>
        <v>#REF!</v>
      </c>
    </row>
    <row r="251" hidden="1" outlineLevel="1">
      <c r="A251" s="533" t="s">
        <v>2152</v>
      </c>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940">
        <f t="shared" si="81"/>
        <v>0</v>
      </c>
    </row>
    <row r="252" hidden="1" outlineLevel="1">
      <c r="A252" s="533" t="s">
        <v>2154</v>
      </c>
      <c r="B252" s="262">
        <f>(B94+B95)*'Data - P&amp;L'!$C$28</f>
        <v>0.3</v>
      </c>
      <c r="C252" s="262">
        <f>(C94+C95)*'Data - P&amp;L'!$C$28</f>
        <v>0</v>
      </c>
      <c r="D252" s="262">
        <f>(D94+D95)*'Data - P&amp;L'!$C$28</f>
        <v>0.2</v>
      </c>
      <c r="E252" s="262">
        <f>(E94+E95)*'Data - P&amp;L'!$C$28</f>
        <v>0.1</v>
      </c>
      <c r="F252" s="262">
        <f>(F94+F95)*'Data - P&amp;L'!$C$28</f>
        <v>0.1</v>
      </c>
      <c r="G252" s="262">
        <f>(G94+G95)*'Data - P&amp;L'!$C$28</f>
        <v>-0.2</v>
      </c>
      <c r="H252" s="262">
        <f>(H94+H95)*'Data - P&amp;L'!$C$28</f>
        <v>0.4</v>
      </c>
      <c r="I252" s="262">
        <f>(I94+I95)*'Data - P&amp;L'!$C$28</f>
        <v>1.1</v>
      </c>
      <c r="J252" s="262">
        <f>(J94+J95)*'Data - P&amp;L'!$C$28</f>
        <v>0.3</v>
      </c>
      <c r="K252" s="262">
        <f>(K94+K95)*'Data - P&amp;L'!$C$28</f>
        <v>0.2</v>
      </c>
      <c r="L252" s="262">
        <f>(L94+L95)*'Data - P&amp;L'!$C$28</f>
        <v>0.5</v>
      </c>
      <c r="M252" s="262">
        <f>(M94+M95)*'Data - P&amp;L'!$C$28</f>
        <v>6.8</v>
      </c>
      <c r="N252" s="262">
        <f>(N94+N95)*'Data - P&amp;L'!$C$28</f>
        <v>1.7</v>
      </c>
      <c r="O252" s="262">
        <f>(O94+O95)*'Data - P&amp;L'!$C$28</f>
        <v>0</v>
      </c>
      <c r="P252" s="262">
        <f>(P94+P95)*'Data - P&amp;L'!$C$28</f>
        <v>0</v>
      </c>
      <c r="Q252" s="262">
        <f>(Q94+Q95)*'Data - P&amp;L'!$C$28</f>
        <v>0</v>
      </c>
      <c r="R252" s="262">
        <f>(R94+R95)*'Data - P&amp;L'!$C$28</f>
        <v>0.2</v>
      </c>
      <c r="S252" s="262">
        <f>(S94+S95)*'Data - P&amp;L'!$C$28</f>
        <v>0.2</v>
      </c>
      <c r="T252" s="262">
        <f>(T94+T95)*'Data - P&amp;L'!$C$28</f>
        <v>0</v>
      </c>
      <c r="U252" s="262">
        <f>(U94+U95)*'Data - P&amp;L'!$C$28</f>
        <v>0</v>
      </c>
      <c r="V252" s="262">
        <f>(V94+V95)*'Data - P&amp;L'!$C$28</f>
        <v>-0.1</v>
      </c>
      <c r="W252" s="262">
        <f>(W94+W95)*'Data - P&amp;L'!$C$28</f>
        <v>0</v>
      </c>
      <c r="X252" s="262">
        <f>(X94+X95)*'Data - P&amp;L'!$C$28</f>
        <v>0</v>
      </c>
      <c r="Y252" s="262">
        <f>(Y94+Y95)*'Data - P&amp;L'!$C$28</f>
        <v>-0.1</v>
      </c>
      <c r="Z252" s="262">
        <f>(Z94+Z95)*'Data - P&amp;L'!$C$28</f>
        <v>0</v>
      </c>
      <c r="AA252" s="262">
        <f>(AA94+AA95)*'Data - P&amp;L'!$C$28</f>
        <v>0</v>
      </c>
      <c r="AB252" s="262">
        <f>(AB94+AB95)*'Data - P&amp;L'!$C$28</f>
        <v>0</v>
      </c>
      <c r="AC252" s="262">
        <f>(AC94+AC95)*'Data - P&amp;L'!$C$28</f>
        <v>0</v>
      </c>
      <c r="AD252" s="262">
        <f>(AD94+AD95)*'Data - P&amp;L'!$C$28</f>
        <v>0</v>
      </c>
      <c r="AE252" s="262">
        <f>(AE94+AE95)*'Data - P&amp;L'!$C$28</f>
        <v>0</v>
      </c>
      <c r="AF252" s="262">
        <f>(AF94+AF95)*'Data - P&amp;L'!$C$28</f>
        <v>0</v>
      </c>
      <c r="AG252" s="940">
        <f t="shared" si="81"/>
        <v>11.7</v>
      </c>
    </row>
    <row r="253" hidden="1" outlineLevel="1">
      <c r="A253" s="533" t="s">
        <v>2155</v>
      </c>
      <c r="B253" s="262">
        <f>(B94+B95)*'Data - P&amp;L'!$C$29</f>
        <v>0.93</v>
      </c>
      <c r="C253" s="262">
        <f>(C94+C95)*'Data - P&amp;L'!$C$29</f>
        <v>0</v>
      </c>
      <c r="D253" s="262">
        <f>(D94+D95)*'Data - P&amp;L'!$C$29</f>
        <v>0.62</v>
      </c>
      <c r="E253" s="262">
        <f>(E94+E95)*'Data - P&amp;L'!$C$29</f>
        <v>0.31</v>
      </c>
      <c r="F253" s="262">
        <f>(F94+F95)*'Data - P&amp;L'!$C$29</f>
        <v>0.31</v>
      </c>
      <c r="G253" s="262">
        <f>(G94+G95)*'Data - P&amp;L'!$C$29</f>
        <v>-0.62</v>
      </c>
      <c r="H253" s="262">
        <f>(H94+H95)*'Data - P&amp;L'!$C$29</f>
        <v>1.24</v>
      </c>
      <c r="I253" s="262">
        <f>(I94+I95)*'Data - P&amp;L'!$C$29</f>
        <v>3.41</v>
      </c>
      <c r="J253" s="262">
        <f>(J94+J95)*'Data - P&amp;L'!$C$29</f>
        <v>0.93</v>
      </c>
      <c r="K253" s="262">
        <f>(K94+K95)*'Data - P&amp;L'!$C$29</f>
        <v>0.62</v>
      </c>
      <c r="L253" s="262">
        <f>(L94+L95)*'Data - P&amp;L'!$C$29</f>
        <v>1.55</v>
      </c>
      <c r="M253" s="262">
        <f>(M94+M95)*'Data - P&amp;L'!$C$29</f>
        <v>21.08</v>
      </c>
      <c r="N253" s="262">
        <f>(N94+N95)*'Data - P&amp;L'!$C$29</f>
        <v>5.27</v>
      </c>
      <c r="O253" s="262">
        <f>(O94+O95)*'Data - P&amp;L'!$C$29</f>
        <v>0</v>
      </c>
      <c r="P253" s="262">
        <f>(P94+P95)*'Data - P&amp;L'!$C$29</f>
        <v>0</v>
      </c>
      <c r="Q253" s="262">
        <f>(Q94+Q95)*'Data - P&amp;L'!$C$29</f>
        <v>0</v>
      </c>
      <c r="R253" s="262">
        <f>(R94+R95)*'Data - P&amp;L'!$C$29</f>
        <v>0.62</v>
      </c>
      <c r="S253" s="262">
        <f>(S94+S95)*'Data - P&amp;L'!$C$29</f>
        <v>0.62</v>
      </c>
      <c r="T253" s="262">
        <f>(T94+T95)*'Data - P&amp;L'!$C$29</f>
        <v>0</v>
      </c>
      <c r="U253" s="262">
        <f>(U94+U95)*'Data - P&amp;L'!$C$29</f>
        <v>0</v>
      </c>
      <c r="V253" s="262">
        <f>(V94+V95)*'Data - P&amp;L'!$C$29</f>
        <v>-0.31</v>
      </c>
      <c r="W253" s="262">
        <f>(W94+W95)*'Data - P&amp;L'!$C$29</f>
        <v>0</v>
      </c>
      <c r="X253" s="262">
        <f>(X94+X95)*'Data - P&amp;L'!$C$29</f>
        <v>0</v>
      </c>
      <c r="Y253" s="262">
        <f>(Y94+Y95)*'Data - P&amp;L'!$C$29</f>
        <v>-0.31</v>
      </c>
      <c r="Z253" s="262">
        <f>(Z94+Z95)*'Data - P&amp;L'!$C$29</f>
        <v>0</v>
      </c>
      <c r="AA253" s="262">
        <f>(AA94+AA95)*'Data - P&amp;L'!$C$29</f>
        <v>0</v>
      </c>
      <c r="AB253" s="262">
        <f>(AB94+AB95)*'Data - P&amp;L'!$C$29</f>
        <v>0</v>
      </c>
      <c r="AC253" s="262">
        <f>(AC94+AC95)*'Data - P&amp;L'!$C$29</f>
        <v>0</v>
      </c>
      <c r="AD253" s="262">
        <f>(AD94+AD95)*'Data - P&amp;L'!$C$29</f>
        <v>0</v>
      </c>
      <c r="AE253" s="262">
        <f>(AE94+AE95)*'Data - P&amp;L'!$C$29</f>
        <v>0</v>
      </c>
      <c r="AF253" s="262">
        <f>(AF94+AF95)*'Data - P&amp;L'!$C$29</f>
        <v>0</v>
      </c>
      <c r="AG253" s="940">
        <f t="shared" si="81"/>
        <v>36.27</v>
      </c>
    </row>
    <row r="254" hidden="1" outlineLevel="1">
      <c r="A254" s="533" t="s">
        <v>2156</v>
      </c>
      <c r="B254" s="262">
        <f>(B94+B95)*'Data - P&amp;L'!$C$30</f>
        <v>0</v>
      </c>
      <c r="C254" s="262">
        <f>(C94+C95)*'Data - P&amp;L'!$C$30</f>
        <v>0</v>
      </c>
      <c r="D254" s="262">
        <f>(D94+D95)*'Data - P&amp;L'!$C$30</f>
        <v>0</v>
      </c>
      <c r="E254" s="262">
        <f>(E94+E95)*'Data - P&amp;L'!$C$30</f>
        <v>0</v>
      </c>
      <c r="F254" s="262">
        <f>(F94+F95)*'Data - P&amp;L'!$C$30</f>
        <v>0</v>
      </c>
      <c r="G254" s="262">
        <f>(G94+G95)*'Data - P&amp;L'!$C$30</f>
        <v>0</v>
      </c>
      <c r="H254" s="262">
        <f>(H94+H95)*'Data - P&amp;L'!$C$30</f>
        <v>0</v>
      </c>
      <c r="I254" s="262">
        <f>(I94+I95)*'Data - P&amp;L'!$C$30</f>
        <v>0</v>
      </c>
      <c r="J254" s="262">
        <f>(J94+J95)*'Data - P&amp;L'!$C$30</f>
        <v>0</v>
      </c>
      <c r="K254" s="262">
        <f>(K94+K95)*'Data - P&amp;L'!$C$30</f>
        <v>0</v>
      </c>
      <c r="L254" s="262">
        <f>(L94+L95)*'Data - P&amp;L'!$C$30</f>
        <v>0</v>
      </c>
      <c r="M254" s="262">
        <f>(M94+M95)*'Data - P&amp;L'!$C$30</f>
        <v>0</v>
      </c>
      <c r="N254" s="262">
        <f>(N94+N95)*'Data - P&amp;L'!$C$30</f>
        <v>0</v>
      </c>
      <c r="O254" s="262">
        <f>(O94+O95)*'Data - P&amp;L'!$C$30</f>
        <v>0</v>
      </c>
      <c r="P254" s="262">
        <f>(P94+P95)*'Data - P&amp;L'!$C$30</f>
        <v>0</v>
      </c>
      <c r="Q254" s="262">
        <f>(Q94+Q95)*'Data - P&amp;L'!$C$30</f>
        <v>0</v>
      </c>
      <c r="R254" s="262">
        <f>(R94+R95)*'Data - P&amp;L'!$C$30</f>
        <v>0</v>
      </c>
      <c r="S254" s="262">
        <f>(S94+S95)*'Data - P&amp;L'!$C$30</f>
        <v>0</v>
      </c>
      <c r="T254" s="262">
        <f>(T94+T95)*'Data - P&amp;L'!$C$30</f>
        <v>0</v>
      </c>
      <c r="U254" s="262">
        <f>(U94+U95)*'Data - P&amp;L'!$C$30</f>
        <v>0</v>
      </c>
      <c r="V254" s="262">
        <f>(V94+V95)*'Data - P&amp;L'!$C$30</f>
        <v>0</v>
      </c>
      <c r="W254" s="262">
        <f>(W94+W95)*'Data - P&amp;L'!$C$30</f>
        <v>0</v>
      </c>
      <c r="X254" s="262">
        <f>(X94+X95)*'Data - P&amp;L'!$C$30</f>
        <v>0</v>
      </c>
      <c r="Y254" s="262">
        <f>(Y94+Y95)*'Data - P&amp;L'!$C$30</f>
        <v>0</v>
      </c>
      <c r="Z254" s="262">
        <f>(Z94+Z95)*'Data - P&amp;L'!$C$30</f>
        <v>0</v>
      </c>
      <c r="AA254" s="262">
        <f>(AA94+AA95)*'Data - P&amp;L'!$C$30</f>
        <v>0</v>
      </c>
      <c r="AB254" s="262">
        <f>(AB94+AB95)*'Data - P&amp;L'!$C$30</f>
        <v>0</v>
      </c>
      <c r="AC254" s="262">
        <f>(AC94+AC95)*'Data - P&amp;L'!$C$30</f>
        <v>0</v>
      </c>
      <c r="AD254" s="262">
        <f>(AD94+AD95)*'Data - P&amp;L'!$C$30</f>
        <v>0</v>
      </c>
      <c r="AE254" s="262">
        <f>(AE94+AE95)*'Data - P&amp;L'!$C$30</f>
        <v>0</v>
      </c>
      <c r="AF254" s="262">
        <f>(AF94+AF95)*'Data - P&amp;L'!$C$30</f>
        <v>0</v>
      </c>
      <c r="AG254" s="940">
        <f t="shared" si="81"/>
        <v>0</v>
      </c>
    </row>
    <row r="255" hidden="1" outlineLevel="1">
      <c r="A255" s="533" t="s">
        <v>2157</v>
      </c>
      <c r="B255" s="262">
        <f>(B94+B95)*'Data - P&amp;L'!$C$31</f>
        <v>1.05</v>
      </c>
      <c r="C255" s="262">
        <f>(C94+C95)*'Data - P&amp;L'!$C$31</f>
        <v>0</v>
      </c>
      <c r="D255" s="262">
        <f>(D94+D95)*'Data - P&amp;L'!$C$31</f>
        <v>0.7</v>
      </c>
      <c r="E255" s="262">
        <f>(E94+E95)*'Data - P&amp;L'!$C$31</f>
        <v>0.35</v>
      </c>
      <c r="F255" s="262">
        <f>(F94+F95)*'Data - P&amp;L'!$C$31</f>
        <v>0.35</v>
      </c>
      <c r="G255" s="262">
        <f>(G94+G95)*'Data - P&amp;L'!$C$31</f>
        <v>-0.7</v>
      </c>
      <c r="H255" s="262">
        <f>(H94+H95)*'Data - P&amp;L'!$C$31</f>
        <v>1.4</v>
      </c>
      <c r="I255" s="262">
        <f>(I94+I95)*'Data - P&amp;L'!$C$31</f>
        <v>3.85</v>
      </c>
      <c r="J255" s="262">
        <f>(J94+J95)*'Data - P&amp;L'!$C$31</f>
        <v>1.05</v>
      </c>
      <c r="K255" s="262">
        <f>(K94+K95)*'Data - P&amp;L'!$C$31</f>
        <v>0.7</v>
      </c>
      <c r="L255" s="262">
        <f>(L94+L95)*'Data - P&amp;L'!$C$31</f>
        <v>1.75</v>
      </c>
      <c r="M255" s="262">
        <f>(M94+M95)*'Data - P&amp;L'!$C$31</f>
        <v>23.8</v>
      </c>
      <c r="N255" s="262">
        <f>(N94+N95)*'Data - P&amp;L'!$C$31</f>
        <v>5.95</v>
      </c>
      <c r="O255" s="262">
        <f>(O94+O95)*'Data - P&amp;L'!$C$31</f>
        <v>0</v>
      </c>
      <c r="P255" s="262">
        <f>(P94+P95)*'Data - P&amp;L'!$C$31</f>
        <v>0</v>
      </c>
      <c r="Q255" s="262">
        <f>(Q94+Q95)*'Data - P&amp;L'!$C$31</f>
        <v>0</v>
      </c>
      <c r="R255" s="262">
        <f>(R94+R95)*'Data - P&amp;L'!$C$31</f>
        <v>0.7</v>
      </c>
      <c r="S255" s="262">
        <f>(S94+S95)*'Data - P&amp;L'!$C$31</f>
        <v>0.7</v>
      </c>
      <c r="T255" s="262">
        <f>(T94+T95)*'Data - P&amp;L'!$C$31</f>
        <v>0</v>
      </c>
      <c r="U255" s="262">
        <f>(U94+U95)*'Data - P&amp;L'!$C$31</f>
        <v>0</v>
      </c>
      <c r="V255" s="262">
        <f>(V94+V95)*'Data - P&amp;L'!$C$31</f>
        <v>-0.35</v>
      </c>
      <c r="W255" s="262">
        <f>(W94+W95)*'Data - P&amp;L'!$C$31</f>
        <v>0</v>
      </c>
      <c r="X255" s="262">
        <f>(X94+X95)*'Data - P&amp;L'!$C$31</f>
        <v>0</v>
      </c>
      <c r="Y255" s="262">
        <f>(Y94+Y95)*'Data - P&amp;L'!$C$31</f>
        <v>-0.35</v>
      </c>
      <c r="Z255" s="262">
        <f>(Z94+Z95)*'Data - P&amp;L'!$C$31</f>
        <v>0</v>
      </c>
      <c r="AA255" s="262">
        <f>(AA94+AA95)*'Data - P&amp;L'!$C$31</f>
        <v>0</v>
      </c>
      <c r="AB255" s="262">
        <f>(AB94+AB95)*'Data - P&amp;L'!$C$31</f>
        <v>0</v>
      </c>
      <c r="AC255" s="262">
        <f>(AC94+AC95)*'Data - P&amp;L'!$C$31</f>
        <v>0</v>
      </c>
      <c r="AD255" s="262">
        <f>(AD94+AD95)*'Data - P&amp;L'!$C$31</f>
        <v>0</v>
      </c>
      <c r="AE255" s="262">
        <f>(AE94+AE95)*'Data - P&amp;L'!$C$31</f>
        <v>0</v>
      </c>
      <c r="AF255" s="262">
        <f>(AF94+AF95)*'Data - P&amp;L'!$C$31</f>
        <v>0</v>
      </c>
      <c r="AG255" s="940">
        <f t="shared" si="81"/>
        <v>40.95</v>
      </c>
    </row>
    <row r="256" hidden="1" outlineLevel="1">
      <c r="A256" s="533" t="s">
        <v>2158</v>
      </c>
      <c r="B256" s="262">
        <f>(B94+B95)*'Data - P&amp;L'!$C$32</f>
        <v>0</v>
      </c>
      <c r="C256" s="262">
        <f>(C94+C95)*'Data - P&amp;L'!$C$32</f>
        <v>0</v>
      </c>
      <c r="D256" s="262">
        <f>(D94+D95)*'Data - P&amp;L'!$C$32</f>
        <v>0</v>
      </c>
      <c r="E256" s="262">
        <f>(E94+E95)*'Data - P&amp;L'!$C$32</f>
        <v>0</v>
      </c>
      <c r="F256" s="262">
        <f>(F94+F95)*'Data - P&amp;L'!$C$32</f>
        <v>0</v>
      </c>
      <c r="G256" s="262">
        <f>(G94+G95)*'Data - P&amp;L'!$C$32</f>
        <v>0</v>
      </c>
      <c r="H256" s="262">
        <f>(H94+H95)*'Data - P&amp;L'!$C$32</f>
        <v>0</v>
      </c>
      <c r="I256" s="262">
        <f>(I94+I95)*'Data - P&amp;L'!$C$32</f>
        <v>0</v>
      </c>
      <c r="J256" s="262">
        <f>(J94+J95)*'Data - P&amp;L'!$C$32</f>
        <v>0</v>
      </c>
      <c r="K256" s="262">
        <f>(K94+K95)*'Data - P&amp;L'!$C$32</f>
        <v>0</v>
      </c>
      <c r="L256" s="262">
        <f>(L94+L95)*'Data - P&amp;L'!$C$32</f>
        <v>0</v>
      </c>
      <c r="M256" s="262">
        <f>(M94+M95)*'Data - P&amp;L'!$C$32</f>
        <v>0</v>
      </c>
      <c r="N256" s="262">
        <f>(N94+N95)*'Data - P&amp;L'!$C$32</f>
        <v>0</v>
      </c>
      <c r="O256" s="262">
        <f>(O94+O95)*'Data - P&amp;L'!$C$32</f>
        <v>0</v>
      </c>
      <c r="P256" s="262">
        <f>(P94+P95)*'Data - P&amp;L'!$C$32</f>
        <v>0</v>
      </c>
      <c r="Q256" s="262">
        <f>(Q94+Q95)*'Data - P&amp;L'!$C$32</f>
        <v>0</v>
      </c>
      <c r="R256" s="262">
        <f>(R94+R95)*'Data - P&amp;L'!$C$32</f>
        <v>0</v>
      </c>
      <c r="S256" s="262">
        <f>(S94+S95)*'Data - P&amp;L'!$C$32</f>
        <v>0</v>
      </c>
      <c r="T256" s="262">
        <f>(T94+T95)*'Data - P&amp;L'!$C$32</f>
        <v>0</v>
      </c>
      <c r="U256" s="262">
        <f>(U94+U95)*'Data - P&amp;L'!$C$32</f>
        <v>0</v>
      </c>
      <c r="V256" s="262">
        <f>(V94+V95)*'Data - P&amp;L'!$C$32</f>
        <v>0</v>
      </c>
      <c r="W256" s="262">
        <f>(W94+W95)*'Data - P&amp;L'!$C$32</f>
        <v>0</v>
      </c>
      <c r="X256" s="262">
        <f>(X94+X95)*'Data - P&amp;L'!$C$32</f>
        <v>0</v>
      </c>
      <c r="Y256" s="262">
        <f>(Y94+Y95)*'Data - P&amp;L'!$C$32</f>
        <v>0</v>
      </c>
      <c r="Z256" s="262">
        <f>(Z94+Z95)*'Data - P&amp;L'!$C$32</f>
        <v>0</v>
      </c>
      <c r="AA256" s="262">
        <f>(AA94+AA95)*'Data - P&amp;L'!$C$32</f>
        <v>0</v>
      </c>
      <c r="AB256" s="262">
        <f>(AB94+AB95)*'Data - P&amp;L'!$C$32</f>
        <v>0</v>
      </c>
      <c r="AC256" s="262">
        <f>(AC94+AC95)*'Data - P&amp;L'!$C$32</f>
        <v>0</v>
      </c>
      <c r="AD256" s="262">
        <f>(AD94+AD95)*'Data - P&amp;L'!$C$32</f>
        <v>0</v>
      </c>
      <c r="AE256" s="262">
        <f>(AE94+AE95)*'Data - P&amp;L'!$C$32</f>
        <v>0</v>
      </c>
      <c r="AF256" s="262">
        <f>(AF94+AF95)*'Data - P&amp;L'!$C$32</f>
        <v>0</v>
      </c>
      <c r="AG256" s="940">
        <f t="shared" si="81"/>
        <v>0</v>
      </c>
    </row>
    <row r="257" hidden="1" outlineLevel="1">
      <c r="A257" s="533" t="s">
        <v>2159</v>
      </c>
      <c r="B257" s="262">
        <f>(B94+B95)*'Data - P&amp;L'!$C$33</f>
        <v>4.95</v>
      </c>
      <c r="C257" s="262">
        <f>(C94+C95)*'Data - P&amp;L'!$C$33</f>
        <v>0</v>
      </c>
      <c r="D257" s="262">
        <f>(D94+D95)*'Data - P&amp;L'!$C$33</f>
        <v>3.3</v>
      </c>
      <c r="E257" s="262">
        <f>(E94+E95)*'Data - P&amp;L'!$C$33</f>
        <v>1.65</v>
      </c>
      <c r="F257" s="262">
        <f>(F94+F95)*'Data - P&amp;L'!$C$33</f>
        <v>1.65</v>
      </c>
      <c r="G257" s="262">
        <f>(G94+G95)*'Data - P&amp;L'!$C$33</f>
        <v>-3.3</v>
      </c>
      <c r="H257" s="262">
        <f>(H94+H95)*'Data - P&amp;L'!$C$33</f>
        <v>6.6</v>
      </c>
      <c r="I257" s="262">
        <f>(I94+I95)*'Data - P&amp;L'!$C$33</f>
        <v>18.15</v>
      </c>
      <c r="J257" s="262">
        <f>(J94+J95)*'Data - P&amp;L'!$C$33</f>
        <v>4.95</v>
      </c>
      <c r="K257" s="262">
        <f>(K94+K95)*'Data - P&amp;L'!$C$33</f>
        <v>3.3</v>
      </c>
      <c r="L257" s="262">
        <f>(L94+L95)*'Data - P&amp;L'!$C$33</f>
        <v>8.25</v>
      </c>
      <c r="M257" s="262">
        <f>(M94+M95)*'Data - P&amp;L'!$C$33</f>
        <v>112.2</v>
      </c>
      <c r="N257" s="262">
        <f>(N94+N95)*'Data - P&amp;L'!$C$33</f>
        <v>28.05</v>
      </c>
      <c r="O257" s="262">
        <f>(O94+O95)*'Data - P&amp;L'!$C$33</f>
        <v>0</v>
      </c>
      <c r="P257" s="262">
        <f>(P94+P95)*'Data - P&amp;L'!$C$33</f>
        <v>0</v>
      </c>
      <c r="Q257" s="262">
        <f>(Q94+Q95)*'Data - P&amp;L'!$C$33</f>
        <v>0</v>
      </c>
      <c r="R257" s="262">
        <f>(R94+R95)*'Data - P&amp;L'!$C$33</f>
        <v>3.3</v>
      </c>
      <c r="S257" s="262">
        <f>(S94+S95)*'Data - P&amp;L'!$C$33</f>
        <v>3.3</v>
      </c>
      <c r="T257" s="262">
        <f>(T94+T95)*'Data - P&amp;L'!$C$33</f>
        <v>0</v>
      </c>
      <c r="U257" s="262">
        <f>(U94+U95)*'Data - P&amp;L'!$C$33</f>
        <v>0</v>
      </c>
      <c r="V257" s="262">
        <f>(V94+V95)*'Data - P&amp;L'!$C$33</f>
        <v>-1.65</v>
      </c>
      <c r="W257" s="262">
        <f>(W94+W95)*'Data - P&amp;L'!$C$33</f>
        <v>0</v>
      </c>
      <c r="X257" s="262">
        <f>(X94+X95)*'Data - P&amp;L'!$C$33</f>
        <v>0</v>
      </c>
      <c r="Y257" s="262">
        <f>(Y94+Y95)*'Data - P&amp;L'!$C$33</f>
        <v>-1.65</v>
      </c>
      <c r="Z257" s="262">
        <f>(Z94+Z95)*'Data - P&amp;L'!$C$33</f>
        <v>0</v>
      </c>
      <c r="AA257" s="262">
        <f>(AA94+AA95)*'Data - P&amp;L'!$C$33</f>
        <v>0</v>
      </c>
      <c r="AB257" s="262">
        <f>(AB94+AB95)*'Data - P&amp;L'!$C$33</f>
        <v>0</v>
      </c>
      <c r="AC257" s="262">
        <f>(AC94+AC95)*'Data - P&amp;L'!$C$33</f>
        <v>0</v>
      </c>
      <c r="AD257" s="262">
        <f>(AD94+AD95)*'Data - P&amp;L'!$C$33</f>
        <v>0</v>
      </c>
      <c r="AE257" s="262">
        <f>(AE94+AE95)*'Data - P&amp;L'!$C$33</f>
        <v>0</v>
      </c>
      <c r="AF257" s="262">
        <f>(AF94+AF95)*'Data - P&amp;L'!$C$33</f>
        <v>0</v>
      </c>
      <c r="AG257" s="940">
        <f t="shared" si="81"/>
        <v>193.05</v>
      </c>
    </row>
    <row r="258" hidden="1" outlineLevel="1">
      <c r="A258" s="533" t="s">
        <v>2161</v>
      </c>
      <c r="B258" s="145" t="str">
        <f>(B102+B110+#REF!)*'Data - P&amp;L'!$D$28</f>
        <v>#REF!</v>
      </c>
      <c r="C258" s="145" t="str">
        <f>(C102+C110+#REF!)*'Data - P&amp;L'!$D$28</f>
        <v>#REF!</v>
      </c>
      <c r="D258" s="145" t="str">
        <f>(D102+D110+#REF!)*'Data - P&amp;L'!$D$28</f>
        <v>#REF!</v>
      </c>
      <c r="E258" s="145" t="str">
        <f>(E102+E110+#REF!)*'Data - P&amp;L'!$D$28</f>
        <v>#REF!</v>
      </c>
      <c r="F258" s="145" t="str">
        <f>(F102+F110+#REF!)*'Data - P&amp;L'!$D$28</f>
        <v>#REF!</v>
      </c>
      <c r="G258" s="145" t="str">
        <f>(G102+G110+#REF!)*'Data - P&amp;L'!$D$28</f>
        <v>#REF!</v>
      </c>
      <c r="H258" s="145" t="str">
        <f>(H102+H110+#REF!)*'Data - P&amp;L'!$D$28</f>
        <v>#REF!</v>
      </c>
      <c r="I258" s="145" t="str">
        <f>(I102+I110+#REF!)*'Data - P&amp;L'!$D$28</f>
        <v>#REF!</v>
      </c>
      <c r="J258" s="145" t="str">
        <f>(J102+J110+#REF!)*'Data - P&amp;L'!$D$28</f>
        <v>#REF!</v>
      </c>
      <c r="K258" s="145" t="str">
        <f>(K102+K110+#REF!)*'Data - P&amp;L'!$D$28</f>
        <v>#REF!</v>
      </c>
      <c r="L258" s="145" t="str">
        <f>(L102+L110+#REF!)*'Data - P&amp;L'!$D$28</f>
        <v>#REF!</v>
      </c>
      <c r="M258" s="145" t="str">
        <f>(M102+M110+#REF!)*'Data - P&amp;L'!$D$28</f>
        <v>#REF!</v>
      </c>
      <c r="N258" s="145" t="str">
        <f>(N102+N110+#REF!)*'Data - P&amp;L'!$D$28</f>
        <v>#REF!</v>
      </c>
      <c r="O258" s="145" t="str">
        <f>(O102+O110+#REF!)*'Data - P&amp;L'!$D$28</f>
        <v>#REF!</v>
      </c>
      <c r="P258" s="145" t="str">
        <f>(P102+P110+#REF!)*'Data - P&amp;L'!$D$28</f>
        <v>#REF!</v>
      </c>
      <c r="Q258" s="145" t="str">
        <f>(Q102+Q110+#REF!)*'Data - P&amp;L'!$D$28</f>
        <v>#REF!</v>
      </c>
      <c r="R258" s="145" t="str">
        <f>(R102+R110+#REF!)*'Data - P&amp;L'!$D$28</f>
        <v>#REF!</v>
      </c>
      <c r="S258" s="145" t="str">
        <f>(S102+S110+#REF!)*'Data - P&amp;L'!$D$28</f>
        <v>#REF!</v>
      </c>
      <c r="T258" s="145" t="str">
        <f>(T102+T110+#REF!)*'Data - P&amp;L'!$D$28</f>
        <v>#REF!</v>
      </c>
      <c r="U258" s="145" t="str">
        <f>(U102+U110+#REF!)*'Data - P&amp;L'!$D$28</f>
        <v>#REF!</v>
      </c>
      <c r="V258" s="145" t="str">
        <f>(V102+V110+#REF!)*'Data - P&amp;L'!$D$28</f>
        <v>#REF!</v>
      </c>
      <c r="W258" s="145" t="str">
        <f>(W102+W110+#REF!)*'Data - P&amp;L'!$D$28</f>
        <v>#REF!</v>
      </c>
      <c r="X258" s="145" t="str">
        <f>(X102+X110+#REF!)*'Data - P&amp;L'!$D$28</f>
        <v>#REF!</v>
      </c>
      <c r="Y258" s="145" t="str">
        <f>(Y102+Y110+#REF!)*'Data - P&amp;L'!$D$28</f>
        <v>#REF!</v>
      </c>
      <c r="Z258" s="145" t="str">
        <f>(Z102+Z110+#REF!)*'Data - P&amp;L'!$D$28</f>
        <v>#REF!</v>
      </c>
      <c r="AA258" s="145" t="str">
        <f>(AA102+AA110+#REF!)*'Data - P&amp;L'!$D$28</f>
        <v>#REF!</v>
      </c>
      <c r="AB258" s="145" t="str">
        <f>(AB102+AB110+#REF!)*'Data - P&amp;L'!$D$28</f>
        <v>#REF!</v>
      </c>
      <c r="AC258" s="145" t="str">
        <f>(AC102+AC110+#REF!)*'Data - P&amp;L'!$D$28</f>
        <v>#REF!</v>
      </c>
      <c r="AD258" s="145" t="str">
        <f>(AD102+AD110+#REF!)*'Data - P&amp;L'!$D$28</f>
        <v>#REF!</v>
      </c>
      <c r="AE258" s="145" t="str">
        <f>(AE102+AE110+#REF!)*'Data - P&amp;L'!$D$28</f>
        <v>#REF!</v>
      </c>
      <c r="AF258" s="145" t="str">
        <f>(AF102+AF110+#REF!)*'Data - P&amp;L'!$D$28</f>
        <v>#REF!</v>
      </c>
      <c r="AG258" s="940" t="str">
        <f t="shared" si="81"/>
        <v>#REF!</v>
      </c>
    </row>
    <row r="259" hidden="1" outlineLevel="1">
      <c r="A259" s="533" t="s">
        <v>2162</v>
      </c>
      <c r="B259" s="145" t="str">
        <f>(B102+B110+#REF!)*'Data - P&amp;L'!$D$29</f>
        <v>#REF!</v>
      </c>
      <c r="C259" s="145" t="str">
        <f>(C102+C110+#REF!)*'Data - P&amp;L'!$D$29</f>
        <v>#REF!</v>
      </c>
      <c r="D259" s="145" t="str">
        <f>(D102+D110+#REF!)*'Data - P&amp;L'!$D$29</f>
        <v>#REF!</v>
      </c>
      <c r="E259" s="145" t="str">
        <f>(E102+E110+#REF!)*'Data - P&amp;L'!$D$29</f>
        <v>#REF!</v>
      </c>
      <c r="F259" s="145" t="str">
        <f>(F102+F110+#REF!)*'Data - P&amp;L'!$D$29</f>
        <v>#REF!</v>
      </c>
      <c r="G259" s="145" t="str">
        <f>(G102+G110+#REF!)*'Data - P&amp;L'!$D$29</f>
        <v>#REF!</v>
      </c>
      <c r="H259" s="145" t="str">
        <f>(H102+H110+#REF!)*'Data - P&amp;L'!$D$29</f>
        <v>#REF!</v>
      </c>
      <c r="I259" s="145" t="str">
        <f>(I102+I110+#REF!)*'Data - P&amp;L'!$D$29</f>
        <v>#REF!</v>
      </c>
      <c r="J259" s="145" t="str">
        <f>(J102+J110+#REF!)*'Data - P&amp;L'!$D$29</f>
        <v>#REF!</v>
      </c>
      <c r="K259" s="145" t="str">
        <f>(K102+K110+#REF!)*'Data - P&amp;L'!$D$29</f>
        <v>#REF!</v>
      </c>
      <c r="L259" s="145" t="str">
        <f>(L102+L110+#REF!)*'Data - P&amp;L'!$D$29</f>
        <v>#REF!</v>
      </c>
      <c r="M259" s="145" t="str">
        <f>(M102+M110+#REF!)*'Data - P&amp;L'!$D$29</f>
        <v>#REF!</v>
      </c>
      <c r="N259" s="145" t="str">
        <f>(N102+N110+#REF!)*'Data - P&amp;L'!$D$29</f>
        <v>#REF!</v>
      </c>
      <c r="O259" s="145" t="str">
        <f>(O102+O110+#REF!)*'Data - P&amp;L'!$D$29</f>
        <v>#REF!</v>
      </c>
      <c r="P259" s="145" t="str">
        <f>(P102+P110+#REF!)*'Data - P&amp;L'!$D$29</f>
        <v>#REF!</v>
      </c>
      <c r="Q259" s="145" t="str">
        <f>(Q102+Q110+#REF!)*'Data - P&amp;L'!$D$29</f>
        <v>#REF!</v>
      </c>
      <c r="R259" s="145" t="str">
        <f>(R102+R110+#REF!)*'Data - P&amp;L'!$D$29</f>
        <v>#REF!</v>
      </c>
      <c r="S259" s="145" t="str">
        <f>(S102+S110+#REF!)*'Data - P&amp;L'!$D$29</f>
        <v>#REF!</v>
      </c>
      <c r="T259" s="145" t="str">
        <f>(T102+T110+#REF!)*'Data - P&amp;L'!$D$29</f>
        <v>#REF!</v>
      </c>
      <c r="U259" s="145" t="str">
        <f>(U102+U110+#REF!)*'Data - P&amp;L'!$D$29</f>
        <v>#REF!</v>
      </c>
      <c r="V259" s="145" t="str">
        <f>(V102+V110+#REF!)*'Data - P&amp;L'!$D$29</f>
        <v>#REF!</v>
      </c>
      <c r="W259" s="145" t="str">
        <f>(W102+W110+#REF!)*'Data - P&amp;L'!$D$29</f>
        <v>#REF!</v>
      </c>
      <c r="X259" s="145" t="str">
        <f>(X102+X110+#REF!)*'Data - P&amp;L'!$D$29</f>
        <v>#REF!</v>
      </c>
      <c r="Y259" s="145" t="str">
        <f>(Y102+Y110+#REF!)*'Data - P&amp;L'!$D$29</f>
        <v>#REF!</v>
      </c>
      <c r="Z259" s="145" t="str">
        <f>(Z102+Z110+#REF!)*'Data - P&amp;L'!$D$29</f>
        <v>#REF!</v>
      </c>
      <c r="AA259" s="145" t="str">
        <f>(AA102+AA110+#REF!)*'Data - P&amp;L'!$D$29</f>
        <v>#REF!</v>
      </c>
      <c r="AB259" s="145" t="str">
        <f>(AB102+AB110+#REF!)*'Data - P&amp;L'!$D$29</f>
        <v>#REF!</v>
      </c>
      <c r="AC259" s="145" t="str">
        <f>(AC102+AC110+#REF!)*'Data - P&amp;L'!$D$29</f>
        <v>#REF!</v>
      </c>
      <c r="AD259" s="145" t="str">
        <f>(AD102+AD110+#REF!)*'Data - P&amp;L'!$D$29</f>
        <v>#REF!</v>
      </c>
      <c r="AE259" s="145" t="str">
        <f>(AE102+AE110+#REF!)*'Data - P&amp;L'!$D$29</f>
        <v>#REF!</v>
      </c>
      <c r="AF259" s="145" t="str">
        <f>(AF102+AF110+#REF!)*'Data - P&amp;L'!$D$29</f>
        <v>#REF!</v>
      </c>
      <c r="AG259" s="940" t="str">
        <f t="shared" si="81"/>
        <v>#REF!</v>
      </c>
    </row>
    <row r="260" hidden="1" outlineLevel="1">
      <c r="A260" s="533" t="s">
        <v>2163</v>
      </c>
      <c r="B260" s="145" t="str">
        <f>(B102+B110+#REF!)*'Data - P&amp;L'!$D$30</f>
        <v>#REF!</v>
      </c>
      <c r="C260" s="145" t="str">
        <f>(C102+C110+#REF!)*'Data - P&amp;L'!$D$30</f>
        <v>#REF!</v>
      </c>
      <c r="D260" s="145" t="str">
        <f>(D102+D110+#REF!)*'Data - P&amp;L'!$D$30</f>
        <v>#REF!</v>
      </c>
      <c r="E260" s="145" t="str">
        <f>(E102+E110+#REF!)*'Data - P&amp;L'!$D$30</f>
        <v>#REF!</v>
      </c>
      <c r="F260" s="145" t="str">
        <f>(F102+F110+#REF!)*'Data - P&amp;L'!$D$30</f>
        <v>#REF!</v>
      </c>
      <c r="G260" s="145" t="str">
        <f>(G102+G110+#REF!)*'Data - P&amp;L'!$D$30</f>
        <v>#REF!</v>
      </c>
      <c r="H260" s="145" t="str">
        <f>(H102+H110+#REF!)*'Data - P&amp;L'!$D$30</f>
        <v>#REF!</v>
      </c>
      <c r="I260" s="145" t="str">
        <f>(I102+I110+#REF!)*'Data - P&amp;L'!$D$30</f>
        <v>#REF!</v>
      </c>
      <c r="J260" s="145" t="str">
        <f>(J102+J110+#REF!)*'Data - P&amp;L'!$D$30</f>
        <v>#REF!</v>
      </c>
      <c r="K260" s="145" t="str">
        <f>(K102+K110+#REF!)*'Data - P&amp;L'!$D$30</f>
        <v>#REF!</v>
      </c>
      <c r="L260" s="145" t="str">
        <f>(L102+L110+#REF!)*'Data - P&amp;L'!$D$30</f>
        <v>#REF!</v>
      </c>
      <c r="M260" s="145" t="str">
        <f>(M102+M110+#REF!)*'Data - P&amp;L'!$D$30</f>
        <v>#REF!</v>
      </c>
      <c r="N260" s="145" t="str">
        <f>(N102+N110+#REF!)*'Data - P&amp;L'!$D$30</f>
        <v>#REF!</v>
      </c>
      <c r="O260" s="145" t="str">
        <f>(O102+O110+#REF!)*'Data - P&amp;L'!$D$30</f>
        <v>#REF!</v>
      </c>
      <c r="P260" s="145" t="str">
        <f>(P102+P110+#REF!)*'Data - P&amp;L'!$D$30</f>
        <v>#REF!</v>
      </c>
      <c r="Q260" s="145" t="str">
        <f>(Q102+Q110+#REF!)*'Data - P&amp;L'!$D$30</f>
        <v>#REF!</v>
      </c>
      <c r="R260" s="145" t="str">
        <f>(R102+R110+#REF!)*'Data - P&amp;L'!$D$30</f>
        <v>#REF!</v>
      </c>
      <c r="S260" s="145" t="str">
        <f>(S102+S110+#REF!)*'Data - P&amp;L'!$D$30</f>
        <v>#REF!</v>
      </c>
      <c r="T260" s="145" t="str">
        <f>(T102+T110+#REF!)*'Data - P&amp;L'!$D$30</f>
        <v>#REF!</v>
      </c>
      <c r="U260" s="145" t="str">
        <f>(U102+U110+#REF!)*'Data - P&amp;L'!$D$30</f>
        <v>#REF!</v>
      </c>
      <c r="V260" s="145" t="str">
        <f>(V102+V110+#REF!)*'Data - P&amp;L'!$D$30</f>
        <v>#REF!</v>
      </c>
      <c r="W260" s="145" t="str">
        <f>(W102+W110+#REF!)*'Data - P&amp;L'!$D$30</f>
        <v>#REF!</v>
      </c>
      <c r="X260" s="145" t="str">
        <f>(X102+X110+#REF!)*'Data - P&amp;L'!$D$30</f>
        <v>#REF!</v>
      </c>
      <c r="Y260" s="145" t="str">
        <f>(Y102+Y110+#REF!)*'Data - P&amp;L'!$D$30</f>
        <v>#REF!</v>
      </c>
      <c r="Z260" s="145" t="str">
        <f>(Z102+Z110+#REF!)*'Data - P&amp;L'!$D$30</f>
        <v>#REF!</v>
      </c>
      <c r="AA260" s="145" t="str">
        <f>(AA102+AA110+#REF!)*'Data - P&amp;L'!$D$30</f>
        <v>#REF!</v>
      </c>
      <c r="AB260" s="145" t="str">
        <f>(AB102+AB110+#REF!)*'Data - P&amp;L'!$D$30</f>
        <v>#REF!</v>
      </c>
      <c r="AC260" s="145" t="str">
        <f>(AC102+AC110+#REF!)*'Data - P&amp;L'!$D$30</f>
        <v>#REF!</v>
      </c>
      <c r="AD260" s="145" t="str">
        <f>(AD102+AD110+#REF!)*'Data - P&amp;L'!$D$30</f>
        <v>#REF!</v>
      </c>
      <c r="AE260" s="145" t="str">
        <f>(AE102+AE110+#REF!)*'Data - P&amp;L'!$D$30</f>
        <v>#REF!</v>
      </c>
      <c r="AF260" s="145" t="str">
        <f>(AF102+AF110+#REF!)*'Data - P&amp;L'!$D$30</f>
        <v>#REF!</v>
      </c>
      <c r="AG260" s="940" t="str">
        <f t="shared" si="81"/>
        <v>#REF!</v>
      </c>
    </row>
    <row r="261" hidden="1" outlineLevel="1">
      <c r="A261" s="533" t="s">
        <v>2164</v>
      </c>
      <c r="B261" s="145" t="str">
        <f>(B102+B110+#REF!)*'Data - P&amp;L'!$D$31</f>
        <v>#REF!</v>
      </c>
      <c r="C261" s="145" t="str">
        <f>(C102+C110+#REF!)*'Data - P&amp;L'!$D$31</f>
        <v>#REF!</v>
      </c>
      <c r="D261" s="145" t="str">
        <f>(D102+D110+#REF!)*'Data - P&amp;L'!$D$31</f>
        <v>#REF!</v>
      </c>
      <c r="E261" s="145" t="str">
        <f>(E102+E110+#REF!)*'Data - P&amp;L'!$D$31</f>
        <v>#REF!</v>
      </c>
      <c r="F261" s="145" t="str">
        <f>(F102+F110+#REF!)*'Data - P&amp;L'!$D$31</f>
        <v>#REF!</v>
      </c>
      <c r="G261" s="145" t="str">
        <f>(G102+G110+#REF!)*'Data - P&amp;L'!$D$31</f>
        <v>#REF!</v>
      </c>
      <c r="H261" s="145" t="str">
        <f>(H102+H110+#REF!)*'Data - P&amp;L'!$D$31</f>
        <v>#REF!</v>
      </c>
      <c r="I261" s="145" t="str">
        <f>(I102+I110+#REF!)*'Data - P&amp;L'!$D$31</f>
        <v>#REF!</v>
      </c>
      <c r="J261" s="145" t="str">
        <f>(J102+J110+#REF!)*'Data - P&amp;L'!$D$31</f>
        <v>#REF!</v>
      </c>
      <c r="K261" s="145" t="str">
        <f>(K102+K110+#REF!)*'Data - P&amp;L'!$D$31</f>
        <v>#REF!</v>
      </c>
      <c r="L261" s="145" t="str">
        <f>(L102+L110+#REF!)*'Data - P&amp;L'!$D$31</f>
        <v>#REF!</v>
      </c>
      <c r="M261" s="145" t="str">
        <f>(M102+M110+#REF!)*'Data - P&amp;L'!$D$31</f>
        <v>#REF!</v>
      </c>
      <c r="N261" s="145" t="str">
        <f>(N102+N110+#REF!)*'Data - P&amp;L'!$D$31</f>
        <v>#REF!</v>
      </c>
      <c r="O261" s="145" t="str">
        <f>(O102+O110+#REF!)*'Data - P&amp;L'!$D$31</f>
        <v>#REF!</v>
      </c>
      <c r="P261" s="145" t="str">
        <f>(P102+P110+#REF!)*'Data - P&amp;L'!$D$31</f>
        <v>#REF!</v>
      </c>
      <c r="Q261" s="145" t="str">
        <f>(Q102+Q110+#REF!)*'Data - P&amp;L'!$D$31</f>
        <v>#REF!</v>
      </c>
      <c r="R261" s="145" t="str">
        <f>(R102+R110+#REF!)*'Data - P&amp;L'!$D$31</f>
        <v>#REF!</v>
      </c>
      <c r="S261" s="145" t="str">
        <f>(S102+S110+#REF!)*'Data - P&amp;L'!$D$31</f>
        <v>#REF!</v>
      </c>
      <c r="T261" s="145" t="str">
        <f>(T102+T110+#REF!)*'Data - P&amp;L'!$D$31</f>
        <v>#REF!</v>
      </c>
      <c r="U261" s="145" t="str">
        <f>(U102+U110+#REF!)*'Data - P&amp;L'!$D$31</f>
        <v>#REF!</v>
      </c>
      <c r="V261" s="145" t="str">
        <f>(V102+V110+#REF!)*'Data - P&amp;L'!$D$31</f>
        <v>#REF!</v>
      </c>
      <c r="W261" s="145" t="str">
        <f>(W102+W110+#REF!)*'Data - P&amp;L'!$D$31</f>
        <v>#REF!</v>
      </c>
      <c r="X261" s="145" t="str">
        <f>(X102+X110+#REF!)*'Data - P&amp;L'!$D$31</f>
        <v>#REF!</v>
      </c>
      <c r="Y261" s="145" t="str">
        <f>(Y102+Y110+#REF!)*'Data - P&amp;L'!$D$31</f>
        <v>#REF!</v>
      </c>
      <c r="Z261" s="145" t="str">
        <f>(Z102+Z110+#REF!)*'Data - P&amp;L'!$D$31</f>
        <v>#REF!</v>
      </c>
      <c r="AA261" s="145" t="str">
        <f>(AA102+AA110+#REF!)*'Data - P&amp;L'!$D$31</f>
        <v>#REF!</v>
      </c>
      <c r="AB261" s="145" t="str">
        <f>(AB102+AB110+#REF!)*'Data - P&amp;L'!$D$31</f>
        <v>#REF!</v>
      </c>
      <c r="AC261" s="145" t="str">
        <f>(AC102+AC110+#REF!)*'Data - P&amp;L'!$D$31</f>
        <v>#REF!</v>
      </c>
      <c r="AD261" s="145" t="str">
        <f>(AD102+AD110+#REF!)*'Data - P&amp;L'!$D$31</f>
        <v>#REF!</v>
      </c>
      <c r="AE261" s="145" t="str">
        <f>(AE102+AE110+#REF!)*'Data - P&amp;L'!$D$31</f>
        <v>#REF!</v>
      </c>
      <c r="AF261" s="145" t="str">
        <f>(AF102+AF110+#REF!)*'Data - P&amp;L'!$D$31</f>
        <v>#REF!</v>
      </c>
      <c r="AG261" s="940" t="str">
        <f t="shared" si="81"/>
        <v>#REF!</v>
      </c>
    </row>
    <row r="262" hidden="1" outlineLevel="1">
      <c r="A262" s="533" t="s">
        <v>2165</v>
      </c>
      <c r="B262" s="145" t="str">
        <f>(B102+B110+#REF!)*'Data - P&amp;L'!$D$32</f>
        <v>#REF!</v>
      </c>
      <c r="C262" s="145" t="str">
        <f>(C102+C110+#REF!)*'Data - P&amp;L'!$D$32</f>
        <v>#REF!</v>
      </c>
      <c r="D262" s="145" t="str">
        <f>(D102+D110+#REF!)*'Data - P&amp;L'!$D$32</f>
        <v>#REF!</v>
      </c>
      <c r="E262" s="145" t="str">
        <f>(E102+E110+#REF!)*'Data - P&amp;L'!$D$32</f>
        <v>#REF!</v>
      </c>
      <c r="F262" s="145" t="str">
        <f>(F102+F110+#REF!)*'Data - P&amp;L'!$D$32</f>
        <v>#REF!</v>
      </c>
      <c r="G262" s="145" t="str">
        <f>(G102+G110+#REF!)*'Data - P&amp;L'!$D$32</f>
        <v>#REF!</v>
      </c>
      <c r="H262" s="145" t="str">
        <f>(H102+H110+#REF!)*'Data - P&amp;L'!$D$32</f>
        <v>#REF!</v>
      </c>
      <c r="I262" s="145" t="str">
        <f>(I102+I110+#REF!)*'Data - P&amp;L'!$D$32</f>
        <v>#REF!</v>
      </c>
      <c r="J262" s="145" t="str">
        <f>(J102+J110+#REF!)*'Data - P&amp;L'!$D$32</f>
        <v>#REF!</v>
      </c>
      <c r="K262" s="145" t="str">
        <f>(K102+K110+#REF!)*'Data - P&amp;L'!$D$32</f>
        <v>#REF!</v>
      </c>
      <c r="L262" s="145" t="str">
        <f>(L102+L110+#REF!)*'Data - P&amp;L'!$D$32</f>
        <v>#REF!</v>
      </c>
      <c r="M262" s="145" t="str">
        <f>(M102+M110+#REF!)*'Data - P&amp;L'!$D$32</f>
        <v>#REF!</v>
      </c>
      <c r="N262" s="145" t="str">
        <f>(N102+N110+#REF!)*'Data - P&amp;L'!$D$32</f>
        <v>#REF!</v>
      </c>
      <c r="O262" s="145" t="str">
        <f>(O102+O110+#REF!)*'Data - P&amp;L'!$D$32</f>
        <v>#REF!</v>
      </c>
      <c r="P262" s="145" t="str">
        <f>(P102+P110+#REF!)*'Data - P&amp;L'!$D$32</f>
        <v>#REF!</v>
      </c>
      <c r="Q262" s="145" t="str">
        <f>(Q102+Q110+#REF!)*'Data - P&amp;L'!$D$32</f>
        <v>#REF!</v>
      </c>
      <c r="R262" s="145" t="str">
        <f>(R102+R110+#REF!)*'Data - P&amp;L'!$D$32</f>
        <v>#REF!</v>
      </c>
      <c r="S262" s="145" t="str">
        <f>(S102+S110+#REF!)*'Data - P&amp;L'!$D$32</f>
        <v>#REF!</v>
      </c>
      <c r="T262" s="145" t="str">
        <f>(T102+T110+#REF!)*'Data - P&amp;L'!$D$32</f>
        <v>#REF!</v>
      </c>
      <c r="U262" s="145" t="str">
        <f>(U102+U110+#REF!)*'Data - P&amp;L'!$D$32</f>
        <v>#REF!</v>
      </c>
      <c r="V262" s="145" t="str">
        <f>(V102+V110+#REF!)*'Data - P&amp;L'!$D$32</f>
        <v>#REF!</v>
      </c>
      <c r="W262" s="145" t="str">
        <f>(W102+W110+#REF!)*'Data - P&amp;L'!$D$32</f>
        <v>#REF!</v>
      </c>
      <c r="X262" s="145" t="str">
        <f>(X102+X110+#REF!)*'Data - P&amp;L'!$D$32</f>
        <v>#REF!</v>
      </c>
      <c r="Y262" s="145" t="str">
        <f>(Y102+Y110+#REF!)*'Data - P&amp;L'!$D$32</f>
        <v>#REF!</v>
      </c>
      <c r="Z262" s="145" t="str">
        <f>(Z102+Z110+#REF!)*'Data - P&amp;L'!$D$32</f>
        <v>#REF!</v>
      </c>
      <c r="AA262" s="145" t="str">
        <f>(AA102+AA110+#REF!)*'Data - P&amp;L'!$D$32</f>
        <v>#REF!</v>
      </c>
      <c r="AB262" s="145" t="str">
        <f>(AB102+AB110+#REF!)*'Data - P&amp;L'!$D$32</f>
        <v>#REF!</v>
      </c>
      <c r="AC262" s="145" t="str">
        <f>(AC102+AC110+#REF!)*'Data - P&amp;L'!$D$32</f>
        <v>#REF!</v>
      </c>
      <c r="AD262" s="145" t="str">
        <f>(AD102+AD110+#REF!)*'Data - P&amp;L'!$D$32</f>
        <v>#REF!</v>
      </c>
      <c r="AE262" s="145" t="str">
        <f>(AE102+AE110+#REF!)*'Data - P&amp;L'!$D$32</f>
        <v>#REF!</v>
      </c>
      <c r="AF262" s="145" t="str">
        <f>(AF102+AF110+#REF!)*'Data - P&amp;L'!$D$32</f>
        <v>#REF!</v>
      </c>
      <c r="AG262" s="940" t="str">
        <f t="shared" si="81"/>
        <v>#REF!</v>
      </c>
    </row>
    <row r="263" hidden="1" outlineLevel="1">
      <c r="A263" s="977" t="s">
        <v>2166</v>
      </c>
      <c r="B263" s="979" t="str">
        <f>(B102+B110+#REF!)*'Data - P&amp;L'!$D$33</f>
        <v>#REF!</v>
      </c>
      <c r="C263" s="979" t="str">
        <f>(C102+C110+#REF!)*'Data - P&amp;L'!$D$33</f>
        <v>#REF!</v>
      </c>
      <c r="D263" s="979" t="str">
        <f>(D102+D110+#REF!)*'Data - P&amp;L'!$D$33</f>
        <v>#REF!</v>
      </c>
      <c r="E263" s="979" t="str">
        <f>(E102+E110+#REF!)*'Data - P&amp;L'!$D$33</f>
        <v>#REF!</v>
      </c>
      <c r="F263" s="979" t="str">
        <f>(F102+F110+#REF!)*'Data - P&amp;L'!$D$33</f>
        <v>#REF!</v>
      </c>
      <c r="G263" s="979" t="str">
        <f>(G102+G110+#REF!)*'Data - P&amp;L'!$D$33</f>
        <v>#REF!</v>
      </c>
      <c r="H263" s="979" t="str">
        <f>(H102+H110+#REF!)*'Data - P&amp;L'!$D$33</f>
        <v>#REF!</v>
      </c>
      <c r="I263" s="979" t="str">
        <f>(I102+I110+#REF!)*'Data - P&amp;L'!$D$33</f>
        <v>#REF!</v>
      </c>
      <c r="J263" s="979" t="str">
        <f>(J102+J110+#REF!)*'Data - P&amp;L'!$D$33</f>
        <v>#REF!</v>
      </c>
      <c r="K263" s="979" t="str">
        <f>(K102+K110+#REF!)*'Data - P&amp;L'!$D$33</f>
        <v>#REF!</v>
      </c>
      <c r="L263" s="979" t="str">
        <f>(L102+L110+#REF!)*'Data - P&amp;L'!$D$33</f>
        <v>#REF!</v>
      </c>
      <c r="M263" s="979" t="str">
        <f>(M102+M110+#REF!)*'Data - P&amp;L'!$D$33</f>
        <v>#REF!</v>
      </c>
      <c r="N263" s="979" t="str">
        <f>(N102+N110+#REF!)*'Data - P&amp;L'!$D$33</f>
        <v>#REF!</v>
      </c>
      <c r="O263" s="979" t="str">
        <f>(O102+O110+#REF!)*'Data - P&amp;L'!$D$33</f>
        <v>#REF!</v>
      </c>
      <c r="P263" s="979" t="str">
        <f>(P102+P110+#REF!)*'Data - P&amp;L'!$D$33</f>
        <v>#REF!</v>
      </c>
      <c r="Q263" s="979" t="str">
        <f>(Q102+Q110+#REF!)*'Data - P&amp;L'!$D$33</f>
        <v>#REF!</v>
      </c>
      <c r="R263" s="979" t="str">
        <f>(R102+R110+#REF!)*'Data - P&amp;L'!$D$33</f>
        <v>#REF!</v>
      </c>
      <c r="S263" s="979" t="str">
        <f>(S102+S110+#REF!)*'Data - P&amp;L'!$D$33</f>
        <v>#REF!</v>
      </c>
      <c r="T263" s="979" t="str">
        <f>(T102+T110+#REF!)*'Data - P&amp;L'!$D$33</f>
        <v>#REF!</v>
      </c>
      <c r="U263" s="979" t="str">
        <f>(U102+U110+#REF!)*'Data - P&amp;L'!$D$33</f>
        <v>#REF!</v>
      </c>
      <c r="V263" s="979" t="str">
        <f>(V102+V110+#REF!)*'Data - P&amp;L'!$D$33</f>
        <v>#REF!</v>
      </c>
      <c r="W263" s="979" t="str">
        <f>(W102+W110+#REF!)*'Data - P&amp;L'!$D$33</f>
        <v>#REF!</v>
      </c>
      <c r="X263" s="979" t="str">
        <f>(X102+X110+#REF!)*'Data - P&amp;L'!$D$33</f>
        <v>#REF!</v>
      </c>
      <c r="Y263" s="979" t="str">
        <f>(Y102+Y110+#REF!)*'Data - P&amp;L'!$D$33</f>
        <v>#REF!</v>
      </c>
      <c r="Z263" s="979" t="str">
        <f>(Z102+Z110+#REF!)*'Data - P&amp;L'!$D$33</f>
        <v>#REF!</v>
      </c>
      <c r="AA263" s="979" t="str">
        <f>(AA102+AA110+#REF!)*'Data - P&amp;L'!$D$33</f>
        <v>#REF!</v>
      </c>
      <c r="AB263" s="979" t="str">
        <f>(AB102+AB110+#REF!)*'Data - P&amp;L'!$D$33</f>
        <v>#REF!</v>
      </c>
      <c r="AC263" s="979" t="str">
        <f>(AC102+AC110+#REF!)*'Data - P&amp;L'!$D$33</f>
        <v>#REF!</v>
      </c>
      <c r="AD263" s="979" t="str">
        <f>(AD102+AD110+#REF!)*'Data - P&amp;L'!$D$33</f>
        <v>#REF!</v>
      </c>
      <c r="AE263" s="979" t="str">
        <f>(AE102+AE110+#REF!)*'Data - P&amp;L'!$D$33</f>
        <v>#REF!</v>
      </c>
      <c r="AF263" s="979" t="str">
        <f>(AF102+AF110+#REF!)*'Data - P&amp;L'!$D$33</f>
        <v>#REF!</v>
      </c>
      <c r="AG263" s="940" t="str">
        <f t="shared" si="81"/>
        <v>#REF!</v>
      </c>
    </row>
    <row r="264">
      <c r="A264" s="382" t="s">
        <v>2169</v>
      </c>
      <c r="B264" s="145" t="str">
        <f t="shared" ref="B264:AF264" si="82">sum(B230:B263)</f>
        <v>#REF!</v>
      </c>
      <c r="C264" s="145" t="str">
        <f t="shared" si="82"/>
        <v>#REF!</v>
      </c>
      <c r="D264" s="145" t="str">
        <f t="shared" si="82"/>
        <v>#REF!</v>
      </c>
      <c r="E264" s="145" t="str">
        <f t="shared" si="82"/>
        <v>#REF!</v>
      </c>
      <c r="F264" s="145" t="str">
        <f t="shared" si="82"/>
        <v>#REF!</v>
      </c>
      <c r="G264" s="145" t="str">
        <f t="shared" si="82"/>
        <v>#REF!</v>
      </c>
      <c r="H264" s="145" t="str">
        <f t="shared" si="82"/>
        <v>#REF!</v>
      </c>
      <c r="I264" s="145" t="str">
        <f t="shared" si="82"/>
        <v>#REF!</v>
      </c>
      <c r="J264" s="145" t="str">
        <f t="shared" si="82"/>
        <v>#REF!</v>
      </c>
      <c r="K264" s="145" t="str">
        <f t="shared" si="82"/>
        <v>#REF!</v>
      </c>
      <c r="L264" s="145" t="str">
        <f t="shared" si="82"/>
        <v>#REF!</v>
      </c>
      <c r="M264" s="145" t="str">
        <f t="shared" si="82"/>
        <v>#REF!</v>
      </c>
      <c r="N264" s="145" t="str">
        <f t="shared" si="82"/>
        <v>#REF!</v>
      </c>
      <c r="O264" s="145" t="str">
        <f t="shared" si="82"/>
        <v>#REF!</v>
      </c>
      <c r="P264" s="145" t="str">
        <f t="shared" si="82"/>
        <v>#REF!</v>
      </c>
      <c r="Q264" s="145" t="str">
        <f t="shared" si="82"/>
        <v>#REF!</v>
      </c>
      <c r="R264" s="145" t="str">
        <f t="shared" si="82"/>
        <v>#REF!</v>
      </c>
      <c r="S264" s="145" t="str">
        <f t="shared" si="82"/>
        <v>#REF!</v>
      </c>
      <c r="T264" s="145" t="str">
        <f t="shared" si="82"/>
        <v>#REF!</v>
      </c>
      <c r="U264" s="145" t="str">
        <f t="shared" si="82"/>
        <v>#REF!</v>
      </c>
      <c r="V264" s="145" t="str">
        <f t="shared" si="82"/>
        <v>#REF!</v>
      </c>
      <c r="W264" s="145" t="str">
        <f t="shared" si="82"/>
        <v>#REF!</v>
      </c>
      <c r="X264" s="145" t="str">
        <f t="shared" si="82"/>
        <v>#REF!</v>
      </c>
      <c r="Y264" s="145" t="str">
        <f t="shared" si="82"/>
        <v>#REF!</v>
      </c>
      <c r="Z264" s="145" t="str">
        <f t="shared" si="82"/>
        <v>#REF!</v>
      </c>
      <c r="AA264" s="145" t="str">
        <f t="shared" si="82"/>
        <v>#REF!</v>
      </c>
      <c r="AB264" s="145" t="str">
        <f t="shared" si="82"/>
        <v>#REF!</v>
      </c>
      <c r="AC264" s="145" t="str">
        <f t="shared" si="82"/>
        <v>#REF!</v>
      </c>
      <c r="AD264" s="145" t="str">
        <f t="shared" si="82"/>
        <v>#REF!</v>
      </c>
      <c r="AE264" s="145" t="str">
        <f t="shared" si="82"/>
        <v>#REF!</v>
      </c>
      <c r="AF264" s="145" t="str">
        <f t="shared" si="82"/>
        <v>#REF!</v>
      </c>
      <c r="AG264" s="940"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80" t="s">
        <v>2170</v>
      </c>
      <c r="H1" s="981"/>
      <c r="I1" s="981"/>
      <c r="J1" s="981"/>
      <c r="K1" s="981"/>
      <c r="L1" s="981"/>
      <c r="M1" s="981"/>
      <c r="N1" s="981"/>
      <c r="O1" s="981"/>
      <c r="P1" s="981"/>
      <c r="Q1" s="981"/>
      <c r="R1" s="981"/>
      <c r="S1" s="981"/>
      <c r="T1" s="981"/>
      <c r="U1" s="981"/>
      <c r="V1" s="981"/>
      <c r="W1" s="981"/>
      <c r="X1" s="981"/>
      <c r="Y1" s="981"/>
      <c r="Z1" s="981"/>
      <c r="AA1" s="981"/>
      <c r="AB1" s="981"/>
      <c r="AC1" s="981"/>
      <c r="AD1" s="981"/>
      <c r="AE1" s="981"/>
      <c r="AF1" s="981"/>
      <c r="AG1" s="981"/>
      <c r="AH1" s="981"/>
      <c r="AI1" s="981"/>
      <c r="AJ1" s="981"/>
      <c r="AK1" s="981"/>
      <c r="AL1" s="16"/>
      <c r="AM1" s="16"/>
      <c r="AN1" s="16"/>
      <c r="AO1" s="611"/>
      <c r="AP1" s="2"/>
      <c r="AQ1" s="2"/>
      <c r="AR1" s="2"/>
      <c r="AS1" s="2"/>
      <c r="AT1" s="2"/>
      <c r="AU1" s="2"/>
      <c r="AV1" s="2"/>
      <c r="AW1" s="2"/>
      <c r="AX1" s="2"/>
      <c r="AY1" s="2"/>
      <c r="AZ1" s="2"/>
      <c r="BA1" s="2"/>
      <c r="BB1" s="2"/>
      <c r="BC1" s="2"/>
    </row>
    <row r="2">
      <c r="A2" s="980" t="s">
        <v>2171</v>
      </c>
      <c r="H2" s="981"/>
      <c r="I2" s="981"/>
      <c r="J2" s="981"/>
      <c r="K2" s="981"/>
      <c r="L2" s="981"/>
      <c r="M2" s="981"/>
      <c r="N2" s="981"/>
      <c r="O2" s="981"/>
      <c r="P2" s="981"/>
      <c r="Q2" s="981"/>
      <c r="R2" s="981"/>
      <c r="S2" s="981"/>
      <c r="T2" s="981"/>
      <c r="U2" s="981"/>
      <c r="V2" s="981"/>
      <c r="W2" s="981"/>
      <c r="X2" s="981"/>
      <c r="Y2" s="981"/>
      <c r="Z2" s="981"/>
      <c r="AA2" s="981"/>
      <c r="AB2" s="981"/>
      <c r="AC2" s="981"/>
      <c r="AD2" s="981"/>
      <c r="AE2" s="981"/>
      <c r="AF2" s="981"/>
      <c r="AG2" s="981"/>
      <c r="AH2" s="981"/>
      <c r="AI2" s="981"/>
      <c r="AJ2" s="981"/>
      <c r="AK2" s="981"/>
      <c r="AL2" s="16"/>
      <c r="AM2" s="16"/>
      <c r="AN2" s="16"/>
      <c r="AO2" s="611"/>
      <c r="AP2" s="2"/>
      <c r="AQ2" s="2"/>
      <c r="AR2" s="2"/>
      <c r="AS2" s="2"/>
      <c r="AT2" s="2"/>
      <c r="AU2" s="2"/>
      <c r="AV2" s="2"/>
      <c r="AW2" s="2"/>
      <c r="AX2" s="2"/>
      <c r="AY2" s="2"/>
      <c r="AZ2" s="2"/>
      <c r="BA2" s="2"/>
      <c r="BB2" s="2"/>
      <c r="BC2" s="2"/>
    </row>
    <row r="3">
      <c r="A3" s="980" t="s">
        <v>2172</v>
      </c>
      <c r="H3" s="981"/>
      <c r="I3" s="981"/>
      <c r="J3" s="981"/>
      <c r="K3" s="981"/>
      <c r="L3" s="981"/>
      <c r="M3" s="981"/>
      <c r="N3" s="981"/>
      <c r="O3" s="981"/>
      <c r="P3" s="981"/>
      <c r="Q3" s="981"/>
      <c r="R3" s="981"/>
      <c r="S3" s="981"/>
      <c r="T3" s="981"/>
      <c r="U3" s="981"/>
      <c r="V3" s="981"/>
      <c r="W3" s="981"/>
      <c r="X3" s="981"/>
      <c r="Y3" s="981"/>
      <c r="Z3" s="981"/>
      <c r="AA3" s="981"/>
      <c r="AB3" s="981"/>
      <c r="AC3" s="981"/>
      <c r="AD3" s="981"/>
      <c r="AE3" s="981"/>
      <c r="AF3" s="981"/>
      <c r="AG3" s="981"/>
      <c r="AH3" s="981"/>
      <c r="AI3" s="981"/>
      <c r="AJ3" s="981"/>
      <c r="AK3" s="981"/>
      <c r="AL3" s="16"/>
      <c r="AM3" s="16"/>
      <c r="AN3" s="16"/>
      <c r="AO3" s="611"/>
      <c r="AP3" s="2"/>
      <c r="AQ3" s="2"/>
      <c r="AR3" s="2"/>
      <c r="AS3" s="2"/>
      <c r="AT3" s="2"/>
      <c r="AU3" s="2"/>
      <c r="AV3" s="2"/>
      <c r="AW3" s="2"/>
      <c r="AX3" s="2"/>
      <c r="AY3" s="2"/>
      <c r="AZ3" s="2"/>
      <c r="BA3" s="2"/>
      <c r="BB3" s="2"/>
      <c r="BC3" s="2"/>
    </row>
    <row r="4">
      <c r="A4" s="980" t="s">
        <v>2173</v>
      </c>
      <c r="H4" s="981"/>
      <c r="I4" s="981"/>
      <c r="J4" s="981"/>
      <c r="K4" s="981"/>
      <c r="L4" s="981"/>
      <c r="M4" s="981"/>
      <c r="N4" s="981"/>
      <c r="O4" s="981"/>
      <c r="P4" s="981"/>
      <c r="Q4" s="981"/>
      <c r="R4" s="981"/>
      <c r="S4" s="981"/>
      <c r="T4" s="981"/>
      <c r="U4" s="981"/>
      <c r="V4" s="981"/>
      <c r="W4" s="981"/>
      <c r="X4" s="981"/>
      <c r="Y4" s="981"/>
      <c r="Z4" s="981"/>
      <c r="AA4" s="981"/>
      <c r="AB4" s="981"/>
      <c r="AC4" s="981"/>
      <c r="AD4" s="981"/>
      <c r="AE4" s="981"/>
      <c r="AF4" s="981"/>
      <c r="AG4" s="981"/>
      <c r="AH4" s="981"/>
      <c r="AI4" s="981"/>
      <c r="AJ4" s="981"/>
      <c r="AK4" s="981"/>
      <c r="AL4" s="16"/>
      <c r="AM4" s="982"/>
      <c r="AN4" s="16"/>
      <c r="AO4" s="611"/>
      <c r="AP4" s="2"/>
      <c r="AQ4" s="2"/>
      <c r="AR4" s="2"/>
      <c r="AS4" s="2"/>
      <c r="AT4" s="2"/>
      <c r="AU4" s="2"/>
      <c r="AV4" s="2"/>
      <c r="AW4" s="2"/>
      <c r="AX4" s="2"/>
      <c r="AY4" s="2"/>
      <c r="AZ4" s="2"/>
      <c r="BA4" s="2"/>
      <c r="BB4" s="2"/>
      <c r="BC4" s="2"/>
    </row>
    <row r="5">
      <c r="A5" s="980" t="s">
        <v>2174</v>
      </c>
      <c r="AL5" s="16"/>
      <c r="AM5" s="16"/>
      <c r="AN5" s="16"/>
      <c r="AO5" s="611"/>
      <c r="AP5" s="2"/>
      <c r="AQ5" s="2"/>
      <c r="AR5" s="2"/>
      <c r="AS5" s="2"/>
      <c r="AT5" s="2"/>
      <c r="AU5" s="2"/>
      <c r="AV5" s="2"/>
      <c r="AW5" s="2"/>
      <c r="AX5" s="2"/>
      <c r="AY5" s="2"/>
      <c r="AZ5" s="2"/>
      <c r="BA5" s="2"/>
      <c r="BB5" s="2"/>
      <c r="BC5" s="2"/>
    </row>
    <row r="6">
      <c r="A6" s="980" t="s">
        <v>2175</v>
      </c>
      <c r="AO6" s="611"/>
      <c r="AP6" s="2"/>
      <c r="AQ6" s="2"/>
      <c r="AR6" s="2"/>
      <c r="AS6" s="2"/>
      <c r="AT6" s="2"/>
      <c r="AU6" s="2"/>
      <c r="AV6" s="2"/>
      <c r="AW6" s="2"/>
      <c r="AX6" s="2"/>
      <c r="AY6" s="2"/>
      <c r="AZ6" s="2"/>
      <c r="BA6" s="2"/>
      <c r="BB6" s="2"/>
      <c r="BC6" s="2"/>
    </row>
    <row r="7">
      <c r="A7" s="980" t="s">
        <v>2176</v>
      </c>
      <c r="AN7" s="16"/>
      <c r="AO7" s="611"/>
      <c r="AP7" s="2"/>
      <c r="AQ7" s="2"/>
      <c r="AR7" s="2"/>
      <c r="AS7" s="2"/>
      <c r="AT7" s="2"/>
      <c r="AU7" s="2"/>
      <c r="AV7" s="2"/>
      <c r="AW7" s="2"/>
      <c r="AX7" s="2"/>
      <c r="AY7" s="2"/>
      <c r="AZ7" s="2"/>
      <c r="BA7" s="2"/>
      <c r="BB7" s="2"/>
      <c r="BC7" s="2"/>
    </row>
    <row r="8">
      <c r="A8" s="980" t="s">
        <v>2177</v>
      </c>
      <c r="H8" s="981"/>
      <c r="I8" s="981"/>
      <c r="J8" s="981"/>
      <c r="K8" s="981"/>
      <c r="L8" s="981"/>
      <c r="M8" s="981"/>
      <c r="N8" s="981"/>
      <c r="O8" s="981"/>
      <c r="P8" s="981"/>
      <c r="Q8" s="981"/>
      <c r="R8" s="981"/>
      <c r="S8" s="981"/>
      <c r="T8" s="981"/>
      <c r="U8" s="981"/>
      <c r="V8" s="981"/>
      <c r="W8" s="981"/>
      <c r="X8" s="981"/>
      <c r="Y8" s="981"/>
      <c r="Z8" s="981"/>
      <c r="AA8" s="981"/>
      <c r="AB8" s="981"/>
      <c r="AC8" s="981"/>
      <c r="AD8" s="981"/>
      <c r="AE8" s="981"/>
      <c r="AF8" s="981"/>
      <c r="AG8" s="981"/>
      <c r="AH8" s="981"/>
      <c r="AI8" s="981"/>
      <c r="AJ8" s="981"/>
      <c r="AK8" s="981"/>
      <c r="AL8" s="16"/>
      <c r="AM8" s="16"/>
      <c r="AN8" s="16"/>
      <c r="AO8" s="611"/>
      <c r="AP8" s="2"/>
      <c r="AQ8" s="2"/>
      <c r="AR8" s="2"/>
      <c r="AS8" s="2"/>
      <c r="AT8" s="2"/>
      <c r="AU8" s="2"/>
      <c r="AV8" s="2"/>
      <c r="AW8" s="2"/>
      <c r="AX8" s="2"/>
      <c r="AY8" s="2"/>
      <c r="AZ8" s="2"/>
      <c r="BA8" s="2"/>
      <c r="BB8" s="2"/>
      <c r="BC8" s="2"/>
    </row>
    <row r="9">
      <c r="A9" s="983"/>
      <c r="B9" s="983"/>
      <c r="C9" s="2"/>
      <c r="D9" s="2"/>
      <c r="E9" s="2"/>
      <c r="F9" s="2"/>
      <c r="G9" s="984"/>
      <c r="H9" s="984"/>
      <c r="I9" s="984"/>
      <c r="J9" s="984"/>
      <c r="K9" s="984"/>
      <c r="L9" s="984"/>
      <c r="M9" s="984"/>
      <c r="N9" s="984"/>
      <c r="O9" s="984"/>
      <c r="P9" s="984"/>
      <c r="Q9" s="984"/>
      <c r="R9" s="984"/>
      <c r="S9" s="984"/>
      <c r="T9" s="984"/>
      <c r="U9" s="984"/>
      <c r="V9" s="984"/>
      <c r="W9" s="984"/>
      <c r="X9" s="984"/>
      <c r="Y9" s="984"/>
      <c r="Z9" s="984"/>
      <c r="AA9" s="984"/>
      <c r="AB9" s="984"/>
      <c r="AC9" s="984"/>
      <c r="AD9" s="984"/>
      <c r="AE9" s="984"/>
      <c r="AF9" s="984"/>
      <c r="AG9" s="984"/>
      <c r="AH9" s="984"/>
      <c r="AI9" s="984"/>
      <c r="AJ9" s="984"/>
      <c r="AK9" s="984"/>
      <c r="AL9" s="611"/>
      <c r="AM9" s="611"/>
      <c r="AN9" s="611"/>
      <c r="AO9" s="611"/>
      <c r="AP9" s="2"/>
      <c r="AQ9" s="2"/>
      <c r="AR9" s="2"/>
      <c r="AS9" s="2"/>
      <c r="AT9" s="2"/>
      <c r="AU9" s="2"/>
      <c r="AV9" s="2"/>
      <c r="AW9" s="2"/>
      <c r="AX9" s="2"/>
      <c r="AY9" s="2"/>
      <c r="AZ9" s="2"/>
      <c r="BA9" s="2"/>
      <c r="BB9" s="2"/>
      <c r="BC9" s="2"/>
    </row>
    <row r="10">
      <c r="A10" s="985" t="s">
        <v>2178</v>
      </c>
      <c r="B10" s="658"/>
      <c r="C10" s="986" t="s">
        <v>2179</v>
      </c>
      <c r="D10" s="986" t="s">
        <v>2180</v>
      </c>
      <c r="E10" s="986" t="s">
        <v>2181</v>
      </c>
      <c r="F10" s="986" t="s">
        <v>2182</v>
      </c>
      <c r="G10" s="987" t="s">
        <v>2183</v>
      </c>
      <c r="H10" s="987" t="s">
        <v>2184</v>
      </c>
      <c r="I10" s="987" t="s">
        <v>2185</v>
      </c>
      <c r="J10" s="987" t="s">
        <v>2186</v>
      </c>
      <c r="K10" s="987" t="s">
        <v>2187</v>
      </c>
      <c r="L10" s="987" t="s">
        <v>2188</v>
      </c>
      <c r="M10" s="987" t="s">
        <v>2189</v>
      </c>
      <c r="N10" s="987" t="s">
        <v>2190</v>
      </c>
      <c r="O10" s="987" t="s">
        <v>2191</v>
      </c>
      <c r="P10" s="987" t="s">
        <v>2192</v>
      </c>
      <c r="Q10" s="987" t="s">
        <v>2193</v>
      </c>
      <c r="R10" s="987" t="s">
        <v>2194</v>
      </c>
      <c r="S10" s="987" t="s">
        <v>2195</v>
      </c>
      <c r="T10" s="987" t="s">
        <v>2196</v>
      </c>
      <c r="U10" s="987" t="s">
        <v>2197</v>
      </c>
      <c r="V10" s="987" t="s">
        <v>2198</v>
      </c>
      <c r="W10" s="987" t="s">
        <v>2199</v>
      </c>
      <c r="X10" s="987" t="s">
        <v>2200</v>
      </c>
      <c r="Y10" s="987" t="s">
        <v>2201</v>
      </c>
      <c r="Z10" s="987" t="s">
        <v>2202</v>
      </c>
      <c r="AA10" s="987" t="s">
        <v>2203</v>
      </c>
      <c r="AB10" s="987" t="s">
        <v>2204</v>
      </c>
      <c r="AC10" s="987" t="s">
        <v>2205</v>
      </c>
      <c r="AD10" s="987" t="s">
        <v>2206</v>
      </c>
      <c r="AE10" s="987" t="s">
        <v>2207</v>
      </c>
      <c r="AF10" s="987" t="s">
        <v>2208</v>
      </c>
      <c r="AG10" s="987" t="s">
        <v>2209</v>
      </c>
      <c r="AH10" s="987" t="s">
        <v>2210</v>
      </c>
      <c r="AI10" s="987" t="s">
        <v>2211</v>
      </c>
      <c r="AJ10" s="987" t="s">
        <v>2212</v>
      </c>
      <c r="AK10" s="987" t="s">
        <v>2213</v>
      </c>
      <c r="AL10" s="611" t="s">
        <v>2214</v>
      </c>
      <c r="AM10" s="611" t="s">
        <v>2215</v>
      </c>
      <c r="AN10" s="611" t="s">
        <v>2216</v>
      </c>
      <c r="AO10" s="611" t="s">
        <v>2217</v>
      </c>
      <c r="AP10" s="2"/>
      <c r="AQ10" s="2"/>
      <c r="AR10" s="2"/>
      <c r="AS10" s="2"/>
      <c r="AT10" s="2"/>
      <c r="AU10" s="2"/>
      <c r="AV10" s="2"/>
      <c r="AW10" s="2"/>
      <c r="AX10" s="2"/>
      <c r="AY10" s="2"/>
      <c r="AZ10" s="2"/>
      <c r="BA10" s="2"/>
      <c r="BB10" s="2"/>
      <c r="BC10" s="2"/>
    </row>
    <row r="11">
      <c r="A11" s="988" t="s">
        <v>2218</v>
      </c>
      <c r="B11" s="989" t="s">
        <v>2219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90" t="s">
        <v>2220</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90" t="s">
        <v>2221</v>
      </c>
      <c r="G13" s="991">
        <v>0.3098949992935971</v>
      </c>
      <c r="H13" s="3"/>
      <c r="I13" s="3"/>
      <c r="J13" s="3"/>
      <c r="K13" s="3"/>
      <c r="L13" s="991">
        <v>0.31192169759475546</v>
      </c>
      <c r="M13" s="3"/>
      <c r="N13" s="3"/>
      <c r="O13" s="3"/>
      <c r="P13" s="3"/>
      <c r="Q13" s="991">
        <v>0.29415803897988385</v>
      </c>
      <c r="R13" s="3"/>
      <c r="S13" s="3"/>
      <c r="T13" s="3"/>
      <c r="U13" s="3"/>
      <c r="V13" s="991">
        <v>0.3086533518418032</v>
      </c>
      <c r="W13" s="3"/>
      <c r="X13" s="3"/>
      <c r="Y13" s="3"/>
      <c r="Z13" s="3"/>
      <c r="AA13" s="991">
        <v>0.31000241750316254</v>
      </c>
      <c r="AB13" s="3"/>
      <c r="AC13" s="3"/>
      <c r="AD13" s="3"/>
      <c r="AE13" s="3"/>
      <c r="AF13" s="991">
        <v>0.2798240892753884</v>
      </c>
      <c r="AG13" s="992">
        <v>0.2785</v>
      </c>
      <c r="AH13" s="992">
        <v>0.2856</v>
      </c>
      <c r="AI13" s="992">
        <v>0.3275</v>
      </c>
      <c r="AJ13" s="992">
        <v>0.18</v>
      </c>
      <c r="AK13" s="3"/>
      <c r="AL13" s="3"/>
      <c r="AM13" s="3"/>
      <c r="AN13" s="3"/>
      <c r="AO13" s="3"/>
    </row>
    <row r="14">
      <c r="B14" s="990" t="s">
        <v>2222</v>
      </c>
      <c r="G14" s="991">
        <v>0.250980812076589</v>
      </c>
      <c r="H14" s="3"/>
      <c r="I14" s="3"/>
      <c r="J14" s="3"/>
      <c r="K14" s="3"/>
      <c r="L14" s="991">
        <v>0.16544529700030713</v>
      </c>
      <c r="M14" s="3"/>
      <c r="N14" s="3"/>
      <c r="O14" s="3"/>
      <c r="P14" s="3"/>
      <c r="Q14" s="991">
        <v>0.16328349033786654</v>
      </c>
      <c r="R14" s="3"/>
      <c r="S14" s="3"/>
      <c r="T14" s="3"/>
      <c r="U14" s="3"/>
      <c r="V14" s="991">
        <v>0.23704978506865568</v>
      </c>
      <c r="W14" s="3"/>
      <c r="X14" s="3"/>
      <c r="Y14" s="3"/>
      <c r="Z14" s="3"/>
      <c r="AA14" s="991">
        <v>0.2729430944338703</v>
      </c>
      <c r="AB14" s="3"/>
      <c r="AC14" s="3"/>
      <c r="AD14" s="3"/>
      <c r="AE14" s="3"/>
      <c r="AF14" s="991">
        <v>0.2523527452422593</v>
      </c>
      <c r="AG14" s="992">
        <v>0.2384</v>
      </c>
      <c r="AH14" s="992">
        <v>0.2648</v>
      </c>
      <c r="AI14" s="992">
        <v>0.2539</v>
      </c>
      <c r="AJ14" s="992">
        <v>0.2468</v>
      </c>
      <c r="AK14" s="3"/>
      <c r="AL14" s="3"/>
      <c r="AM14" s="3"/>
      <c r="AN14" s="3"/>
      <c r="AO14" s="3"/>
    </row>
    <row r="15">
      <c r="B15" s="993" t="s">
        <v>2223</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93" t="s">
        <v>2224</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90" t="s">
        <v>2225</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90" t="s">
        <v>2226</v>
      </c>
      <c r="G18" s="994">
        <v>321134.03</v>
      </c>
      <c r="H18" s="3"/>
      <c r="I18" s="3"/>
      <c r="J18" s="3"/>
      <c r="K18" s="3"/>
      <c r="L18" s="8">
        <v>230184.5</v>
      </c>
      <c r="M18" s="3"/>
      <c r="N18" s="3"/>
      <c r="O18" s="3"/>
      <c r="P18" s="3"/>
      <c r="Q18" s="994">
        <v>286763.81</v>
      </c>
      <c r="R18" s="3"/>
      <c r="S18" s="3"/>
      <c r="T18" s="3"/>
      <c r="U18" s="3"/>
      <c r="V18" s="994">
        <v>504547.38</v>
      </c>
      <c r="W18" s="3"/>
      <c r="X18" s="3"/>
      <c r="Y18" s="3"/>
      <c r="Z18" s="3"/>
      <c r="AA18" s="994">
        <v>682315.55</v>
      </c>
      <c r="AB18" s="3"/>
      <c r="AC18" s="3"/>
      <c r="AD18" s="3"/>
      <c r="AE18" s="3"/>
      <c r="AF18" s="994">
        <v>314811.96</v>
      </c>
      <c r="AG18" s="8">
        <v>67360.26</v>
      </c>
      <c r="AH18" s="8">
        <v>95833.95</v>
      </c>
      <c r="AI18" s="8">
        <v>99499.82</v>
      </c>
      <c r="AJ18" s="8">
        <v>52117.93</v>
      </c>
      <c r="AK18" s="3"/>
      <c r="AL18" s="3"/>
      <c r="AM18" s="3"/>
      <c r="AN18" s="3"/>
      <c r="AO18" s="3"/>
    </row>
    <row r="19">
      <c r="B19" s="990" t="s">
        <v>2227</v>
      </c>
      <c r="G19" s="995" t="s">
        <v>2228</v>
      </c>
      <c r="H19" s="996"/>
      <c r="I19" s="996"/>
      <c r="J19" s="996"/>
      <c r="K19" s="996"/>
      <c r="L19" s="995" t="s">
        <v>2228</v>
      </c>
      <c r="M19" s="996"/>
      <c r="N19" s="996"/>
      <c r="O19" s="996"/>
      <c r="P19" s="996"/>
      <c r="Q19" s="995" t="s">
        <v>2228</v>
      </c>
      <c r="R19" s="996"/>
      <c r="S19" s="996"/>
      <c r="T19" s="996"/>
      <c r="U19" s="996"/>
      <c r="V19" s="995" t="s">
        <v>2228</v>
      </c>
      <c r="W19" s="996"/>
      <c r="X19" s="996"/>
      <c r="Y19" s="996"/>
      <c r="Z19" s="996"/>
      <c r="AA19" s="995" t="s">
        <v>2228</v>
      </c>
      <c r="AB19" s="996"/>
      <c r="AC19" s="996"/>
      <c r="AD19" s="996"/>
      <c r="AE19" s="996"/>
      <c r="AF19" s="995" t="s">
        <v>2228</v>
      </c>
      <c r="AG19" s="996"/>
      <c r="AH19" s="996"/>
      <c r="AI19" s="996"/>
      <c r="AJ19" s="996"/>
      <c r="AK19" s="996"/>
      <c r="AL19" s="3"/>
      <c r="AM19" s="3"/>
      <c r="AN19" s="3"/>
      <c r="AO19" s="3"/>
    </row>
    <row r="20">
      <c r="A20" s="988" t="s">
        <v>2229</v>
      </c>
      <c r="B20" s="989" t="s">
        <v>2219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90" t="s">
        <v>2220</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90" t="s">
        <v>2221</v>
      </c>
      <c r="G22" s="991">
        <v>0.281197586693855</v>
      </c>
      <c r="H22" s="3"/>
      <c r="I22" s="3"/>
      <c r="J22" s="3"/>
      <c r="K22" s="3"/>
      <c r="L22" s="991">
        <v>0.3004094299375702</v>
      </c>
      <c r="M22" s="3"/>
      <c r="N22" s="3"/>
      <c r="O22" s="3"/>
      <c r="P22" s="3"/>
      <c r="Q22" s="991">
        <v>0.2985524909055659</v>
      </c>
      <c r="R22" s="3"/>
      <c r="S22" s="3"/>
      <c r="T22" s="3"/>
      <c r="U22" s="3"/>
      <c r="V22" s="991">
        <v>0.29444208467489486</v>
      </c>
      <c r="W22" s="3"/>
      <c r="X22" s="3"/>
      <c r="Y22" s="3"/>
      <c r="Z22" s="3"/>
      <c r="AA22" s="991">
        <v>0.3023120156778905</v>
      </c>
      <c r="AB22" s="3"/>
      <c r="AC22" s="3"/>
      <c r="AD22" s="3"/>
      <c r="AE22" s="3"/>
      <c r="AF22" s="991">
        <v>0.28239229548198597</v>
      </c>
      <c r="AG22" s="992">
        <v>0.2712</v>
      </c>
      <c r="AH22" s="992">
        <v>0.2781</v>
      </c>
      <c r="AI22" s="992">
        <v>0.3018</v>
      </c>
      <c r="AJ22" s="992">
        <v>0.2709</v>
      </c>
      <c r="AK22" s="3"/>
      <c r="AL22" s="3"/>
      <c r="AM22" s="3"/>
      <c r="AN22" s="3"/>
      <c r="AO22" s="3"/>
    </row>
    <row r="23">
      <c r="B23" s="990" t="s">
        <v>2222</v>
      </c>
      <c r="G23" s="991">
        <v>0.4609425127586889</v>
      </c>
      <c r="H23" s="3"/>
      <c r="I23" s="3"/>
      <c r="J23" s="3"/>
      <c r="K23" s="3"/>
      <c r="L23" s="991">
        <v>0.6050635333673633</v>
      </c>
      <c r="M23" s="3"/>
      <c r="N23" s="3"/>
      <c r="O23" s="3"/>
      <c r="P23" s="3"/>
      <c r="Q23" s="991">
        <v>0.6405451172749753</v>
      </c>
      <c r="R23" s="3"/>
      <c r="S23" s="3"/>
      <c r="T23" s="3"/>
      <c r="U23" s="3"/>
      <c r="V23" s="991">
        <v>0.5955810815276068</v>
      </c>
      <c r="W23" s="3"/>
      <c r="X23" s="3"/>
      <c r="Y23" s="3"/>
      <c r="Z23" s="3"/>
      <c r="AA23" s="991">
        <v>0.5708243266431704</v>
      </c>
      <c r="AB23" s="3"/>
      <c r="AC23" s="3"/>
      <c r="AD23" s="3"/>
      <c r="AE23" s="3"/>
      <c r="AF23" s="991">
        <v>0.5773800154174615</v>
      </c>
      <c r="AG23" s="992">
        <v>0.6018</v>
      </c>
      <c r="AH23" s="992">
        <v>0.5506</v>
      </c>
      <c r="AI23" s="992">
        <v>0.56</v>
      </c>
      <c r="AJ23" s="992">
        <v>0.6229</v>
      </c>
      <c r="AK23" s="3"/>
      <c r="AL23" s="3"/>
      <c r="AM23" s="3"/>
      <c r="AN23" s="3"/>
      <c r="AO23" s="3"/>
    </row>
    <row r="24">
      <c r="B24" s="993" t="s">
        <v>2223</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93" t="s">
        <v>2224</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90" t="s">
        <v>2225</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90" t="s">
        <v>2226</v>
      </c>
      <c r="G27" s="994">
        <v>589783.44</v>
      </c>
      <c r="H27" s="3"/>
      <c r="I27" s="3"/>
      <c r="J27" s="3"/>
      <c r="K27" s="3"/>
      <c r="L27" s="8">
        <v>841826.57</v>
      </c>
      <c r="M27" s="3"/>
      <c r="N27" s="3"/>
      <c r="O27" s="3"/>
      <c r="P27" s="3"/>
      <c r="Q27" s="994">
        <v>1124946.3</v>
      </c>
      <c r="R27" s="3"/>
      <c r="S27" s="3"/>
      <c r="T27" s="3"/>
      <c r="U27" s="3"/>
      <c r="V27" s="994">
        <v>1267661.45</v>
      </c>
      <c r="W27" s="3"/>
      <c r="X27" s="3"/>
      <c r="Y27" s="3"/>
      <c r="Z27" s="3"/>
      <c r="AA27" s="994">
        <v>1426972.59</v>
      </c>
      <c r="AB27" s="3"/>
      <c r="AC27" s="3"/>
      <c r="AD27" s="3"/>
      <c r="AE27" s="3"/>
      <c r="AF27" s="994">
        <v>720285.94</v>
      </c>
      <c r="AG27" s="8">
        <v>170067.38</v>
      </c>
      <c r="AH27" s="8">
        <v>199232.97</v>
      </c>
      <c r="AI27" s="8">
        <v>219454.83</v>
      </c>
      <c r="AJ27" s="8">
        <v>131530.76</v>
      </c>
      <c r="AK27" s="3"/>
      <c r="AL27" s="3"/>
      <c r="AM27" s="3"/>
      <c r="AN27" s="3"/>
      <c r="AO27" s="3"/>
    </row>
    <row r="28">
      <c r="B28" s="990" t="s">
        <v>2227</v>
      </c>
      <c r="G28" s="995" t="s">
        <v>2228</v>
      </c>
      <c r="H28" s="996"/>
      <c r="I28" s="996"/>
      <c r="J28" s="996"/>
      <c r="K28" s="996"/>
      <c r="L28" s="995" t="s">
        <v>2228</v>
      </c>
      <c r="M28" s="996"/>
      <c r="N28" s="996"/>
      <c r="O28" s="996"/>
      <c r="P28" s="996"/>
      <c r="Q28" s="995" t="s">
        <v>2228</v>
      </c>
      <c r="R28" s="996"/>
      <c r="S28" s="996"/>
      <c r="T28" s="996"/>
      <c r="U28" s="996"/>
      <c r="V28" s="995" t="s">
        <v>2228</v>
      </c>
      <c r="W28" s="996"/>
      <c r="X28" s="996"/>
      <c r="Y28" s="996"/>
      <c r="Z28" s="996"/>
      <c r="AA28" s="995" t="s">
        <v>2228</v>
      </c>
      <c r="AB28" s="996"/>
      <c r="AC28" s="996"/>
      <c r="AD28" s="996"/>
      <c r="AE28" s="996"/>
      <c r="AF28" s="995" t="s">
        <v>2228</v>
      </c>
      <c r="AG28" s="996"/>
      <c r="AH28" s="996"/>
      <c r="AI28" s="996"/>
      <c r="AJ28" s="996"/>
      <c r="AK28" s="996"/>
      <c r="AL28" s="3"/>
      <c r="AM28" s="3"/>
      <c r="AN28" s="3"/>
      <c r="AO28" s="3"/>
    </row>
    <row r="29">
      <c r="A29" s="988" t="s">
        <v>2230</v>
      </c>
      <c r="B29" s="989" t="s">
        <v>2219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90" t="s">
        <v>2220</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90" t="s">
        <v>2221</v>
      </c>
      <c r="G31" s="991">
        <v>0.13876090927890722</v>
      </c>
      <c r="H31" s="3"/>
      <c r="I31" s="3"/>
      <c r="J31" s="3"/>
      <c r="K31" s="3"/>
      <c r="L31" s="991">
        <v>0.13102871003538327</v>
      </c>
      <c r="M31" s="3"/>
      <c r="N31" s="3"/>
      <c r="O31" s="3"/>
      <c r="P31" s="3"/>
      <c r="Q31" s="991">
        <v>0.13358531776556035</v>
      </c>
      <c r="R31" s="3"/>
      <c r="S31" s="3"/>
      <c r="T31" s="3"/>
      <c r="U31" s="3"/>
      <c r="V31" s="991">
        <v>0.1425910408679177</v>
      </c>
      <c r="W31" s="3"/>
      <c r="X31" s="3"/>
      <c r="Y31" s="3"/>
      <c r="Z31" s="3"/>
      <c r="AA31" s="991">
        <v>0.13550836386199203</v>
      </c>
      <c r="AB31" s="3"/>
      <c r="AC31" s="3"/>
      <c r="AD31" s="3"/>
      <c r="AE31" s="3"/>
      <c r="AF31" s="991">
        <v>0.14426752029141737</v>
      </c>
      <c r="AG31" s="992">
        <v>0.1701</v>
      </c>
      <c r="AH31" s="992">
        <v>0.1362</v>
      </c>
      <c r="AI31" s="992">
        <v>0.1424</v>
      </c>
      <c r="AJ31" s="992">
        <v>0.129</v>
      </c>
      <c r="AK31" s="3"/>
      <c r="AL31" s="3"/>
      <c r="AM31" s="3"/>
      <c r="AN31" s="3"/>
      <c r="AO31" s="3"/>
    </row>
    <row r="32">
      <c r="B32" s="990" t="s">
        <v>2222</v>
      </c>
      <c r="G32" s="991">
        <v>0.09100483021606931</v>
      </c>
      <c r="H32" s="3"/>
      <c r="I32" s="3"/>
      <c r="J32" s="3"/>
      <c r="K32" s="3"/>
      <c r="L32" s="991">
        <v>0.028576756157827527</v>
      </c>
      <c r="M32" s="3"/>
      <c r="N32" s="3"/>
      <c r="O32" s="3"/>
      <c r="P32" s="3"/>
      <c r="Q32" s="991">
        <v>0.022503259007136258</v>
      </c>
      <c r="R32" s="3"/>
      <c r="S32" s="3"/>
      <c r="T32" s="3"/>
      <c r="U32" s="3"/>
      <c r="V32" s="991">
        <v>0.02916752188812941</v>
      </c>
      <c r="W32" s="3"/>
      <c r="X32" s="3"/>
      <c r="Y32" s="3"/>
      <c r="Z32" s="3"/>
      <c r="AA32" s="991">
        <v>0.019856887632220974</v>
      </c>
      <c r="AB32" s="3"/>
      <c r="AC32" s="3"/>
      <c r="AD32" s="3"/>
      <c r="AE32" s="3"/>
      <c r="AF32" s="991">
        <v>0.02922330964292265</v>
      </c>
      <c r="AG32" s="992">
        <v>0.0295</v>
      </c>
      <c r="AH32" s="992">
        <v>0.0306</v>
      </c>
      <c r="AI32" s="992">
        <v>0.0256</v>
      </c>
      <c r="AJ32" s="992">
        <v>0.0333</v>
      </c>
      <c r="AK32" s="3"/>
      <c r="AL32" s="3"/>
      <c r="AM32" s="3"/>
      <c r="AN32" s="3"/>
      <c r="AO32" s="3"/>
    </row>
    <row r="33">
      <c r="B33" s="993" t="s">
        <v>2223</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93" t="s">
        <v>2224</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90" t="s">
        <v>2225</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90" t="s">
        <v>2226</v>
      </c>
      <c r="G36" s="4">
        <v>116442.16</v>
      </c>
      <c r="H36" s="3"/>
      <c r="I36" s="3"/>
      <c r="J36" s="3"/>
      <c r="K36" s="3"/>
      <c r="L36" s="4">
        <v>39758.92</v>
      </c>
      <c r="M36" s="3"/>
      <c r="N36" s="3"/>
      <c r="O36" s="3"/>
      <c r="P36" s="3"/>
      <c r="Q36" s="4">
        <v>39520.96</v>
      </c>
      <c r="R36" s="3"/>
      <c r="S36" s="3"/>
      <c r="T36" s="3"/>
      <c r="U36" s="3"/>
      <c r="V36" s="4">
        <v>62081.46000000001</v>
      </c>
      <c r="W36" s="3"/>
      <c r="X36" s="3"/>
      <c r="Y36" s="3"/>
      <c r="Z36" s="3"/>
      <c r="AA36" s="4">
        <v>49639.149999999994</v>
      </c>
      <c r="AB36" s="3"/>
      <c r="AC36" s="3"/>
      <c r="AD36" s="3"/>
      <c r="AE36" s="3"/>
      <c r="AF36" s="4">
        <v>36456.3</v>
      </c>
      <c r="AG36" s="8">
        <v>8333.11</v>
      </c>
      <c r="AH36" s="8">
        <v>11062.28</v>
      </c>
      <c r="AI36" s="8">
        <v>10023.0</v>
      </c>
      <c r="AJ36" s="8">
        <v>7037.91</v>
      </c>
      <c r="AK36" s="3"/>
      <c r="AL36" s="3"/>
      <c r="AM36" s="3"/>
      <c r="AN36" s="3"/>
      <c r="AO36" s="3"/>
    </row>
    <row r="37">
      <c r="B37" s="990" t="s">
        <v>2227</v>
      </c>
      <c r="C37" s="997"/>
      <c r="D37" s="997"/>
      <c r="E37" s="997"/>
      <c r="F37" s="997"/>
      <c r="G37" s="995" t="s">
        <v>2228</v>
      </c>
      <c r="H37" s="996"/>
      <c r="I37" s="996"/>
      <c r="J37" s="996"/>
      <c r="K37" s="996"/>
      <c r="L37" s="995" t="s">
        <v>2228</v>
      </c>
      <c r="M37" s="996"/>
      <c r="N37" s="996"/>
      <c r="O37" s="996"/>
      <c r="P37" s="996"/>
      <c r="Q37" s="995" t="s">
        <v>2228</v>
      </c>
      <c r="R37" s="996"/>
      <c r="S37" s="996"/>
      <c r="T37" s="996"/>
      <c r="U37" s="996"/>
      <c r="V37" s="995" t="s">
        <v>2228</v>
      </c>
      <c r="W37" s="996"/>
      <c r="X37" s="996"/>
      <c r="Y37" s="996"/>
      <c r="Z37" s="996"/>
      <c r="AA37" s="995" t="s">
        <v>2228</v>
      </c>
      <c r="AB37" s="996"/>
      <c r="AC37" s="996"/>
      <c r="AD37" s="996"/>
      <c r="AE37" s="996"/>
      <c r="AF37" s="995" t="s">
        <v>2228</v>
      </c>
      <c r="AG37" s="996"/>
      <c r="AH37" s="996"/>
      <c r="AI37" s="996"/>
      <c r="AJ37" s="996"/>
      <c r="AK37" s="996"/>
      <c r="AL37" s="3"/>
      <c r="AM37" s="3"/>
      <c r="AN37" s="3"/>
      <c r="AO37" s="3"/>
    </row>
    <row r="38">
      <c r="A38" s="983" t="s">
        <v>2231</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998" t="s">
        <v>2232</v>
      </c>
      <c r="B39" s="989" t="s">
        <v>2219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90" t="s">
        <v>2220</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90" t="s">
        <v>2221</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90" t="s">
        <v>2222</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93" t="s">
        <v>2223</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93" t="s">
        <v>2224</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90" t="s">
        <v>2225</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90" t="s">
        <v>2226</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90" t="s">
        <v>2227</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988" t="s">
        <v>2233</v>
      </c>
      <c r="B48" s="989" t="s">
        <v>2219</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90" t="s">
        <v>2220</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90" t="s">
        <v>2221</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90" t="s">
        <v>2222</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93" t="s">
        <v>2223</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93" t="s">
        <v>2224</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90" t="s">
        <v>2225</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90" t="s">
        <v>2226</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90" t="s">
        <v>2227</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988" t="s">
        <v>2234</v>
      </c>
      <c r="B57" s="989" t="s">
        <v>2219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90" t="s">
        <v>2220</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90" t="s">
        <v>2221</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90" t="s">
        <v>2222</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93" t="s">
        <v>2223</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93" t="s">
        <v>2224</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90" t="s">
        <v>2225</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90" t="s">
        <v>2226</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90" t="s">
        <v>2227</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988" t="s">
        <v>2235</v>
      </c>
      <c r="B66" s="989" t="s">
        <v>2219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90" t="s">
        <v>2220</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90" t="s">
        <v>2221</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90" t="s">
        <v>2222</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93" t="s">
        <v>2223</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93" t="s">
        <v>2224</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90" t="s">
        <v>2225</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90" t="s">
        <v>2226</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90" t="s">
        <v>2227</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988" t="s">
        <v>2236</v>
      </c>
      <c r="B75" s="989" t="s">
        <v>2219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90" t="s">
        <v>2220</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90" t="s">
        <v>2221</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90" t="s">
        <v>2222</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93" t="s">
        <v>2223</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93" t="s">
        <v>2224</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90" t="s">
        <v>2225</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90" t="s">
        <v>2226</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90" t="s">
        <v>2227</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988" t="s">
        <v>2237</v>
      </c>
      <c r="B84" s="989" t="s">
        <v>2219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90" t="s">
        <v>2220</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90" t="s">
        <v>2221</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90" t="s">
        <v>2222</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93" t="s">
        <v>2223</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93" t="s">
        <v>2224</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90" t="s">
        <v>2225</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90" t="s">
        <v>2226</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90" t="s">
        <v>2227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988" t="s">
        <v>2238</v>
      </c>
      <c r="B93" s="989" t="s">
        <v>2219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90" t="s">
        <v>2220</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90" t="s">
        <v>2221</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90" t="s">
        <v>2222</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93" t="s">
        <v>2223</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93" t="s">
        <v>2224</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90" t="s">
        <v>2225</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90" t="s">
        <v>2226</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90" t="s">
        <v>2227</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988" t="s">
        <v>2239</v>
      </c>
      <c r="B102" s="989" t="s">
        <v>2219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90" t="s">
        <v>2220</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90" t="s">
        <v>2221</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90" t="s">
        <v>2222</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93" t="s">
        <v>2223</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93" t="s">
        <v>2224</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90" t="s">
        <v>2225</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90" t="s">
        <v>2226</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90" t="s">
        <v>2227</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988" t="s">
        <v>2240</v>
      </c>
      <c r="B111" s="989" t="s">
        <v>2219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90" t="s">
        <v>2220</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90" t="s">
        <v>2221</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90" t="s">
        <v>2222</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93" t="s">
        <v>2223</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93" t="s">
        <v>2224</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90" t="s">
        <v>2225</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90" t="s">
        <v>2226</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90" t="s">
        <v>2227</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988" t="s">
        <v>2241</v>
      </c>
      <c r="B120" s="989" t="s">
        <v>2219</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90" t="s">
        <v>2220</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90" t="s">
        <v>2221</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90" t="s">
        <v>2222</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93" t="s">
        <v>2223</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93" t="s">
        <v>2224</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90" t="s">
        <v>2225</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90" t="s">
        <v>2226</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90" t="s">
        <v>2227</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988" t="s">
        <v>2242</v>
      </c>
      <c r="B129" s="989" t="s">
        <v>2219</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90" t="s">
        <v>2220</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90" t="s">
        <v>2221</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90" t="s">
        <v>2222</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93" t="s">
        <v>2223</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93" t="s">
        <v>2224</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90" t="s">
        <v>2225</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90" t="s">
        <v>2226</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90" t="s">
        <v>2227</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983" t="s">
        <v>2243</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998" t="s">
        <v>2232</v>
      </c>
      <c r="B139" s="989" t="s">
        <v>2219</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90" t="s">
        <v>2220</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90" t="s">
        <v>2221</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90" t="s">
        <v>2222</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93" t="s">
        <v>2223</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93" t="s">
        <v>2224</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90" t="s">
        <v>2225</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90" t="s">
        <v>2226</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90" t="s">
        <v>2227</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988" t="s">
        <v>2233</v>
      </c>
      <c r="B148" s="989" t="s">
        <v>2219</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90" t="s">
        <v>2220</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90" t="s">
        <v>2221</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90" t="s">
        <v>2222</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93" t="s">
        <v>2223</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93" t="s">
        <v>2224</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90" t="s">
        <v>2225</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90" t="s">
        <v>2226</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90" t="s">
        <v>2227</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988" t="s">
        <v>2234</v>
      </c>
      <c r="B157" s="989" t="s">
        <v>2219</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90" t="s">
        <v>2220</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90" t="s">
        <v>2221</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90" t="s">
        <v>2222</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93" t="s">
        <v>2223</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93" t="s">
        <v>2224</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90" t="s">
        <v>2225</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90" t="s">
        <v>2226</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90" t="s">
        <v>2227</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988" t="s">
        <v>2235</v>
      </c>
      <c r="B166" s="989" t="s">
        <v>2219</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90" t="s">
        <v>2220</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90" t="s">
        <v>2221</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90" t="s">
        <v>2222</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93" t="s">
        <v>2223</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93" t="s">
        <v>2224</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90" t="s">
        <v>2225</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90" t="s">
        <v>2226</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90" t="s">
        <v>2227</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988" t="s">
        <v>2236</v>
      </c>
      <c r="B175" s="989" t="s">
        <v>2219</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90" t="s">
        <v>2220</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90" t="s">
        <v>2221</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90" t="s">
        <v>2222</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93" t="s">
        <v>2223</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93" t="s">
        <v>2224</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90" t="s">
        <v>2225</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90" t="s">
        <v>2226</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90" t="s">
        <v>2227</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988" t="s">
        <v>2237</v>
      </c>
      <c r="B184" s="989" t="s">
        <v>2219</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90" t="s">
        <v>2220</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90" t="s">
        <v>2221</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90" t="s">
        <v>2222</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93" t="s">
        <v>2223</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93" t="s">
        <v>2224</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90" t="s">
        <v>2225</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90" t="s">
        <v>2226</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90" t="s">
        <v>2227</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988" t="s">
        <v>2238</v>
      </c>
      <c r="B193" s="989" t="s">
        <v>2219</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90" t="s">
        <v>2220</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90" t="s">
        <v>2221</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90" t="s">
        <v>2222</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93" t="s">
        <v>2223</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93" t="s">
        <v>2224</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90" t="s">
        <v>2225</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90" t="s">
        <v>2226</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90" t="s">
        <v>2227</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988" t="s">
        <v>2239</v>
      </c>
      <c r="B202" s="989" t="s">
        <v>2219</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90" t="s">
        <v>2220</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90" t="s">
        <v>2221</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90" t="s">
        <v>2222</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93" t="s">
        <v>2223</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93" t="s">
        <v>2224</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90" t="s">
        <v>2225</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90" t="s">
        <v>2226</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90" t="s">
        <v>2227</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988" t="s">
        <v>2240</v>
      </c>
      <c r="B211" s="989" t="s">
        <v>2219</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90" t="s">
        <v>2220</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90" t="s">
        <v>2221</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90" t="s">
        <v>2222</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93" t="s">
        <v>2223</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93" t="s">
        <v>2224</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90" t="s">
        <v>2225</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90" t="s">
        <v>2226</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90" t="s">
        <v>2227</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988" t="s">
        <v>2241</v>
      </c>
      <c r="B220" s="989" t="s">
        <v>2219</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90" t="s">
        <v>2220</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90" t="s">
        <v>2221</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90" t="s">
        <v>2222</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93" t="s">
        <v>2223</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93" t="s">
        <v>2224</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90" t="s">
        <v>2225</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90" t="s">
        <v>2226</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90" t="s">
        <v>2227</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988" t="s">
        <v>2242</v>
      </c>
      <c r="B229" s="989" t="s">
        <v>2219</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90" t="s">
        <v>2220</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90" t="s">
        <v>2221</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90" t="s">
        <v>2222</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93" t="s">
        <v>2223</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93" t="s">
        <v>2224</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90" t="s">
        <v>2225</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90" t="s">
        <v>2226</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90" t="s">
        <v>2227</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983" t="s">
        <v>2244</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998" t="s">
        <v>2232</v>
      </c>
      <c r="B239" s="989" t="s">
        <v>2219</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90" t="s">
        <v>2220</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90" t="s">
        <v>2221</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90" t="s">
        <v>2222</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93" t="s">
        <v>2223</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93" t="s">
        <v>2224</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90" t="s">
        <v>2225</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90" t="s">
        <v>2226</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90" t="s">
        <v>2227</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988" t="s">
        <v>2233</v>
      </c>
      <c r="B248" s="989" t="s">
        <v>2219</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90" t="s">
        <v>2220</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90" t="s">
        <v>2221</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90" t="s">
        <v>2222</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93" t="s">
        <v>2223</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93" t="s">
        <v>2224</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90" t="s">
        <v>2225</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90" t="s">
        <v>2226</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90" t="s">
        <v>2227</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988" t="s">
        <v>2234</v>
      </c>
      <c r="B257" s="989" t="s">
        <v>2219</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90" t="s">
        <v>2220</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90" t="s">
        <v>2221</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90" t="s">
        <v>2222</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93" t="s">
        <v>2223</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93" t="s">
        <v>2224</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90" t="s">
        <v>2225</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90" t="s">
        <v>2226</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90" t="s">
        <v>2227</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988" t="s">
        <v>2235</v>
      </c>
      <c r="B266" s="989" t="s">
        <v>2219</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90" t="s">
        <v>2220</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90" t="s">
        <v>2221</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90" t="s">
        <v>2222</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93" t="s">
        <v>2223</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93" t="s">
        <v>2224</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90" t="s">
        <v>2225</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90" t="s">
        <v>2226</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90" t="s">
        <v>2227</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988" t="s">
        <v>2236</v>
      </c>
      <c r="B275" s="989" t="s">
        <v>2219</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90" t="s">
        <v>2220</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90" t="s">
        <v>2221</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90" t="s">
        <v>2222</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93" t="s">
        <v>2223</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93" t="s">
        <v>2224</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90" t="s">
        <v>2225</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90" t="s">
        <v>2226</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90" t="s">
        <v>2227</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988" t="s">
        <v>2237</v>
      </c>
      <c r="B284" s="989" t="s">
        <v>2219</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90" t="s">
        <v>2220</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90" t="s">
        <v>2221</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90" t="s">
        <v>2222</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93" t="s">
        <v>2223</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93" t="s">
        <v>2224</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90" t="s">
        <v>2225</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90" t="s">
        <v>2226</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90" t="s">
        <v>2227</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988" t="s">
        <v>2238</v>
      </c>
      <c r="B293" s="989" t="s">
        <v>2219</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90" t="s">
        <v>2220</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90" t="s">
        <v>2221</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90" t="s">
        <v>2222</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93" t="s">
        <v>2223</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93" t="s">
        <v>2224</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90" t="s">
        <v>2225</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90" t="s">
        <v>2226</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90" t="s">
        <v>2227</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988" t="s">
        <v>2239</v>
      </c>
      <c r="B302" s="989" t="s">
        <v>2219</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90" t="s">
        <v>2220</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90" t="s">
        <v>2221</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90" t="s">
        <v>2222</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93" t="s">
        <v>2223</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93" t="s">
        <v>2224</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90" t="s">
        <v>2225</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90" t="s">
        <v>2226</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90" t="s">
        <v>2227</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988" t="s">
        <v>2240</v>
      </c>
      <c r="B311" s="989" t="s">
        <v>2219</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90" t="s">
        <v>2220</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90" t="s">
        <v>2221</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90" t="s">
        <v>2222</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93" t="s">
        <v>2223</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93" t="s">
        <v>2224</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90" t="s">
        <v>2225</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90" t="s">
        <v>2226</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90" t="s">
        <v>2227</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988" t="s">
        <v>2241</v>
      </c>
      <c r="B320" s="989" t="s">
        <v>2219</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90" t="s">
        <v>2220</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90" t="s">
        <v>2221</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90" t="s">
        <v>2222</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93" t="s">
        <v>2223</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93" t="s">
        <v>2224</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90" t="s">
        <v>2225</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90" t="s">
        <v>2226</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90" t="s">
        <v>2227</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988" t="s">
        <v>2242</v>
      </c>
      <c r="B329" s="989" t="s">
        <v>2219</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90" t="s">
        <v>2220</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90" t="s">
        <v>2221</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90" t="s">
        <v>2222</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93" t="s">
        <v>2223</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93" t="s">
        <v>2224</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90" t="s">
        <v>2225</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90" t="s">
        <v>2226</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90" t="s">
        <v>2227</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