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gcollier/Dropbox/"/>
    </mc:Choice>
  </mc:AlternateContent>
  <xr:revisionPtr revIDLastSave="0" documentId="8_{52594BDD-FC73-1D47-A998-D2304C2F6145}" xr6:coauthVersionLast="45" xr6:coauthVersionMax="45" xr10:uidLastSave="{00000000-0000-0000-0000-000000000000}"/>
  <bookViews>
    <workbookView xWindow="8520" yWindow="460" windowWidth="33800" windowHeight="26660" tabRatio="685" activeTab="1" xr2:uid="{00000000-000D-0000-FFFF-FFFF00000000}"/>
  </bookViews>
  <sheets>
    <sheet name="Cover Page" sheetId="26" r:id="rId1"/>
    <sheet name="3 Statement Model" sheetId="25" r:id="rId2"/>
    <sheet name="5 Year Model" sheetId="28" r:id="rId3"/>
    <sheet name="Revenue Model Drivers" sheetId="29" r:id="rId4"/>
    <sheet name="Pricing Options" sheetId="34" r:id="rId5"/>
    <sheet name="Direct Sales Funnel" sheetId="33" r:id="rId6"/>
    <sheet name="Expense Drivers" sheetId="32" r:id="rId7"/>
    <sheet name="Bill of Materials" sheetId="30" r:id="rId8"/>
    <sheet name="Interest Table" sheetId="35" r:id="rId9"/>
    <sheet name="Detailed Assumptions" sheetId="27" state="hidden" r:id="rId10"/>
  </sheets>
  <definedNames>
    <definedName name="_xlnm._FilterDatabase" localSheetId="5" hidden="1">'Direct Sales Funnel'!$E$25:$G$28</definedName>
    <definedName name="asd">#REF!</definedName>
    <definedName name="CIQWBGuid" hidden="1">"2cd8126d-26c3-430c-b7fa-a069e3a1fc62"</definedName>
    <definedName name="Forecast" localSheetId="1">#REF!</definedName>
    <definedName name="Forecast">#REF!</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41666.7099189815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_xlnm.Print_Area" localSheetId="1">'3 Statement Model'!$A$2:$O$110</definedName>
    <definedName name="_xlnm.Print_Area" localSheetId="0">'Cover Page'!$A$1:$P$27</definedName>
    <definedName name="_xlnm.Print_Titles" localSheetId="1">'3 Statement Model'!$2:$4</definedName>
    <definedName name="Step_1" localSheetId="1">#REF!</definedName>
    <definedName name="Step_1">#REF!</definedName>
    <definedName name="Step_2" localSheetId="1">#REF!</definedName>
    <definedName name="Step_2">#REF!</definedName>
    <definedName name="Step_3" localSheetId="1">#REF!</definedName>
    <definedName name="Step_3">#REF!</definedName>
    <definedName name="Step_4" localSheetId="1">#REF!</definedName>
    <definedName name="Step_4">#REF!</definedName>
    <definedName name="Step_5" localSheetId="1">#REF!</definedName>
    <definedName name="Step_5">#REF!</definedName>
    <definedName name="Step_6" localSheetId="1">#REF!</definedName>
    <definedName name="Step_6">#REF!</definedName>
    <definedName name="Step1">#REF!</definedName>
    <definedName name="Step2">#REF!</definedName>
    <definedName name="Step3">#REF!</definedName>
    <definedName name="Step4">#REF!</definedName>
    <definedName name="Step5">#REF!</definedName>
    <definedName name="Step6">#REF!</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61" i="32" l="1"/>
  <c r="M61" i="32" l="1"/>
  <c r="N61" i="32" s="1"/>
  <c r="O61" i="32" s="1"/>
  <c r="H61" i="32"/>
  <c r="I61" i="32" s="1"/>
  <c r="J61" i="32" s="1"/>
  <c r="G79" i="32"/>
  <c r="S42" i="32"/>
  <c r="R42" i="32"/>
  <c r="Q42" i="32"/>
  <c r="G53" i="32"/>
  <c r="O53" i="32"/>
  <c r="N53" i="32"/>
  <c r="M53" i="32"/>
  <c r="L53" i="32"/>
  <c r="J53" i="32"/>
  <c r="I53" i="32"/>
  <c r="H53" i="32"/>
  <c r="O78" i="32"/>
  <c r="N78" i="32"/>
  <c r="M78" i="32"/>
  <c r="L78" i="32"/>
  <c r="H78" i="32"/>
  <c r="I78" i="32"/>
  <c r="J78" i="32"/>
  <c r="G78" i="32"/>
  <c r="O91" i="32"/>
  <c r="N91" i="32"/>
  <c r="M91" i="32"/>
  <c r="L91" i="32"/>
  <c r="I91" i="32"/>
  <c r="J91" i="32"/>
  <c r="H91" i="32"/>
  <c r="G91" i="32"/>
  <c r="E19" i="28"/>
  <c r="P19" i="28" s="1"/>
  <c r="P49" i="28" s="1"/>
  <c r="P92" i="28" s="1"/>
  <c r="J19" i="25"/>
  <c r="K19" i="25"/>
  <c r="L19" i="25"/>
  <c r="M19" i="25"/>
  <c r="N19" i="25"/>
  <c r="O19" i="25"/>
  <c r="G19" i="25"/>
  <c r="H19" i="25"/>
  <c r="I19" i="25"/>
  <c r="F19" i="25"/>
  <c r="P92" i="32"/>
  <c r="K92" i="32"/>
  <c r="S91" i="32"/>
  <c r="R91" i="32"/>
  <c r="Q91" i="32"/>
  <c r="O80" i="32"/>
  <c r="N80" i="32"/>
  <c r="M80" i="32"/>
  <c r="L80" i="32"/>
  <c r="U13" i="28"/>
  <c r="V13" i="28"/>
  <c r="W13" i="28"/>
  <c r="X13" i="28"/>
  <c r="Y13" i="28"/>
  <c r="AA13" i="28"/>
  <c r="AB13" i="28"/>
  <c r="AC13" i="28"/>
  <c r="AD13" i="28"/>
  <c r="AE13" i="28"/>
  <c r="U12" i="28"/>
  <c r="V12" i="28"/>
  <c r="W12" i="28"/>
  <c r="X12" i="28"/>
  <c r="Y12" i="28"/>
  <c r="AA12" i="28"/>
  <c r="AB12" i="28"/>
  <c r="AC12" i="28"/>
  <c r="AD12" i="28"/>
  <c r="AE12" i="28"/>
  <c r="U11" i="28"/>
  <c r="V11" i="28"/>
  <c r="W11" i="28"/>
  <c r="X11" i="28"/>
  <c r="Y11" i="28"/>
  <c r="AA11" i="28"/>
  <c r="AB11" i="28"/>
  <c r="AC11" i="28"/>
  <c r="AD11" i="28"/>
  <c r="AE11" i="28"/>
  <c r="E9" i="28"/>
  <c r="E10" i="28"/>
  <c r="E11" i="28"/>
  <c r="E12" i="28"/>
  <c r="E13" i="28"/>
  <c r="E14" i="28"/>
  <c r="E15" i="28"/>
  <c r="E16" i="28"/>
  <c r="E8" i="28"/>
  <c r="J8" i="25"/>
  <c r="AF21" i="28"/>
  <c r="AF99" i="28" s="1"/>
  <c r="Z21" i="28"/>
  <c r="Z99" i="28" s="1"/>
  <c r="T21" i="28"/>
  <c r="T99" i="28" s="1"/>
  <c r="O21" i="28"/>
  <c r="O99" i="28" s="1"/>
  <c r="J21" i="28"/>
  <c r="J99" i="28"/>
  <c r="U63" i="28"/>
  <c r="AA63" i="28"/>
  <c r="U86" i="28"/>
  <c r="AA86" i="28"/>
  <c r="P105" i="28"/>
  <c r="Q105" i="28"/>
  <c r="R105" i="28"/>
  <c r="S105" i="28"/>
  <c r="V105" i="28"/>
  <c r="W105" i="28"/>
  <c r="X105" i="28"/>
  <c r="Y105" i="28"/>
  <c r="AB105" i="28"/>
  <c r="AC105" i="28"/>
  <c r="AD105" i="28"/>
  <c r="AE105" i="28"/>
  <c r="AF14" i="28"/>
  <c r="Z14" i="28"/>
  <c r="T14" i="28"/>
  <c r="O14" i="28"/>
  <c r="J48" i="28"/>
  <c r="E36" i="28"/>
  <c r="E35" i="28"/>
  <c r="E31" i="28"/>
  <c r="E27" i="28"/>
  <c r="E22" i="28"/>
  <c r="E23" i="28"/>
  <c r="O48" i="25"/>
  <c r="J48" i="25"/>
  <c r="E21" i="25"/>
  <c r="E21" i="28" s="1"/>
  <c r="N74" i="25"/>
  <c r="M74" i="25"/>
  <c r="L74" i="25"/>
  <c r="K74" i="25"/>
  <c r="F74" i="25"/>
  <c r="G74" i="25"/>
  <c r="H74" i="25"/>
  <c r="I74" i="25"/>
  <c r="E74" i="25"/>
  <c r="E99" i="25"/>
  <c r="K83" i="32"/>
  <c r="J14" i="25"/>
  <c r="O14" i="25"/>
  <c r="N14" i="25"/>
  <c r="M14" i="25"/>
  <c r="L14" i="25"/>
  <c r="K14" i="25"/>
  <c r="I14" i="25"/>
  <c r="H14" i="25"/>
  <c r="G14" i="25"/>
  <c r="F14" i="25"/>
  <c r="B1" i="35"/>
  <c r="D8" i="35" s="1"/>
  <c r="C10" i="35"/>
  <c r="C11" i="35"/>
  <c r="C12" i="35"/>
  <c r="C13" i="35"/>
  <c r="C14" i="35"/>
  <c r="C15" i="35"/>
  <c r="C16" i="35"/>
  <c r="C17" i="35"/>
  <c r="C18" i="35"/>
  <c r="C19" i="35"/>
  <c r="C20" i="35"/>
  <c r="C21" i="35"/>
  <c r="C22" i="35"/>
  <c r="C23" i="35"/>
  <c r="C24" i="35"/>
  <c r="C25" i="35"/>
  <c r="C26" i="35"/>
  <c r="C27" i="35"/>
  <c r="C28" i="35"/>
  <c r="C29" i="35"/>
  <c r="C30" i="35"/>
  <c r="C31" i="35"/>
  <c r="C32" i="35"/>
  <c r="C33" i="35"/>
  <c r="C34" i="35"/>
  <c r="C35" i="35"/>
  <c r="C36" i="35"/>
  <c r="C37" i="35"/>
  <c r="C38" i="35"/>
  <c r="C39" i="35"/>
  <c r="C40" i="35"/>
  <c r="C41" i="35"/>
  <c r="C42" i="35"/>
  <c r="C43" i="35"/>
  <c r="C44" i="35"/>
  <c r="C45" i="35"/>
  <c r="C46" i="35"/>
  <c r="C47" i="35"/>
  <c r="C48" i="35"/>
  <c r="C49" i="35"/>
  <c r="C50" i="35"/>
  <c r="C51" i="35"/>
  <c r="C52" i="35"/>
  <c r="C53" i="35"/>
  <c r="C54" i="35"/>
  <c r="C55" i="35"/>
  <c r="C56" i="35"/>
  <c r="C57" i="35"/>
  <c r="C58" i="35"/>
  <c r="C59" i="35"/>
  <c r="C60" i="35"/>
  <c r="C61" i="35"/>
  <c r="C62" i="35"/>
  <c r="C63" i="35"/>
  <c r="C64" i="35"/>
  <c r="C65" i="35"/>
  <c r="C66" i="35"/>
  <c r="C67" i="35"/>
  <c r="C9" i="35"/>
  <c r="B2" i="35"/>
  <c r="B3" i="35"/>
  <c r="B4" i="35" l="1"/>
  <c r="E12" i="35" s="1"/>
  <c r="K78" i="32"/>
  <c r="P78" i="32"/>
  <c r="P53" i="32"/>
  <c r="O74" i="25"/>
  <c r="W19" i="28"/>
  <c r="W49" i="28" s="1"/>
  <c r="W92" i="28" s="1"/>
  <c r="U19" i="28"/>
  <c r="U49" i="28" s="1"/>
  <c r="U92" i="28" s="1"/>
  <c r="N19" i="28"/>
  <c r="N49" i="28" s="1"/>
  <c r="N92" i="28" s="1"/>
  <c r="M19" i="28"/>
  <c r="M49" i="28" s="1"/>
  <c r="M92" i="28" s="1"/>
  <c r="AE19" i="28"/>
  <c r="AE49" i="28" s="1"/>
  <c r="AE92" i="28" s="1"/>
  <c r="AD19" i="28"/>
  <c r="AD49" i="28" s="1"/>
  <c r="AD92" i="28" s="1"/>
  <c r="AC19" i="28"/>
  <c r="AC49" i="28" s="1"/>
  <c r="AC92" i="28" s="1"/>
  <c r="V19" i="28"/>
  <c r="V49" i="28" s="1"/>
  <c r="V92" i="28" s="1"/>
  <c r="O19" i="28"/>
  <c r="AB19" i="28"/>
  <c r="AB49" i="28" s="1"/>
  <c r="AB92" i="28" s="1"/>
  <c r="T19" i="28"/>
  <c r="L19" i="28"/>
  <c r="L49" i="28" s="1"/>
  <c r="L92" i="28" s="1"/>
  <c r="AA19" i="28"/>
  <c r="AA49" i="28" s="1"/>
  <c r="AA92" i="28" s="1"/>
  <c r="S19" i="28"/>
  <c r="S49" i="28" s="1"/>
  <c r="S92" i="28" s="1"/>
  <c r="K19" i="28"/>
  <c r="K49" i="28" s="1"/>
  <c r="K92" i="28" s="1"/>
  <c r="Z19" i="28"/>
  <c r="R19" i="28"/>
  <c r="R49" i="28" s="1"/>
  <c r="R92" i="28" s="1"/>
  <c r="J19" i="28"/>
  <c r="Y19" i="28"/>
  <c r="Y49" i="28" s="1"/>
  <c r="Y92" i="28" s="1"/>
  <c r="Q19" i="28"/>
  <c r="Q49" i="28" s="1"/>
  <c r="Q92" i="28" s="1"/>
  <c r="AF19" i="28"/>
  <c r="X19" i="28"/>
  <c r="X49" i="28" s="1"/>
  <c r="X92" i="28" s="1"/>
  <c r="J74" i="25"/>
  <c r="P91" i="32"/>
  <c r="E67" i="35"/>
  <c r="E63" i="35"/>
  <c r="E59" i="35"/>
  <c r="E55" i="35"/>
  <c r="E51" i="35"/>
  <c r="E47" i="35"/>
  <c r="E43" i="35"/>
  <c r="E39" i="35"/>
  <c r="E35" i="35"/>
  <c r="E31" i="35"/>
  <c r="E27" i="35"/>
  <c r="E19" i="35"/>
  <c r="E15" i="35"/>
  <c r="E11" i="35"/>
  <c r="E23" i="35"/>
  <c r="E18" i="35"/>
  <c r="E62" i="35"/>
  <c r="E50" i="35"/>
  <c r="E34" i="35"/>
  <c r="E14" i="35"/>
  <c r="E61" i="35"/>
  <c r="E53" i="35"/>
  <c r="E45" i="35"/>
  <c r="E37" i="35"/>
  <c r="E29" i="35"/>
  <c r="E21" i="35"/>
  <c r="E17" i="35"/>
  <c r="G8" i="35"/>
  <c r="E58" i="35"/>
  <c r="E42" i="35"/>
  <c r="E30" i="35"/>
  <c r="E10" i="35"/>
  <c r="E65" i="35"/>
  <c r="E57" i="35"/>
  <c r="E49" i="35"/>
  <c r="E41" i="35"/>
  <c r="E33" i="35"/>
  <c r="E25" i="35"/>
  <c r="E13" i="35"/>
  <c r="E66" i="35"/>
  <c r="E54" i="35"/>
  <c r="E46" i="35"/>
  <c r="E38" i="35"/>
  <c r="E26" i="35"/>
  <c r="E22" i="35"/>
  <c r="E8" i="35"/>
  <c r="E9" i="35"/>
  <c r="E64" i="35"/>
  <c r="E60" i="35"/>
  <c r="E56" i="35"/>
  <c r="E52" i="35"/>
  <c r="E48" i="35"/>
  <c r="E44" i="35"/>
  <c r="E40" i="35"/>
  <c r="E36" i="35"/>
  <c r="E32" i="35"/>
  <c r="E28" i="35"/>
  <c r="E24" i="35"/>
  <c r="E20" i="35"/>
  <c r="E16" i="35"/>
  <c r="G80" i="32"/>
  <c r="F8" i="35" l="1"/>
  <c r="J8" i="35"/>
  <c r="D9" i="35" s="1"/>
  <c r="G9" i="35" s="1"/>
  <c r="H8" i="35"/>
  <c r="I8" i="35"/>
  <c r="F10" i="29"/>
  <c r="O7" i="29"/>
  <c r="R11" i="29"/>
  <c r="Q11" i="29"/>
  <c r="P11" i="29"/>
  <c r="N11" i="29"/>
  <c r="M11" i="29"/>
  <c r="L11" i="29"/>
  <c r="K11" i="29"/>
  <c r="G11" i="29"/>
  <c r="H11" i="29"/>
  <c r="I11" i="29"/>
  <c r="F11" i="29"/>
  <c r="J7" i="29"/>
  <c r="G8" i="29"/>
  <c r="G10" i="29" s="1"/>
  <c r="F64" i="29"/>
  <c r="J54" i="29"/>
  <c r="S47" i="32"/>
  <c r="R47" i="32"/>
  <c r="Q47" i="32"/>
  <c r="N47" i="32"/>
  <c r="G48" i="32"/>
  <c r="F51" i="32"/>
  <c r="F56" i="32" s="1"/>
  <c r="S30" i="32"/>
  <c r="R30" i="32"/>
  <c r="Q30" i="32"/>
  <c r="P54" i="32"/>
  <c r="K54" i="32"/>
  <c r="S53" i="32"/>
  <c r="R53" i="32"/>
  <c r="Q53" i="32"/>
  <c r="F26" i="32"/>
  <c r="F27" i="32"/>
  <c r="S27" i="32"/>
  <c r="R27" i="32"/>
  <c r="Q27" i="32"/>
  <c r="O27" i="32"/>
  <c r="N27" i="32"/>
  <c r="M27" i="32"/>
  <c r="L27" i="32"/>
  <c r="J27" i="32"/>
  <c r="H27" i="32"/>
  <c r="I27" i="32"/>
  <c r="G27" i="32"/>
  <c r="F34" i="32"/>
  <c r="F32" i="32"/>
  <c r="F28" i="32"/>
  <c r="F24" i="32"/>
  <c r="P72" i="32"/>
  <c r="K72" i="32"/>
  <c r="S71" i="32"/>
  <c r="R71" i="32"/>
  <c r="Q71" i="32"/>
  <c r="O71" i="32"/>
  <c r="N71" i="32"/>
  <c r="M71" i="32"/>
  <c r="L71" i="32"/>
  <c r="J71" i="32"/>
  <c r="I71" i="32"/>
  <c r="H71" i="32"/>
  <c r="G71" i="32"/>
  <c r="F71" i="32"/>
  <c r="P33" i="32"/>
  <c r="K33" i="32"/>
  <c r="S32" i="32"/>
  <c r="R32" i="32"/>
  <c r="Q32" i="32"/>
  <c r="O32" i="32"/>
  <c r="N32" i="32"/>
  <c r="M32" i="32"/>
  <c r="L32" i="32"/>
  <c r="J32" i="32"/>
  <c r="I32" i="32"/>
  <c r="H32" i="32"/>
  <c r="G32" i="32"/>
  <c r="P35" i="32"/>
  <c r="K35" i="32"/>
  <c r="S34" i="32"/>
  <c r="R34" i="32"/>
  <c r="Q34" i="32"/>
  <c r="O34" i="32"/>
  <c r="N34" i="32"/>
  <c r="M34" i="32"/>
  <c r="L34" i="32"/>
  <c r="J34" i="32"/>
  <c r="I34" i="32"/>
  <c r="H34" i="32"/>
  <c r="G34" i="32"/>
  <c r="R9" i="32"/>
  <c r="S9" i="32"/>
  <c r="Q9" i="32"/>
  <c r="O9" i="32"/>
  <c r="N9" i="32"/>
  <c r="M9" i="32"/>
  <c r="L9" i="32"/>
  <c r="J9" i="32"/>
  <c r="I9" i="32"/>
  <c r="H9" i="32"/>
  <c r="G9" i="32"/>
  <c r="P8" i="32"/>
  <c r="P10" i="32"/>
  <c r="K10" i="32"/>
  <c r="K8" i="32"/>
  <c r="P74" i="32"/>
  <c r="P70" i="32"/>
  <c r="P68" i="32"/>
  <c r="P66" i="32"/>
  <c r="K74" i="32"/>
  <c r="K70" i="32"/>
  <c r="K68" i="32"/>
  <c r="K66" i="32"/>
  <c r="P31" i="32"/>
  <c r="K31" i="32"/>
  <c r="P29" i="32"/>
  <c r="K29" i="32"/>
  <c r="P25" i="32"/>
  <c r="K25" i="32"/>
  <c r="G64" i="29"/>
  <c r="H64" i="29"/>
  <c r="I64" i="29"/>
  <c r="I9" i="35" l="1"/>
  <c r="F9" i="35"/>
  <c r="H52" i="32"/>
  <c r="G52" i="32"/>
  <c r="J11" i="29"/>
  <c r="H8" i="29"/>
  <c r="O11" i="29"/>
  <c r="K53" i="32"/>
  <c r="P71" i="32"/>
  <c r="K71" i="32"/>
  <c r="P34" i="32"/>
  <c r="P32" i="32"/>
  <c r="K32" i="32"/>
  <c r="K9" i="32"/>
  <c r="K34" i="32"/>
  <c r="P9" i="32"/>
  <c r="O47" i="32"/>
  <c r="M47" i="32"/>
  <c r="L47" i="32"/>
  <c r="H47" i="32"/>
  <c r="I47" i="32"/>
  <c r="J47" i="32"/>
  <c r="G47" i="32"/>
  <c r="G46" i="32" s="1"/>
  <c r="H9" i="35" l="1"/>
  <c r="J9" i="35"/>
  <c r="D10" i="35" s="1"/>
  <c r="I8" i="29"/>
  <c r="H10" i="29"/>
  <c r="F41" i="34"/>
  <c r="F30" i="32"/>
  <c r="F37" i="32" s="1"/>
  <c r="G30" i="32"/>
  <c r="F13" i="34"/>
  <c r="F16" i="34" s="1"/>
  <c r="G15" i="25"/>
  <c r="H15" i="25"/>
  <c r="I15" i="25"/>
  <c r="J15" i="25"/>
  <c r="K15" i="25"/>
  <c r="L15" i="25"/>
  <c r="M15" i="25"/>
  <c r="N15" i="25"/>
  <c r="O15" i="25"/>
  <c r="F15" i="25"/>
  <c r="G16" i="25"/>
  <c r="H16" i="25"/>
  <c r="I16" i="25"/>
  <c r="J16" i="25"/>
  <c r="K16" i="25"/>
  <c r="L16" i="25"/>
  <c r="M16" i="25"/>
  <c r="N16" i="25"/>
  <c r="O16" i="25"/>
  <c r="F16" i="25"/>
  <c r="O8" i="28"/>
  <c r="J8" i="28"/>
  <c r="K15" i="28"/>
  <c r="R16" i="28"/>
  <c r="F28" i="30"/>
  <c r="D102" i="32" s="1"/>
  <c r="H11" i="33"/>
  <c r="H13" i="33" s="1"/>
  <c r="H15" i="33" s="1"/>
  <c r="H17" i="33" s="1"/>
  <c r="H19" i="33" s="1"/>
  <c r="R51" i="29"/>
  <c r="Q51" i="29"/>
  <c r="P51" i="29"/>
  <c r="G10" i="35" l="1"/>
  <c r="X16" i="28"/>
  <c r="I52" i="32"/>
  <c r="K8" i="29"/>
  <c r="I10" i="29"/>
  <c r="J52" i="32" s="1"/>
  <c r="J8" i="29"/>
  <c r="W16" i="28"/>
  <c r="V16" i="28"/>
  <c r="J16" i="28"/>
  <c r="Q16" i="28"/>
  <c r="AF16" i="28"/>
  <c r="P16" i="28"/>
  <c r="AE16" i="28"/>
  <c r="O16" i="28"/>
  <c r="AD16" i="28"/>
  <c r="N16" i="28"/>
  <c r="Y16" i="28"/>
  <c r="AC16" i="28"/>
  <c r="U16" i="28"/>
  <c r="M16" i="28"/>
  <c r="AB16" i="28"/>
  <c r="T16" i="28"/>
  <c r="L16" i="28"/>
  <c r="AA16" i="28"/>
  <c r="S16" i="28"/>
  <c r="K16" i="28"/>
  <c r="Z16" i="28"/>
  <c r="X15" i="28"/>
  <c r="AF15" i="28"/>
  <c r="R15" i="28"/>
  <c r="J15" i="28"/>
  <c r="Q15" i="28"/>
  <c r="O15" i="28"/>
  <c r="T15" i="28"/>
  <c r="Z15" i="28"/>
  <c r="Y15" i="28"/>
  <c r="P15" i="28"/>
  <c r="AE15" i="28"/>
  <c r="W15" i="28"/>
  <c r="AD15" i="28"/>
  <c r="V15" i="28"/>
  <c r="N15" i="28"/>
  <c r="AC15" i="28"/>
  <c r="U15" i="28"/>
  <c r="M15" i="28"/>
  <c r="AB15" i="28"/>
  <c r="L15" i="28"/>
  <c r="AA15" i="28"/>
  <c r="S15" i="28"/>
  <c r="G13" i="32"/>
  <c r="I10" i="35" l="1"/>
  <c r="F10" i="35"/>
  <c r="F107" i="25"/>
  <c r="L8" i="29"/>
  <c r="K10" i="29"/>
  <c r="J10" i="29"/>
  <c r="U43" i="28"/>
  <c r="AA43" i="28"/>
  <c r="I4" i="33"/>
  <c r="H10" i="35" l="1"/>
  <c r="F22" i="25" s="1"/>
  <c r="J10" i="35"/>
  <c r="D11" i="35" s="1"/>
  <c r="L52" i="32"/>
  <c r="M8" i="29"/>
  <c r="L10" i="29"/>
  <c r="M52" i="32" s="1"/>
  <c r="P61" i="32"/>
  <c r="Q61" i="32" s="1"/>
  <c r="R61" i="32" s="1"/>
  <c r="S61" i="32" s="1"/>
  <c r="K61" i="32"/>
  <c r="F37" i="34"/>
  <c r="P14" i="32"/>
  <c r="G11" i="35" l="1"/>
  <c r="N8" i="29"/>
  <c r="N10" i="29" s="1"/>
  <c r="O52" i="32" s="1"/>
  <c r="M10" i="29"/>
  <c r="N52" i="32" s="1"/>
  <c r="P47" i="32"/>
  <c r="H40" i="32"/>
  <c r="O30" i="32"/>
  <c r="N30" i="32"/>
  <c r="M30" i="32"/>
  <c r="L30" i="32"/>
  <c r="H30" i="32"/>
  <c r="I30" i="32"/>
  <c r="J30" i="32"/>
  <c r="G24" i="32"/>
  <c r="I11" i="35" l="1"/>
  <c r="F11" i="35"/>
  <c r="O10" i="29"/>
  <c r="K30" i="32"/>
  <c r="P30" i="32"/>
  <c r="H11" i="35" l="1"/>
  <c r="J11" i="35"/>
  <c r="D12" i="35" s="1"/>
  <c r="F69" i="32"/>
  <c r="F67" i="32"/>
  <c r="F73" i="32"/>
  <c r="F35" i="25"/>
  <c r="F65" i="32"/>
  <c r="F7" i="32"/>
  <c r="F13" i="32"/>
  <c r="R31" i="29"/>
  <c r="Q31" i="29"/>
  <c r="P31" i="29"/>
  <c r="Q44" i="32"/>
  <c r="P49" i="32"/>
  <c r="P45" i="32"/>
  <c r="K49" i="32"/>
  <c r="K45" i="32"/>
  <c r="S48" i="32"/>
  <c r="R48" i="32"/>
  <c r="Q48" i="32"/>
  <c r="S46" i="32"/>
  <c r="R46" i="32"/>
  <c r="Q46" i="32"/>
  <c r="S44" i="32"/>
  <c r="R44" i="32"/>
  <c r="P43" i="32"/>
  <c r="K43" i="32"/>
  <c r="S40" i="32"/>
  <c r="R40" i="32"/>
  <c r="Q40" i="32"/>
  <c r="P41" i="32"/>
  <c r="K41" i="32"/>
  <c r="Q15" i="33"/>
  <c r="G12" i="35" l="1"/>
  <c r="F75" i="32"/>
  <c r="F82" i="32" s="1"/>
  <c r="E34" i="25" s="1"/>
  <c r="E34" i="28" s="1"/>
  <c r="F17" i="32"/>
  <c r="E33" i="25" s="1"/>
  <c r="E33" i="28" s="1"/>
  <c r="F58" i="32"/>
  <c r="E32" i="25" s="1"/>
  <c r="E32" i="28" s="1"/>
  <c r="Q13" i="33"/>
  <c r="I12" i="35" l="1"/>
  <c r="E37" i="28"/>
  <c r="F12" i="35"/>
  <c r="O21" i="25"/>
  <c r="J21" i="25"/>
  <c r="K14" i="32"/>
  <c r="S13" i="32"/>
  <c r="R13" i="32"/>
  <c r="Q13" i="32"/>
  <c r="S7" i="32"/>
  <c r="R7" i="32"/>
  <c r="S11" i="32"/>
  <c r="R11" i="32"/>
  <c r="Q11" i="32"/>
  <c r="Q7" i="32"/>
  <c r="J14" i="28"/>
  <c r="U29" i="28"/>
  <c r="AA29" i="28"/>
  <c r="O28" i="32"/>
  <c r="N28" i="32"/>
  <c r="M28" i="32"/>
  <c r="L28" i="32"/>
  <c r="S79" i="32"/>
  <c r="R79" i="32"/>
  <c r="Q79" i="32"/>
  <c r="O79" i="32"/>
  <c r="N79" i="32"/>
  <c r="M79" i="32"/>
  <c r="L79" i="32"/>
  <c r="L73" i="32"/>
  <c r="M73" i="32"/>
  <c r="N73" i="32"/>
  <c r="H80" i="32"/>
  <c r="I80" i="32"/>
  <c r="J80" i="32"/>
  <c r="H79" i="32"/>
  <c r="I79" i="32"/>
  <c r="J79" i="32"/>
  <c r="H12" i="35" l="1"/>
  <c r="J12" i="35"/>
  <c r="D13" i="35" s="1"/>
  <c r="Q17" i="32"/>
  <c r="T33" i="28" s="1"/>
  <c r="R15" i="32"/>
  <c r="R17" i="32" s="1"/>
  <c r="S15" i="32"/>
  <c r="S17" i="32" s="1"/>
  <c r="AF33" i="28" s="1"/>
  <c r="P80" i="32"/>
  <c r="Q15" i="32"/>
  <c r="P79" i="32"/>
  <c r="K79" i="32"/>
  <c r="K80" i="32"/>
  <c r="S65" i="32"/>
  <c r="Q65" i="32"/>
  <c r="R65" i="32"/>
  <c r="S73" i="32"/>
  <c r="S69" i="32"/>
  <c r="S67" i="32"/>
  <c r="R67" i="32"/>
  <c r="R69" i="32"/>
  <c r="R73" i="32"/>
  <c r="Q73" i="32"/>
  <c r="Q67" i="32"/>
  <c r="Q69" i="32"/>
  <c r="O73" i="32"/>
  <c r="O69" i="32"/>
  <c r="N69" i="32"/>
  <c r="M69" i="32"/>
  <c r="L69" i="32"/>
  <c r="O67" i="32"/>
  <c r="N67" i="32"/>
  <c r="M67" i="32"/>
  <c r="L67" i="32"/>
  <c r="O65" i="32"/>
  <c r="N65" i="32"/>
  <c r="M65" i="32"/>
  <c r="L65" i="32"/>
  <c r="I31" i="29"/>
  <c r="K31" i="29" s="1"/>
  <c r="H31" i="29"/>
  <c r="G31" i="29"/>
  <c r="F31" i="29"/>
  <c r="I51" i="29"/>
  <c r="K51" i="29" s="1"/>
  <c r="H51" i="29"/>
  <c r="G51" i="29"/>
  <c r="F51" i="29"/>
  <c r="J52" i="29"/>
  <c r="O46" i="29"/>
  <c r="J46" i="29"/>
  <c r="G31" i="34"/>
  <c r="F31" i="34" s="1" a="1"/>
  <c r="F31" i="34" s="1"/>
  <c r="U33" i="28" l="1"/>
  <c r="Z33" i="28"/>
  <c r="G13" i="35"/>
  <c r="Q75" i="32"/>
  <c r="L75" i="32"/>
  <c r="L82" i="32" s="1"/>
  <c r="M75" i="32"/>
  <c r="M82" i="32" s="1"/>
  <c r="N75" i="32"/>
  <c r="O75" i="32"/>
  <c r="O82" i="32" s="1"/>
  <c r="Q43" i="29"/>
  <c r="Q49" i="29" s="1"/>
  <c r="R43" i="29"/>
  <c r="R49" i="29" s="1"/>
  <c r="P43" i="29"/>
  <c r="P49" i="29" s="1"/>
  <c r="AA33" i="28"/>
  <c r="I17" i="29"/>
  <c r="S75" i="32"/>
  <c r="R75" i="32"/>
  <c r="P69" i="32"/>
  <c r="L31" i="29"/>
  <c r="M31" i="29"/>
  <c r="N31" i="29"/>
  <c r="L51" i="29"/>
  <c r="M51" i="29"/>
  <c r="N51" i="29"/>
  <c r="O13" i="32"/>
  <c r="N13" i="32"/>
  <c r="M13" i="32"/>
  <c r="L13" i="32"/>
  <c r="O11" i="32"/>
  <c r="N11" i="32"/>
  <c r="M11" i="32"/>
  <c r="L11" i="32"/>
  <c r="O7" i="32"/>
  <c r="N7" i="32"/>
  <c r="M7" i="32"/>
  <c r="L7" i="32"/>
  <c r="H13" i="32"/>
  <c r="I13" i="32"/>
  <c r="J13" i="32"/>
  <c r="H11" i="32"/>
  <c r="I11" i="32"/>
  <c r="J11" i="32"/>
  <c r="K11" i="32" s="1"/>
  <c r="G11" i="32"/>
  <c r="H7" i="32"/>
  <c r="I7" i="32"/>
  <c r="J7" i="32"/>
  <c r="G7" i="32"/>
  <c r="O48" i="32"/>
  <c r="N48" i="32"/>
  <c r="M48" i="32"/>
  <c r="L48" i="32"/>
  <c r="O46" i="32"/>
  <c r="N46" i="32"/>
  <c r="M46" i="32"/>
  <c r="L46" i="32"/>
  <c r="O44" i="32"/>
  <c r="N44" i="32"/>
  <c r="M44" i="32"/>
  <c r="L44" i="32"/>
  <c r="O42" i="32"/>
  <c r="N42" i="32"/>
  <c r="M42" i="32"/>
  <c r="L42" i="32"/>
  <c r="O40" i="32"/>
  <c r="N40" i="32"/>
  <c r="M40" i="32"/>
  <c r="L40" i="32"/>
  <c r="H48" i="32"/>
  <c r="I48" i="32"/>
  <c r="J48" i="32"/>
  <c r="J44" i="32"/>
  <c r="I44" i="32"/>
  <c r="H44" i="32"/>
  <c r="G44" i="32"/>
  <c r="J42" i="32"/>
  <c r="I42" i="32"/>
  <c r="H42" i="32"/>
  <c r="G42" i="32"/>
  <c r="I40" i="32"/>
  <c r="J40" i="32"/>
  <c r="G40" i="32"/>
  <c r="I46" i="32"/>
  <c r="S28" i="32"/>
  <c r="R28" i="32"/>
  <c r="Q28" i="32"/>
  <c r="S24" i="32"/>
  <c r="R24" i="32"/>
  <c r="Q24" i="32"/>
  <c r="O24" i="32"/>
  <c r="N24" i="32"/>
  <c r="M24" i="32"/>
  <c r="L24" i="32"/>
  <c r="H28" i="32"/>
  <c r="J28" i="32"/>
  <c r="I28" i="32"/>
  <c r="G28" i="32"/>
  <c r="J24" i="32"/>
  <c r="I24" i="32"/>
  <c r="H24" i="32"/>
  <c r="H67" i="32"/>
  <c r="I67" i="32"/>
  <c r="J67" i="32"/>
  <c r="G67" i="32"/>
  <c r="H73" i="32"/>
  <c r="I73" i="32"/>
  <c r="J73" i="32"/>
  <c r="G73" i="32"/>
  <c r="J69" i="32"/>
  <c r="H69" i="32"/>
  <c r="I69" i="32"/>
  <c r="G69" i="32"/>
  <c r="H65" i="32"/>
  <c r="I65" i="32"/>
  <c r="J65" i="32"/>
  <c r="G65" i="32"/>
  <c r="H2" i="32"/>
  <c r="I2" i="32" s="1"/>
  <c r="J2" i="32" s="1"/>
  <c r="K2" i="32" s="1"/>
  <c r="L2" i="32" s="1"/>
  <c r="M2" i="32" s="1"/>
  <c r="N2" i="32" s="1"/>
  <c r="O2" i="32" s="1"/>
  <c r="P2" i="32" s="1"/>
  <c r="Q2" i="32" s="1"/>
  <c r="R2" i="32" s="1"/>
  <c r="S2" i="32" s="1"/>
  <c r="Q29" i="30"/>
  <c r="P29" i="30"/>
  <c r="Q22" i="30"/>
  <c r="P22" i="30"/>
  <c r="O22" i="30"/>
  <c r="Q12" i="30"/>
  <c r="P12" i="30"/>
  <c r="O12" i="30"/>
  <c r="J16" i="30"/>
  <c r="J29" i="30" s="1"/>
  <c r="K16" i="30"/>
  <c r="K29" i="30" s="1"/>
  <c r="I16" i="30"/>
  <c r="I29" i="30" s="1"/>
  <c r="D26" i="30"/>
  <c r="E26" i="30"/>
  <c r="C26" i="30"/>
  <c r="D20" i="30"/>
  <c r="E20" i="30"/>
  <c r="C20" i="30"/>
  <c r="D12" i="30"/>
  <c r="E12" i="30"/>
  <c r="P17" i="27"/>
  <c r="V17" i="27" s="1"/>
  <c r="AB17" i="27" s="1"/>
  <c r="Q17" i="27"/>
  <c r="W17" i="27" s="1"/>
  <c r="AC17" i="27" s="1"/>
  <c r="R17" i="27"/>
  <c r="X17" i="27" s="1"/>
  <c r="AD17" i="27" s="1"/>
  <c r="O17" i="27"/>
  <c r="U17" i="27" s="1"/>
  <c r="AA17" i="27" s="1"/>
  <c r="AE99" i="28"/>
  <c r="AD99" i="28"/>
  <c r="AC99" i="28"/>
  <c r="AB99" i="28"/>
  <c r="AF93" i="28"/>
  <c r="AF79" i="28"/>
  <c r="AE79" i="28"/>
  <c r="AD79" i="28"/>
  <c r="AC79" i="28"/>
  <c r="AB79" i="28"/>
  <c r="AE78" i="28"/>
  <c r="AD78" i="28"/>
  <c r="AC78" i="28"/>
  <c r="AB78" i="28"/>
  <c r="AE74" i="28"/>
  <c r="AE75" i="28" s="1"/>
  <c r="AD74" i="28"/>
  <c r="AD75" i="28" s="1"/>
  <c r="AC74" i="28"/>
  <c r="AC75" i="28" s="1"/>
  <c r="AB74" i="28"/>
  <c r="AB75" i="28" s="1"/>
  <c r="AF48" i="28"/>
  <c r="AE48" i="28"/>
  <c r="AD48" i="28"/>
  <c r="AC48" i="28"/>
  <c r="AB48" i="28"/>
  <c r="AF74" i="28"/>
  <c r="AF75" i="28" s="1"/>
  <c r="I13" i="35" l="1"/>
  <c r="I75" i="32"/>
  <c r="I82" i="32" s="1"/>
  <c r="G107" i="25"/>
  <c r="F13" i="35"/>
  <c r="D29" i="30"/>
  <c r="E29" i="30"/>
  <c r="N82" i="32"/>
  <c r="M34" i="25" s="1"/>
  <c r="P82" i="32"/>
  <c r="H75" i="32"/>
  <c r="H82" i="32" s="1"/>
  <c r="G15" i="32"/>
  <c r="G17" i="32" s="1"/>
  <c r="F33" i="25" s="1"/>
  <c r="G75" i="32"/>
  <c r="I15" i="32"/>
  <c r="I17" i="32" s="1"/>
  <c r="H33" i="25" s="1"/>
  <c r="P75" i="32"/>
  <c r="J15" i="32"/>
  <c r="J17" i="32" s="1"/>
  <c r="I33" i="25" s="1"/>
  <c r="J75" i="32"/>
  <c r="J82" i="32" s="1"/>
  <c r="H15" i="32"/>
  <c r="H17" i="32" s="1"/>
  <c r="G33" i="25" s="1"/>
  <c r="H46" i="32"/>
  <c r="K47" i="32"/>
  <c r="AB80" i="28"/>
  <c r="J32" i="29"/>
  <c r="O29" i="30"/>
  <c r="R12" i="30"/>
  <c r="N34" i="25"/>
  <c r="K34" i="25"/>
  <c r="L34" i="25"/>
  <c r="P46" i="32"/>
  <c r="J46" i="32"/>
  <c r="K44" i="32"/>
  <c r="K48" i="32"/>
  <c r="K73" i="32"/>
  <c r="P7" i="32"/>
  <c r="P11" i="32"/>
  <c r="P13" i="32"/>
  <c r="M15" i="32"/>
  <c r="O15" i="32"/>
  <c r="K7" i="32"/>
  <c r="K13" i="32"/>
  <c r="L15" i="32"/>
  <c r="L17" i="32" s="1"/>
  <c r="N15" i="32"/>
  <c r="P28" i="32"/>
  <c r="K40" i="32"/>
  <c r="K42" i="32"/>
  <c r="P42" i="32"/>
  <c r="P44" i="32"/>
  <c r="P48" i="32"/>
  <c r="P40" i="32"/>
  <c r="P24" i="32"/>
  <c r="K69" i="32"/>
  <c r="K65" i="32"/>
  <c r="K24" i="32"/>
  <c r="K28" i="32"/>
  <c r="K67" i="32"/>
  <c r="L29" i="30"/>
  <c r="L16" i="30"/>
  <c r="R22" i="30"/>
  <c r="F20" i="30"/>
  <c r="D96" i="32" s="1"/>
  <c r="F26" i="30"/>
  <c r="D89" i="32" s="1"/>
  <c r="AD80" i="28"/>
  <c r="AE80" i="28"/>
  <c r="AC80" i="28"/>
  <c r="Y99" i="28"/>
  <c r="X99" i="28"/>
  <c r="W99" i="28"/>
  <c r="V99" i="28"/>
  <c r="Z93" i="28"/>
  <c r="Z79" i="28"/>
  <c r="Y79" i="28"/>
  <c r="X79" i="28"/>
  <c r="W79" i="28"/>
  <c r="V79" i="28"/>
  <c r="Y78" i="28"/>
  <c r="X78" i="28"/>
  <c r="W78" i="28"/>
  <c r="V78" i="28"/>
  <c r="Y74" i="28"/>
  <c r="Y75" i="28" s="1"/>
  <c r="X74" i="28"/>
  <c r="X75" i="28" s="1"/>
  <c r="W74" i="28"/>
  <c r="W75" i="28" s="1"/>
  <c r="V74" i="28"/>
  <c r="V75" i="28" s="1"/>
  <c r="Z48" i="28"/>
  <c r="Y48" i="28"/>
  <c r="X48" i="28"/>
  <c r="W48" i="28"/>
  <c r="V48" i="28"/>
  <c r="Z74" i="28"/>
  <c r="Z75" i="28" s="1"/>
  <c r="AD19" i="27"/>
  <c r="AE10" i="28" s="1"/>
  <c r="AE31" i="28" s="1"/>
  <c r="AC19" i="27"/>
  <c r="AD10" i="28" s="1"/>
  <c r="AD31" i="28" s="1"/>
  <c r="AB19" i="27"/>
  <c r="AC10" i="28" s="1"/>
  <c r="AC31" i="28" s="1"/>
  <c r="AA19" i="27"/>
  <c r="AB10" i="28" s="1"/>
  <c r="AB31" i="28" s="1"/>
  <c r="AD27" i="27"/>
  <c r="AB27" i="27"/>
  <c r="AD34" i="28" s="1"/>
  <c r="AC27" i="27"/>
  <c r="AE34" i="28" s="1"/>
  <c r="AA27" i="27"/>
  <c r="U32" i="27"/>
  <c r="V32" i="27" s="1"/>
  <c r="U33" i="27"/>
  <c r="AA33" i="27" s="1"/>
  <c r="U31" i="27"/>
  <c r="V31" i="27" s="1"/>
  <c r="V27" i="27"/>
  <c r="X34" i="28" s="1"/>
  <c r="W27" i="27"/>
  <c r="Y34" i="28" s="1"/>
  <c r="X27" i="27"/>
  <c r="U27" i="27"/>
  <c r="P27" i="27"/>
  <c r="R13" i="28" s="1"/>
  <c r="R34" i="28" s="1"/>
  <c r="Q27" i="27"/>
  <c r="S13" i="28" s="1"/>
  <c r="S34" i="28" s="1"/>
  <c r="R27" i="27"/>
  <c r="O27" i="27"/>
  <c r="Q13" i="28" s="1"/>
  <c r="Q34" i="28" s="1"/>
  <c r="X19" i="27"/>
  <c r="Y10" i="28" s="1"/>
  <c r="Y31" i="28" s="1"/>
  <c r="W19" i="27"/>
  <c r="X10" i="28" s="1"/>
  <c r="X31" i="28" s="1"/>
  <c r="V19" i="27"/>
  <c r="W10" i="28" s="1"/>
  <c r="W31" i="28" s="1"/>
  <c r="U19" i="27"/>
  <c r="V10" i="28" s="1"/>
  <c r="R34" i="27"/>
  <c r="S11" i="28" s="1"/>
  <c r="S32" i="28" s="1"/>
  <c r="Q34" i="27"/>
  <c r="R11" i="28" s="1"/>
  <c r="R32" i="28" s="1"/>
  <c r="P34" i="27"/>
  <c r="Q11" i="28" s="1"/>
  <c r="Q32" i="28" s="1"/>
  <c r="O34" i="27"/>
  <c r="P11" i="28" s="1"/>
  <c r="R19" i="27"/>
  <c r="S10" i="28" s="1"/>
  <c r="S31" i="28" s="1"/>
  <c r="Q19" i="27"/>
  <c r="R10" i="28" s="1"/>
  <c r="R31" i="28" s="1"/>
  <c r="P19" i="27"/>
  <c r="Q10" i="28" s="1"/>
  <c r="Q31" i="28" s="1"/>
  <c r="O19" i="27"/>
  <c r="P10" i="28" s="1"/>
  <c r="P31" i="28" s="1"/>
  <c r="S99" i="28"/>
  <c r="R99" i="28"/>
  <c r="Q99" i="28"/>
  <c r="P99" i="28"/>
  <c r="T93" i="28"/>
  <c r="T79" i="28"/>
  <c r="S79" i="28"/>
  <c r="R79" i="28"/>
  <c r="Q79" i="28"/>
  <c r="P79" i="28"/>
  <c r="S78" i="28"/>
  <c r="R78" i="28"/>
  <c r="Q78" i="28"/>
  <c r="P78" i="28"/>
  <c r="S74" i="28"/>
  <c r="S75" i="28" s="1"/>
  <c r="R74" i="28"/>
  <c r="R75" i="28" s="1"/>
  <c r="Q74" i="28"/>
  <c r="Q75" i="28" s="1"/>
  <c r="P74" i="28"/>
  <c r="P75" i="28" s="1"/>
  <c r="T48" i="28"/>
  <c r="S48" i="28"/>
  <c r="R48" i="28"/>
  <c r="Q48" i="28"/>
  <c r="P48" i="28"/>
  <c r="S33" i="28"/>
  <c r="R33" i="28"/>
  <c r="Q33" i="28"/>
  <c r="P33" i="28"/>
  <c r="P7" i="27"/>
  <c r="P9" i="27" s="1"/>
  <c r="Q10" i="27" s="1"/>
  <c r="Q7" i="27"/>
  <c r="W7" i="27" s="1"/>
  <c r="R7" i="27"/>
  <c r="R9" i="27" s="1"/>
  <c r="U10" i="27" s="1"/>
  <c r="O7" i="27"/>
  <c r="O9" i="27" s="1"/>
  <c r="P10" i="27" s="1"/>
  <c r="N105" i="28"/>
  <c r="M105" i="28"/>
  <c r="L105" i="28"/>
  <c r="K105" i="28"/>
  <c r="H105" i="28"/>
  <c r="G105" i="28"/>
  <c r="F105" i="28"/>
  <c r="E105" i="28"/>
  <c r="N99" i="28"/>
  <c r="M99" i="28"/>
  <c r="L99" i="28"/>
  <c r="K99" i="28"/>
  <c r="I99" i="28"/>
  <c r="H99" i="28"/>
  <c r="G99" i="28"/>
  <c r="F99" i="28"/>
  <c r="O93" i="28"/>
  <c r="J93" i="28"/>
  <c r="O79" i="28"/>
  <c r="N79" i="28"/>
  <c r="M79" i="28"/>
  <c r="L79" i="28"/>
  <c r="K79" i="28"/>
  <c r="I79" i="28"/>
  <c r="H79" i="28"/>
  <c r="G79" i="28"/>
  <c r="F79" i="28"/>
  <c r="E79" i="28"/>
  <c r="N78" i="28"/>
  <c r="M78" i="28"/>
  <c r="L78" i="28"/>
  <c r="K78" i="28"/>
  <c r="H78" i="28"/>
  <c r="G78" i="28"/>
  <c r="F78" i="28"/>
  <c r="E78" i="28"/>
  <c r="N74" i="28"/>
  <c r="N75" i="28" s="1"/>
  <c r="M74" i="28"/>
  <c r="M75" i="28" s="1"/>
  <c r="L74" i="28"/>
  <c r="L75" i="28" s="1"/>
  <c r="K74" i="28"/>
  <c r="K75" i="28" s="1"/>
  <c r="J74" i="28"/>
  <c r="J75" i="28" s="1"/>
  <c r="I74" i="28"/>
  <c r="I75" i="28" s="1"/>
  <c r="H74" i="28"/>
  <c r="H75" i="28" s="1"/>
  <c r="G74" i="28"/>
  <c r="G75" i="28" s="1"/>
  <c r="F74" i="28"/>
  <c r="F75" i="28" s="1"/>
  <c r="E58" i="28"/>
  <c r="O48" i="28"/>
  <c r="N48" i="28"/>
  <c r="M48" i="28"/>
  <c r="L48" i="28"/>
  <c r="K48" i="28"/>
  <c r="I48" i="28"/>
  <c r="H48" i="28"/>
  <c r="G48" i="28"/>
  <c r="F48" i="28"/>
  <c r="E48" i="28"/>
  <c r="N33" i="28"/>
  <c r="M33" i="28"/>
  <c r="L33" i="28"/>
  <c r="K33" i="28"/>
  <c r="I33" i="28"/>
  <c r="H33" i="28"/>
  <c r="G33" i="28"/>
  <c r="F33" i="28"/>
  <c r="J23" i="28"/>
  <c r="F58" i="28" l="1"/>
  <c r="J58" i="28"/>
  <c r="O58" i="28" s="1"/>
  <c r="T58" i="28" s="1"/>
  <c r="Y58" i="28" s="1"/>
  <c r="AD58" i="28" s="1"/>
  <c r="E106" i="28"/>
  <c r="F104" i="28" s="1"/>
  <c r="F106" i="28" s="1"/>
  <c r="J104" i="28"/>
  <c r="H13" i="35"/>
  <c r="G22" i="25" s="1"/>
  <c r="J13" i="35"/>
  <c r="D14" i="35" s="1"/>
  <c r="V80" i="28"/>
  <c r="G82" i="32"/>
  <c r="F34" i="25" s="1"/>
  <c r="O17" i="32"/>
  <c r="N33" i="25" s="1"/>
  <c r="M17" i="32"/>
  <c r="K75" i="32"/>
  <c r="N17" i="32"/>
  <c r="M33" i="25" s="1"/>
  <c r="Q80" i="28"/>
  <c r="R29" i="30"/>
  <c r="AA32" i="27"/>
  <c r="X80" i="28"/>
  <c r="H34" i="25"/>
  <c r="G34" i="25"/>
  <c r="I34" i="25"/>
  <c r="K46" i="32"/>
  <c r="K33" i="25"/>
  <c r="P15" i="32"/>
  <c r="H80" i="28"/>
  <c r="M80" i="28"/>
  <c r="P65" i="32"/>
  <c r="P67" i="32"/>
  <c r="K17" i="32"/>
  <c r="G80" i="28"/>
  <c r="AB32" i="27"/>
  <c r="W32" i="27"/>
  <c r="X32" i="27" s="1"/>
  <c r="AD32" i="27" s="1"/>
  <c r="AA31" i="27"/>
  <c r="U7" i="27"/>
  <c r="S80" i="28"/>
  <c r="N80" i="28"/>
  <c r="V7" i="27"/>
  <c r="X7" i="27"/>
  <c r="AD7" i="27" s="1"/>
  <c r="AD9" i="27" s="1"/>
  <c r="W80" i="28"/>
  <c r="AA34" i="27"/>
  <c r="W31" i="27"/>
  <c r="AB31" i="27"/>
  <c r="AC7" i="27"/>
  <c r="AC9" i="27" s="1"/>
  <c r="AD10" i="27" s="1"/>
  <c r="W9" i="27"/>
  <c r="X10" i="27" s="1"/>
  <c r="P32" i="28"/>
  <c r="W34" i="28"/>
  <c r="V33" i="27"/>
  <c r="V34" i="27" s="1"/>
  <c r="W32" i="28" s="1"/>
  <c r="AC34" i="28"/>
  <c r="Q9" i="27"/>
  <c r="L80" i="28"/>
  <c r="K80" i="28"/>
  <c r="Y80" i="28"/>
  <c r="E80" i="28"/>
  <c r="P80" i="28"/>
  <c r="U34" i="27"/>
  <c r="F80" i="28"/>
  <c r="V31" i="28"/>
  <c r="R80" i="28"/>
  <c r="P13" i="28"/>
  <c r="P34" i="28" s="1"/>
  <c r="T74" i="28"/>
  <c r="T75" i="28" s="1"/>
  <c r="Q8" i="28"/>
  <c r="O74" i="28"/>
  <c r="O75" i="28" s="1"/>
  <c r="I105" i="28"/>
  <c r="I78" i="28"/>
  <c r="I80" i="28" s="1"/>
  <c r="I50" i="27"/>
  <c r="C50" i="27"/>
  <c r="I42" i="27"/>
  <c r="C42" i="27"/>
  <c r="F107" i="28" l="1"/>
  <c r="E55" i="28"/>
  <c r="G58" i="28"/>
  <c r="K58" i="28"/>
  <c r="P58" i="28" s="1"/>
  <c r="U58" i="28" s="1"/>
  <c r="Z58" i="28" s="1"/>
  <c r="AE58" i="28" s="1"/>
  <c r="G14" i="35"/>
  <c r="I14" i="35" s="1"/>
  <c r="P17" i="32"/>
  <c r="L33" i="25"/>
  <c r="O33" i="25" s="1"/>
  <c r="D100" i="32"/>
  <c r="F20" i="34"/>
  <c r="F23" i="34" s="1"/>
  <c r="F6" i="34"/>
  <c r="F9" i="34" s="1"/>
  <c r="R8" i="28"/>
  <c r="R10" i="27"/>
  <c r="S8" i="28"/>
  <c r="X9" i="27"/>
  <c r="J44" i="29"/>
  <c r="O44" i="29"/>
  <c r="P73" i="32"/>
  <c r="AC32" i="27"/>
  <c r="AA7" i="27"/>
  <c r="AA9" i="27" s="1"/>
  <c r="AB10" i="27" s="1"/>
  <c r="U9" i="27"/>
  <c r="AB7" i="27"/>
  <c r="AB9" i="27" s="1"/>
  <c r="AC10" i="27" s="1"/>
  <c r="V9" i="27"/>
  <c r="W10" i="27" s="1"/>
  <c r="V34" i="28"/>
  <c r="AE8" i="28"/>
  <c r="AB34" i="28"/>
  <c r="X31" i="27"/>
  <c r="AC31" i="27"/>
  <c r="V32" i="28"/>
  <c r="AB33" i="27"/>
  <c r="AB34" i="27" s="1"/>
  <c r="W33" i="27"/>
  <c r="AB32" i="28"/>
  <c r="G104" i="28"/>
  <c r="F55" i="28"/>
  <c r="F36" i="28"/>
  <c r="F99" i="25"/>
  <c r="G99" i="25"/>
  <c r="H99" i="25"/>
  <c r="I99" i="25"/>
  <c r="L58" i="28" l="1"/>
  <c r="Q58" i="28" s="1"/>
  <c r="V58" i="28" s="1"/>
  <c r="AA58" i="28" s="1"/>
  <c r="AF58" i="28" s="1"/>
  <c r="H58" i="28"/>
  <c r="F14" i="35"/>
  <c r="F40" i="34"/>
  <c r="D4" i="33"/>
  <c r="G17" i="33" s="1"/>
  <c r="B20" i="29"/>
  <c r="F26" i="29" s="1"/>
  <c r="V8" i="28"/>
  <c r="V10" i="27"/>
  <c r="W8" i="28" s="1"/>
  <c r="Y8" i="28"/>
  <c r="AA10" i="27"/>
  <c r="AB8" i="28"/>
  <c r="O33" i="28"/>
  <c r="AC8" i="28"/>
  <c r="K82" i="32"/>
  <c r="AD8" i="28"/>
  <c r="X8" i="28"/>
  <c r="O8" i="29"/>
  <c r="P8" i="29" s="1"/>
  <c r="AC32" i="28"/>
  <c r="E99" i="28"/>
  <c r="E101" i="28" s="1"/>
  <c r="E74" i="28"/>
  <c r="E75" i="28" s="1"/>
  <c r="AC33" i="27"/>
  <c r="AC34" i="27" s="1"/>
  <c r="AD32" i="28" s="1"/>
  <c r="X33" i="27"/>
  <c r="AD33" i="27" s="1"/>
  <c r="W34" i="27"/>
  <c r="AD31" i="27"/>
  <c r="G107" i="28"/>
  <c r="G106" i="28"/>
  <c r="J33" i="25"/>
  <c r="L34" i="27"/>
  <c r="K34" i="27"/>
  <c r="J34" i="27"/>
  <c r="I34" i="27"/>
  <c r="D34" i="27"/>
  <c r="E34" i="27"/>
  <c r="F34" i="27"/>
  <c r="I11" i="28" s="1"/>
  <c r="I32" i="28" s="1"/>
  <c r="C34" i="27"/>
  <c r="L27" i="27"/>
  <c r="N13" i="28" s="1"/>
  <c r="N34" i="28" s="1"/>
  <c r="K27" i="27"/>
  <c r="M13" i="28" s="1"/>
  <c r="M34" i="28" s="1"/>
  <c r="J27" i="27"/>
  <c r="L13" i="28" s="1"/>
  <c r="L34" i="28" s="1"/>
  <c r="I27" i="27"/>
  <c r="K13" i="28" s="1"/>
  <c r="D27" i="27"/>
  <c r="G13" i="28" s="1"/>
  <c r="G34" i="28" s="1"/>
  <c r="E27" i="27"/>
  <c r="H13" i="28" s="1"/>
  <c r="H34" i="28" s="1"/>
  <c r="F27" i="27"/>
  <c r="I13" i="28" s="1"/>
  <c r="I34" i="28" s="1"/>
  <c r="C27" i="27"/>
  <c r="F13" i="28" s="1"/>
  <c r="L19" i="27"/>
  <c r="N10" i="28" s="1"/>
  <c r="N31" i="28" s="1"/>
  <c r="K19" i="27"/>
  <c r="M10" i="28" s="1"/>
  <c r="M31" i="28" s="1"/>
  <c r="J19" i="27"/>
  <c r="L10" i="28" s="1"/>
  <c r="L31" i="28" s="1"/>
  <c r="I19" i="27"/>
  <c r="K10" i="28" s="1"/>
  <c r="D19" i="27"/>
  <c r="G10" i="28" s="1"/>
  <c r="E19" i="27"/>
  <c r="H10" i="28" s="1"/>
  <c r="F19" i="27"/>
  <c r="I10" i="28" s="1"/>
  <c r="I31" i="28" s="1"/>
  <c r="C19" i="27"/>
  <c r="L9" i="27"/>
  <c r="K9" i="27"/>
  <c r="L10" i="27" s="1"/>
  <c r="J9" i="27"/>
  <c r="K10" i="27" s="1"/>
  <c r="I9" i="27"/>
  <c r="J10" i="27" s="1"/>
  <c r="D9" i="27"/>
  <c r="E10" i="27" s="1"/>
  <c r="E9" i="27"/>
  <c r="F10" i="27" s="1"/>
  <c r="F9" i="27"/>
  <c r="I10" i="27" s="1"/>
  <c r="C9" i="27"/>
  <c r="P10" i="29" l="1"/>
  <c r="Q78" i="32"/>
  <c r="Q82" i="32" s="1"/>
  <c r="T34" i="28" s="1"/>
  <c r="M58" i="28"/>
  <c r="R58" i="28" s="1"/>
  <c r="W58" i="28" s="1"/>
  <c r="AB58" i="28" s="1"/>
  <c r="I58" i="28"/>
  <c r="N58" i="28" s="1"/>
  <c r="S58" i="28" s="1"/>
  <c r="X58" i="28" s="1"/>
  <c r="AC58" i="28" s="1"/>
  <c r="J98" i="28"/>
  <c r="E50" i="28"/>
  <c r="H14" i="35"/>
  <c r="J14" i="35"/>
  <c r="D15" i="35" s="1"/>
  <c r="G9" i="29"/>
  <c r="G13" i="29" s="1"/>
  <c r="H51" i="32" s="1"/>
  <c r="C12" i="30"/>
  <c r="L9" i="29"/>
  <c r="L13" i="29" s="1"/>
  <c r="M51" i="32" s="1"/>
  <c r="H9" i="29"/>
  <c r="H13" i="29" s="1"/>
  <c r="I51" i="32" s="1"/>
  <c r="M9" i="29"/>
  <c r="M13" i="29" s="1"/>
  <c r="N51" i="32" s="1"/>
  <c r="K9" i="29"/>
  <c r="K13" i="29" s="1"/>
  <c r="L51" i="32" s="1"/>
  <c r="F9" i="29"/>
  <c r="F13" i="29" s="1"/>
  <c r="I9" i="29"/>
  <c r="I13" i="29" s="1"/>
  <c r="J51" i="32" s="1"/>
  <c r="N9" i="29"/>
  <c r="N13" i="29" s="1"/>
  <c r="O51" i="32" s="1"/>
  <c r="B7" i="29"/>
  <c r="N2" i="29" s="1"/>
  <c r="P9" i="29"/>
  <c r="P13" i="29" s="1"/>
  <c r="Q51" i="32" s="1"/>
  <c r="Q52" i="32"/>
  <c r="Q8" i="29"/>
  <c r="G15" i="33"/>
  <c r="F47" i="29"/>
  <c r="K47" i="29"/>
  <c r="G13" i="33"/>
  <c r="I47" i="29"/>
  <c r="F45" i="29"/>
  <c r="R42" i="29"/>
  <c r="R48" i="29" s="1"/>
  <c r="S26" i="32" s="1"/>
  <c r="S37" i="32" s="1"/>
  <c r="P42" i="29"/>
  <c r="P48" i="29" s="1"/>
  <c r="Q26" i="32" s="1"/>
  <c r="Q37" i="32" s="1"/>
  <c r="G45" i="29"/>
  <c r="N47" i="29"/>
  <c r="H47" i="29"/>
  <c r="G19" i="33"/>
  <c r="P38" i="29" s="1"/>
  <c r="G9" i="33"/>
  <c r="H45" i="29"/>
  <c r="K45" i="29"/>
  <c r="L45" i="29"/>
  <c r="M45" i="29"/>
  <c r="N24" i="29"/>
  <c r="N25" i="29" s="1"/>
  <c r="I24" i="29"/>
  <c r="I25" i="29" s="1"/>
  <c r="G11" i="33"/>
  <c r="L47" i="29"/>
  <c r="Q42" i="29"/>
  <c r="Q48" i="29" s="1"/>
  <c r="R26" i="32" s="1"/>
  <c r="N45" i="29"/>
  <c r="G4" i="33"/>
  <c r="G47" i="29"/>
  <c r="M47" i="29"/>
  <c r="I45" i="29"/>
  <c r="F20" i="29"/>
  <c r="H20" i="29"/>
  <c r="M20" i="29"/>
  <c r="M24" i="29"/>
  <c r="M25" i="29" s="1"/>
  <c r="H24" i="29"/>
  <c r="H25" i="29" s="1"/>
  <c r="I20" i="29"/>
  <c r="L20" i="29"/>
  <c r="N20" i="29"/>
  <c r="L24" i="29"/>
  <c r="L25" i="29" s="1"/>
  <c r="G24" i="29"/>
  <c r="G25" i="29" s="1"/>
  <c r="K20" i="29"/>
  <c r="K24" i="29"/>
  <c r="F24" i="29"/>
  <c r="G20" i="29"/>
  <c r="G26" i="29"/>
  <c r="G27" i="29" s="1"/>
  <c r="P24" i="29"/>
  <c r="M26" i="29"/>
  <c r="M27" i="29" s="1"/>
  <c r="R24" i="29"/>
  <c r="R22" i="29"/>
  <c r="R23" i="29" s="1"/>
  <c r="Q26" i="29"/>
  <c r="Q27" i="29" s="1"/>
  <c r="N26" i="29"/>
  <c r="N27" i="29" s="1"/>
  <c r="L22" i="29"/>
  <c r="L23" i="29" s="1"/>
  <c r="K26" i="29"/>
  <c r="P20" i="29"/>
  <c r="P22" i="29"/>
  <c r="P23" i="29" s="1"/>
  <c r="P26" i="29"/>
  <c r="P27" i="29" s="1"/>
  <c r="Q22" i="29"/>
  <c r="Q23" i="29" s="1"/>
  <c r="R26" i="29"/>
  <c r="R27" i="29" s="1"/>
  <c r="K22" i="29"/>
  <c r="H26" i="29"/>
  <c r="H27" i="29" s="1"/>
  <c r="I26" i="29"/>
  <c r="I27" i="29" s="1"/>
  <c r="N22" i="29"/>
  <c r="N23" i="29" s="1"/>
  <c r="R20" i="29"/>
  <c r="F22" i="29"/>
  <c r="G22" i="29"/>
  <c r="G23" i="29" s="1"/>
  <c r="Q24" i="29"/>
  <c r="M22" i="29"/>
  <c r="M23" i="29" s="1"/>
  <c r="L26" i="29"/>
  <c r="L27" i="29" s="1"/>
  <c r="I22" i="29"/>
  <c r="I23" i="29" s="1"/>
  <c r="Q20" i="29"/>
  <c r="H22" i="29"/>
  <c r="H23" i="29" s="1"/>
  <c r="F27" i="28"/>
  <c r="F24" i="28" s="1"/>
  <c r="D10" i="27"/>
  <c r="O10" i="27"/>
  <c r="P8" i="28" s="1"/>
  <c r="J33" i="28"/>
  <c r="K31" i="25"/>
  <c r="AD34" i="27"/>
  <c r="AE32" i="28" s="1"/>
  <c r="N31" i="25"/>
  <c r="M11" i="28"/>
  <c r="M32" i="28" s="1"/>
  <c r="F98" i="28"/>
  <c r="N11" i="28"/>
  <c r="N32" i="28" s="1"/>
  <c r="X34" i="27"/>
  <c r="Y32" i="28" s="1"/>
  <c r="F10" i="28"/>
  <c r="F34" i="28"/>
  <c r="F11" i="28"/>
  <c r="F32" i="28" s="1"/>
  <c r="H11" i="28"/>
  <c r="H32" i="28" s="1"/>
  <c r="X32" i="28"/>
  <c r="N8" i="28"/>
  <c r="H31" i="28"/>
  <c r="G11" i="28"/>
  <c r="G32" i="28" s="1"/>
  <c r="K31" i="28"/>
  <c r="K11" i="28"/>
  <c r="K32" i="28" s="1"/>
  <c r="L31" i="25"/>
  <c r="F28" i="28"/>
  <c r="F29" i="28" s="1"/>
  <c r="G31" i="28"/>
  <c r="M31" i="25"/>
  <c r="L11" i="28"/>
  <c r="L32" i="28" s="1"/>
  <c r="K34" i="28"/>
  <c r="G55" i="28"/>
  <c r="H104" i="28"/>
  <c r="G36" i="28"/>
  <c r="Q10" i="29" l="1"/>
  <c r="R78" i="32"/>
  <c r="R82" i="32" s="1"/>
  <c r="Z34" i="28" s="1"/>
  <c r="G15" i="35"/>
  <c r="I15" i="35" s="1"/>
  <c r="C29" i="30"/>
  <c r="F29" i="30" s="1"/>
  <c r="C36" i="30" s="1"/>
  <c r="F12" i="30"/>
  <c r="D94" i="32" s="1"/>
  <c r="J9" i="29"/>
  <c r="H2" i="29"/>
  <c r="Q2" i="29"/>
  <c r="P2" i="29"/>
  <c r="M2" i="29"/>
  <c r="G2" i="29"/>
  <c r="I2" i="29"/>
  <c r="O2" i="29"/>
  <c r="F2" i="29"/>
  <c r="L2" i="29"/>
  <c r="K2" i="29"/>
  <c r="R2" i="29"/>
  <c r="O9" i="29"/>
  <c r="J2" i="29"/>
  <c r="O13" i="29"/>
  <c r="G51" i="32"/>
  <c r="J13" i="29"/>
  <c r="Q9" i="29"/>
  <c r="Q13" i="29" s="1"/>
  <c r="R51" i="32" s="1"/>
  <c r="R52" i="32"/>
  <c r="R8" i="29"/>
  <c r="R25" i="29"/>
  <c r="R28" i="29"/>
  <c r="R29" i="29" s="1"/>
  <c r="Q25" i="29"/>
  <c r="Q28" i="29"/>
  <c r="Q29" i="29" s="1"/>
  <c r="Q63" i="29" s="1"/>
  <c r="P25" i="29"/>
  <c r="P28" i="29"/>
  <c r="P29" i="29" s="1"/>
  <c r="P63" i="29" s="1"/>
  <c r="J47" i="29"/>
  <c r="L38" i="29"/>
  <c r="L42" i="29" s="1"/>
  <c r="L43" i="29" s="1"/>
  <c r="L49" i="29" s="1"/>
  <c r="Q38" i="29"/>
  <c r="G38" i="29"/>
  <c r="G42" i="29" s="1"/>
  <c r="G48" i="29" s="1"/>
  <c r="H26" i="32" s="1"/>
  <c r="R38" i="29"/>
  <c r="E23" i="33"/>
  <c r="N38" i="29"/>
  <c r="N42" i="29" s="1"/>
  <c r="H38" i="29"/>
  <c r="H42" i="29" s="1"/>
  <c r="M38" i="29"/>
  <c r="M42" i="29" s="1"/>
  <c r="F38" i="29"/>
  <c r="F42" i="29" s="1"/>
  <c r="K38" i="29"/>
  <c r="K42" i="29" s="1"/>
  <c r="J45" i="29"/>
  <c r="I38" i="29"/>
  <c r="I42" i="29" s="1"/>
  <c r="I43" i="29" s="1"/>
  <c r="I49" i="29" s="1"/>
  <c r="O45" i="29"/>
  <c r="O47" i="29"/>
  <c r="R37" i="32"/>
  <c r="F27" i="29"/>
  <c r="J27" i="29" s="1"/>
  <c r="J26" i="29"/>
  <c r="K23" i="29"/>
  <c r="O22" i="29"/>
  <c r="G21" i="29"/>
  <c r="G29" i="29" s="1"/>
  <c r="L33" i="29" s="1"/>
  <c r="L32" i="29" s="1"/>
  <c r="G28" i="29"/>
  <c r="G35" i="29" s="1"/>
  <c r="I21" i="29"/>
  <c r="I29" i="29" s="1"/>
  <c r="I28" i="29"/>
  <c r="I35" i="29" s="1"/>
  <c r="K21" i="29"/>
  <c r="K28" i="29"/>
  <c r="O20" i="29"/>
  <c r="F25" i="29"/>
  <c r="J25" i="29" s="1"/>
  <c r="J24" i="29"/>
  <c r="K25" i="29"/>
  <c r="O25" i="29" s="1"/>
  <c r="O24" i="29"/>
  <c r="M21" i="29"/>
  <c r="M29" i="29" s="1"/>
  <c r="M28" i="29"/>
  <c r="R21" i="29"/>
  <c r="H21" i="29"/>
  <c r="H29" i="29" s="1"/>
  <c r="H28" i="29"/>
  <c r="H35" i="29" s="1"/>
  <c r="F23" i="29"/>
  <c r="J22" i="29"/>
  <c r="Q21" i="29"/>
  <c r="P21" i="29"/>
  <c r="N21" i="29"/>
  <c r="N29" i="29" s="1"/>
  <c r="N28" i="29"/>
  <c r="F21" i="29"/>
  <c r="F28" i="29"/>
  <c r="J20" i="29"/>
  <c r="K27" i="29"/>
  <c r="O27" i="29" s="1"/>
  <c r="O26" i="29"/>
  <c r="L21" i="29"/>
  <c r="L29" i="29" s="1"/>
  <c r="L28" i="29"/>
  <c r="O31" i="25"/>
  <c r="O31" i="28" s="1"/>
  <c r="J34" i="25"/>
  <c r="F31" i="25"/>
  <c r="G8" i="28"/>
  <c r="G27" i="28" s="1"/>
  <c r="G24" i="28" s="1"/>
  <c r="F31" i="28"/>
  <c r="H8" i="28"/>
  <c r="M8" i="28"/>
  <c r="F100" i="28"/>
  <c r="F35" i="28" s="1"/>
  <c r="F69" i="28" s="1"/>
  <c r="I8" i="28"/>
  <c r="K8" i="28"/>
  <c r="F49" i="28"/>
  <c r="F92" i="28" s="1"/>
  <c r="F54" i="28"/>
  <c r="L8" i="28"/>
  <c r="H106" i="28"/>
  <c r="H107" i="28"/>
  <c r="E75" i="25"/>
  <c r="F79" i="25"/>
  <c r="G79" i="25"/>
  <c r="H79" i="25"/>
  <c r="I79" i="25"/>
  <c r="F48" i="25"/>
  <c r="G48" i="25"/>
  <c r="H48" i="25"/>
  <c r="I48" i="25"/>
  <c r="E48" i="25"/>
  <c r="F105" i="25"/>
  <c r="G105" i="25"/>
  <c r="E79" i="25"/>
  <c r="E105" i="25"/>
  <c r="E106" i="25" s="1"/>
  <c r="E55" i="25" s="1"/>
  <c r="E31" i="25"/>
  <c r="E78" i="25"/>
  <c r="E58" i="25"/>
  <c r="F58" i="25" s="1"/>
  <c r="G58" i="25" s="1"/>
  <c r="H58" i="25" s="1"/>
  <c r="I58" i="25" s="1"/>
  <c r="J58" i="25" s="1"/>
  <c r="R10" i="29" l="1"/>
  <c r="S78" i="32"/>
  <c r="S82" i="32" s="1"/>
  <c r="AF34" i="28" s="1"/>
  <c r="F15" i="35"/>
  <c r="L63" i="29"/>
  <c r="R63" i="29"/>
  <c r="R9" i="29"/>
  <c r="R13" i="29" s="1"/>
  <c r="S51" i="32" s="1"/>
  <c r="S52" i="32"/>
  <c r="N54" i="29"/>
  <c r="N52" i="29" s="1"/>
  <c r="I63" i="29"/>
  <c r="G58" i="29"/>
  <c r="G62" i="29" s="1"/>
  <c r="L48" i="29"/>
  <c r="M26" i="32" s="1"/>
  <c r="M37" i="32" s="1"/>
  <c r="I48" i="29"/>
  <c r="J26" i="32" s="1"/>
  <c r="G43" i="29"/>
  <c r="G49" i="29" s="1"/>
  <c r="K48" i="29"/>
  <c r="L26" i="32" s="1"/>
  <c r="L37" i="32" s="1"/>
  <c r="K43" i="29"/>
  <c r="F43" i="29"/>
  <c r="F49" i="29" s="1"/>
  <c r="F48" i="29"/>
  <c r="M48" i="29"/>
  <c r="N26" i="32" s="1"/>
  <c r="N37" i="32" s="1"/>
  <c r="M43" i="29"/>
  <c r="M49" i="29" s="1"/>
  <c r="M63" i="29" s="1"/>
  <c r="O42" i="29"/>
  <c r="O48" i="29" s="1"/>
  <c r="H48" i="29"/>
  <c r="H43" i="29"/>
  <c r="H49" i="29" s="1"/>
  <c r="H63" i="29" s="1"/>
  <c r="J42" i="29"/>
  <c r="N43" i="29"/>
  <c r="N49" i="29" s="1"/>
  <c r="N63" i="29" s="1"/>
  <c r="N48" i="29"/>
  <c r="O26" i="32" s="1"/>
  <c r="O37" i="32" s="1"/>
  <c r="H37" i="32"/>
  <c r="I56" i="29"/>
  <c r="N53" i="29"/>
  <c r="L35" i="29"/>
  <c r="O28" i="29"/>
  <c r="J21" i="29"/>
  <c r="M33" i="29"/>
  <c r="F35" i="29"/>
  <c r="J28" i="29"/>
  <c r="K29" i="29"/>
  <c r="O29" i="29" s="1"/>
  <c r="O23" i="29"/>
  <c r="O21" i="29"/>
  <c r="F29" i="29"/>
  <c r="J23" i="29"/>
  <c r="J34" i="28"/>
  <c r="N33" i="29"/>
  <c r="F37" i="28"/>
  <c r="F93" i="28"/>
  <c r="F94" i="28" s="1"/>
  <c r="F56" i="28"/>
  <c r="F101" i="28"/>
  <c r="G28" i="28"/>
  <c r="H27" i="28"/>
  <c r="H24" i="28" s="1"/>
  <c r="H36" i="28"/>
  <c r="I104" i="28"/>
  <c r="H55" i="28"/>
  <c r="E80" i="25"/>
  <c r="F104" i="25"/>
  <c r="E37" i="25"/>
  <c r="O34" i="25"/>
  <c r="K58" i="25"/>
  <c r="H15" i="35" l="1"/>
  <c r="J15" i="35"/>
  <c r="D16" i="35" s="1"/>
  <c r="N64" i="29"/>
  <c r="O95" i="32" s="1"/>
  <c r="O94" i="32" s="1"/>
  <c r="F63" i="29"/>
  <c r="L53" i="29"/>
  <c r="G63" i="29"/>
  <c r="I58" i="29"/>
  <c r="I62" i="29" s="1"/>
  <c r="I27" i="25" s="1"/>
  <c r="G56" i="29"/>
  <c r="L54" i="29"/>
  <c r="L64" i="29" s="1"/>
  <c r="M95" i="32" s="1"/>
  <c r="M94" i="32" s="1"/>
  <c r="J49" i="29"/>
  <c r="J43" i="29"/>
  <c r="P37" i="32"/>
  <c r="J103" i="32"/>
  <c r="J102" i="32" s="1"/>
  <c r="J99" i="32"/>
  <c r="J98" i="32" s="1"/>
  <c r="J95" i="32"/>
  <c r="J94" i="32" s="1"/>
  <c r="J101" i="32"/>
  <c r="J100" i="32" s="1"/>
  <c r="J97" i="32"/>
  <c r="J96" i="32" s="1"/>
  <c r="J90" i="32"/>
  <c r="J93" i="32" s="1"/>
  <c r="K53" i="29"/>
  <c r="K54" i="29"/>
  <c r="K52" i="29" s="1"/>
  <c r="K58" i="29" s="1"/>
  <c r="J64" i="29"/>
  <c r="F58" i="29"/>
  <c r="F62" i="29" s="1"/>
  <c r="G26" i="32"/>
  <c r="G37" i="32" s="1"/>
  <c r="F56" i="29"/>
  <c r="H56" i="29"/>
  <c r="M53" i="29"/>
  <c r="M54" i="29"/>
  <c r="M52" i="29" s="1"/>
  <c r="M58" i="29" s="1"/>
  <c r="O43" i="29"/>
  <c r="O49" i="29" s="1"/>
  <c r="O63" i="29" s="1"/>
  <c r="K49" i="29"/>
  <c r="K63" i="29" s="1"/>
  <c r="P26" i="32"/>
  <c r="J48" i="29"/>
  <c r="I26" i="32"/>
  <c r="I37" i="32" s="1"/>
  <c r="H58" i="29"/>
  <c r="H62" i="29" s="1"/>
  <c r="H27" i="25" s="1"/>
  <c r="H127" i="25" s="1"/>
  <c r="G27" i="25"/>
  <c r="G127" i="25" s="1"/>
  <c r="J35" i="29"/>
  <c r="J37" i="32"/>
  <c r="M32" i="29"/>
  <c r="M35" i="29" s="1"/>
  <c r="J29" i="29"/>
  <c r="K33" i="29"/>
  <c r="K32" i="29" s="1"/>
  <c r="K35" i="29" s="1"/>
  <c r="N32" i="29"/>
  <c r="F38" i="28"/>
  <c r="F40" i="28" s="1"/>
  <c r="F41" i="28" s="1"/>
  <c r="F43" i="28"/>
  <c r="F36" i="25"/>
  <c r="O34" i="28"/>
  <c r="O33" i="29"/>
  <c r="F50" i="28"/>
  <c r="G98" i="28"/>
  <c r="G49" i="28"/>
  <c r="G92" i="28" s="1"/>
  <c r="G54" i="28"/>
  <c r="G29" i="28"/>
  <c r="H28" i="28"/>
  <c r="H29" i="28" s="1"/>
  <c r="I27" i="28"/>
  <c r="I24" i="28" s="1"/>
  <c r="I106" i="28"/>
  <c r="I107" i="28"/>
  <c r="J75" i="25"/>
  <c r="I75" i="25"/>
  <c r="M79" i="25"/>
  <c r="L79" i="25"/>
  <c r="N79" i="25"/>
  <c r="O79" i="25"/>
  <c r="K79" i="25"/>
  <c r="L75" i="25"/>
  <c r="M75" i="25"/>
  <c r="N75" i="25"/>
  <c r="O75" i="25"/>
  <c r="K75" i="25"/>
  <c r="L58" i="25"/>
  <c r="L99" i="25"/>
  <c r="M99" i="25"/>
  <c r="N99" i="25"/>
  <c r="O99" i="25"/>
  <c r="K99" i="25"/>
  <c r="J23" i="25"/>
  <c r="O97" i="32" l="1"/>
  <c r="O96" i="32" s="1"/>
  <c r="O103" i="32"/>
  <c r="O102" i="32" s="1"/>
  <c r="H103" i="32"/>
  <c r="H102" i="32" s="1"/>
  <c r="H90" i="32"/>
  <c r="H93" i="32" s="1"/>
  <c r="O99" i="32"/>
  <c r="O98" i="32" s="1"/>
  <c r="O90" i="32"/>
  <c r="O93" i="32" s="1"/>
  <c r="J89" i="32"/>
  <c r="J104" i="32" s="1"/>
  <c r="J107" i="32" s="1"/>
  <c r="O101" i="32"/>
  <c r="O100" i="32" s="1"/>
  <c r="G16" i="35"/>
  <c r="I16" i="35" s="1"/>
  <c r="J56" i="29"/>
  <c r="K56" i="29" s="1"/>
  <c r="L56" i="29" s="1"/>
  <c r="M56" i="29" s="1"/>
  <c r="N56" i="29" s="1"/>
  <c r="J63" i="29"/>
  <c r="M103" i="32"/>
  <c r="M102" i="32" s="1"/>
  <c r="M99" i="32"/>
  <c r="M98" i="32" s="1"/>
  <c r="M101" i="32"/>
  <c r="M100" i="32" s="1"/>
  <c r="L52" i="29"/>
  <c r="L58" i="29" s="1"/>
  <c r="L62" i="29" s="1"/>
  <c r="M90" i="32"/>
  <c r="M93" i="32" s="1"/>
  <c r="H95" i="32"/>
  <c r="H94" i="32" s="1"/>
  <c r="H101" i="32"/>
  <c r="H100" i="32" s="1"/>
  <c r="M97" i="32"/>
  <c r="M96" i="32" s="1"/>
  <c r="H99" i="32"/>
  <c r="H98" i="32" s="1"/>
  <c r="H97" i="32"/>
  <c r="H96" i="32" s="1"/>
  <c r="O53" i="29"/>
  <c r="G97" i="32"/>
  <c r="G96" i="32" s="1"/>
  <c r="G101" i="32"/>
  <c r="G100" i="32" s="1"/>
  <c r="G90" i="32"/>
  <c r="G93" i="32" s="1"/>
  <c r="G103" i="32"/>
  <c r="G102" i="32" s="1"/>
  <c r="G99" i="32"/>
  <c r="G95" i="32"/>
  <c r="G94" i="32" s="1"/>
  <c r="I97" i="32"/>
  <c r="I96" i="32" s="1"/>
  <c r="I90" i="32"/>
  <c r="I93" i="32" s="1"/>
  <c r="I103" i="32"/>
  <c r="I102" i="32" s="1"/>
  <c r="I99" i="32"/>
  <c r="I98" i="32" s="1"/>
  <c r="I95" i="32"/>
  <c r="I94" i="32" s="1"/>
  <c r="I101" i="32"/>
  <c r="I100" i="32" s="1"/>
  <c r="O54" i="29"/>
  <c r="O64" i="29" s="1"/>
  <c r="M64" i="29"/>
  <c r="P53" i="29"/>
  <c r="K26" i="32"/>
  <c r="J58" i="29"/>
  <c r="K37" i="32"/>
  <c r="F27" i="25"/>
  <c r="F127" i="25" s="1"/>
  <c r="H56" i="32"/>
  <c r="H58" i="32" s="1"/>
  <c r="G32" i="25" s="1"/>
  <c r="G56" i="32"/>
  <c r="G58" i="32" s="1"/>
  <c r="F32" i="25" s="1"/>
  <c r="K64" i="29"/>
  <c r="M62" i="29"/>
  <c r="K62" i="29"/>
  <c r="P33" i="29"/>
  <c r="O32" i="29"/>
  <c r="O35" i="29" s="1"/>
  <c r="N35" i="29"/>
  <c r="I28" i="28"/>
  <c r="I29" i="28" s="1"/>
  <c r="K27" i="28"/>
  <c r="F68" i="28"/>
  <c r="H54" i="28"/>
  <c r="H49" i="28"/>
  <c r="H92" i="28" s="1"/>
  <c r="G100" i="28"/>
  <c r="G35" i="28" s="1"/>
  <c r="I127" i="25"/>
  <c r="G93" i="28"/>
  <c r="G94" i="28" s="1"/>
  <c r="G95" i="28" s="1"/>
  <c r="G56" i="28"/>
  <c r="K104" i="28"/>
  <c r="I55" i="28"/>
  <c r="I36" i="28"/>
  <c r="M58" i="25"/>
  <c r="I89" i="32" l="1"/>
  <c r="I104" i="32" s="1"/>
  <c r="I107" i="32" s="1"/>
  <c r="H28" i="25" s="1"/>
  <c r="H29" i="25" s="1"/>
  <c r="H128" i="25" s="1"/>
  <c r="M89" i="32"/>
  <c r="M104" i="32" s="1"/>
  <c r="H89" i="32"/>
  <c r="O89" i="32"/>
  <c r="O104" i="32" s="1"/>
  <c r="G89" i="32"/>
  <c r="F16" i="35"/>
  <c r="H107" i="25"/>
  <c r="L27" i="25"/>
  <c r="J62" i="29"/>
  <c r="J27" i="28" s="1"/>
  <c r="K102" i="32"/>
  <c r="K96" i="32"/>
  <c r="K100" i="32"/>
  <c r="K94" i="32"/>
  <c r="K99" i="32"/>
  <c r="G98" i="32"/>
  <c r="K98" i="32" s="1"/>
  <c r="K90" i="32"/>
  <c r="K95" i="32"/>
  <c r="K103" i="32"/>
  <c r="F103" i="32" s="1"/>
  <c r="F102" i="32" s="1"/>
  <c r="F107" i="32" s="1"/>
  <c r="K97" i="32"/>
  <c r="I56" i="32"/>
  <c r="I58" i="32" s="1"/>
  <c r="H32" i="25" s="1"/>
  <c r="K101" i="32"/>
  <c r="L97" i="32"/>
  <c r="L96" i="32" s="1"/>
  <c r="L101" i="32"/>
  <c r="L100" i="32" s="1"/>
  <c r="L95" i="32"/>
  <c r="L94" i="32" s="1"/>
  <c r="L99" i="32"/>
  <c r="L98" i="32" s="1"/>
  <c r="L103" i="32"/>
  <c r="L102" i="32" s="1"/>
  <c r="L90" i="32"/>
  <c r="L93" i="32" s="1"/>
  <c r="N95" i="32"/>
  <c r="N94" i="32" s="1"/>
  <c r="N99" i="32"/>
  <c r="N98" i="32" s="1"/>
  <c r="N101" i="32"/>
  <c r="N100" i="32" s="1"/>
  <c r="N103" i="32"/>
  <c r="N102" i="32" s="1"/>
  <c r="N90" i="32"/>
  <c r="N93" i="32" s="1"/>
  <c r="N97" i="32"/>
  <c r="N96" i="32" s="1"/>
  <c r="P54" i="29"/>
  <c r="O56" i="29"/>
  <c r="K52" i="32"/>
  <c r="J27" i="25"/>
  <c r="J13" i="25" s="1"/>
  <c r="J13" i="28" s="1"/>
  <c r="M27" i="25"/>
  <c r="K27" i="25"/>
  <c r="K127" i="25" s="1"/>
  <c r="Q33" i="29"/>
  <c r="K24" i="28"/>
  <c r="Q53" i="29"/>
  <c r="G101" i="28"/>
  <c r="G50" i="28" s="1"/>
  <c r="I28" i="25"/>
  <c r="P32" i="29"/>
  <c r="P35" i="29" s="1"/>
  <c r="N58" i="29"/>
  <c r="N62" i="29" s="1"/>
  <c r="O52" i="29"/>
  <c r="O58" i="29" s="1"/>
  <c r="O62" i="29" s="1"/>
  <c r="O27" i="28" s="1"/>
  <c r="G70" i="28"/>
  <c r="G69" i="28"/>
  <c r="G37" i="28"/>
  <c r="H93" i="28"/>
  <c r="H94" i="28" s="1"/>
  <c r="H95" i="28" s="1"/>
  <c r="H56" i="28"/>
  <c r="L27" i="28"/>
  <c r="L24" i="28" s="1"/>
  <c r="K28" i="28"/>
  <c r="K29" i="28" s="1"/>
  <c r="I54" i="28"/>
  <c r="I93" i="28" s="1"/>
  <c r="I49" i="28"/>
  <c r="I92" i="28" s="1"/>
  <c r="K107" i="28"/>
  <c r="K106" i="28"/>
  <c r="P104" i="28" s="1"/>
  <c r="N58" i="25"/>
  <c r="O58" i="25" s="1"/>
  <c r="K89" i="32" l="1"/>
  <c r="H104" i="32"/>
  <c r="H107" i="32" s="1"/>
  <c r="G28" i="25" s="1"/>
  <c r="G29" i="25" s="1"/>
  <c r="G128" i="25" s="1"/>
  <c r="L89" i="32"/>
  <c r="L104" i="32" s="1"/>
  <c r="N89" i="32"/>
  <c r="H16" i="35"/>
  <c r="H22" i="25" s="1"/>
  <c r="J16" i="35"/>
  <c r="D17" i="35" s="1"/>
  <c r="H98" i="28"/>
  <c r="H100" i="28" s="1"/>
  <c r="H35" i="28" s="1"/>
  <c r="E28" i="25"/>
  <c r="E49" i="25" s="1"/>
  <c r="E49" i="28" s="1"/>
  <c r="P100" i="32"/>
  <c r="P102" i="32"/>
  <c r="P98" i="32"/>
  <c r="P94" i="32"/>
  <c r="P96" i="32"/>
  <c r="H54" i="25"/>
  <c r="H93" i="25" s="1"/>
  <c r="H49" i="25"/>
  <c r="H92" i="25" s="1"/>
  <c r="P103" i="32"/>
  <c r="P99" i="32"/>
  <c r="P95" i="32"/>
  <c r="P101" i="32"/>
  <c r="P90" i="32"/>
  <c r="P64" i="29"/>
  <c r="P52" i="29"/>
  <c r="P58" i="29" s="1"/>
  <c r="P97" i="32"/>
  <c r="Q54" i="29"/>
  <c r="Q64" i="29" s="1"/>
  <c r="P56" i="29"/>
  <c r="J127" i="25"/>
  <c r="J12" i="25"/>
  <c r="J12" i="28" s="1"/>
  <c r="Q32" i="29"/>
  <c r="Q35" i="29" s="1"/>
  <c r="N27" i="25"/>
  <c r="O27" i="25" s="1"/>
  <c r="O13" i="25" s="1"/>
  <c r="O13" i="28" s="1"/>
  <c r="R33" i="29"/>
  <c r="G38" i="28"/>
  <c r="G40" i="28" s="1"/>
  <c r="G41" i="28" s="1"/>
  <c r="G43" i="28"/>
  <c r="R53" i="29"/>
  <c r="O107" i="32"/>
  <c r="N28" i="25" s="1"/>
  <c r="I49" i="25"/>
  <c r="I54" i="25"/>
  <c r="I29" i="25"/>
  <c r="I128" i="25" s="1"/>
  <c r="H70" i="28"/>
  <c r="L127" i="25"/>
  <c r="I56" i="28"/>
  <c r="M27" i="28"/>
  <c r="M24" i="28" s="1"/>
  <c r="L28" i="28"/>
  <c r="L29" i="28" s="1"/>
  <c r="K54" i="28"/>
  <c r="K93" i="28" s="1"/>
  <c r="I94" i="28"/>
  <c r="I95" i="28" s="1"/>
  <c r="I70" i="28" s="1"/>
  <c r="K36" i="28"/>
  <c r="L104" i="28"/>
  <c r="K55" i="28"/>
  <c r="P55" i="28" s="1"/>
  <c r="U55" i="28" s="1"/>
  <c r="H78" i="25" l="1"/>
  <c r="H80" i="25" s="1"/>
  <c r="H105" i="25"/>
  <c r="P89" i="32"/>
  <c r="N104" i="32"/>
  <c r="N107" i="32" s="1"/>
  <c r="M28" i="25" s="1"/>
  <c r="M49" i="25" s="1"/>
  <c r="M92" i="25" s="1"/>
  <c r="G54" i="25"/>
  <c r="G93" i="25" s="1"/>
  <c r="G49" i="25"/>
  <c r="G92" i="25" s="1"/>
  <c r="I93" i="25"/>
  <c r="J54" i="25"/>
  <c r="J93" i="25" s="1"/>
  <c r="E54" i="25"/>
  <c r="E93" i="25" s="1"/>
  <c r="E28" i="28"/>
  <c r="I92" i="25"/>
  <c r="G17" i="35"/>
  <c r="I17" i="35" s="1"/>
  <c r="E92" i="25"/>
  <c r="E29" i="25"/>
  <c r="E38" i="25" s="1"/>
  <c r="E41" i="25" s="1"/>
  <c r="E68" i="25" s="1"/>
  <c r="P62" i="29"/>
  <c r="T27" i="28" s="1"/>
  <c r="T13" i="28" s="1"/>
  <c r="H94" i="25"/>
  <c r="L107" i="32"/>
  <c r="K28" i="25" s="1"/>
  <c r="K54" i="25" s="1"/>
  <c r="K93" i="25" s="1"/>
  <c r="R97" i="32"/>
  <c r="R96" i="32" s="1"/>
  <c r="R99" i="32"/>
  <c r="R98" i="32" s="1"/>
  <c r="R103" i="32"/>
  <c r="R102" i="32" s="1"/>
  <c r="R90" i="32"/>
  <c r="R93" i="32" s="1"/>
  <c r="R101" i="32"/>
  <c r="R100" i="32" s="1"/>
  <c r="R95" i="32"/>
  <c r="R94" i="32" s="1"/>
  <c r="Q99" i="32"/>
  <c r="Q98" i="32" s="1"/>
  <c r="Q103" i="32"/>
  <c r="Q102" i="32" s="1"/>
  <c r="Q90" i="32"/>
  <c r="Q93" i="32" s="1"/>
  <c r="Q97" i="32"/>
  <c r="Q96" i="32" s="1"/>
  <c r="Q101" i="32"/>
  <c r="Q100" i="32" s="1"/>
  <c r="Q95" i="32"/>
  <c r="Q94" i="32" s="1"/>
  <c r="R54" i="29"/>
  <c r="R64" i="29" s="1"/>
  <c r="Q56" i="29"/>
  <c r="Q52" i="29"/>
  <c r="Q58" i="29" s="1"/>
  <c r="Q62" i="29" s="1"/>
  <c r="O10" i="25"/>
  <c r="O10" i="28" s="1"/>
  <c r="O24" i="28" s="1"/>
  <c r="P52" i="32"/>
  <c r="O12" i="25"/>
  <c r="O12" i="28" s="1"/>
  <c r="R32" i="29"/>
  <c r="R35" i="29" s="1"/>
  <c r="M107" i="32"/>
  <c r="L28" i="25" s="1"/>
  <c r="K56" i="28"/>
  <c r="H101" i="28"/>
  <c r="I98" i="28" s="1"/>
  <c r="G68" i="28"/>
  <c r="G71" i="28" s="1"/>
  <c r="G82" i="28" s="1"/>
  <c r="H69" i="28"/>
  <c r="H37" i="28"/>
  <c r="M127" i="25"/>
  <c r="L54" i="28"/>
  <c r="L93" i="28" s="1"/>
  <c r="M28" i="28"/>
  <c r="M29" i="28" s="1"/>
  <c r="N27" i="28"/>
  <c r="N24" i="28" s="1"/>
  <c r="K94" i="28"/>
  <c r="K95" i="28" s="1"/>
  <c r="K70" i="28" s="1"/>
  <c r="L106" i="28"/>
  <c r="Q104" i="28" s="1"/>
  <c r="L107" i="28"/>
  <c r="G94" i="25" l="1"/>
  <c r="I94" i="25"/>
  <c r="I95" i="25" s="1"/>
  <c r="I70" i="25" s="1"/>
  <c r="Q89" i="32"/>
  <c r="Q104" i="32" s="1"/>
  <c r="Q107" i="32" s="1"/>
  <c r="T28" i="28" s="1"/>
  <c r="T49" i="28" s="1"/>
  <c r="T92" i="28" s="1"/>
  <c r="T94" i="28" s="1"/>
  <c r="R89" i="32"/>
  <c r="E56" i="25"/>
  <c r="E29" i="28"/>
  <c r="E38" i="28" s="1"/>
  <c r="E41" i="28" s="1"/>
  <c r="E54" i="28"/>
  <c r="E92" i="28"/>
  <c r="E94" i="25"/>
  <c r="E95" i="25" s="1"/>
  <c r="E70" i="25" s="1"/>
  <c r="E71" i="25" s="1"/>
  <c r="E82" i="25" s="1"/>
  <c r="E84" i="25" s="1"/>
  <c r="F17" i="35"/>
  <c r="E59" i="25"/>
  <c r="E60" i="25" s="1"/>
  <c r="E42" i="25"/>
  <c r="H95" i="25"/>
  <c r="H70" i="25" s="1"/>
  <c r="T24" i="28"/>
  <c r="T31" i="28"/>
  <c r="K49" i="25"/>
  <c r="K92" i="25" s="1"/>
  <c r="K29" i="25"/>
  <c r="K128" i="25" s="1"/>
  <c r="P104" i="32"/>
  <c r="S103" i="32"/>
  <c r="S102" i="32" s="1"/>
  <c r="S90" i="32"/>
  <c r="S93" i="32" s="1"/>
  <c r="S97" i="32"/>
  <c r="S96" i="32" s="1"/>
  <c r="S101" i="32"/>
  <c r="S100" i="32" s="1"/>
  <c r="S95" i="32"/>
  <c r="S94" i="32" s="1"/>
  <c r="S99" i="32"/>
  <c r="S98" i="32" s="1"/>
  <c r="Z27" i="28"/>
  <c r="R56" i="32"/>
  <c r="R58" i="32" s="1"/>
  <c r="Z32" i="28" s="1"/>
  <c r="R56" i="29"/>
  <c r="R52" i="29"/>
  <c r="R58" i="29" s="1"/>
  <c r="R62" i="29" s="1"/>
  <c r="H38" i="28"/>
  <c r="H40" i="28" s="1"/>
  <c r="H41" i="28" s="1"/>
  <c r="H43" i="28"/>
  <c r="P107" i="32"/>
  <c r="O28" i="28" s="1"/>
  <c r="H50" i="28"/>
  <c r="M54" i="25"/>
  <c r="M93" i="25" s="1"/>
  <c r="M29" i="25"/>
  <c r="M128" i="25" s="1"/>
  <c r="P27" i="28"/>
  <c r="N28" i="28"/>
  <c r="N29" i="28" s="1"/>
  <c r="I100" i="28"/>
  <c r="I35" i="28" s="1"/>
  <c r="M54" i="28"/>
  <c r="M93" i="28" s="1"/>
  <c r="L94" i="28"/>
  <c r="L95" i="28" s="1"/>
  <c r="L70" i="28" s="1"/>
  <c r="N127" i="25"/>
  <c r="N54" i="25"/>
  <c r="L55" i="28"/>
  <c r="M104" i="28"/>
  <c r="L36" i="28"/>
  <c r="L56" i="28" l="1"/>
  <c r="Q55" i="28"/>
  <c r="V55" i="28" s="1"/>
  <c r="AA55" i="28" s="1"/>
  <c r="R104" i="32"/>
  <c r="R107" i="32" s="1"/>
  <c r="Z28" i="28" s="1"/>
  <c r="O29" i="28"/>
  <c r="O49" i="28"/>
  <c r="O92" i="28" s="1"/>
  <c r="O94" i="28" s="1"/>
  <c r="T95" i="28" s="1"/>
  <c r="S89" i="32"/>
  <c r="E61" i="25"/>
  <c r="Z31" i="28"/>
  <c r="Z13" i="28"/>
  <c r="Z12" i="28"/>
  <c r="F83" i="25"/>
  <c r="J83" i="25"/>
  <c r="E47" i="25"/>
  <c r="E86" i="25" s="1"/>
  <c r="E93" i="28"/>
  <c r="E94" i="28" s="1"/>
  <c r="E56" i="28"/>
  <c r="N93" i="25"/>
  <c r="O54" i="25"/>
  <c r="O93" i="25" s="1"/>
  <c r="E42" i="28"/>
  <c r="F42" i="28" s="1"/>
  <c r="G42" i="28" s="1"/>
  <c r="H42" i="28" s="1"/>
  <c r="E59" i="28"/>
  <c r="E68" i="28"/>
  <c r="H17" i="35"/>
  <c r="J17" i="35"/>
  <c r="D18" i="35" s="1"/>
  <c r="Q56" i="32"/>
  <c r="Q58" i="32" s="1"/>
  <c r="T32" i="28" s="1"/>
  <c r="Z24" i="28"/>
  <c r="AF27" i="28"/>
  <c r="P24" i="28"/>
  <c r="L54" i="25"/>
  <c r="L93" i="25" s="1"/>
  <c r="L29" i="25"/>
  <c r="L128" i="25" s="1"/>
  <c r="L49" i="25"/>
  <c r="L92" i="25" s="1"/>
  <c r="I69" i="28"/>
  <c r="I37" i="28"/>
  <c r="O127" i="25"/>
  <c r="M94" i="28"/>
  <c r="M95" i="28" s="1"/>
  <c r="M70" i="28" s="1"/>
  <c r="Q27" i="28"/>
  <c r="P28" i="28"/>
  <c r="P29" i="28" s="1"/>
  <c r="N54" i="28"/>
  <c r="N93" i="28" s="1"/>
  <c r="N29" i="25"/>
  <c r="N128" i="25" s="1"/>
  <c r="H68" i="28"/>
  <c r="H71" i="28" s="1"/>
  <c r="H82" i="28" s="1"/>
  <c r="O28" i="25"/>
  <c r="O49" i="25" s="1"/>
  <c r="O92" i="25" s="1"/>
  <c r="N49" i="25"/>
  <c r="I101" i="28"/>
  <c r="M106" i="28"/>
  <c r="R104" i="28" s="1"/>
  <c r="M107" i="28"/>
  <c r="Z29" i="28" l="1"/>
  <c r="Z9" i="28"/>
  <c r="Z49" i="28"/>
  <c r="Z92" i="28" s="1"/>
  <c r="Z94" i="28" s="1"/>
  <c r="Z95" i="28" s="1"/>
  <c r="S104" i="32"/>
  <c r="S107" i="32" s="1"/>
  <c r="AF28" i="28" s="1"/>
  <c r="AF24" i="28"/>
  <c r="AF12" i="28"/>
  <c r="AF13" i="28"/>
  <c r="E95" i="28"/>
  <c r="E70" i="28" s="1"/>
  <c r="E71" i="28" s="1"/>
  <c r="E82" i="28" s="1"/>
  <c r="E84" i="28" s="1"/>
  <c r="F95" i="28"/>
  <c r="E60" i="28"/>
  <c r="E61" i="28" s="1"/>
  <c r="F59" i="28"/>
  <c r="N92" i="25"/>
  <c r="G18" i="35"/>
  <c r="I18" i="35" s="1"/>
  <c r="S56" i="32"/>
  <c r="S58" i="32" s="1"/>
  <c r="AF32" i="28" s="1"/>
  <c r="AF31" i="28"/>
  <c r="Q24" i="28"/>
  <c r="I38" i="28"/>
  <c r="I40" i="28" s="1"/>
  <c r="I41" i="28" s="1"/>
  <c r="I43" i="28"/>
  <c r="O9" i="25"/>
  <c r="O9" i="28" s="1"/>
  <c r="N94" i="28"/>
  <c r="I50" i="28"/>
  <c r="K98" i="28"/>
  <c r="Q28" i="28"/>
  <c r="Q29" i="28" s="1"/>
  <c r="R27" i="28"/>
  <c r="O29" i="25"/>
  <c r="O128" i="25" s="1"/>
  <c r="P54" i="28"/>
  <c r="P93" i="28" s="1"/>
  <c r="M36" i="28"/>
  <c r="N104" i="28"/>
  <c r="M55" i="28"/>
  <c r="M56" i="28" l="1"/>
  <c r="R55" i="28"/>
  <c r="W55" i="28" s="1"/>
  <c r="AB55" i="28" s="1"/>
  <c r="AF29" i="28"/>
  <c r="AF9" i="28"/>
  <c r="AF49" i="28"/>
  <c r="AF92" i="28" s="1"/>
  <c r="AF94" i="28" s="1"/>
  <c r="AF95" i="28" s="1"/>
  <c r="N95" i="28"/>
  <c r="N70" i="28" s="1"/>
  <c r="F60" i="28"/>
  <c r="F61" i="28" s="1"/>
  <c r="G59" i="28"/>
  <c r="E47" i="28"/>
  <c r="F83" i="28"/>
  <c r="F70" i="28"/>
  <c r="F71" i="28" s="1"/>
  <c r="F82" i="28" s="1"/>
  <c r="F18" i="35"/>
  <c r="R24" i="28"/>
  <c r="P94" i="28"/>
  <c r="P95" i="28" s="1"/>
  <c r="P70" i="28" s="1"/>
  <c r="K100" i="28"/>
  <c r="K35" i="28" s="1"/>
  <c r="K69" i="28" s="1"/>
  <c r="Q54" i="28"/>
  <c r="Q93" i="28" s="1"/>
  <c r="I42" i="28"/>
  <c r="I68" i="28"/>
  <c r="I71" i="28" s="1"/>
  <c r="I82" i="28" s="1"/>
  <c r="R28" i="28"/>
  <c r="R29" i="28" s="1"/>
  <c r="S27" i="28"/>
  <c r="N107" i="28"/>
  <c r="N106" i="28"/>
  <c r="S104" i="28" s="1"/>
  <c r="F84" i="28" l="1"/>
  <c r="G83" i="28" s="1"/>
  <c r="G84" i="28" s="1"/>
  <c r="E86" i="28"/>
  <c r="E51" i="28"/>
  <c r="E63" i="28" s="1"/>
  <c r="E4" i="28" s="1"/>
  <c r="G60" i="28"/>
  <c r="G61" i="28" s="1"/>
  <c r="H59" i="28"/>
  <c r="H18" i="35"/>
  <c r="J18" i="35"/>
  <c r="D19" i="35" s="1"/>
  <c r="S24" i="28"/>
  <c r="K101" i="28"/>
  <c r="L98" i="28" s="1"/>
  <c r="Q94" i="28"/>
  <c r="Q95" i="28" s="1"/>
  <c r="Q70" i="28" s="1"/>
  <c r="V27" i="28"/>
  <c r="S28" i="28"/>
  <c r="S29" i="28" s="1"/>
  <c r="R54" i="28"/>
  <c r="R93" i="28" s="1"/>
  <c r="K37" i="28"/>
  <c r="N55" i="28"/>
  <c r="N36" i="28"/>
  <c r="N56" i="28" l="1"/>
  <c r="S55" i="28"/>
  <c r="X55" i="28" s="1"/>
  <c r="AC55" i="28" s="1"/>
  <c r="F47" i="28"/>
  <c r="F51" i="28" s="1"/>
  <c r="F63" i="28" s="1"/>
  <c r="F4" i="28" s="1"/>
  <c r="H60" i="28"/>
  <c r="H61" i="28" s="1"/>
  <c r="I59" i="28"/>
  <c r="H83" i="28"/>
  <c r="H84" i="28" s="1"/>
  <c r="G47" i="28"/>
  <c r="G51" i="28" s="1"/>
  <c r="G63" i="28" s="1"/>
  <c r="G4" i="28" s="1"/>
  <c r="K50" i="28"/>
  <c r="G19" i="35"/>
  <c r="K38" i="28"/>
  <c r="K43" i="28" s="1"/>
  <c r="V24" i="28"/>
  <c r="V33" i="28"/>
  <c r="R94" i="28"/>
  <c r="R95" i="28" s="1"/>
  <c r="R70" i="28" s="1"/>
  <c r="S54" i="28"/>
  <c r="S93" i="28" s="1"/>
  <c r="L100" i="28"/>
  <c r="L35" i="28" s="1"/>
  <c r="L69" i="28" s="1"/>
  <c r="W27" i="28"/>
  <c r="V28" i="28"/>
  <c r="V29" i="28" s="1"/>
  <c r="P107" i="28"/>
  <c r="P106" i="28"/>
  <c r="U104" i="28" s="1"/>
  <c r="U106" i="28" s="1"/>
  <c r="E101" i="25"/>
  <c r="F106" i="25"/>
  <c r="F78" i="25"/>
  <c r="G78" i="25"/>
  <c r="G80" i="25" s="1"/>
  <c r="F86" i="28" l="1"/>
  <c r="L19" i="35"/>
  <c r="I19" i="35"/>
  <c r="I107" i="25" s="1"/>
  <c r="F80" i="25"/>
  <c r="K40" i="28"/>
  <c r="K41" i="28" s="1"/>
  <c r="K59" i="28" s="1"/>
  <c r="K60" i="28" s="1"/>
  <c r="K61" i="28" s="1"/>
  <c r="G86" i="28"/>
  <c r="H47" i="28"/>
  <c r="H51" i="28" s="1"/>
  <c r="H63" i="28" s="1"/>
  <c r="H4" i="28" s="1"/>
  <c r="I83" i="28"/>
  <c r="I84" i="28" s="1"/>
  <c r="I60" i="28"/>
  <c r="I61" i="28" s="1"/>
  <c r="F19" i="35"/>
  <c r="K19" i="35" s="1"/>
  <c r="W24" i="28"/>
  <c r="W33" i="28"/>
  <c r="S94" i="28"/>
  <c r="T70" i="28" s="1"/>
  <c r="L37" i="28"/>
  <c r="X27" i="28"/>
  <c r="W28" i="28"/>
  <c r="W29" i="28" s="1"/>
  <c r="L101" i="28"/>
  <c r="V54" i="28"/>
  <c r="V93" i="28" s="1"/>
  <c r="P56" i="28"/>
  <c r="P36" i="28"/>
  <c r="G104" i="25"/>
  <c r="G106" i="25" s="1"/>
  <c r="F55" i="25"/>
  <c r="E50" i="25"/>
  <c r="E51" i="25" s="1"/>
  <c r="E63" i="25" s="1"/>
  <c r="E4" i="25" s="1"/>
  <c r="F98" i="25"/>
  <c r="F100" i="25" s="1"/>
  <c r="K68" i="28" l="1"/>
  <c r="K71" i="28" s="1"/>
  <c r="K82" i="28" s="1"/>
  <c r="H86" i="28"/>
  <c r="J83" i="28"/>
  <c r="I47" i="28"/>
  <c r="I51" i="28" s="1"/>
  <c r="I63" i="28" s="1"/>
  <c r="I4" i="28" s="1"/>
  <c r="K83" i="28"/>
  <c r="K84" i="28" s="1"/>
  <c r="H19" i="35"/>
  <c r="I22" i="25" s="1"/>
  <c r="J19" i="35"/>
  <c r="D20" i="35" s="1"/>
  <c r="X24" i="28"/>
  <c r="L38" i="28"/>
  <c r="L43" i="28" s="1"/>
  <c r="S95" i="28"/>
  <c r="S70" i="28" s="1"/>
  <c r="X33" i="28"/>
  <c r="G36" i="25"/>
  <c r="M98" i="28"/>
  <c r="L50" i="28"/>
  <c r="V94" i="28"/>
  <c r="W54" i="28"/>
  <c r="W93" i="28" s="1"/>
  <c r="X28" i="28"/>
  <c r="X29" i="28" s="1"/>
  <c r="Y27" i="28"/>
  <c r="Q106" i="28"/>
  <c r="V104" i="28" s="1"/>
  <c r="V106" i="28" s="1"/>
  <c r="AA104" i="28" s="1"/>
  <c r="Q107" i="28"/>
  <c r="H104" i="25"/>
  <c r="H106" i="25" s="1"/>
  <c r="G55" i="25"/>
  <c r="G56" i="25" s="1"/>
  <c r="I78" i="25" l="1"/>
  <c r="I105" i="25"/>
  <c r="J105" i="25" s="1"/>
  <c r="J22" i="25"/>
  <c r="J22" i="28" s="1"/>
  <c r="I86" i="28"/>
  <c r="L40" i="28"/>
  <c r="L41" i="28" s="1"/>
  <c r="L59" i="28" s="1"/>
  <c r="L60" i="28" s="1"/>
  <c r="L61" i="28" s="1"/>
  <c r="K47" i="28"/>
  <c r="K51" i="28" s="1"/>
  <c r="K63" i="28" s="1"/>
  <c r="K4" i="28" s="1"/>
  <c r="L83" i="28"/>
  <c r="G20" i="35"/>
  <c r="Y24" i="28"/>
  <c r="Y33" i="28"/>
  <c r="L68" i="28"/>
  <c r="L71" i="28" s="1"/>
  <c r="L82" i="28" s="1"/>
  <c r="H36" i="25"/>
  <c r="X54" i="28"/>
  <c r="X93" i="28" s="1"/>
  <c r="M100" i="28"/>
  <c r="M35" i="28" s="1"/>
  <c r="M69" i="28" s="1"/>
  <c r="V95" i="28"/>
  <c r="V70" i="28" s="1"/>
  <c r="AB27" i="28"/>
  <c r="AB24" i="28" s="1"/>
  <c r="Y28" i="28"/>
  <c r="Y29" i="28" s="1"/>
  <c r="W94" i="28"/>
  <c r="W95" i="28" s="1"/>
  <c r="W70" i="28" s="1"/>
  <c r="Q36" i="28"/>
  <c r="Q56" i="28"/>
  <c r="I104" i="25"/>
  <c r="H55" i="25"/>
  <c r="H56" i="25" s="1"/>
  <c r="F101" i="25"/>
  <c r="F69" i="25"/>
  <c r="F37" i="25"/>
  <c r="J105" i="28" l="1"/>
  <c r="J106" i="28" s="1"/>
  <c r="O104" i="28" s="1"/>
  <c r="J55" i="28"/>
  <c r="J78" i="28"/>
  <c r="J80" i="28" s="1"/>
  <c r="I20" i="35"/>
  <c r="I106" i="25"/>
  <c r="J104" i="25"/>
  <c r="O104" i="25" s="1"/>
  <c r="I80" i="25"/>
  <c r="J78" i="25"/>
  <c r="J80" i="25" s="1"/>
  <c r="K86" i="28"/>
  <c r="L84" i="28"/>
  <c r="M83" i="28" s="1"/>
  <c r="F20" i="35"/>
  <c r="X94" i="28"/>
  <c r="X95" i="28" s="1"/>
  <c r="X70" i="28" s="1"/>
  <c r="AB33" i="28"/>
  <c r="M101" i="28"/>
  <c r="M50" i="28" s="1"/>
  <c r="M37" i="28"/>
  <c r="Y54" i="28"/>
  <c r="Y93" i="28" s="1"/>
  <c r="I36" i="25"/>
  <c r="J36" i="25" s="1"/>
  <c r="J36" i="28" s="1"/>
  <c r="J107" i="28" s="1"/>
  <c r="AB28" i="28"/>
  <c r="AB29" i="28" s="1"/>
  <c r="AC27" i="28"/>
  <c r="AC24" i="28" s="1"/>
  <c r="R106" i="28"/>
  <c r="W104" i="28" s="1"/>
  <c r="W106" i="28" s="1"/>
  <c r="AB104" i="28" s="1"/>
  <c r="R107" i="28"/>
  <c r="K104" i="25"/>
  <c r="J106" i="25"/>
  <c r="I55" i="25"/>
  <c r="G98" i="25"/>
  <c r="F50" i="25"/>
  <c r="J56" i="28" l="1"/>
  <c r="L47" i="28"/>
  <c r="L51" i="28" s="1"/>
  <c r="L63" i="28" s="1"/>
  <c r="L4" i="28" s="1"/>
  <c r="I56" i="25"/>
  <c r="J55" i="25"/>
  <c r="J56" i="25" s="1"/>
  <c r="H20" i="35"/>
  <c r="J20" i="35"/>
  <c r="D21" i="35" s="1"/>
  <c r="M38" i="28"/>
  <c r="M40" i="28" s="1"/>
  <c r="M41" i="28" s="1"/>
  <c r="M59" i="28" s="1"/>
  <c r="N98" i="28"/>
  <c r="AC33" i="28"/>
  <c r="Y94" i="28"/>
  <c r="Y95" i="28" s="1"/>
  <c r="Y70" i="28" s="1"/>
  <c r="J107" i="25"/>
  <c r="AC28" i="28"/>
  <c r="AC29" i="28" s="1"/>
  <c r="AD27" i="28"/>
  <c r="AD24" i="28" s="1"/>
  <c r="AB54" i="28"/>
  <c r="R36" i="28"/>
  <c r="R56" i="28"/>
  <c r="G100" i="25"/>
  <c r="L86" i="28" l="1"/>
  <c r="M43" i="28"/>
  <c r="G35" i="25"/>
  <c r="G69" i="25" s="1"/>
  <c r="G21" i="35"/>
  <c r="N100" i="28"/>
  <c r="N35" i="28" s="1"/>
  <c r="N69" i="28" s="1"/>
  <c r="AD33" i="28"/>
  <c r="Z70" i="28"/>
  <c r="M60" i="28"/>
  <c r="M61" i="28" s="1"/>
  <c r="M68" i="28"/>
  <c r="M71" i="28" s="1"/>
  <c r="M82" i="28" s="1"/>
  <c r="M84" i="28" s="1"/>
  <c r="AC54" i="28"/>
  <c r="AC93" i="28" s="1"/>
  <c r="AB93" i="28"/>
  <c r="AB94" i="28" s="1"/>
  <c r="AB95" i="28" s="1"/>
  <c r="AB70" i="28" s="1"/>
  <c r="AD28" i="28"/>
  <c r="AD29" i="28" s="1"/>
  <c r="AE27" i="28"/>
  <c r="AE24" i="28" s="1"/>
  <c r="S106" i="28"/>
  <c r="X104" i="28" s="1"/>
  <c r="X106" i="28" s="1"/>
  <c r="AC104" i="28" s="1"/>
  <c r="S107" i="28"/>
  <c r="G101" i="25"/>
  <c r="I21" i="35" l="1"/>
  <c r="F21" i="35"/>
  <c r="N101" i="28"/>
  <c r="N50" i="28" s="1"/>
  <c r="P98" i="28"/>
  <c r="N37" i="28"/>
  <c r="AE33" i="28"/>
  <c r="AC94" i="28"/>
  <c r="AC95" i="28" s="1"/>
  <c r="AC70" i="28" s="1"/>
  <c r="N83" i="28"/>
  <c r="M47" i="28"/>
  <c r="M51" i="28" s="1"/>
  <c r="M63" i="28" s="1"/>
  <c r="M4" i="28" s="1"/>
  <c r="S56" i="28"/>
  <c r="AE28" i="28"/>
  <c r="AE29" i="28" s="1"/>
  <c r="AD54" i="28"/>
  <c r="AD93" i="28" s="1"/>
  <c r="S36" i="28"/>
  <c r="T107" i="28"/>
  <c r="H98" i="25"/>
  <c r="G50" i="25"/>
  <c r="H21" i="35" l="1"/>
  <c r="J21" i="35"/>
  <c r="D22" i="35" s="1"/>
  <c r="N38" i="28"/>
  <c r="N43" i="28" s="1"/>
  <c r="P100" i="28"/>
  <c r="P35" i="28" s="1"/>
  <c r="M86" i="28"/>
  <c r="AE54" i="28"/>
  <c r="AE93" i="28" s="1"/>
  <c r="V107" i="28"/>
  <c r="AA106" i="28"/>
  <c r="AD94" i="28"/>
  <c r="AD95" i="28" s="1"/>
  <c r="AD70" i="28" s="1"/>
  <c r="H100" i="25"/>
  <c r="N40" i="28" l="1"/>
  <c r="N41" i="28" s="1"/>
  <c r="N59" i="28" s="1"/>
  <c r="N60" i="28" s="1"/>
  <c r="N61" i="28" s="1"/>
  <c r="H35" i="25"/>
  <c r="H69" i="25" s="1"/>
  <c r="G22" i="35"/>
  <c r="P69" i="28"/>
  <c r="P37" i="28"/>
  <c r="P101" i="28"/>
  <c r="V36" i="28"/>
  <c r="AE94" i="28"/>
  <c r="V56" i="28"/>
  <c r="H101" i="25"/>
  <c r="I98" i="25" s="1"/>
  <c r="J98" i="25" s="1"/>
  <c r="I22" i="35" l="1"/>
  <c r="N68" i="28"/>
  <c r="N71" i="28" s="1"/>
  <c r="N82" i="28" s="1"/>
  <c r="N84" i="28" s="1"/>
  <c r="N47" i="28" s="1"/>
  <c r="N51" i="28" s="1"/>
  <c r="N63" i="28" s="1"/>
  <c r="N4" i="28" s="1"/>
  <c r="F22" i="35"/>
  <c r="P38" i="28"/>
  <c r="P40" i="28" s="1"/>
  <c r="P41" i="28" s="1"/>
  <c r="P59" i="28" s="1"/>
  <c r="U59" i="28" s="1"/>
  <c r="Q98" i="28"/>
  <c r="P50" i="28"/>
  <c r="AB106" i="28"/>
  <c r="W107" i="28"/>
  <c r="AF70" i="28"/>
  <c r="AE95" i="28"/>
  <c r="AE70" i="28" s="1"/>
  <c r="H50" i="25"/>
  <c r="I100" i="25"/>
  <c r="K107" i="25" l="1"/>
  <c r="P83" i="28"/>
  <c r="P43" i="28"/>
  <c r="K36" i="25"/>
  <c r="I35" i="25"/>
  <c r="J35" i="25" s="1"/>
  <c r="J100" i="25"/>
  <c r="H22" i="35"/>
  <c r="K22" i="25" s="1"/>
  <c r="J22" i="35"/>
  <c r="D23" i="35" s="1"/>
  <c r="N86" i="28"/>
  <c r="Q100" i="28"/>
  <c r="Q35" i="28" s="1"/>
  <c r="P68" i="28"/>
  <c r="P71" i="28" s="1"/>
  <c r="P82" i="28" s="1"/>
  <c r="P60" i="28"/>
  <c r="P61" i="28" s="1"/>
  <c r="W36" i="28"/>
  <c r="W56" i="28"/>
  <c r="I101" i="25"/>
  <c r="I50" i="25" s="1"/>
  <c r="J50" i="25" s="1"/>
  <c r="K105" i="25" l="1"/>
  <c r="K78" i="25"/>
  <c r="K80" i="25" s="1"/>
  <c r="I69" i="25"/>
  <c r="P84" i="28"/>
  <c r="P47" i="28" s="1"/>
  <c r="J101" i="25"/>
  <c r="J100" i="28"/>
  <c r="J101" i="28" s="1"/>
  <c r="O98" i="28" s="1"/>
  <c r="G23" i="35"/>
  <c r="Q101" i="28"/>
  <c r="Q50" i="28" s="1"/>
  <c r="Q69" i="28"/>
  <c r="Q37" i="28"/>
  <c r="J69" i="25"/>
  <c r="J35" i="28"/>
  <c r="AC106" i="28"/>
  <c r="X107" i="28"/>
  <c r="K98" i="25"/>
  <c r="K100" i="25" s="1"/>
  <c r="O94" i="25"/>
  <c r="K94" i="25"/>
  <c r="K48" i="25"/>
  <c r="Q83" i="28" l="1"/>
  <c r="K106" i="25"/>
  <c r="I23" i="35"/>
  <c r="R98" i="28"/>
  <c r="R100" i="28" s="1"/>
  <c r="R35" i="28" s="1"/>
  <c r="J50" i="28"/>
  <c r="K35" i="25"/>
  <c r="K69" i="25" s="1"/>
  <c r="F23" i="35"/>
  <c r="Q38" i="28"/>
  <c r="Q40" i="28" s="1"/>
  <c r="Q41" i="28" s="1"/>
  <c r="Q59" i="28" s="1"/>
  <c r="P51" i="28"/>
  <c r="P86" i="28"/>
  <c r="J69" i="28"/>
  <c r="X36" i="28"/>
  <c r="X56" i="28"/>
  <c r="K101" i="25"/>
  <c r="K50" i="25" s="1"/>
  <c r="K95" i="25"/>
  <c r="K70" i="25" s="1"/>
  <c r="L48" i="25"/>
  <c r="L94" i="25"/>
  <c r="L95" i="25" s="1"/>
  <c r="L70" i="25" s="1"/>
  <c r="Q43" i="28" l="1"/>
  <c r="L104" i="25"/>
  <c r="K55" i="25"/>
  <c r="K56" i="25" s="1"/>
  <c r="P63" i="28"/>
  <c r="P4" i="28" s="1"/>
  <c r="H23" i="35"/>
  <c r="J23" i="35"/>
  <c r="D24" i="35" s="1"/>
  <c r="R101" i="28"/>
  <c r="S98" i="28" s="1"/>
  <c r="R69" i="28"/>
  <c r="R37" i="28"/>
  <c r="Q68" i="28"/>
  <c r="Q71" i="28" s="1"/>
  <c r="Q82" i="28" s="1"/>
  <c r="Q84" i="28" s="1"/>
  <c r="Q60" i="28"/>
  <c r="Q61" i="28" s="1"/>
  <c r="L98" i="25"/>
  <c r="L100" i="25" s="1"/>
  <c r="M48" i="25"/>
  <c r="M94" i="25"/>
  <c r="M95" i="25" s="1"/>
  <c r="M70" i="25" s="1"/>
  <c r="R50" i="28" l="1"/>
  <c r="L35" i="25"/>
  <c r="L69" i="25" s="1"/>
  <c r="G24" i="35"/>
  <c r="R38" i="28"/>
  <c r="R43" i="28" s="1"/>
  <c r="R83" i="28"/>
  <c r="Q47" i="28"/>
  <c r="Q51" i="28" s="1"/>
  <c r="S100" i="28"/>
  <c r="S35" i="28" s="1"/>
  <c r="L101" i="25"/>
  <c r="M98" i="25" s="1"/>
  <c r="N94" i="25"/>
  <c r="O95" i="25" s="1"/>
  <c r="O70" i="25" s="1"/>
  <c r="N48" i="25"/>
  <c r="I24" i="35" l="1"/>
  <c r="R40" i="28"/>
  <c r="R41" i="28" s="1"/>
  <c r="R59" i="28" s="1"/>
  <c r="R60" i="28" s="1"/>
  <c r="R61" i="28" s="1"/>
  <c r="Q63" i="28"/>
  <c r="Q4" i="28" s="1"/>
  <c r="F24" i="35"/>
  <c r="S101" i="28"/>
  <c r="S50" i="28" s="1"/>
  <c r="Q86" i="28"/>
  <c r="S69" i="28"/>
  <c r="S37" i="28"/>
  <c r="AB107" i="28"/>
  <c r="L50" i="25"/>
  <c r="M100" i="25"/>
  <c r="N95" i="25"/>
  <c r="N70" i="25" s="1"/>
  <c r="F75" i="25"/>
  <c r="R68" i="28" l="1"/>
  <c r="R71" i="28" s="1"/>
  <c r="R82" i="28" s="1"/>
  <c r="R84" i="28" s="1"/>
  <c r="S83" i="28" s="1"/>
  <c r="V98" i="28"/>
  <c r="V100" i="28" s="1"/>
  <c r="V35" i="28" s="1"/>
  <c r="V69" i="28" s="1"/>
  <c r="M35" i="25"/>
  <c r="M69" i="25" s="1"/>
  <c r="H24" i="35"/>
  <c r="J24" i="35"/>
  <c r="D25" i="35" s="1"/>
  <c r="S38" i="28"/>
  <c r="S40" i="28" s="1"/>
  <c r="S41" i="28" s="1"/>
  <c r="S59" i="28" s="1"/>
  <c r="V101" i="28"/>
  <c r="V50" i="28" s="1"/>
  <c r="AB56" i="28"/>
  <c r="AB36" i="28"/>
  <c r="M101" i="25"/>
  <c r="N98" i="25" s="1"/>
  <c r="O98" i="25" s="1"/>
  <c r="V37" i="28" l="1"/>
  <c r="V38" i="28" s="1"/>
  <c r="V40" i="28" s="1"/>
  <c r="V41" i="28" s="1"/>
  <c r="V59" i="28" s="1"/>
  <c r="AA59" i="28" s="1"/>
  <c r="R47" i="28"/>
  <c r="R51" i="28" s="1"/>
  <c r="R63" i="28" s="1"/>
  <c r="R4" i="28" s="1"/>
  <c r="S43" i="28"/>
  <c r="G25" i="35"/>
  <c r="I25" i="35" s="1"/>
  <c r="W98" i="28"/>
  <c r="V43" i="28"/>
  <c r="S68" i="28"/>
  <c r="S71" i="28" s="1"/>
  <c r="S82" i="28" s="1"/>
  <c r="S84" i="28" s="1"/>
  <c r="S60" i="28"/>
  <c r="S61" i="28" s="1"/>
  <c r="AC107" i="28"/>
  <c r="V68" i="28"/>
  <c r="V71" i="28" s="1"/>
  <c r="V82" i="28" s="1"/>
  <c r="M50" i="25"/>
  <c r="W100" i="28"/>
  <c r="W35" i="28" s="1"/>
  <c r="N100" i="25"/>
  <c r="G75" i="25"/>
  <c r="R86" i="28" l="1"/>
  <c r="N35" i="25"/>
  <c r="O100" i="25"/>
  <c r="F25" i="35"/>
  <c r="L107" i="25"/>
  <c r="V60" i="28"/>
  <c r="V61" i="28" s="1"/>
  <c r="V83" i="28"/>
  <c r="V84" i="28" s="1"/>
  <c r="S47" i="28"/>
  <c r="S51" i="28" s="1"/>
  <c r="W69" i="28"/>
  <c r="W37" i="28"/>
  <c r="AC36" i="28"/>
  <c r="W101" i="28"/>
  <c r="AC56" i="28"/>
  <c r="N101" i="25"/>
  <c r="N50" i="25" s="1"/>
  <c r="O50" i="25" s="1"/>
  <c r="N69" i="25"/>
  <c r="O69" i="25" s="1"/>
  <c r="O35" i="25"/>
  <c r="S63" i="28" l="1"/>
  <c r="S4" i="28" s="1"/>
  <c r="O101" i="25"/>
  <c r="O100" i="28"/>
  <c r="O101" i="28" s="1"/>
  <c r="T98" i="28" s="1"/>
  <c r="L36" i="25"/>
  <c r="H25" i="35"/>
  <c r="L22" i="25" s="1"/>
  <c r="J25" i="35"/>
  <c r="D26" i="35" s="1"/>
  <c r="W38" i="28"/>
  <c r="W40" i="28" s="1"/>
  <c r="W41" i="28" s="1"/>
  <c r="W59" i="28" s="1"/>
  <c r="S86" i="28"/>
  <c r="W83" i="28"/>
  <c r="V47" i="28"/>
  <c r="V51" i="28" s="1"/>
  <c r="O35" i="28"/>
  <c r="X98" i="28"/>
  <c r="W50" i="28"/>
  <c r="H75" i="25"/>
  <c r="L105" i="25" l="1"/>
  <c r="L78" i="25"/>
  <c r="L80" i="25" s="1"/>
  <c r="W43" i="28"/>
  <c r="V63" i="28"/>
  <c r="V4" i="28" s="1"/>
  <c r="V86" i="28"/>
  <c r="O69" i="28"/>
  <c r="O50" i="28"/>
  <c r="T100" i="28"/>
  <c r="G26" i="35"/>
  <c r="I26" i="35" s="1"/>
  <c r="W68" i="28"/>
  <c r="W71" i="28" s="1"/>
  <c r="W82" i="28" s="1"/>
  <c r="W84" i="28" s="1"/>
  <c r="W60" i="28"/>
  <c r="W61" i="28" s="1"/>
  <c r="X100" i="28"/>
  <c r="X35" i="28" s="1"/>
  <c r="I31" i="25"/>
  <c r="H31" i="25"/>
  <c r="H37" i="25" s="1"/>
  <c r="H38" i="25" s="1"/>
  <c r="H43" i="25" s="1"/>
  <c r="G31" i="25"/>
  <c r="G37" i="25" s="1"/>
  <c r="G38" i="25" s="1"/>
  <c r="G43" i="25" s="1"/>
  <c r="L106" i="25" l="1"/>
  <c r="T101" i="28"/>
  <c r="Z98" i="28" s="1"/>
  <c r="T35" i="28"/>
  <c r="F26" i="35"/>
  <c r="X101" i="28"/>
  <c r="Y98" i="28" s="1"/>
  <c r="W47" i="28"/>
  <c r="W51" i="28" s="1"/>
  <c r="X83" i="28"/>
  <c r="X69" i="28"/>
  <c r="X37" i="28"/>
  <c r="J31" i="25"/>
  <c r="J10" i="25" s="1"/>
  <c r="H40" i="25"/>
  <c r="H41" i="25" s="1"/>
  <c r="G40" i="25"/>
  <c r="G41" i="25" s="1"/>
  <c r="G129" i="25"/>
  <c r="H129" i="25"/>
  <c r="T50" i="28" l="1"/>
  <c r="L55" i="25"/>
  <c r="L56" i="25" s="1"/>
  <c r="M104" i="25"/>
  <c r="X50" i="28"/>
  <c r="W86" i="28"/>
  <c r="W63" i="28"/>
  <c r="W4" i="28" s="1"/>
  <c r="T69" i="28"/>
  <c r="H26" i="35"/>
  <c r="J26" i="35"/>
  <c r="D27" i="35" s="1"/>
  <c r="X38" i="28"/>
  <c r="X40" i="28" s="1"/>
  <c r="X41" i="28" s="1"/>
  <c r="X59" i="28" s="1"/>
  <c r="J31" i="28"/>
  <c r="J10" i="28"/>
  <c r="J24" i="28" s="1"/>
  <c r="Y100" i="28"/>
  <c r="Y35" i="28" s="1"/>
  <c r="G68" i="25"/>
  <c r="H68" i="25"/>
  <c r="H71" i="25" s="1"/>
  <c r="X43" i="28" l="1"/>
  <c r="G27" i="35"/>
  <c r="I27" i="35" s="1"/>
  <c r="X68" i="28"/>
  <c r="X71" i="28" s="1"/>
  <c r="X82" i="28" s="1"/>
  <c r="X84" i="28" s="1"/>
  <c r="X60" i="28"/>
  <c r="X61" i="28" s="1"/>
  <c r="Y101" i="28"/>
  <c r="Y69" i="28"/>
  <c r="H131" i="25"/>
  <c r="H82" i="25"/>
  <c r="F27" i="35" l="1"/>
  <c r="Y50" i="28"/>
  <c r="AB98" i="28"/>
  <c r="X47" i="28"/>
  <c r="X51" i="28" s="1"/>
  <c r="Y83" i="28"/>
  <c r="X86" i="28" l="1"/>
  <c r="X63" i="28"/>
  <c r="X4" i="28" s="1"/>
  <c r="H27" i="35"/>
  <c r="J27" i="35"/>
  <c r="D28" i="35" s="1"/>
  <c r="AB100" i="28"/>
  <c r="AB35" i="28" s="1"/>
  <c r="G28" i="35" l="1"/>
  <c r="I28" i="35" s="1"/>
  <c r="AB101" i="28"/>
  <c r="AB50" i="28" s="1"/>
  <c r="AB69" i="28"/>
  <c r="AB37" i="28"/>
  <c r="AC98" i="28" l="1"/>
  <c r="F28" i="35"/>
  <c r="M107" i="25"/>
  <c r="AB38" i="28"/>
  <c r="AB40" i="28" s="1"/>
  <c r="AB41" i="28" s="1"/>
  <c r="AB59" i="28" s="1"/>
  <c r="AC100" i="28"/>
  <c r="AC35" i="28" s="1"/>
  <c r="AB43" i="28" l="1"/>
  <c r="M36" i="25"/>
  <c r="H28" i="35"/>
  <c r="M22" i="25" s="1"/>
  <c r="J28" i="35"/>
  <c r="D29" i="35" s="1"/>
  <c r="AC69" i="28"/>
  <c r="AC37" i="28"/>
  <c r="AC101" i="28"/>
  <c r="AB68" i="28"/>
  <c r="AB71" i="28" s="1"/>
  <c r="AB82" i="28" s="1"/>
  <c r="AB60" i="28"/>
  <c r="AB61" i="28" s="1"/>
  <c r="M105" i="25" l="1"/>
  <c r="M78" i="25"/>
  <c r="M80" i="25" s="1"/>
  <c r="G29" i="35"/>
  <c r="I29" i="35" s="1"/>
  <c r="AC38" i="28"/>
  <c r="AC40" i="28" s="1"/>
  <c r="AC41" i="28" s="1"/>
  <c r="AC59" i="28" s="1"/>
  <c r="AC50" i="28"/>
  <c r="AD98" i="28"/>
  <c r="M106" i="25" l="1"/>
  <c r="AC43" i="28"/>
  <c r="F29" i="35"/>
  <c r="AC68" i="28"/>
  <c r="AC71" i="28" s="1"/>
  <c r="AC82" i="28" s="1"/>
  <c r="AC60" i="28"/>
  <c r="AC61" i="28" s="1"/>
  <c r="AD100" i="28"/>
  <c r="AD35" i="28" s="1"/>
  <c r="N104" i="25" l="1"/>
  <c r="M55" i="25"/>
  <c r="M56" i="25" s="1"/>
  <c r="H29" i="35"/>
  <c r="J29" i="35"/>
  <c r="D30" i="35" s="1"/>
  <c r="AD69" i="28"/>
  <c r="AD101" i="28"/>
  <c r="G30" i="35" l="1"/>
  <c r="I30" i="35" s="1"/>
  <c r="AE98" i="28"/>
  <c r="AD50" i="28"/>
  <c r="F30" i="35" l="1"/>
  <c r="AE100" i="28"/>
  <c r="AE35" i="28" s="1"/>
  <c r="H30" i="35" l="1"/>
  <c r="J30" i="35"/>
  <c r="D31" i="35" s="1"/>
  <c r="AE101" i="28"/>
  <c r="AE50" i="28" s="1"/>
  <c r="AE69" i="28"/>
  <c r="G31" i="35" l="1"/>
  <c r="L31" i="35" l="1"/>
  <c r="I31" i="35"/>
  <c r="F31" i="35"/>
  <c r="K31" i="35" s="1"/>
  <c r="N107" i="25" l="1"/>
  <c r="N36" i="25" s="1"/>
  <c r="H31" i="35"/>
  <c r="N22" i="25" s="1"/>
  <c r="J31" i="35"/>
  <c r="D32" i="35" s="1"/>
  <c r="O107" i="25" l="1"/>
  <c r="O36" i="25" s="1"/>
  <c r="O36" i="28" s="1"/>
  <c r="O107" i="28" s="1"/>
  <c r="N105" i="25"/>
  <c r="N78" i="25"/>
  <c r="N80" i="25" s="1"/>
  <c r="O22" i="25"/>
  <c r="G32" i="35"/>
  <c r="K51" i="32"/>
  <c r="K56" i="32" s="1"/>
  <c r="J56" i="32"/>
  <c r="J58" i="32" s="1"/>
  <c r="O105" i="25" l="1"/>
  <c r="O106" i="25" s="1"/>
  <c r="N106" i="25"/>
  <c r="N55" i="25" s="1"/>
  <c r="O22" i="28"/>
  <c r="O78" i="25"/>
  <c r="O80" i="25" s="1"/>
  <c r="I32" i="35"/>
  <c r="F32" i="35"/>
  <c r="K58" i="32"/>
  <c r="I32" i="25"/>
  <c r="N56" i="25" l="1"/>
  <c r="O55" i="25"/>
  <c r="O56" i="25" s="1"/>
  <c r="O105" i="28"/>
  <c r="O106" i="28" s="1"/>
  <c r="T104" i="28" s="1"/>
  <c r="O78" i="28"/>
  <c r="O80" i="28" s="1"/>
  <c r="O55" i="28"/>
  <c r="H32" i="35"/>
  <c r="J32" i="35"/>
  <c r="D33" i="35" s="1"/>
  <c r="J32" i="25"/>
  <c r="I37" i="25"/>
  <c r="I38" i="25" s="1"/>
  <c r="O56" i="28" l="1"/>
  <c r="G33" i="35"/>
  <c r="I43" i="25"/>
  <c r="I40" i="25"/>
  <c r="I41" i="25" s="1"/>
  <c r="I129" i="25"/>
  <c r="J32" i="28"/>
  <c r="J37" i="28" s="1"/>
  <c r="J11" i="25"/>
  <c r="J11" i="28" s="1"/>
  <c r="J44" i="25"/>
  <c r="J37" i="25"/>
  <c r="I33" i="35" l="1"/>
  <c r="F33" i="35"/>
  <c r="I68" i="25"/>
  <c r="I71" i="25" l="1"/>
  <c r="I82" i="25" s="1"/>
  <c r="H33" i="35"/>
  <c r="J33" i="35"/>
  <c r="D34" i="35" s="1"/>
  <c r="I131" i="25" l="1"/>
  <c r="G34" i="35"/>
  <c r="I34" i="35" l="1"/>
  <c r="F34" i="35"/>
  <c r="O56" i="32"/>
  <c r="O58" i="32" s="1"/>
  <c r="N32" i="25" s="1"/>
  <c r="N37" i="25" s="1"/>
  <c r="N38" i="25" s="1"/>
  <c r="N56" i="32"/>
  <c r="N58" i="32" s="1"/>
  <c r="M32" i="25" s="1"/>
  <c r="M37" i="25" s="1"/>
  <c r="M38" i="25" s="1"/>
  <c r="M56" i="32"/>
  <c r="M58" i="32" s="1"/>
  <c r="L32" i="25" s="1"/>
  <c r="L37" i="25" s="1"/>
  <c r="L38" i="25" s="1"/>
  <c r="L56" i="32"/>
  <c r="L58" i="32" s="1"/>
  <c r="P51" i="32"/>
  <c r="P56" i="32" s="1"/>
  <c r="H34" i="35" l="1"/>
  <c r="J34" i="35"/>
  <c r="D35" i="35" s="1"/>
  <c r="M129" i="25"/>
  <c r="M43" i="25"/>
  <c r="M40" i="25"/>
  <c r="M41" i="25" s="1"/>
  <c r="L129" i="25"/>
  <c r="L43" i="25"/>
  <c r="L40" i="25"/>
  <c r="L41" i="25" s="1"/>
  <c r="K32" i="25"/>
  <c r="P58" i="32"/>
  <c r="N129" i="25"/>
  <c r="N43" i="25"/>
  <c r="N40" i="25"/>
  <c r="N41" i="25" s="1"/>
  <c r="G35" i="35" l="1"/>
  <c r="L68" i="25"/>
  <c r="L71" i="25" s="1"/>
  <c r="N68" i="25"/>
  <c r="N71" i="25" s="1"/>
  <c r="M68" i="25"/>
  <c r="M71" i="25" s="1"/>
  <c r="O32" i="25"/>
  <c r="O11" i="25" s="1"/>
  <c r="O11" i="28" s="1"/>
  <c r="K37" i="25"/>
  <c r="K38" i="25" s="1"/>
  <c r="I35" i="35" l="1"/>
  <c r="F35" i="35"/>
  <c r="L131" i="25"/>
  <c r="L82" i="25"/>
  <c r="N131" i="25"/>
  <c r="N82" i="25"/>
  <c r="K43" i="25"/>
  <c r="K129" i="25"/>
  <c r="K40" i="25"/>
  <c r="K41" i="25" s="1"/>
  <c r="O37" i="25"/>
  <c r="O38" i="25" s="1"/>
  <c r="O32" i="28"/>
  <c r="O37" i="28" s="1"/>
  <c r="O44" i="25"/>
  <c r="M131" i="25"/>
  <c r="M82" i="25"/>
  <c r="H35" i="35" l="1"/>
  <c r="J35" i="35"/>
  <c r="D36" i="35" s="1"/>
  <c r="K68" i="25"/>
  <c r="K71" i="25" s="1"/>
  <c r="O38" i="28"/>
  <c r="O43" i="28" s="1"/>
  <c r="O43" i="25"/>
  <c r="O40" i="25"/>
  <c r="O40" i="28" s="1"/>
  <c r="O129" i="25"/>
  <c r="G36" i="35" l="1"/>
  <c r="O41" i="28"/>
  <c r="O41" i="25"/>
  <c r="O68" i="25" s="1"/>
  <c r="O71" i="25" s="1"/>
  <c r="K82" i="25"/>
  <c r="K131" i="25"/>
  <c r="I36" i="35" l="1"/>
  <c r="O68" i="28"/>
  <c r="F36" i="35"/>
  <c r="O82" i="25"/>
  <c r="O131" i="25"/>
  <c r="H36" i="35" l="1"/>
  <c r="J36" i="35"/>
  <c r="D37" i="35" s="1"/>
  <c r="G37" i="35" l="1"/>
  <c r="I37" i="35" s="1"/>
  <c r="F37" i="35" l="1"/>
  <c r="H37" i="35" l="1"/>
  <c r="J37" i="35"/>
  <c r="D38" i="35" s="1"/>
  <c r="G38" i="35" l="1"/>
  <c r="I38" i="35" s="1"/>
  <c r="F38" i="35" l="1"/>
  <c r="H38" i="35" l="1"/>
  <c r="J38" i="35"/>
  <c r="D39" i="35" s="1"/>
  <c r="G39" i="35" l="1"/>
  <c r="I39" i="35" s="1"/>
  <c r="F39" i="35" l="1"/>
  <c r="H39" i="35" l="1"/>
  <c r="J39" i="35"/>
  <c r="D40" i="35" s="1"/>
  <c r="G40" i="35" l="1"/>
  <c r="I40" i="35" s="1"/>
  <c r="F40" i="35" l="1"/>
  <c r="H40" i="35" l="1"/>
  <c r="J40" i="35"/>
  <c r="D41" i="35" s="1"/>
  <c r="G41" i="35" l="1"/>
  <c r="I41" i="35" s="1"/>
  <c r="F41" i="35" l="1"/>
  <c r="H41" i="35" l="1"/>
  <c r="J41" i="35"/>
  <c r="D42" i="35" s="1"/>
  <c r="G42" i="35" l="1"/>
  <c r="I42" i="35" s="1"/>
  <c r="F42" i="35" l="1"/>
  <c r="H42" i="35" l="1"/>
  <c r="J42" i="35"/>
  <c r="D43" i="35" s="1"/>
  <c r="G43" i="35" l="1"/>
  <c r="L43" i="35" l="1"/>
  <c r="I43" i="35"/>
  <c r="F43" i="35"/>
  <c r="K43" i="35" s="1"/>
  <c r="T36" i="28" l="1"/>
  <c r="H43" i="35"/>
  <c r="T22" i="28" s="1"/>
  <c r="J43" i="35"/>
  <c r="D44" i="35" s="1"/>
  <c r="T105" i="28" l="1"/>
  <c r="T106" i="28" s="1"/>
  <c r="T78" i="28"/>
  <c r="T80" i="28" s="1"/>
  <c r="T55" i="28"/>
  <c r="G44" i="35"/>
  <c r="Y55" i="28" l="1"/>
  <c r="T56" i="28"/>
  <c r="I44" i="35"/>
  <c r="Z104" i="28"/>
  <c r="Y104" i="28"/>
  <c r="F44" i="35"/>
  <c r="Y106" i="28" l="1"/>
  <c r="AD104" i="28" s="1"/>
  <c r="Y107" i="28"/>
  <c r="AD55" i="28"/>
  <c r="AD56" i="28" s="1"/>
  <c r="Y56" i="28"/>
  <c r="H44" i="35"/>
  <c r="J44" i="35"/>
  <c r="D45" i="35" s="1"/>
  <c r="AD106" i="28" l="1"/>
  <c r="AD107" i="28"/>
  <c r="Y36" i="28"/>
  <c r="Y37" i="28" s="1"/>
  <c r="Z107" i="28"/>
  <c r="G45" i="35"/>
  <c r="AD36" i="28" l="1"/>
  <c r="AD37" i="28" s="1"/>
  <c r="Y38" i="28"/>
  <c r="Y40" i="28" s="1"/>
  <c r="Y41" i="28" s="1"/>
  <c r="Y68" i="28" s="1"/>
  <c r="Y71" i="28" s="1"/>
  <c r="Y82" i="28" s="1"/>
  <c r="Y84" i="28" s="1"/>
  <c r="I45" i="35"/>
  <c r="F45" i="35"/>
  <c r="Y43" i="28" l="1"/>
  <c r="AB83" i="28"/>
  <c r="AB84" i="28" s="1"/>
  <c r="Y47" i="28"/>
  <c r="Y51" i="28" s="1"/>
  <c r="AD38" i="28"/>
  <c r="AD40" i="28" s="1"/>
  <c r="AD41" i="28" s="1"/>
  <c r="AD68" i="28" s="1"/>
  <c r="AD71" i="28" s="1"/>
  <c r="AD82" i="28" s="1"/>
  <c r="H45" i="35"/>
  <c r="J45" i="35"/>
  <c r="D46" i="35" s="1"/>
  <c r="AD43" i="28" l="1"/>
  <c r="Y86" i="28"/>
  <c r="AB47" i="28"/>
  <c r="AB51" i="28" s="1"/>
  <c r="AB63" i="28" s="1"/>
  <c r="AB4" i="28" s="1"/>
  <c r="AC83" i="28"/>
  <c r="AC84" i="28" s="1"/>
  <c r="G46" i="35"/>
  <c r="AB86" i="28" l="1"/>
  <c r="AC47" i="28"/>
  <c r="AC51" i="28" s="1"/>
  <c r="AC63" i="28" s="1"/>
  <c r="AC4" i="28" s="1"/>
  <c r="AD83" i="28"/>
  <c r="AD84" i="28" s="1"/>
  <c r="I46" i="35"/>
  <c r="F46" i="35"/>
  <c r="AC86" i="28" l="1"/>
  <c r="AD47" i="28"/>
  <c r="AD51" i="28" s="1"/>
  <c r="AE83" i="28"/>
  <c r="H46" i="35"/>
  <c r="J46" i="35"/>
  <c r="D47" i="35" s="1"/>
  <c r="AD86" i="28" l="1"/>
  <c r="G47" i="35"/>
  <c r="I47" i="35" l="1"/>
  <c r="F47" i="35"/>
  <c r="H47" i="35" l="1"/>
  <c r="J47" i="35"/>
  <c r="D48" i="35" s="1"/>
  <c r="G48" i="35" l="1"/>
  <c r="I48" i="35" l="1"/>
  <c r="F48" i="35"/>
  <c r="H48" i="35" l="1"/>
  <c r="J48" i="35"/>
  <c r="D49" i="35" s="1"/>
  <c r="G49" i="35" l="1"/>
  <c r="I49" i="35" s="1"/>
  <c r="F49" i="35" l="1"/>
  <c r="H49" i="35" l="1"/>
  <c r="J49" i="35"/>
  <c r="D50" i="35" s="1"/>
  <c r="G50" i="35" l="1"/>
  <c r="I50" i="35" s="1"/>
  <c r="F50" i="35" l="1"/>
  <c r="H50" i="35" l="1"/>
  <c r="J50" i="35"/>
  <c r="D51" i="35" s="1"/>
  <c r="G51" i="35" l="1"/>
  <c r="I51" i="35" s="1"/>
  <c r="F51" i="35" l="1"/>
  <c r="H51" i="35" l="1"/>
  <c r="J51" i="35"/>
  <c r="D52" i="35" s="1"/>
  <c r="G52" i="35" l="1"/>
  <c r="I52" i="35" s="1"/>
  <c r="F52" i="35" l="1"/>
  <c r="H52" i="35" l="1"/>
  <c r="J52" i="35"/>
  <c r="D53" i="35" s="1"/>
  <c r="G53" i="35" l="1"/>
  <c r="I53" i="35" s="1"/>
  <c r="F53" i="35" l="1"/>
  <c r="H53" i="35" l="1"/>
  <c r="J53" i="35"/>
  <c r="D54" i="35" s="1"/>
  <c r="G54" i="35" l="1"/>
  <c r="I54" i="35" s="1"/>
  <c r="F54" i="35" l="1"/>
  <c r="H54" i="35" l="1"/>
  <c r="J54" i="35"/>
  <c r="D55" i="35" s="1"/>
  <c r="G55" i="35" l="1"/>
  <c r="L55" i="35" l="1"/>
  <c r="I55" i="35"/>
  <c r="F55" i="35"/>
  <c r="K55" i="35" s="1"/>
  <c r="Z36" i="28" l="1"/>
  <c r="H55" i="35"/>
  <c r="Z22" i="28" s="1"/>
  <c r="J55" i="35"/>
  <c r="D56" i="35" s="1"/>
  <c r="Z105" i="28" l="1"/>
  <c r="Z106" i="28" s="1"/>
  <c r="Z78" i="28"/>
  <c r="Z80" i="28" s="1"/>
  <c r="Z55" i="28"/>
  <c r="G56" i="35"/>
  <c r="I56" i="35" l="1"/>
  <c r="AE55" i="28"/>
  <c r="AE56" i="28" s="1"/>
  <c r="Z56" i="28"/>
  <c r="AE104" i="28"/>
  <c r="AF104" i="28"/>
  <c r="F56" i="35"/>
  <c r="AE106" i="28" l="1"/>
  <c r="AE107" i="28"/>
  <c r="H56" i="35"/>
  <c r="J56" i="35"/>
  <c r="D57" i="35" s="1"/>
  <c r="AE36" i="28" l="1"/>
  <c r="AE37" i="28" s="1"/>
  <c r="AF107" i="28"/>
  <c r="G57" i="35"/>
  <c r="I57" i="35" l="1"/>
  <c r="AE38" i="28"/>
  <c r="AE40" i="28" s="1"/>
  <c r="AE41" i="28" s="1"/>
  <c r="AE68" i="28" s="1"/>
  <c r="AE71" i="28" s="1"/>
  <c r="AE82" i="28" s="1"/>
  <c r="AE84" i="28" s="1"/>
  <c r="AE43" i="28"/>
  <c r="F57" i="35"/>
  <c r="AE47" i="28" l="1"/>
  <c r="AE51" i="28" s="1"/>
  <c r="AE86" i="28"/>
  <c r="H57" i="35"/>
  <c r="J57" i="35"/>
  <c r="D58" i="35" s="1"/>
  <c r="G58" i="35" l="1"/>
  <c r="I58" i="35" l="1"/>
  <c r="F58" i="35"/>
  <c r="H58" i="35" l="1"/>
  <c r="J58" i="35"/>
  <c r="D59" i="35" s="1"/>
  <c r="G59" i="35" l="1"/>
  <c r="I59" i="35" l="1"/>
  <c r="F59" i="35"/>
  <c r="H59" i="35" l="1"/>
  <c r="J59" i="35"/>
  <c r="D60" i="35" s="1"/>
  <c r="G60" i="35" l="1"/>
  <c r="I60" i="35" l="1"/>
  <c r="F60" i="35"/>
  <c r="H60" i="35" l="1"/>
  <c r="J60" i="35"/>
  <c r="D61" i="35" s="1"/>
  <c r="G61" i="35" l="1"/>
  <c r="I61" i="35" s="1"/>
  <c r="F61" i="35" l="1"/>
  <c r="H61" i="35" l="1"/>
  <c r="J61" i="35"/>
  <c r="D62" i="35" s="1"/>
  <c r="G62" i="35" l="1"/>
  <c r="I62" i="35" s="1"/>
  <c r="F62" i="35" l="1"/>
  <c r="H62" i="35" l="1"/>
  <c r="J62" i="35"/>
  <c r="D63" i="35" s="1"/>
  <c r="G63" i="35" l="1"/>
  <c r="I63" i="35" s="1"/>
  <c r="F63" i="35" l="1"/>
  <c r="H63" i="35" l="1"/>
  <c r="J63" i="35"/>
  <c r="D64" i="35" s="1"/>
  <c r="G64" i="35" l="1"/>
  <c r="I64" i="35" s="1"/>
  <c r="F64" i="35" l="1"/>
  <c r="H64" i="35" l="1"/>
  <c r="J64" i="35"/>
  <c r="D65" i="35" s="1"/>
  <c r="G65" i="35" l="1"/>
  <c r="I65" i="35" s="1"/>
  <c r="F65" i="35" l="1"/>
  <c r="H65" i="35" l="1"/>
  <c r="J65" i="35"/>
  <c r="D66" i="35" s="1"/>
  <c r="G66" i="35" l="1"/>
  <c r="I66" i="35" s="1"/>
  <c r="F66" i="35" l="1"/>
  <c r="H66" i="35" l="1"/>
  <c r="J66" i="35"/>
  <c r="D67" i="35" s="1"/>
  <c r="G67" i="35" l="1"/>
  <c r="L67" i="35" l="1"/>
  <c r="I67" i="35"/>
  <c r="AF36" i="28" s="1"/>
  <c r="F67" i="35"/>
  <c r="K67" i="35" s="1"/>
  <c r="H67" i="35" l="1"/>
  <c r="AF22" i="28" s="1"/>
  <c r="J67" i="35"/>
  <c r="Z100" i="28"/>
  <c r="AF105" i="28" l="1"/>
  <c r="AF106" i="28" s="1"/>
  <c r="AF78" i="28"/>
  <c r="AF80" i="28" s="1"/>
  <c r="AF55" i="28"/>
  <c r="AF56" i="28" s="1"/>
  <c r="Z101" i="28"/>
  <c r="AF98" i="28" s="1"/>
  <c r="AF100" i="28" s="1"/>
  <c r="Z35" i="28"/>
  <c r="Z50" i="28" l="1"/>
  <c r="AF101" i="28"/>
  <c r="AF50" i="28" s="1"/>
  <c r="AF35" i="28"/>
  <c r="Z69" i="28"/>
  <c r="AF69" i="28" l="1"/>
  <c r="T9" i="28" l="1"/>
  <c r="T29" i="28"/>
  <c r="T11" i="28"/>
  <c r="Z11" i="28" l="1"/>
  <c r="AF11" i="28" l="1"/>
  <c r="AF37" i="28"/>
  <c r="Z37" i="28"/>
  <c r="AF38" i="28" l="1"/>
  <c r="AF43" i="28" s="1"/>
  <c r="Z38" i="28"/>
  <c r="Z40" i="28" l="1"/>
  <c r="Z41" i="28" s="1"/>
  <c r="Z68" i="28" s="1"/>
  <c r="Z71" i="28" s="1"/>
  <c r="Z82" i="28" s="1"/>
  <c r="AF40" i="28"/>
  <c r="AF41" i="28" s="1"/>
  <c r="AF68" i="28" s="1"/>
  <c r="AF71" i="28" s="1"/>
  <c r="AF82" i="28" s="1"/>
  <c r="Z43" i="28"/>
  <c r="T12" i="28"/>
  <c r="T37" i="28"/>
  <c r="T38" i="28" s="1"/>
  <c r="T40" i="28" s="1"/>
  <c r="T43" i="28" l="1"/>
  <c r="T41" i="28"/>
  <c r="T68" i="28" l="1"/>
  <c r="T71" i="28" s="1"/>
  <c r="T82" i="28" s="1"/>
  <c r="G104" i="32"/>
  <c r="G107" i="32" s="1"/>
  <c r="K91" i="32"/>
  <c r="K104" i="32" l="1"/>
  <c r="K107" i="32"/>
  <c r="J28" i="28" s="1"/>
  <c r="F28" i="25"/>
  <c r="F29" i="25" l="1"/>
  <c r="F49" i="25"/>
  <c r="F92" i="25" s="1"/>
  <c r="J28" i="25"/>
  <c r="F54" i="25"/>
  <c r="J29" i="28"/>
  <c r="J38" i="28" s="1"/>
  <c r="J49" i="28"/>
  <c r="J92" i="28" s="1"/>
  <c r="J94" i="28" s="1"/>
  <c r="J95" i="28" l="1"/>
  <c r="J70" i="28" s="1"/>
  <c r="O95" i="28"/>
  <c r="O70" i="28" s="1"/>
  <c r="O71" i="28" s="1"/>
  <c r="O82" i="28" s="1"/>
  <c r="J43" i="28"/>
  <c r="F56" i="25"/>
  <c r="F93" i="25"/>
  <c r="F94" i="25" s="1"/>
  <c r="J49" i="25"/>
  <c r="J92" i="25" s="1"/>
  <c r="J94" i="25" s="1"/>
  <c r="J9" i="25"/>
  <c r="J9" i="28" s="1"/>
  <c r="F128" i="25"/>
  <c r="J29" i="25"/>
  <c r="F38" i="25"/>
  <c r="G95" i="25" l="1"/>
  <c r="G70" i="25" s="1"/>
  <c r="G71" i="25" s="1"/>
  <c r="F95" i="25"/>
  <c r="F43" i="25"/>
  <c r="F40" i="25"/>
  <c r="F41" i="25" s="1"/>
  <c r="F129" i="25"/>
  <c r="J38" i="25"/>
  <c r="J128" i="25"/>
  <c r="F42" i="25" l="1"/>
  <c r="G42" i="25" s="1"/>
  <c r="H42" i="25" s="1"/>
  <c r="I42" i="25" s="1"/>
  <c r="F68" i="25"/>
  <c r="F59" i="25"/>
  <c r="J95" i="25"/>
  <c r="F70" i="25"/>
  <c r="J40" i="25"/>
  <c r="J40" i="28" s="1"/>
  <c r="J41" i="28" s="1"/>
  <c r="J43" i="25"/>
  <c r="J129" i="25"/>
  <c r="G82" i="25"/>
  <c r="G131" i="25"/>
  <c r="G59" i="25" l="1"/>
  <c r="F60" i="25"/>
  <c r="F61" i="25" s="1"/>
  <c r="J41" i="25"/>
  <c r="F71" i="25"/>
  <c r="J68" i="25"/>
  <c r="J71" i="25" s="1"/>
  <c r="J68" i="28"/>
  <c r="J71" i="28" s="1"/>
  <c r="J82" i="28" s="1"/>
  <c r="J84" i="28" s="1"/>
  <c r="J59" i="28"/>
  <c r="J42" i="25"/>
  <c r="J47" i="28" l="1"/>
  <c r="J51" i="28" s="1"/>
  <c r="O83" i="28"/>
  <c r="O84" i="28" s="1"/>
  <c r="O59" i="28"/>
  <c r="J60" i="28"/>
  <c r="J61" i="28" s="1"/>
  <c r="J63" i="28" s="1"/>
  <c r="J4" i="28" s="1"/>
  <c r="J82" i="25"/>
  <c r="J131" i="25"/>
  <c r="F131" i="25"/>
  <c r="F82" i="25"/>
  <c r="F84" i="25" s="1"/>
  <c r="K42" i="25"/>
  <c r="L42" i="25" s="1"/>
  <c r="M42" i="25" s="1"/>
  <c r="N42" i="25" s="1"/>
  <c r="J42" i="28"/>
  <c r="K42" i="28" s="1"/>
  <c r="L42" i="28" s="1"/>
  <c r="M42" i="28" s="1"/>
  <c r="N42" i="28" s="1"/>
  <c r="H59" i="25"/>
  <c r="G60" i="25"/>
  <c r="G61" i="25" s="1"/>
  <c r="O60" i="28" l="1"/>
  <c r="O61" i="28" s="1"/>
  <c r="T59" i="28"/>
  <c r="O47" i="28"/>
  <c r="O51" i="28" s="1"/>
  <c r="T83" i="28"/>
  <c r="T84" i="28" s="1"/>
  <c r="H60" i="25"/>
  <c r="H61" i="25" s="1"/>
  <c r="I59" i="25"/>
  <c r="Q43" i="25"/>
  <c r="O42" i="25"/>
  <c r="O42" i="28" s="1"/>
  <c r="G83" i="25"/>
  <c r="G84" i="25" s="1"/>
  <c r="F47" i="25"/>
  <c r="F51" i="25" s="1"/>
  <c r="F63" i="25" s="1"/>
  <c r="F4" i="25" s="1"/>
  <c r="J86" i="28"/>
  <c r="F86" i="25" l="1"/>
  <c r="O86" i="28"/>
  <c r="K59" i="25"/>
  <c r="J59" i="25"/>
  <c r="J60" i="25" s="1"/>
  <c r="J61" i="25" s="1"/>
  <c r="I60" i="25"/>
  <c r="I61" i="25" s="1"/>
  <c r="T47" i="28"/>
  <c r="T51" i="28" s="1"/>
  <c r="Z83" i="28"/>
  <c r="Z84" i="28" s="1"/>
  <c r="T42" i="28"/>
  <c r="P42" i="28"/>
  <c r="Q42" i="28" s="1"/>
  <c r="R42" i="28" s="1"/>
  <c r="S42" i="28" s="1"/>
  <c r="T60" i="28"/>
  <c r="T61" i="28" s="1"/>
  <c r="Z59" i="28"/>
  <c r="Y59" i="28"/>
  <c r="G47" i="25"/>
  <c r="G51" i="25" s="1"/>
  <c r="G63" i="25" s="1"/>
  <c r="G4" i="25" s="1"/>
  <c r="H83" i="25"/>
  <c r="H84" i="25" s="1"/>
  <c r="O63" i="28"/>
  <c r="O4" i="28" s="1"/>
  <c r="T86" i="28" l="1"/>
  <c r="V42" i="28"/>
  <c r="W42" i="28" s="1"/>
  <c r="X42" i="28" s="1"/>
  <c r="Y42" i="28" s="1"/>
  <c r="Z42" i="28"/>
  <c r="G86" i="25"/>
  <c r="AF83" i="28"/>
  <c r="AF84" i="28" s="1"/>
  <c r="Z47" i="28"/>
  <c r="Z51" i="28" s="1"/>
  <c r="AD59" i="28"/>
  <c r="AD60" i="28" s="1"/>
  <c r="AD61" i="28" s="1"/>
  <c r="AD63" i="28" s="1"/>
  <c r="AD4" i="28" s="1"/>
  <c r="Y60" i="28"/>
  <c r="Y61" i="28" s="1"/>
  <c r="Y63" i="28" s="1"/>
  <c r="Y4" i="28" s="1"/>
  <c r="AE59" i="28"/>
  <c r="AE60" i="28" s="1"/>
  <c r="AE61" i="28" s="1"/>
  <c r="AE63" i="28" s="1"/>
  <c r="AE4" i="28" s="1"/>
  <c r="AF59" i="28"/>
  <c r="AF60" i="28" s="1"/>
  <c r="AF61" i="28" s="1"/>
  <c r="Z60" i="28"/>
  <c r="Z61" i="28" s="1"/>
  <c r="H47" i="25"/>
  <c r="H51" i="25" s="1"/>
  <c r="H63" i="25" s="1"/>
  <c r="H4" i="25" s="1"/>
  <c r="I83" i="25"/>
  <c r="I84" i="25" s="1"/>
  <c r="T63" i="28"/>
  <c r="T4" i="28" s="1"/>
  <c r="L59" i="25"/>
  <c r="K60" i="25"/>
  <c r="K61" i="25" s="1"/>
  <c r="H86" i="25" l="1"/>
  <c r="Z63" i="28"/>
  <c r="Z4" i="28" s="1"/>
  <c r="Z86" i="28"/>
  <c r="I47" i="25"/>
  <c r="I86" i="25" s="1"/>
  <c r="K83" i="25"/>
  <c r="K84" i="25" s="1"/>
  <c r="J84" i="25"/>
  <c r="AF47" i="28"/>
  <c r="AF51" i="28" s="1"/>
  <c r="AF63" i="28" s="1"/>
  <c r="AF4" i="28" s="1"/>
  <c r="M59" i="25"/>
  <c r="L60" i="25"/>
  <c r="L61" i="25" s="1"/>
  <c r="AF42" i="28"/>
  <c r="AB42" i="28"/>
  <c r="AC42" i="28" s="1"/>
  <c r="AD42" i="28" s="1"/>
  <c r="AE42" i="28" s="1"/>
  <c r="O83" i="25" l="1"/>
  <c r="N59" i="25"/>
  <c r="M60" i="25"/>
  <c r="M61" i="25" s="1"/>
  <c r="I51" i="25"/>
  <c r="I63" i="25" s="1"/>
  <c r="I4" i="25" s="1"/>
  <c r="J47" i="25"/>
  <c r="J51" i="25" s="1"/>
  <c r="J63" i="25" s="1"/>
  <c r="J4" i="25" s="1"/>
  <c r="AF86" i="28"/>
  <c r="L83" i="25"/>
  <c r="L84" i="25" s="1"/>
  <c r="K47" i="25"/>
  <c r="K51" i="25" s="1"/>
  <c r="K63" i="25" s="1"/>
  <c r="K4" i="25" s="1"/>
  <c r="N60" i="25" l="1"/>
  <c r="N61" i="25" s="1"/>
  <c r="O59" i="25"/>
  <c r="O60" i="25" s="1"/>
  <c r="O61" i="25" s="1"/>
  <c r="M83" i="25"/>
  <c r="M84" i="25" s="1"/>
  <c r="L47" i="25"/>
  <c r="L51" i="25" s="1"/>
  <c r="L63" i="25" s="1"/>
  <c r="L4" i="25" s="1"/>
  <c r="K86" i="25"/>
  <c r="J86" i="25"/>
  <c r="M47" i="25" l="1"/>
  <c r="M51" i="25" s="1"/>
  <c r="M63" i="25" s="1"/>
  <c r="M4" i="25" s="1"/>
  <c r="N83" i="25"/>
  <c r="N84" i="25" s="1"/>
  <c r="L86" i="25"/>
  <c r="M86" i="25" l="1"/>
  <c r="O84" i="25"/>
  <c r="N47" i="25"/>
  <c r="N86" i="25" s="1"/>
  <c r="N51" i="25" l="1"/>
  <c r="N63" i="25" s="1"/>
  <c r="N4" i="25" s="1"/>
  <c r="O47" i="25"/>
  <c r="O51" i="25" s="1"/>
  <c r="O63" i="25" s="1"/>
  <c r="O4" i="25" s="1"/>
  <c r="O86" i="25"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<sst xmlns="http://schemas.openxmlformats.org/spreadsheetml/2006/main" count="940" uniqueCount="400">
  <si>
    <t>Entrepreneurial Financial Statements</t>
  </si>
  <si>
    <t>Strictly Confidential</t>
  </si>
  <si>
    <t>Notes</t>
  </si>
  <si>
    <t>This Excel model is for educational purposes only and should not be used for any other reason.</t>
  </si>
  <si>
    <t>All content is Copyright material of Gregory Collier - Business Model Design</t>
  </si>
  <si>
    <t>© 2020 Gregory Collier - Business Model Design - All rights reserved</t>
  </si>
  <si>
    <t xml:space="preserve">The contents of this spreadsheet including but not limited to all written material, content layout, images, formulas, and code, are protected under international copyright and trademark laws.  </t>
  </si>
  <si>
    <t>No part of this document may be modified, manipulated, reproduced, distributed, or transmitted in any form by any means, including photocopying, recording, or other electronic or mechanical</t>
  </si>
  <si>
    <t>methods, without prior written permission of the publisher, except in the case of certain noncommercial uses permitted by copyright law.</t>
  </si>
  <si>
    <t>©Gregory Collier - Business Model Design</t>
  </si>
  <si>
    <t>Pre Launch</t>
  </si>
  <si>
    <t>Forecast Period</t>
  </si>
  <si>
    <t xml:space="preserve"> Forecast Period</t>
  </si>
  <si>
    <t>FINANCIAL STATEMENTS</t>
  </si>
  <si>
    <t>Q1</t>
  </si>
  <si>
    <t>Q2</t>
  </si>
  <si>
    <t>Q3</t>
  </si>
  <si>
    <t>Q4</t>
  </si>
  <si>
    <t>Year 1</t>
  </si>
  <si>
    <t>Year 2</t>
  </si>
  <si>
    <t>Balance Sheet Check</t>
  </si>
  <si>
    <t>Assumptions</t>
  </si>
  <si>
    <t>Income statement</t>
  </si>
  <si>
    <t>Revenue Growth (% Change)</t>
  </si>
  <si>
    <t>These can be calculated as a percent of sales if you do</t>
  </si>
  <si>
    <t>Cost of Goods Sold (% of Revenue)</t>
  </si>
  <si>
    <t>not have the details. For initial Business Model Design</t>
  </si>
  <si>
    <t>Salaries and Benefits ($000's)</t>
  </si>
  <si>
    <t xml:space="preserve">an estimate of the costs (educated estimate) can be a </t>
  </si>
  <si>
    <t>Marketing, Selling,&amp; Promotions</t>
  </si>
  <si>
    <t xml:space="preserve">good way to begin the modeling process. Once you start </t>
  </si>
  <si>
    <t>Research &amp; Development</t>
  </si>
  <si>
    <t>to gather additional data or specific quotes you should</t>
  </si>
  <si>
    <t>General Admin &amp; Other</t>
  </si>
  <si>
    <t>complete a</t>
  </si>
  <si>
    <t>Expense Drivers</t>
  </si>
  <si>
    <t>tab. You will need</t>
  </si>
  <si>
    <t>Depreciation &amp; Amortization (% of PP&amp;E Open Bal)</t>
  </si>
  <si>
    <t>to change the target location of the data in the model.</t>
  </si>
  <si>
    <t>Interest (% of Debt Open Bal)</t>
  </si>
  <si>
    <t>Tax Rate (% of Earnings Before Tax)</t>
  </si>
  <si>
    <t>Balance Sheet</t>
  </si>
  <si>
    <t>Accounts Receivable (Days)</t>
  </si>
  <si>
    <t>It is also helpful to find industry standard metrics for costs</t>
  </si>
  <si>
    <t>Inventory (Days)</t>
  </si>
  <si>
    <t>that you are not sure about. You can also begin measuring</t>
  </si>
  <si>
    <t>Accounts Payable (Days)</t>
  </si>
  <si>
    <t xml:space="preserve">them as you start to execute your plan, or set targets to </t>
  </si>
  <si>
    <t>Capital Expenditures ($000's)</t>
  </si>
  <si>
    <t>use for negotiating if you will be using and external partner</t>
  </si>
  <si>
    <t>Debt Issuance (Repayment) ($000's)</t>
  </si>
  <si>
    <t>to deliver them.</t>
  </si>
  <si>
    <t>Equity Issued (Repaid) ($000's)</t>
  </si>
  <si>
    <t>Income Statement</t>
  </si>
  <si>
    <t>Reveneue</t>
  </si>
  <si>
    <t>Cost of Goods Sold (COGS)</t>
  </si>
  <si>
    <t>Gross Profit</t>
  </si>
  <si>
    <t>Expenses</t>
  </si>
  <si>
    <t>Salaries and Benefits</t>
  </si>
  <si>
    <t>Marketing, Selling, &amp; Promotions</t>
  </si>
  <si>
    <t>Depreciation &amp; Amortization</t>
  </si>
  <si>
    <t>Interest</t>
  </si>
  <si>
    <t>Total Expenses</t>
  </si>
  <si>
    <t>Earnings Before Tax</t>
  </si>
  <si>
    <t>Taxes</t>
  </si>
  <si>
    <t>Net Earnings</t>
  </si>
  <si>
    <t>Cumulative Earnings</t>
  </si>
  <si>
    <t>Net Profit/Loss</t>
  </si>
  <si>
    <t>Assets</t>
  </si>
  <si>
    <t>Cash</t>
  </si>
  <si>
    <t>Accounts Receivable</t>
  </si>
  <si>
    <t>Inventory</t>
  </si>
  <si>
    <t>Property &amp; Equipment</t>
  </si>
  <si>
    <t>Total Assets</t>
  </si>
  <si>
    <t>Liabilities</t>
  </si>
  <si>
    <t>Accounts Payable</t>
  </si>
  <si>
    <t>Debt</t>
  </si>
  <si>
    <t>Total Liabilities</t>
  </si>
  <si>
    <t>Shareholder's Equity</t>
  </si>
  <si>
    <t>Equity Capital</t>
  </si>
  <si>
    <t>Retained Earnings</t>
  </si>
  <si>
    <t>Total Liabilities &amp; Shareholder's Equity</t>
  </si>
  <si>
    <t>Check</t>
  </si>
  <si>
    <t>Cash Flow Statement</t>
  </si>
  <si>
    <t>Operating Cash Flow</t>
  </si>
  <si>
    <t>Plus: Depreciation &amp; Amortization</t>
  </si>
  <si>
    <t>Less: Changes in Working Capital</t>
  </si>
  <si>
    <t>Cash from Operations</t>
  </si>
  <si>
    <t>Investing Cash Flow</t>
  </si>
  <si>
    <t>Investments in Property &amp; Equipment</t>
  </si>
  <si>
    <t>Cash from Investing</t>
  </si>
  <si>
    <t>Financing Cash Flow</t>
  </si>
  <si>
    <t>Issuance (repayment) of debt</t>
  </si>
  <si>
    <t>Issuance (repayment) of equity</t>
  </si>
  <si>
    <t>Cash from Financing</t>
  </si>
  <si>
    <t>Net Increase (decrease) in Cash</t>
  </si>
  <si>
    <t>Opening Cash Balance</t>
  </si>
  <si>
    <t>Closing Cash Balance</t>
  </si>
  <si>
    <t>Supporting Schedules</t>
  </si>
  <si>
    <t>Working Capital Schedule</t>
  </si>
  <si>
    <t>Net Working Capital (NWC)</t>
  </si>
  <si>
    <t>Change in NWC</t>
  </si>
  <si>
    <t>Depreciation Schedule</t>
  </si>
  <si>
    <t>PPE Opening</t>
  </si>
  <si>
    <t>Plus Capex</t>
  </si>
  <si>
    <t>Less Depreciation</t>
  </si>
  <si>
    <t>PPE Closing</t>
  </si>
  <si>
    <t>Debt &amp; Interest Schedule</t>
  </si>
  <si>
    <t>Debt Opening</t>
  </si>
  <si>
    <t>Issuance (repayment)</t>
  </si>
  <si>
    <t>Debt Closing</t>
  </si>
  <si>
    <t>Interest Expense</t>
  </si>
  <si>
    <t>Charts and Graphs</t>
  </si>
  <si>
    <t>Revenue</t>
  </si>
  <si>
    <t>Earning Before Tax</t>
  </si>
  <si>
    <t>Year 3</t>
  </si>
  <si>
    <t>Year 4</t>
  </si>
  <si>
    <t>Year 5</t>
  </si>
  <si>
    <t xml:space="preserve">Expense Drivers </t>
  </si>
  <si>
    <t>Yes</t>
  </si>
  <si>
    <t>No</t>
  </si>
  <si>
    <t>Product/Service Price</t>
  </si>
  <si>
    <t>Revenue Driver</t>
  </si>
  <si>
    <t>Pre-Launch</t>
  </si>
  <si>
    <t>Yr1</t>
  </si>
  <si>
    <t>Yr2</t>
  </si>
  <si>
    <t>Yr3</t>
  </si>
  <si>
    <t>Yr4</t>
  </si>
  <si>
    <t>Yr5</t>
  </si>
  <si>
    <t>Requirements</t>
  </si>
  <si>
    <t>New Units</t>
  </si>
  <si>
    <t>Existing Units</t>
  </si>
  <si>
    <t>Income</t>
  </si>
  <si>
    <t>Pricing Model</t>
  </si>
  <si>
    <t>Timing</t>
  </si>
  <si>
    <t>Conv.</t>
  </si>
  <si>
    <t>Direct Mail</t>
  </si>
  <si>
    <t>Clients</t>
  </si>
  <si>
    <t>Social Media</t>
  </si>
  <si>
    <t>Search Ads</t>
  </si>
  <si>
    <t>Website</t>
  </si>
  <si>
    <t>New Revenue</t>
  </si>
  <si>
    <t>New Clients</t>
  </si>
  <si>
    <t>Retention Rate</t>
  </si>
  <si>
    <t>Existing Revenue</t>
  </si>
  <si>
    <t>Existing Clients</t>
  </si>
  <si>
    <t>Sales Rep(s)</t>
  </si>
  <si>
    <t>Channel #2</t>
  </si>
  <si>
    <t>Channel #3</t>
  </si>
  <si>
    <t>Lost Clients</t>
  </si>
  <si>
    <t>Retained Clients</t>
  </si>
  <si>
    <t>Total Clients</t>
  </si>
  <si>
    <t>Total Revenue</t>
  </si>
  <si>
    <t>Use this when calculating a price for a retail food model. You will need to determine the COGS for an average sale in the Bill of Materials for food.</t>
  </si>
  <si>
    <t xml:space="preserve">     Cost </t>
  </si>
  <si>
    <t xml:space="preserve">     Margin</t>
  </si>
  <si>
    <r>
      <rPr>
        <b/>
        <sz val="11"/>
        <color rgb="FFFF0000"/>
        <rFont val="Calibri (Body)"/>
      </rPr>
      <t>&lt;--</t>
    </r>
    <r>
      <rPr>
        <sz val="11"/>
        <color theme="1"/>
        <rFont val="Calibri"/>
        <family val="2"/>
        <scheme val="minor"/>
      </rPr>
      <t xml:space="preserve"> Enter your desired mark-up here</t>
    </r>
  </si>
  <si>
    <t xml:space="preserve">     Price</t>
  </si>
  <si>
    <t xml:space="preserve">     Timing</t>
  </si>
  <si>
    <t>Market Average</t>
  </si>
  <si>
    <t># Competitors</t>
  </si>
  <si>
    <t xml:space="preserve">    Comp #1</t>
  </si>
  <si>
    <r>
      <rPr>
        <b/>
        <sz val="11"/>
        <color rgb="FFFF0000"/>
        <rFont val="Calibri (Body)"/>
      </rPr>
      <t>&lt;--</t>
    </r>
    <r>
      <rPr>
        <sz val="11"/>
        <color theme="1"/>
        <rFont val="Calibri"/>
        <family val="2"/>
        <scheme val="minor"/>
      </rPr>
      <t xml:space="preserve"> Enter </t>
    </r>
    <r>
      <rPr>
        <b/>
        <sz val="11"/>
        <color rgb="FFFF0000"/>
        <rFont val="Calibri (Body)"/>
      </rPr>
      <t>Competitor Price</t>
    </r>
    <r>
      <rPr>
        <sz val="11"/>
        <color theme="1"/>
        <rFont val="Calibri"/>
        <family val="2"/>
        <scheme val="minor"/>
      </rPr>
      <t xml:space="preserve"> for each competitor identified</t>
    </r>
  </si>
  <si>
    <t xml:space="preserve">    Comp #2</t>
  </si>
  <si>
    <r>
      <t>&lt;--</t>
    </r>
    <r>
      <rPr>
        <sz val="11"/>
        <color rgb="FF000000"/>
        <rFont val="Calibri"/>
        <family val="2"/>
        <scheme val="minor"/>
      </rPr>
      <t xml:space="preserve"> For each compititor </t>
    </r>
    <r>
      <rPr>
        <b/>
        <sz val="11"/>
        <color rgb="FFFF0000"/>
        <rFont val="Calibri (Body)"/>
      </rPr>
      <t>change the count</t>
    </r>
    <r>
      <rPr>
        <sz val="11"/>
        <color rgb="FF000000"/>
        <rFont val="Calibri"/>
        <family val="2"/>
        <scheme val="minor"/>
      </rPr>
      <t xml:space="preserve"> from 0 to 1</t>
    </r>
  </si>
  <si>
    <t xml:space="preserve">    Comp #3</t>
  </si>
  <si>
    <t>Value Based</t>
  </si>
  <si>
    <r>
      <t xml:space="preserve">     </t>
    </r>
    <r>
      <rPr>
        <sz val="11"/>
        <color theme="1"/>
        <rFont val="Calibri"/>
        <family val="2"/>
        <scheme val="minor"/>
      </rPr>
      <t>Bundle</t>
    </r>
  </si>
  <si>
    <r>
      <rPr>
        <b/>
        <sz val="11"/>
        <color rgb="FFFF0000"/>
        <rFont val="Calibri (Body)"/>
      </rPr>
      <t>&lt;--</t>
    </r>
    <r>
      <rPr>
        <sz val="11"/>
        <color theme="1"/>
        <rFont val="Calibri"/>
        <family val="2"/>
        <scheme val="minor"/>
      </rPr>
      <t xml:space="preserve"> Enter your expected </t>
    </r>
    <r>
      <rPr>
        <b/>
        <sz val="11"/>
        <color rgb="FFFF0000"/>
        <rFont val="Calibri (Body)"/>
      </rPr>
      <t>bundle or order size</t>
    </r>
    <r>
      <rPr>
        <sz val="11"/>
        <color theme="1"/>
        <rFont val="Calibri"/>
        <family val="2"/>
        <scheme val="minor"/>
      </rPr>
      <t xml:space="preserve"> here</t>
    </r>
  </si>
  <si>
    <t xml:space="preserve">     Unit Price</t>
  </si>
  <si>
    <r>
      <rPr>
        <b/>
        <sz val="11"/>
        <color rgb="FFFF0000"/>
        <rFont val="Calibri (Body)"/>
      </rPr>
      <t>&lt;--</t>
    </r>
    <r>
      <rPr>
        <sz val="11"/>
        <color theme="1"/>
        <rFont val="Calibri"/>
        <family val="2"/>
        <scheme val="minor"/>
      </rPr>
      <t xml:space="preserve"> Enter your desired price based on how you have determined </t>
    </r>
    <r>
      <rPr>
        <b/>
        <sz val="11"/>
        <color rgb="FFFF0000"/>
        <rFont val="Calibri (Body)"/>
      </rPr>
      <t>Value</t>
    </r>
  </si>
  <si>
    <t>Up-Front</t>
  </si>
  <si>
    <t>Price based on Pricing Strategy Above</t>
  </si>
  <si>
    <t>Individual Sales Rep Funnel</t>
  </si>
  <si>
    <t>Average Deal Value</t>
  </si>
  <si>
    <t>Commission:</t>
  </si>
  <si>
    <t>Rate:</t>
  </si>
  <si>
    <t>Prob. Of</t>
  </si>
  <si>
    <t>Stage</t>
  </si>
  <si>
    <t>Conversion</t>
  </si>
  <si>
    <t>Actual Value</t>
  </si>
  <si>
    <t># Accounts</t>
  </si>
  <si>
    <t>Step 1</t>
  </si>
  <si>
    <t>Qualified Lead</t>
  </si>
  <si>
    <t>Step 2</t>
  </si>
  <si>
    <t>Needs Assessment</t>
  </si>
  <si>
    <t>Step 3</t>
  </si>
  <si>
    <t>Demonstration</t>
  </si>
  <si>
    <t>Step 4</t>
  </si>
  <si>
    <t>Proposal</t>
  </si>
  <si>
    <t>Step 5</t>
  </si>
  <si>
    <t>Contract/Close</t>
  </si>
  <si>
    <t>Deals Won</t>
  </si>
  <si>
    <t>Annual</t>
  </si>
  <si>
    <t>Sales Quota</t>
  </si>
  <si>
    <r>
      <t xml:space="preserve">&lt;-- Determine </t>
    </r>
    <r>
      <rPr>
        <b/>
        <sz val="11"/>
        <color rgb="FFFF0000"/>
        <rFont val="Calibri (Body)"/>
      </rPr>
      <t>Annual Quota</t>
    </r>
    <r>
      <rPr>
        <sz val="11"/>
        <color theme="1"/>
        <rFont val="Calibri"/>
        <family val="2"/>
        <scheme val="minor"/>
      </rPr>
      <t xml:space="preserve"> for each Sales Person</t>
    </r>
  </si>
  <si>
    <t>Pipeline Value</t>
  </si>
  <si>
    <t>Cycle Time</t>
  </si>
  <si>
    <t>Months</t>
  </si>
  <si>
    <t>Product Development</t>
  </si>
  <si>
    <t>Rate</t>
  </si>
  <si>
    <t>Units</t>
  </si>
  <si>
    <t>Acquisitions</t>
  </si>
  <si>
    <t>Patent Process</t>
  </si>
  <si>
    <t>Per Patent</t>
  </si>
  <si>
    <t>R&amp;D Costs</t>
  </si>
  <si>
    <t>Sales and Marketing</t>
  </si>
  <si>
    <t>Fee</t>
  </si>
  <si>
    <t>Direct Sales</t>
  </si>
  <si>
    <t>Commision</t>
  </si>
  <si>
    <t>Acct. Mgt</t>
  </si>
  <si>
    <t>Mkt. Resource</t>
  </si>
  <si>
    <t>Sales Mgt</t>
  </si>
  <si>
    <t>Selling Expenses</t>
  </si>
  <si>
    <t>Campaign Type</t>
  </si>
  <si>
    <t>per 1000</t>
  </si>
  <si>
    <t>per post</t>
  </si>
  <si>
    <t>Search Ads(CPM)</t>
  </si>
  <si>
    <t>CRM</t>
  </si>
  <si>
    <t>per user</t>
  </si>
  <si>
    <t>per month</t>
  </si>
  <si>
    <t>Marketing Costs</t>
  </si>
  <si>
    <t>Total Sales &amp; Marketing</t>
  </si>
  <si>
    <t>Office vs Remote</t>
  </si>
  <si>
    <t>General &amp; Admin</t>
  </si>
  <si>
    <t>Corporate Staff</t>
  </si>
  <si>
    <t>Finance</t>
  </si>
  <si>
    <t>IT</t>
  </si>
  <si>
    <t>Accounting</t>
  </si>
  <si>
    <t>Total Salary</t>
  </si>
  <si>
    <t>Capital Purchases</t>
  </si>
  <si>
    <t>Office/Furniture</t>
  </si>
  <si>
    <t>Legal</t>
  </si>
  <si>
    <t>Use this for calculating Cost of Goods Sold (Including Direct Production Costs)</t>
  </si>
  <si>
    <t>Service Deliver/Production Costs</t>
  </si>
  <si>
    <t>Direct Labor</t>
  </si>
  <si>
    <t>Direct Materials</t>
  </si>
  <si>
    <t>Factory Ohd</t>
  </si>
  <si>
    <t>Service Delivery</t>
  </si>
  <si>
    <t>Outsource Cost</t>
  </si>
  <si>
    <t>Annual Units</t>
  </si>
  <si>
    <t>COGS</t>
  </si>
  <si>
    <t>BOM Service</t>
  </si>
  <si>
    <t>Cost of goods sold, or COGS, is a metric used primarily by product based companies and industries that determines how much your organization spends on product-related expenses. COGS do not include any overhead or fixed costs your company incurs whether or not you sell any products.</t>
  </si>
  <si>
    <t>Cost of goods sold (COGS) in a software-as-a-service (SaaS) company refers to the direct costs you incur in building and running subscription-based software services. COGS are also referred to as cost of sales.          As an example, the costs of testing software features in production or scaling your customer's resources can increase COGS. Cloud costs are also highly variable, changing as you onboard more customers, commission additional features, and generate more traffic through viral marketing activities. </t>
  </si>
  <si>
    <t>COGS can also apply to businesses that provide services rather than products. Since there are typically no "goods sold" in a service based company, many organizations refer to this metric as cost of revenue or cost of sales. This figure represents the expenses your business incurs in the process of providing a service to your customers. Like traditional COGS, service-based COGS does not include any overhead or fixed expenses.</t>
  </si>
  <si>
    <t xml:space="preserve">Product </t>
  </si>
  <si>
    <t>Product 2</t>
  </si>
  <si>
    <t>Product n</t>
  </si>
  <si>
    <t>Tier 1</t>
  </si>
  <si>
    <t>Tier 2</t>
  </si>
  <si>
    <t>Tier n</t>
  </si>
  <si>
    <t>Service 1</t>
  </si>
  <si>
    <t>Service 2</t>
  </si>
  <si>
    <t>Service 3</t>
  </si>
  <si>
    <t>Raw Materials</t>
  </si>
  <si>
    <t>Category</t>
  </si>
  <si>
    <t xml:space="preserve">   RM 1</t>
  </si>
  <si>
    <t xml:space="preserve">   Applicztion Hosting &amp; Monitoring</t>
  </si>
  <si>
    <t xml:space="preserve">   Direct Labor 1</t>
  </si>
  <si>
    <t xml:space="preserve">   RM 2</t>
  </si>
  <si>
    <t xml:space="preserve">   Customer Support / Account Mgt.</t>
  </si>
  <si>
    <t xml:space="preserve">   Direct Labor 2</t>
  </si>
  <si>
    <t xml:space="preserve">   RM 3</t>
  </si>
  <si>
    <t xml:space="preserve">   Data Communication</t>
  </si>
  <si>
    <t xml:space="preserve">   Direct Labor 3</t>
  </si>
  <si>
    <t xml:space="preserve">   Software License fees (embedded in product)</t>
  </si>
  <si>
    <t xml:space="preserve">   Website development and support</t>
  </si>
  <si>
    <t>Total Raw Materials</t>
  </si>
  <si>
    <t xml:space="preserve">   Professional Services &amp; Training</t>
  </si>
  <si>
    <t>Total Direct Labor</t>
  </si>
  <si>
    <t xml:space="preserve">   Subscriptions</t>
  </si>
  <si>
    <t xml:space="preserve">   Pkg 1</t>
  </si>
  <si>
    <t xml:space="preserve">   Pkg 2</t>
  </si>
  <si>
    <t>Total Costs</t>
  </si>
  <si>
    <t>Other Direct Expen ses</t>
  </si>
  <si>
    <t xml:space="preserve">   Pkg 3</t>
  </si>
  <si>
    <t xml:space="preserve">   Materials Expense 1</t>
  </si>
  <si>
    <t xml:space="preserve">   Distribution</t>
  </si>
  <si>
    <t xml:space="preserve">   Materials Expense 2</t>
  </si>
  <si>
    <t xml:space="preserve">   Shipping Expense 3</t>
  </si>
  <si>
    <t>Total Packaging</t>
  </si>
  <si>
    <t>***See Comments</t>
  </si>
  <si>
    <t>Total Other Direct</t>
  </si>
  <si>
    <t xml:space="preserve">   Per Unit</t>
  </si>
  <si>
    <t>Outsource Mfg</t>
  </si>
  <si>
    <t>Unit Cost</t>
  </si>
  <si>
    <t>*** If you are not manufacturing the product, using a co-manufacturer or outsourcing you may enter a validatiat product/unit cost in the red row and leave the other items blank***</t>
  </si>
  <si>
    <t>***For Tiered levels of service only include the incremental costs for each tier***</t>
  </si>
  <si>
    <t>***While service based companies don't use materials in the same way product based companies do, some still incur this cost. For example, a spa that provides facials would include the lotions and equipment the esthetician uses during the service as a material cost, even though the customer uses these elements as part of their service rather than as a take home product.</t>
  </si>
  <si>
    <t>***Distribution costs to the business may be included, but not shipping costs to the customer***</t>
  </si>
  <si>
    <t>***Some service based companies still incur shipping expenses, which you should include in your COGS for services calculation. For example, an organization that sends invoices or receipts for services rendered through the mail should include those expenses in their COGS for services calculation.</t>
  </si>
  <si>
    <t>Year 1 Revenue Assumptions</t>
  </si>
  <si>
    <t>Year 2 Revenue Assumptions</t>
  </si>
  <si>
    <t>Year 3 Revenue Assumptions</t>
  </si>
  <si>
    <t>Year 4 Revenue Assumptions</t>
  </si>
  <si>
    <t>Year 5 Revenue Assumptions</t>
  </si>
  <si>
    <t>Rev. Driver</t>
  </si>
  <si>
    <t>Trucks</t>
  </si>
  <si>
    <t>Tickets/hr</t>
  </si>
  <si>
    <t>Hours/Day</t>
  </si>
  <si>
    <t>Ticket Price</t>
  </si>
  <si>
    <t>Days per Qtr</t>
  </si>
  <si>
    <t>Growth</t>
  </si>
  <si>
    <t>Year 1 Salary Assumptions</t>
  </si>
  <si>
    <t>Year 2 Salary Assumptions</t>
  </si>
  <si>
    <t>Year 3 Salary Assumptions</t>
  </si>
  <si>
    <t>Year 4 Salary Assumptions</t>
  </si>
  <si>
    <t>Year 5 Salary Assumptions</t>
  </si>
  <si>
    <t>Employees</t>
  </si>
  <si>
    <t>Rate/Hr</t>
  </si>
  <si>
    <t>Salary</t>
  </si>
  <si>
    <t>Year 1 General Admin Assumptions</t>
  </si>
  <si>
    <t>Year 2 General Admin Assumptions</t>
  </si>
  <si>
    <t>Year 3 General Admin Assumptions</t>
  </si>
  <si>
    <t>Year 4 General Admin Assumptions</t>
  </si>
  <si>
    <t>Year 5 General Admin Assumptions</t>
  </si>
  <si>
    <t>Prep Kitchen</t>
  </si>
  <si>
    <t>Fuel Costs</t>
  </si>
  <si>
    <t>Office</t>
  </si>
  <si>
    <t>Misc</t>
  </si>
  <si>
    <t>General Admin</t>
  </si>
  <si>
    <t>Year 1 Marketing, Selling, Promotions Assumptions</t>
  </si>
  <si>
    <t>Year 2 Marketing, Selling, Promotions Assumptions</t>
  </si>
  <si>
    <t>Year 3 Marketing, Selling, Promotions Assumptions</t>
  </si>
  <si>
    <t>Year 4 Marketing, Selling, Promotions Assumptions</t>
  </si>
  <si>
    <t>Year 5 Marketing, Selling, Promotions Assumptions</t>
  </si>
  <si>
    <t>Facebook Ads</t>
  </si>
  <si>
    <t>Yelp Account</t>
  </si>
  <si>
    <t>Flyers</t>
  </si>
  <si>
    <t>Marketing</t>
  </si>
  <si>
    <t>Pre-Launch Salary Assumptions</t>
  </si>
  <si>
    <t>Pre-Launch General Assumptionds</t>
  </si>
  <si>
    <t>Licenses</t>
  </si>
  <si>
    <t>Days Training</t>
  </si>
  <si>
    <t>Other</t>
  </si>
  <si>
    <t>Pre-Launch Capital Purchases</t>
  </si>
  <si>
    <t>Pre-Launch Other Purchases</t>
  </si>
  <si>
    <t>Truck</t>
  </si>
  <si>
    <t>Menu</t>
  </si>
  <si>
    <t>Sandwich M</t>
  </si>
  <si>
    <t>Test Food</t>
  </si>
  <si>
    <t>POS</t>
  </si>
  <si>
    <t>Use this for calculating General &amp; Administrative Expenses</t>
  </si>
  <si>
    <t>Conversion Rate</t>
  </si>
  <si>
    <t>&lt;-- Channel Load</t>
  </si>
  <si>
    <r>
      <rPr>
        <b/>
        <sz val="11"/>
        <color rgb="FFFF0000"/>
        <rFont val="Calibri (Body)"/>
      </rPr>
      <t>&lt;--</t>
    </r>
    <r>
      <rPr>
        <sz val="11"/>
        <color theme="1"/>
        <rFont val="Calibri"/>
        <family val="2"/>
        <scheme val="minor"/>
      </rPr>
      <t xml:space="preserve"> Calculated based on the COGS from the  Bill of Materials Tab</t>
    </r>
  </si>
  <si>
    <t>Price</t>
  </si>
  <si>
    <t>BOM Product/Food</t>
  </si>
  <si>
    <t>Cost Plus SAAS / App</t>
  </si>
  <si>
    <t>Cost Plus Product / Food</t>
  </si>
  <si>
    <t>BOM SaaS/APP</t>
  </si>
  <si>
    <t>Cost Plus Service</t>
  </si>
  <si>
    <t xml:space="preserve">     Bundle</t>
  </si>
  <si>
    <t>Use this for calculating costs associated with Product Development and Research</t>
  </si>
  <si>
    <t>Use this for calculating costs associated with Marketing and Selling</t>
  </si>
  <si>
    <t>&lt;-- Sales Commission is entered in the Expense Drivers tab</t>
  </si>
  <si>
    <t>Product Dev.</t>
  </si>
  <si>
    <t># Staff</t>
  </si>
  <si>
    <t>Percent</t>
  </si>
  <si>
    <t>Bundle based on Pricing Strategy Above</t>
  </si>
  <si>
    <t>MOQ</t>
  </si>
  <si>
    <t>Total Production</t>
  </si>
  <si>
    <r>
      <rPr>
        <b/>
        <sz val="11"/>
        <color theme="1"/>
        <rFont val="Calibri"/>
        <family val="2"/>
        <scheme val="minor"/>
      </rPr>
      <t>Yes</t>
    </r>
    <r>
      <rPr>
        <sz val="11"/>
        <color theme="1"/>
        <rFont val="Calibri"/>
        <family val="2"/>
        <scheme val="minor"/>
      </rPr>
      <t xml:space="preserve"> only if using Prob of Conversion</t>
    </r>
  </si>
  <si>
    <t>Pack &amp; Ship</t>
  </si>
  <si>
    <t>Customer Acquisition Cost</t>
  </si>
  <si>
    <t xml:space="preserve"> Add Resource</t>
  </si>
  <si>
    <t>Unit</t>
  </si>
  <si>
    <t>Channel Partner</t>
  </si>
  <si>
    <t>Sales/Qtr</t>
  </si>
  <si>
    <r>
      <t xml:space="preserve">Use this for calculating revenue for </t>
    </r>
    <r>
      <rPr>
        <b/>
        <sz val="11"/>
        <color theme="1"/>
        <rFont val="Calibri"/>
        <family val="2"/>
        <scheme val="minor"/>
      </rPr>
      <t>Retail/Channel</t>
    </r>
    <r>
      <rPr>
        <sz val="11"/>
        <color theme="1"/>
        <rFont val="Calibri"/>
        <family val="2"/>
        <scheme val="minor"/>
      </rPr>
      <t xml:space="preserve"> Models</t>
    </r>
  </si>
  <si>
    <r>
      <t xml:space="preserve">Use this for calculating revenue for </t>
    </r>
    <r>
      <rPr>
        <b/>
        <sz val="11"/>
        <color theme="1"/>
        <rFont val="Calibri"/>
        <family val="2"/>
        <scheme val="minor"/>
      </rPr>
      <t>Marketing Campaigns</t>
    </r>
  </si>
  <si>
    <r>
      <t xml:space="preserve">Use this for calculating revenue for </t>
    </r>
    <r>
      <rPr>
        <b/>
        <sz val="11"/>
        <color theme="1"/>
        <rFont val="Calibri"/>
        <family val="2"/>
        <scheme val="minor"/>
      </rPr>
      <t>Direct Sales Channel</t>
    </r>
  </si>
  <si>
    <t>Items Sold</t>
  </si>
  <si>
    <t>Legal &amp; Other</t>
  </si>
  <si>
    <t>Loan Amount</t>
  </si>
  <si>
    <t>Interest rate</t>
  </si>
  <si>
    <t>months</t>
  </si>
  <si>
    <t>payments</t>
  </si>
  <si>
    <t>Period</t>
  </si>
  <si>
    <t>Beginning Balance</t>
  </si>
  <si>
    <t>Payment</t>
  </si>
  <si>
    <t>Principal</t>
  </si>
  <si>
    <t>Cumulative Principal</t>
  </si>
  <si>
    <t>Cumulative Interest</t>
  </si>
  <si>
    <t>Ending Balance</t>
  </si>
  <si>
    <t>Other Purchases</t>
  </si>
  <si>
    <t xml:space="preserve"> Misc S&amp;M Staff</t>
  </si>
  <si>
    <t xml:space="preserve"> Other Mkt Exp.</t>
  </si>
  <si>
    <t>Misc Indirect Labor</t>
  </si>
  <si>
    <t>Unit Costs</t>
  </si>
  <si>
    <t>1 Founder</t>
  </si>
  <si>
    <t>Training Food &amp; 1 week Inventory</t>
  </si>
  <si>
    <t>3 Food Production on Truck</t>
  </si>
  <si>
    <t>Salary for 5 staff training time</t>
  </si>
  <si>
    <t>1 Cashier per Truck</t>
  </si>
  <si>
    <t>Facebook $3k per Qrtr</t>
  </si>
  <si>
    <t>Yelp $750 per quarter</t>
  </si>
  <si>
    <t>Flyers $300 per Qtr</t>
  </si>
  <si>
    <t>Prep Kitchen 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</si>
</sst>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6" formatCode="&quot;$&quot;#,##0_);[Red]\(&quot;$&quot;#,##0\)"/>
    <numFmt numFmtId="8" formatCode="&quot;$&quot;#,##0.00_);[Red]\(&quot;$&quot;#,##0.00\)"/>
    <numFmt numFmtId="44" formatCode="_(&quot;$&quot;* #,##0.00_);_(&quot;$&quot;* \(#,##0.00\);_(&quot;$&quot;* &quot;-&quot;??_);_(@_)"/>
    <numFmt numFmtId="43" formatCode="_(* #,##0.00_);_(* \(#,##0.00\);_(* &quot;-&quot;??_);_(@_)"/>
    <numFmt numFmtId="164" formatCode="_-* #,##0.00_-;\-* #,##0.00_-;_-* &quot;-&quot;??_-;_-@_-"/>
    <numFmt numFmtId="165" formatCode="_-* #,##0_-;\(#,##0\)_-;_-* &quot;-&quot;_-;_-@_-"/>
    <numFmt numFmtId="166" formatCode="0.0000_ ;\-0.0000\ "/>
    <numFmt numFmtId="167" formatCode="0.0%"/>
    <numFmt numFmtId="168" formatCode="_-* #,##0_-;\-* #,##0_-;_-* &quot;-&quot;??_-;_-@_-"/>
    <numFmt numFmtId="169" formatCode="_(* #,##0_);_(* \(#,##0\);_(* &quot;-&quot;??_);_(@_)"/>
    <numFmt numFmtId="170" formatCode="0.000"/>
    <numFmt numFmtId="171" formatCode="_([$$-409]* #,##0.00_);_([$$-409]* \(#,##0.00\);_([$$-409]* &quot;-&quot;??_);_(@_)"/>
    <numFmt numFmtId="172" formatCode="_(&quot;$&quot;* #,##0_);_(&quot;$&quot;* \(#,##0\);_(&quot;$&quot;* &quot;-&quot;??_);_(@_)"/>
    <numFmt numFmtId="173" formatCode="_-* #,##0.0_-;\-* #,##0.0_-;_-* &quot;-&quot;??_-;_-@_-"/>
    <numFmt numFmtId="174" formatCode="_-* #,##0.00000_-;\(#,##0.00000\)_-;_-* &quot;-&quot;_-;_-@_-"/>
    <numFmt numFmtId="175" formatCode="0_ ;\-0\ "/>
  </numFmts>
  <fonts count="57">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Arial Narrow"/>
      <family val="2"/>
    </font>
    <font>
      <b/>
      <sz val="14"/>
      <color theme="0"/>
      <name val="Arial Narrow"/>
      <family val="2"/>
    </font>
    <font>
      <b/>
      <sz val="12"/>
      <color theme="1"/>
      <name val="Arial Narrow"/>
      <family val="2"/>
    </font>
    <font>
      <i/>
      <sz val="12"/>
      <color theme="1"/>
      <name val="Arial Narrow"/>
      <family val="2"/>
    </font>
    <font>
      <b/>
      <sz val="12"/>
      <color rgb="FF0000FF"/>
      <name val="Arial Narrow"/>
      <family val="2"/>
    </font>
    <font>
      <sz val="12"/>
      <color rgb="FF0000FF"/>
      <name val="Arial Narrow"/>
      <family val="2"/>
    </font>
    <font>
      <sz val="12"/>
      <name val="Arial Narrow"/>
      <family val="2"/>
    </font>
    <font>
      <u/>
      <sz val="11"/>
      <color theme="10"/>
      <name val="Calibri"/>
      <family val="2"/>
      <scheme val="minor"/>
    </font>
    <font>
      <sz val="11"/>
      <color theme="1"/>
      <name val="Arial Narrow"/>
      <family val="2"/>
    </font>
    <font>
      <b/>
      <sz val="22"/>
      <color theme="1"/>
      <name val="Arial Narrow"/>
      <family val="2"/>
    </font>
    <font>
      <b/>
      <sz val="11"/>
      <color theme="1"/>
      <name val="Arial Narrow"/>
      <family val="2"/>
    </font>
    <font>
      <u/>
      <sz val="11"/>
      <color rgb="FF0000FF"/>
      <name val="Arial Narrow"/>
      <family val="2"/>
    </font>
    <font>
      <u/>
      <sz val="10"/>
      <color theme="10"/>
      <name val="Arial"/>
      <family val="2"/>
    </font>
    <font>
      <u/>
      <sz val="10"/>
      <color rgb="FF132E57"/>
      <name val="Arial"/>
      <family val="2"/>
    </font>
    <font>
      <u/>
      <sz val="10"/>
      <color theme="1"/>
      <name val="Arial"/>
      <family val="2"/>
    </font>
    <font>
      <sz val="11"/>
      <color theme="0"/>
      <name val="Arial Narrow"/>
      <family val="2"/>
    </font>
    <font>
      <b/>
      <sz val="12"/>
      <color theme="0"/>
      <name val="Calibri"/>
      <family val="2"/>
      <scheme val="minor"/>
    </font>
    <font>
      <b/>
      <sz val="12"/>
      <color theme="1"/>
      <name val="Calibri"/>
      <family val="2"/>
      <scheme val="minor"/>
    </font>
    <font>
      <sz val="11"/>
      <color theme="0"/>
      <name val="Calibri"/>
      <family val="2"/>
      <scheme val="minor"/>
    </font>
    <font>
      <b/>
      <sz val="14"/>
      <color theme="0"/>
      <name val="Calibri"/>
      <family val="2"/>
      <scheme val="minor"/>
    </font>
    <font>
      <sz val="8"/>
      <color theme="0"/>
      <name val="Calibri"/>
      <family val="2"/>
      <scheme val="minor"/>
    </font>
    <font>
      <b/>
      <sz val="16"/>
      <color theme="0"/>
      <name val="Calibri"/>
      <family val="2"/>
      <scheme val="minor"/>
    </font>
    <font>
      <b/>
      <sz val="12"/>
      <name val="Calibri"/>
      <family val="2"/>
      <scheme val="minor"/>
    </font>
    <font>
      <sz val="12"/>
      <name val="Calibri"/>
      <family val="2"/>
      <scheme val="minor"/>
    </font>
    <font>
      <sz val="12"/>
      <color rgb="FF0000FF"/>
      <name val="Calibri"/>
      <family val="2"/>
      <scheme val="minor"/>
    </font>
    <font>
      <i/>
      <sz val="12"/>
      <color theme="1"/>
      <name val="Calibri"/>
      <family val="2"/>
      <scheme val="minor"/>
    </font>
    <font>
      <b/>
      <sz val="12"/>
      <color rgb="FF0000FF"/>
      <name val="Calibri"/>
      <family val="2"/>
      <scheme val="minor"/>
    </font>
    <font>
      <b/>
      <sz val="12"/>
      <color rgb="FF666973"/>
      <name val="Calibri"/>
      <family val="2"/>
      <scheme val="minor"/>
    </font>
    <font>
      <sz val="12"/>
      <color rgb="FF666973"/>
      <name val="Calibri"/>
      <family val="2"/>
      <scheme val="minor"/>
    </font>
    <font>
      <b/>
      <sz val="14"/>
      <color rgb="FF666973"/>
      <name val="Calibri"/>
      <family val="2"/>
      <scheme val="minor"/>
    </font>
    <font>
      <b/>
      <sz val="16"/>
      <color rgb="FF666973"/>
      <name val="Calibri"/>
      <family val="2"/>
      <scheme val="minor"/>
    </font>
    <font>
      <b/>
      <sz val="11"/>
      <color theme="1"/>
      <name val="Calibri"/>
      <family val="2"/>
      <scheme val="minor"/>
    </font>
    <font>
      <b/>
      <sz val="11"/>
      <color rgb="FFEBA966"/>
      <name val="Calibri"/>
      <family val="2"/>
      <scheme val="minor"/>
    </font>
    <font>
      <b/>
      <sz val="11"/>
      <color theme="8"/>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b/>
      <sz val="11"/>
      <color rgb="FFED942D"/>
      <name val="Calibri"/>
      <family val="2"/>
      <scheme val="minor"/>
    </font>
    <font>
      <sz val="11"/>
      <color rgb="FFFF0000"/>
      <name val="Calibri"/>
      <family val="2"/>
      <scheme val="minor"/>
    </font>
    <font>
      <b/>
      <sz val="11"/>
      <color rgb="FFFF0000"/>
      <name val="Calibri"/>
      <family val="2"/>
      <scheme val="minor"/>
    </font>
    <font>
      <b/>
      <sz val="9"/>
      <name val="Arial"/>
      <family val="2"/>
    </font>
    <font>
      <b/>
      <sz val="10"/>
      <name val="Arial"/>
      <family val="2"/>
    </font>
    <font>
      <b/>
      <u/>
      <sz val="11"/>
      <color rgb="FFEBA966"/>
      <name val="Calibri"/>
      <family val="2"/>
      <scheme val="minor"/>
    </font>
    <font>
      <sz val="10"/>
      <color theme="1"/>
      <name val="Calibri"/>
      <family val="2"/>
      <scheme val="minor"/>
    </font>
    <font>
      <b/>
      <sz val="11"/>
      <color rgb="FFFF0000"/>
      <name val="Calibri (Body)"/>
    </font>
    <font>
      <sz val="11"/>
      <color rgb="FF33475B"/>
      <name val="Calibri"/>
      <family val="2"/>
      <scheme val="minor"/>
    </font>
    <font>
      <sz val="11"/>
      <color rgb="FF2D2D2D"/>
      <name val="Calibri"/>
      <family val="2"/>
      <scheme val="minor"/>
    </font>
    <font>
      <sz val="11"/>
      <name val="Calibri"/>
      <family val="2"/>
      <scheme val="minor"/>
    </font>
    <font>
      <sz val="12"/>
      <color rgb="FFFF0000"/>
      <name val="Calibri"/>
      <family val="2"/>
      <scheme val="minor"/>
    </font>
    <font>
      <i/>
      <sz val="11"/>
      <color theme="1"/>
      <name val="Calibri"/>
      <family val="2"/>
      <scheme val="minor"/>
    </font>
    <font>
      <i/>
      <sz val="11"/>
      <color rgb="FFFF0000"/>
      <name val="Calibri"/>
      <family val="2"/>
      <scheme val="minor"/>
    </font>
    <font>
      <b/>
      <sz val="11"/>
      <color theme="0"/>
      <name val="Calibri"/>
      <family val="2"/>
      <scheme val="minor"/>
    </font>
  </fonts>
  <fills count="13">
    <fill>
      <patternFill patternType="none"/>
    </fill>
    <fill>
      <patternFill patternType="gray125"/>
    </fill>
    <fill>
      <patternFill patternType="solid">
        <fgColor rgb="FFCE7870"/>
        <bgColor indexed="64"/>
      </patternFill>
    </fill>
    <fill>
      <patternFill patternType="solid">
        <fgColor rgb="FFF5F1EA"/>
        <bgColor indexed="64"/>
      </patternFill>
    </fill>
    <fill>
      <patternFill patternType="solid">
        <fgColor rgb="FF97A2A7"/>
        <bgColor indexed="64"/>
      </patternFill>
    </fill>
    <fill>
      <patternFill patternType="solid">
        <fgColor rgb="FFEBA966"/>
        <bgColor indexed="64"/>
      </patternFill>
    </fill>
    <fill>
      <patternFill patternType="solid">
        <fgColor rgb="FF666973"/>
        <bgColor indexed="64"/>
      </patternFill>
    </fill>
    <fill>
      <patternFill patternType="solid">
        <fgColor rgb="FFEBA966"/>
        <bgColor rgb="FF000000"/>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s>
  <borders count="6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double">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rgb="FFFF0000"/>
      </left>
      <right style="medium">
        <color rgb="FFFF0000"/>
      </right>
      <top style="medium">
        <color rgb="FFFF0000"/>
      </top>
      <bottom style="medium">
        <color rgb="FFFF0000"/>
      </bottom>
      <diagonal/>
    </border>
    <border>
      <left/>
      <right style="medium">
        <color rgb="FFFF0000"/>
      </right>
      <top style="medium">
        <color rgb="FFFF0000"/>
      </top>
      <bottom style="medium">
        <color rgb="FFFF0000"/>
      </bottom>
      <diagonal/>
    </border>
    <border>
      <left/>
      <right style="thin">
        <color theme="1"/>
      </right>
      <top style="thin">
        <color theme="1"/>
      </top>
      <bottom/>
      <diagonal/>
    </border>
    <border>
      <left/>
      <right style="thin">
        <color theme="1"/>
      </right>
      <top/>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theme="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indexed="64"/>
      </left>
      <right style="medium">
        <color rgb="FFFF0000"/>
      </right>
      <top style="medium">
        <color rgb="FFFF0000"/>
      </top>
      <bottom style="medium">
        <color rgb="FFFF0000"/>
      </bottom>
      <diagonal/>
    </border>
    <border>
      <left style="medium">
        <color indexed="64"/>
      </left>
      <right style="thin">
        <color indexed="64"/>
      </right>
      <top style="medium">
        <color indexed="64"/>
      </top>
      <bottom style="medium">
        <color indexed="64"/>
      </bottom>
      <diagonal/>
    </border>
    <border>
      <left style="medium">
        <color theme="1"/>
      </left>
      <right style="thin">
        <color indexed="64"/>
      </right>
      <top style="medium">
        <color theme="1"/>
      </top>
      <bottom style="medium">
        <color theme="1"/>
      </bottom>
      <diagonal/>
    </border>
    <border>
      <left style="thin">
        <color indexed="64"/>
      </left>
      <right/>
      <top style="thin">
        <color theme="1"/>
      </top>
      <bottom/>
      <diagonal/>
    </border>
    <border>
      <left style="thin">
        <color indexed="64"/>
      </left>
      <right/>
      <top/>
      <bottom style="thin">
        <color theme="1"/>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s>
  <cellStyleXfs count="10">
    <xf numFmtId="0" fontId="0" fillId="0" borderId="0"/>
    <xf numFmtId="164" fontId="4" fillId="0" borderId="0" applyFont="0" applyFill="0" applyBorder="0" applyAlignment="0" applyProtection="0"/>
    <xf numFmtId="9" fontId="4" fillId="0" borderId="0" applyFon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4" fillId="0" borderId="0"/>
    <xf numFmtId="0" fontId="17" fillId="0" borderId="0" applyNumberFormat="0" applyFill="0" applyBorder="0" applyAlignment="0" applyProtection="0"/>
    <xf numFmtId="0" fontId="4" fillId="0" borderId="0"/>
    <xf numFmtId="0" fontId="17" fillId="0" borderId="0" applyNumberFormat="0" applyFill="0" applyBorder="0" applyAlignment="0" applyProtection="0"/>
    <xf numFmtId="44" fontId="4" fillId="0" borderId="0" applyFont="0" applyFill="0" applyBorder="0" applyAlignment="0" applyProtection="0"/>
  </cellStyleXfs>
  <cellXfs count="454">
    <xf numFmtId="0" fontId="0" fillId="0" borderId="0" xfId="0"/>
    <xf numFmtId="165" fontId="5" fillId="0" borderId="0" xfId="1" applyNumberFormat="1" applyFont="1"/>
    <xf numFmtId="165" fontId="7" fillId="0" borderId="0" xfId="1" applyNumberFormat="1" applyFont="1"/>
    <xf numFmtId="166" fontId="8" fillId="0" borderId="0" xfId="1" applyNumberFormat="1" applyFont="1"/>
    <xf numFmtId="165" fontId="5" fillId="0" borderId="0" xfId="1" applyNumberFormat="1" applyFont="1" applyFill="1"/>
    <xf numFmtId="165" fontId="10" fillId="0" borderId="0" xfId="1" applyNumberFormat="1" applyFont="1"/>
    <xf numFmtId="165" fontId="5" fillId="0" borderId="0" xfId="1" applyNumberFormat="1" applyFont="1" applyFill="1" applyBorder="1"/>
    <xf numFmtId="165" fontId="5" fillId="0" borderId="0" xfId="1" applyNumberFormat="1" applyFont="1" applyAlignment="1">
      <alignment horizontal="center"/>
    </xf>
    <xf numFmtId="166" fontId="8" fillId="0" borderId="0" xfId="1" applyNumberFormat="1" applyFont="1" applyAlignment="1">
      <alignment horizontal="center"/>
    </xf>
    <xf numFmtId="165" fontId="10" fillId="0" borderId="0" xfId="1" applyNumberFormat="1" applyFont="1" applyFill="1"/>
    <xf numFmtId="165" fontId="11" fillId="0" borderId="0" xfId="1" applyNumberFormat="1" applyFont="1" applyFill="1"/>
    <xf numFmtId="165" fontId="9" fillId="0" borderId="0" xfId="1" applyNumberFormat="1" applyFont="1" applyBorder="1"/>
    <xf numFmtId="167" fontId="10" fillId="0" borderId="0" xfId="2" applyNumberFormat="1" applyFont="1"/>
    <xf numFmtId="0" fontId="13" fillId="3" borderId="0" xfId="5" applyFont="1" applyFill="1"/>
    <xf numFmtId="0" fontId="14" fillId="3" borderId="0" xfId="5" applyFont="1" applyFill="1" applyProtection="1">
      <protection locked="0"/>
    </xf>
    <xf numFmtId="0" fontId="15" fillId="3" borderId="0" xfId="5" applyFont="1" applyFill="1" applyAlignment="1">
      <alignment horizontal="right"/>
    </xf>
    <xf numFmtId="0" fontId="13" fillId="3" borderId="0" xfId="5" applyFont="1" applyFill="1" applyProtection="1">
      <protection locked="0"/>
    </xf>
    <xf numFmtId="0" fontId="15" fillId="3" borderId="0" xfId="5" applyFont="1" applyFill="1" applyProtection="1">
      <protection locked="0"/>
    </xf>
    <xf numFmtId="0" fontId="16" fillId="3" borderId="2" xfId="4" quotePrefix="1" applyFont="1" applyFill="1" applyBorder="1" applyProtection="1">
      <protection locked="0"/>
    </xf>
    <xf numFmtId="0" fontId="18" fillId="3" borderId="0" xfId="6" applyFont="1" applyFill="1" applyBorder="1" applyProtection="1">
      <protection locked="0"/>
    </xf>
    <xf numFmtId="0" fontId="13" fillId="3" borderId="0" xfId="7" applyFont="1" applyFill="1"/>
    <xf numFmtId="0" fontId="13" fillId="3" borderId="2" xfId="7" applyFont="1" applyFill="1" applyBorder="1"/>
    <xf numFmtId="0" fontId="19" fillId="3" borderId="0" xfId="8" applyFont="1" applyFill="1" applyBorder="1"/>
    <xf numFmtId="0" fontId="20" fillId="3" borderId="0" xfId="7" applyFont="1" applyFill="1"/>
    <xf numFmtId="0" fontId="23" fillId="2" borderId="0" xfId="7" applyFont="1" applyFill="1"/>
    <xf numFmtId="0" fontId="4" fillId="2" borderId="0" xfId="7" applyFill="1"/>
    <xf numFmtId="0" fontId="13" fillId="4" borderId="0" xfId="5" applyFont="1" applyFill="1"/>
    <xf numFmtId="0" fontId="13" fillId="4" borderId="0" xfId="7" applyFont="1" applyFill="1"/>
    <xf numFmtId="0" fontId="14" fillId="4" borderId="0" xfId="5" applyFont="1" applyFill="1" applyProtection="1">
      <protection locked="0"/>
    </xf>
    <xf numFmtId="0" fontId="15" fillId="4" borderId="0" xfId="5" applyFont="1" applyFill="1" applyAlignment="1">
      <alignment horizontal="right"/>
    </xf>
    <xf numFmtId="0" fontId="13" fillId="4" borderId="0" xfId="5" applyFont="1" applyFill="1" applyProtection="1">
      <protection locked="0"/>
    </xf>
    <xf numFmtId="0" fontId="15" fillId="4" borderId="0" xfId="5" applyFont="1" applyFill="1" applyProtection="1">
      <protection locked="0"/>
    </xf>
    <xf numFmtId="0" fontId="18" fillId="4" borderId="0" xfId="6" applyFont="1" applyFill="1" applyBorder="1" applyProtection="1">
      <protection locked="0"/>
    </xf>
    <xf numFmtId="0" fontId="19" fillId="4" borderId="0" xfId="8" applyFont="1" applyFill="1" applyBorder="1"/>
    <xf numFmtId="0" fontId="20" fillId="4" borderId="0" xfId="7" applyFont="1" applyFill="1"/>
    <xf numFmtId="0" fontId="23" fillId="4" borderId="0" xfId="7" applyFont="1" applyFill="1"/>
    <xf numFmtId="0" fontId="4" fillId="4" borderId="0" xfId="7" applyFill="1"/>
    <xf numFmtId="0" fontId="16" fillId="4" borderId="0" xfId="4" quotePrefix="1" applyFont="1" applyFill="1" applyBorder="1" applyProtection="1">
      <protection locked="0"/>
    </xf>
    <xf numFmtId="165" fontId="22" fillId="0" borderId="0" xfId="1" applyNumberFormat="1" applyFont="1"/>
    <xf numFmtId="165" fontId="22" fillId="0" borderId="0" xfId="1" applyNumberFormat="1" applyFont="1" applyAlignment="1">
      <alignment horizontal="center"/>
    </xf>
    <xf numFmtId="165" fontId="29" fillId="0" borderId="0" xfId="1" applyNumberFormat="1" applyFont="1" applyBorder="1"/>
    <xf numFmtId="165" fontId="22" fillId="0" borderId="2" xfId="1" applyNumberFormat="1" applyFont="1" applyBorder="1"/>
    <xf numFmtId="165" fontId="22" fillId="0" borderId="2" xfId="1" applyNumberFormat="1" applyFont="1" applyBorder="1" applyAlignment="1">
      <alignment horizontal="center"/>
    </xf>
    <xf numFmtId="165" fontId="27" fillId="0" borderId="2" xfId="1" applyNumberFormat="1" applyFont="1" applyBorder="1"/>
    <xf numFmtId="165" fontId="22" fillId="0" borderId="0" xfId="1" applyNumberFormat="1" applyFont="1" applyBorder="1"/>
    <xf numFmtId="165" fontId="22" fillId="0" borderId="0" xfId="1" applyNumberFormat="1" applyFont="1" applyBorder="1" applyAlignment="1">
      <alignment horizontal="center"/>
    </xf>
    <xf numFmtId="165" fontId="31" fillId="0" borderId="0" xfId="1" applyNumberFormat="1" applyFont="1" applyBorder="1"/>
    <xf numFmtId="165" fontId="29" fillId="0" borderId="0" xfId="1" applyNumberFormat="1" applyFont="1"/>
    <xf numFmtId="165" fontId="22" fillId="0" borderId="4" xfId="1" applyNumberFormat="1" applyFont="1" applyBorder="1"/>
    <xf numFmtId="165" fontId="22" fillId="0" borderId="4" xfId="1" applyNumberFormat="1" applyFont="1" applyBorder="1" applyAlignment="1">
      <alignment horizontal="center"/>
    </xf>
    <xf numFmtId="0" fontId="4" fillId="0" borderId="0" xfId="0" applyFont="1"/>
    <xf numFmtId="165" fontId="22" fillId="0" borderId="3" xfId="1" applyNumberFormat="1" applyFont="1" applyBorder="1"/>
    <xf numFmtId="165" fontId="22" fillId="0" borderId="3" xfId="1" applyNumberFormat="1" applyFont="1" applyBorder="1" applyAlignment="1">
      <alignment horizontal="center"/>
    </xf>
    <xf numFmtId="165" fontId="30" fillId="0" borderId="0" xfId="1" applyNumberFormat="1" applyFont="1"/>
    <xf numFmtId="166" fontId="30" fillId="0" borderId="0" xfId="1" applyNumberFormat="1" applyFont="1"/>
    <xf numFmtId="166" fontId="30" fillId="0" borderId="0" xfId="1" applyNumberFormat="1" applyFont="1" applyAlignment="1">
      <alignment horizontal="center"/>
    </xf>
    <xf numFmtId="170" fontId="30" fillId="0" borderId="0" xfId="1" applyNumberFormat="1" applyFont="1"/>
    <xf numFmtId="165" fontId="28" fillId="0" borderId="0" xfId="1" applyNumberFormat="1" applyFont="1" applyBorder="1"/>
    <xf numFmtId="165" fontId="33" fillId="3" borderId="8" xfId="1" applyNumberFormat="1" applyFont="1" applyFill="1" applyBorder="1" applyAlignment="1">
      <alignment horizontal="centerContinuous"/>
    </xf>
    <xf numFmtId="165" fontId="21" fillId="2" borderId="8" xfId="1" applyNumberFormat="1" applyFont="1" applyFill="1" applyBorder="1" applyAlignment="1">
      <alignment horizontal="center"/>
    </xf>
    <xf numFmtId="165" fontId="24" fillId="2" borderId="9" xfId="1" applyNumberFormat="1" applyFont="1" applyFill="1" applyBorder="1" applyAlignment="1">
      <alignment horizontal="center"/>
    </xf>
    <xf numFmtId="165" fontId="25" fillId="6" borderId="0" xfId="1" applyNumberFormat="1" applyFont="1" applyFill="1"/>
    <xf numFmtId="165" fontId="26" fillId="6" borderId="0" xfId="1" applyNumberFormat="1" applyFont="1" applyFill="1" applyAlignment="1"/>
    <xf numFmtId="165" fontId="24" fillId="6" borderId="0" xfId="1" applyNumberFormat="1" applyFont="1" applyFill="1" applyAlignment="1"/>
    <xf numFmtId="165" fontId="24" fillId="6" borderId="0" xfId="1" applyNumberFormat="1" applyFont="1" applyFill="1" applyAlignment="1">
      <alignment horizontal="center"/>
    </xf>
    <xf numFmtId="37" fontId="24" fillId="6" borderId="0" xfId="0" applyNumberFormat="1" applyFont="1" applyFill="1" applyAlignment="1">
      <alignment vertical="center"/>
    </xf>
    <xf numFmtId="37" fontId="6" fillId="6" borderId="0" xfId="0" applyNumberFormat="1" applyFont="1" applyFill="1" applyAlignment="1">
      <alignment vertical="center"/>
    </xf>
    <xf numFmtId="6" fontId="0" fillId="0" borderId="0" xfId="0" applyNumberFormat="1"/>
    <xf numFmtId="0" fontId="36" fillId="0" borderId="0" xfId="0" applyFont="1"/>
    <xf numFmtId="0" fontId="36" fillId="0" borderId="0" xfId="0" applyFont="1" applyAlignment="1">
      <alignment horizontal="center"/>
    </xf>
    <xf numFmtId="37" fontId="24" fillId="6" borderId="0" xfId="0" applyNumberFormat="1" applyFont="1" applyFill="1" applyAlignment="1">
      <alignment horizontal="center" vertical="center"/>
    </xf>
    <xf numFmtId="0" fontId="37" fillId="0" borderId="0" xfId="0" applyFont="1"/>
    <xf numFmtId="6" fontId="36" fillId="0" borderId="0" xfId="0" applyNumberFormat="1" applyFont="1"/>
    <xf numFmtId="8" fontId="0" fillId="0" borderId="0" xfId="0" applyNumberFormat="1"/>
    <xf numFmtId="0" fontId="38" fillId="0" borderId="0" xfId="0" applyFont="1"/>
    <xf numFmtId="9" fontId="36" fillId="0" borderId="0" xfId="2" applyFont="1"/>
    <xf numFmtId="165" fontId="8" fillId="0" borderId="0" xfId="1" applyNumberFormat="1" applyFont="1" applyAlignment="1">
      <alignment horizontal="center"/>
    </xf>
    <xf numFmtId="0" fontId="34" fillId="3" borderId="7" xfId="1" applyNumberFormat="1" applyFont="1" applyFill="1" applyBorder="1" applyAlignment="1">
      <alignment horizontal="center"/>
    </xf>
    <xf numFmtId="0" fontId="34" fillId="3" borderId="1" xfId="1" applyNumberFormat="1" applyFont="1" applyFill="1" applyBorder="1" applyAlignment="1">
      <alignment horizontal="center"/>
    </xf>
    <xf numFmtId="0" fontId="34" fillId="3" borderId="9" xfId="1" applyNumberFormat="1" applyFont="1" applyFill="1" applyBorder="1" applyAlignment="1">
      <alignment horizontal="center"/>
    </xf>
    <xf numFmtId="0" fontId="35" fillId="3" borderId="7" xfId="0" applyFont="1" applyFill="1" applyBorder="1" applyAlignment="1">
      <alignment horizontal="center"/>
    </xf>
    <xf numFmtId="0" fontId="35" fillId="3" borderId="1" xfId="0" applyFont="1" applyFill="1" applyBorder="1" applyAlignment="1">
      <alignment horizontal="center"/>
    </xf>
    <xf numFmtId="0" fontId="35" fillId="3" borderId="9" xfId="0" applyFont="1" applyFill="1" applyBorder="1" applyAlignment="1">
      <alignment horizontal="center"/>
    </xf>
    <xf numFmtId="165" fontId="22" fillId="0" borderId="0" xfId="1" applyNumberFormat="1" applyFont="1" applyAlignment="1">
      <alignment horizontal="right"/>
    </xf>
    <xf numFmtId="165" fontId="22" fillId="0" borderId="10" xfId="1" applyNumberFormat="1" applyFont="1" applyBorder="1" applyAlignment="1">
      <alignment horizontal="right"/>
    </xf>
    <xf numFmtId="165" fontId="22" fillId="0" borderId="8" xfId="1" applyNumberFormat="1" applyFont="1" applyFill="1" applyBorder="1"/>
    <xf numFmtId="9" fontId="22" fillId="0" borderId="0" xfId="2" applyFont="1" applyAlignment="1">
      <alignment horizontal="right"/>
    </xf>
    <xf numFmtId="9" fontId="22" fillId="0" borderId="10" xfId="2" applyFont="1" applyBorder="1" applyAlignment="1">
      <alignment horizontal="right"/>
    </xf>
    <xf numFmtId="165" fontId="3" fillId="0" borderId="0" xfId="1" applyNumberFormat="1" applyFont="1" applyAlignment="1">
      <alignment horizontal="center"/>
    </xf>
    <xf numFmtId="165" fontId="3" fillId="0" borderId="0" xfId="1" applyNumberFormat="1" applyFont="1"/>
    <xf numFmtId="165" fontId="3" fillId="0" borderId="2" xfId="1" applyNumberFormat="1" applyFont="1" applyBorder="1"/>
    <xf numFmtId="169" fontId="3" fillId="0" borderId="0" xfId="1" applyNumberFormat="1" applyFont="1"/>
    <xf numFmtId="165" fontId="3" fillId="0" borderId="0" xfId="1" applyNumberFormat="1" applyFont="1" applyFill="1"/>
    <xf numFmtId="165" fontId="3" fillId="0" borderId="0" xfId="0" applyNumberFormat="1" applyFont="1"/>
    <xf numFmtId="165" fontId="3" fillId="0" borderId="0" xfId="1" applyNumberFormat="1" applyFont="1" applyAlignment="1">
      <alignment horizontal="right"/>
    </xf>
    <xf numFmtId="165" fontId="22" fillId="0" borderId="8" xfId="1" applyNumberFormat="1" applyFont="1" applyBorder="1"/>
    <xf numFmtId="165" fontId="22" fillId="0" borderId="0" xfId="1" applyNumberFormat="1" applyFont="1" applyFill="1"/>
    <xf numFmtId="165" fontId="3" fillId="0" borderId="0" xfId="1" applyNumberFormat="1" applyFont="1" applyBorder="1" applyAlignment="1">
      <alignment horizontal="center"/>
    </xf>
    <xf numFmtId="165" fontId="3" fillId="0" borderId="0" xfId="1" applyNumberFormat="1" applyFont="1" applyBorder="1"/>
    <xf numFmtId="165" fontId="3" fillId="0" borderId="10" xfId="1" applyNumberFormat="1" applyFont="1" applyBorder="1"/>
    <xf numFmtId="169" fontId="3" fillId="0" borderId="0" xfId="1" applyNumberFormat="1" applyFont="1" applyFill="1" applyBorder="1"/>
    <xf numFmtId="169" fontId="3" fillId="0" borderId="10" xfId="1" applyNumberFormat="1" applyFont="1" applyFill="1" applyBorder="1"/>
    <xf numFmtId="165" fontId="22" fillId="0" borderId="10" xfId="1" applyNumberFormat="1" applyFont="1" applyBorder="1"/>
    <xf numFmtId="165" fontId="3" fillId="0" borderId="10" xfId="1" applyNumberFormat="1" applyFont="1" applyFill="1" applyBorder="1"/>
    <xf numFmtId="165" fontId="3" fillId="0" borderId="1" xfId="1" applyNumberFormat="1" applyFont="1" applyBorder="1" applyAlignment="1">
      <alignment horizontal="center"/>
    </xf>
    <xf numFmtId="165" fontId="3" fillId="0" borderId="1" xfId="1" applyNumberFormat="1" applyFont="1" applyBorder="1"/>
    <xf numFmtId="165" fontId="3" fillId="0" borderId="9" xfId="1" applyNumberFormat="1" applyFont="1" applyBorder="1"/>
    <xf numFmtId="165" fontId="22" fillId="0" borderId="11" xfId="1" applyNumberFormat="1" applyFont="1" applyBorder="1"/>
    <xf numFmtId="165" fontId="3" fillId="0" borderId="0" xfId="1" applyNumberFormat="1" applyFont="1" applyFill="1" applyBorder="1"/>
    <xf numFmtId="165" fontId="3" fillId="0" borderId="0" xfId="1" applyNumberFormat="1" applyFont="1" applyFill="1" applyBorder="1" applyAlignment="1">
      <alignment horizontal="center"/>
    </xf>
    <xf numFmtId="9" fontId="28" fillId="0" borderId="0" xfId="2" applyFont="1" applyFill="1"/>
    <xf numFmtId="165" fontId="5" fillId="0" borderId="0" xfId="1" applyNumberFormat="1" applyFont="1" applyBorder="1"/>
    <xf numFmtId="0" fontId="41" fillId="0" borderId="0" xfId="0" applyFont="1"/>
    <xf numFmtId="0" fontId="40" fillId="0" borderId="0" xfId="0" applyFont="1" applyAlignment="1">
      <alignment horizontal="center"/>
    </xf>
    <xf numFmtId="0" fontId="40" fillId="0" borderId="0" xfId="0" applyFont="1"/>
    <xf numFmtId="8" fontId="41" fillId="0" borderId="0" xfId="0" applyNumberFormat="1" applyFont="1"/>
    <xf numFmtId="0" fontId="42" fillId="0" borderId="0" xfId="0" applyFont="1"/>
    <xf numFmtId="171" fontId="0" fillId="0" borderId="0" xfId="2" applyNumberFormat="1" applyFont="1"/>
    <xf numFmtId="9" fontId="0" fillId="0" borderId="0" xfId="0" applyNumberFormat="1"/>
    <xf numFmtId="44" fontId="0" fillId="0" borderId="0" xfId="9" applyFont="1"/>
    <xf numFmtId="44" fontId="0" fillId="0" borderId="0" xfId="0" applyNumberFormat="1"/>
    <xf numFmtId="0" fontId="0" fillId="0" borderId="16" xfId="0" applyBorder="1"/>
    <xf numFmtId="0" fontId="0" fillId="0" borderId="17" xfId="0" applyBorder="1"/>
    <xf numFmtId="0" fontId="0" fillId="0" borderId="18" xfId="0" applyBorder="1"/>
    <xf numFmtId="0" fontId="0" fillId="8" borderId="13" xfId="0" applyFill="1" applyBorder="1"/>
    <xf numFmtId="0" fontId="0" fillId="8" borderId="14" xfId="0" applyFill="1" applyBorder="1"/>
    <xf numFmtId="0" fontId="0" fillId="8" borderId="15" xfId="0" applyFill="1" applyBorder="1"/>
    <xf numFmtId="0" fontId="0" fillId="8" borderId="16" xfId="0" applyFill="1" applyBorder="1"/>
    <xf numFmtId="0" fontId="36" fillId="8" borderId="0" xfId="0" applyFont="1" applyFill="1"/>
    <xf numFmtId="0" fontId="0" fillId="8" borderId="0" xfId="0" applyFill="1"/>
    <xf numFmtId="172" fontId="0" fillId="8" borderId="0" xfId="0" applyNumberFormat="1" applyFill="1"/>
    <xf numFmtId="0" fontId="0" fillId="0" borderId="20" xfId="0" applyBorder="1"/>
    <xf numFmtId="0" fontId="0" fillId="0" borderId="21" xfId="0" applyBorder="1"/>
    <xf numFmtId="172" fontId="0" fillId="8" borderId="20" xfId="0" applyNumberFormat="1" applyFill="1" applyBorder="1"/>
    <xf numFmtId="0" fontId="0" fillId="0" borderId="10"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9" borderId="16" xfId="0" applyFill="1" applyBorder="1"/>
    <xf numFmtId="0" fontId="36" fillId="9" borderId="0" xfId="0" applyFont="1" applyFill="1"/>
    <xf numFmtId="0" fontId="0" fillId="9" borderId="0" xfId="0" applyFill="1"/>
    <xf numFmtId="0" fontId="36" fillId="9" borderId="5" xfId="0" applyFont="1" applyFill="1" applyBorder="1" applyAlignment="1">
      <alignment horizontal="center" vertical="center"/>
    </xf>
    <xf numFmtId="0" fontId="36" fillId="9" borderId="2" xfId="0" applyFont="1" applyFill="1" applyBorder="1" applyAlignment="1">
      <alignment horizontal="center" vertical="center"/>
    </xf>
    <xf numFmtId="0" fontId="36" fillId="9" borderId="6" xfId="0" applyFont="1" applyFill="1" applyBorder="1" applyAlignment="1">
      <alignment horizontal="center" vertical="center"/>
    </xf>
    <xf numFmtId="0" fontId="36" fillId="9" borderId="8" xfId="0" applyFont="1" applyFill="1" applyBorder="1" applyAlignment="1">
      <alignment horizontal="center" vertical="center"/>
    </xf>
    <xf numFmtId="0" fontId="36" fillId="9" borderId="22" xfId="0" applyFont="1" applyFill="1" applyBorder="1" applyAlignment="1">
      <alignment horizontal="center" vertical="center"/>
    </xf>
    <xf numFmtId="172" fontId="36" fillId="8" borderId="12" xfId="0" applyNumberFormat="1" applyFont="1" applyFill="1" applyBorder="1"/>
    <xf numFmtId="9" fontId="0" fillId="0" borderId="20" xfId="2" applyFont="1" applyBorder="1"/>
    <xf numFmtId="1" fontId="0" fillId="0" borderId="0" xfId="0" applyNumberFormat="1"/>
    <xf numFmtId="168" fontId="43" fillId="0" borderId="0" xfId="1" applyNumberFormat="1" applyFont="1" applyBorder="1"/>
    <xf numFmtId="9" fontId="0" fillId="0" borderId="0" xfId="2" applyFont="1" applyBorder="1"/>
    <xf numFmtId="0" fontId="0" fillId="0" borderId="3" xfId="0" applyBorder="1"/>
    <xf numFmtId="2" fontId="0" fillId="0" borderId="0" xfId="0" applyNumberFormat="1"/>
    <xf numFmtId="9" fontId="0" fillId="0" borderId="0" xfId="2" applyFont="1"/>
    <xf numFmtId="0" fontId="0" fillId="0" borderId="19" xfId="0" applyBorder="1"/>
    <xf numFmtId="0" fontId="0" fillId="0" borderId="29" xfId="0" applyBorder="1"/>
    <xf numFmtId="9" fontId="0" fillId="0" borderId="10" xfId="0" applyNumberFormat="1" applyBorder="1"/>
    <xf numFmtId="168" fontId="43" fillId="0" borderId="10" xfId="1" applyNumberFormat="1" applyFont="1" applyBorder="1"/>
    <xf numFmtId="1" fontId="0" fillId="0" borderId="10" xfId="0" applyNumberFormat="1" applyBorder="1"/>
    <xf numFmtId="9" fontId="0" fillId="0" borderId="23" xfId="0" applyNumberFormat="1" applyBorder="1"/>
    <xf numFmtId="43" fontId="0" fillId="0" borderId="0" xfId="0" applyNumberFormat="1"/>
    <xf numFmtId="0" fontId="36" fillId="0" borderId="5" xfId="0" applyFont="1" applyBorder="1"/>
    <xf numFmtId="0" fontId="0" fillId="0" borderId="6" xfId="0" applyBorder="1"/>
    <xf numFmtId="0" fontId="0" fillId="0" borderId="8" xfId="0" applyBorder="1"/>
    <xf numFmtId="0" fontId="36" fillId="9" borderId="7" xfId="0" applyFont="1" applyFill="1" applyBorder="1"/>
    <xf numFmtId="0" fontId="0" fillId="9" borderId="9" xfId="0" applyFill="1" applyBorder="1"/>
    <xf numFmtId="0" fontId="0" fillId="0" borderId="5"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9" borderId="36" xfId="0" applyFill="1" applyBorder="1"/>
    <xf numFmtId="0" fontId="36" fillId="9" borderId="20" xfId="0" applyFont="1" applyFill="1" applyBorder="1" applyAlignment="1">
      <alignment horizontal="center" vertical="center"/>
    </xf>
    <xf numFmtId="0" fontId="36" fillId="9" borderId="0" xfId="0" applyFont="1" applyFill="1" applyAlignment="1">
      <alignment horizontal="center" vertical="center"/>
    </xf>
    <xf numFmtId="0" fontId="36" fillId="9" borderId="10" xfId="0" applyFont="1" applyFill="1" applyBorder="1" applyAlignment="1">
      <alignment horizontal="center" vertical="center"/>
    </xf>
    <xf numFmtId="0" fontId="36" fillId="9" borderId="23" xfId="0" applyFont="1" applyFill="1" applyBorder="1" applyAlignment="1">
      <alignment horizontal="center" vertical="center"/>
    </xf>
    <xf numFmtId="0" fontId="0" fillId="0" borderId="0" xfId="0" applyAlignment="1">
      <alignment horizontal="right"/>
    </xf>
    <xf numFmtId="0" fontId="36" fillId="9" borderId="0" xfId="0" applyFont="1" applyFill="1" applyAlignment="1">
      <alignment horizontal="center"/>
    </xf>
    <xf numFmtId="0" fontId="0" fillId="0" borderId="37" xfId="0" applyBorder="1"/>
    <xf numFmtId="0" fontId="36" fillId="0" borderId="21" xfId="0" applyFont="1" applyBorder="1"/>
    <xf numFmtId="0" fontId="0" fillId="0" borderId="1" xfId="0" applyBorder="1"/>
    <xf numFmtId="1" fontId="0" fillId="0" borderId="3" xfId="0" applyNumberFormat="1" applyBorder="1"/>
    <xf numFmtId="1" fontId="0" fillId="0" borderId="37" xfId="0" applyNumberFormat="1" applyBorder="1"/>
    <xf numFmtId="1" fontId="0" fillId="0" borderId="28" xfId="0" applyNumberFormat="1" applyBorder="1"/>
    <xf numFmtId="1" fontId="0" fillId="0" borderId="19" xfId="0" applyNumberFormat="1" applyBorder="1"/>
    <xf numFmtId="1" fontId="0" fillId="0" borderId="0" xfId="2" applyNumberFormat="1" applyFont="1" applyBorder="1"/>
    <xf numFmtId="0" fontId="36" fillId="9" borderId="21" xfId="0" applyFont="1" applyFill="1" applyBorder="1" applyAlignment="1">
      <alignment horizontal="center" vertical="center"/>
    </xf>
    <xf numFmtId="0" fontId="45" fillId="0" borderId="0" xfId="0" applyFont="1" applyAlignment="1">
      <alignment horizontal="center"/>
    </xf>
    <xf numFmtId="0" fontId="46" fillId="0" borderId="0" xfId="0" applyFont="1"/>
    <xf numFmtId="169" fontId="0" fillId="0" borderId="0" xfId="0" applyNumberFormat="1"/>
    <xf numFmtId="0" fontId="0" fillId="10" borderId="12" xfId="0" applyFill="1" applyBorder="1"/>
    <xf numFmtId="172" fontId="0" fillId="0" borderId="0" xfId="9" applyNumberFormat="1" applyFont="1"/>
    <xf numFmtId="0" fontId="36" fillId="0" borderId="0" xfId="0" applyFont="1" applyAlignment="1">
      <alignment horizontal="right"/>
    </xf>
    <xf numFmtId="0" fontId="0" fillId="10" borderId="12" xfId="0" applyFill="1" applyBorder="1" applyAlignment="1">
      <alignment horizontal="center"/>
    </xf>
    <xf numFmtId="0" fontId="0" fillId="11" borderId="0" xfId="0" applyFill="1"/>
    <xf numFmtId="9" fontId="0" fillId="10" borderId="12" xfId="0" applyNumberFormat="1" applyFill="1" applyBorder="1"/>
    <xf numFmtId="0" fontId="0" fillId="0" borderId="0" xfId="0" applyAlignment="1">
      <alignment horizontal="center"/>
    </xf>
    <xf numFmtId="0" fontId="36" fillId="8" borderId="14" xfId="0" applyFont="1" applyFill="1" applyBorder="1"/>
    <xf numFmtId="1" fontId="0" fillId="0" borderId="21" xfId="0" applyNumberFormat="1" applyBorder="1"/>
    <xf numFmtId="0" fontId="0" fillId="0" borderId="2" xfId="0" applyBorder="1"/>
    <xf numFmtId="0" fontId="0" fillId="0" borderId="9" xfId="0" applyBorder="1"/>
    <xf numFmtId="168" fontId="43" fillId="0" borderId="3" xfId="1" applyNumberFormat="1" applyFont="1" applyBorder="1"/>
    <xf numFmtId="168" fontId="43" fillId="0" borderId="37" xfId="1" applyNumberFormat="1" applyFont="1" applyBorder="1"/>
    <xf numFmtId="168" fontId="4" fillId="0" borderId="19" xfId="1" applyNumberFormat="1" applyFont="1" applyBorder="1"/>
    <xf numFmtId="9" fontId="4" fillId="0" borderId="0" xfId="2" applyFont="1" applyBorder="1"/>
    <xf numFmtId="0" fontId="36" fillId="9" borderId="16" xfId="0" applyFont="1" applyFill="1" applyBorder="1"/>
    <xf numFmtId="9" fontId="0" fillId="10" borderId="12" xfId="2" applyFont="1" applyFill="1" applyBorder="1"/>
    <xf numFmtId="1" fontId="4" fillId="0" borderId="10" xfId="0" applyNumberFormat="1" applyFont="1" applyBorder="1"/>
    <xf numFmtId="1" fontId="4" fillId="0" borderId="23" xfId="0" applyNumberFormat="1" applyFont="1" applyBorder="1"/>
    <xf numFmtId="0" fontId="0" fillId="0" borderId="38" xfId="0" applyBorder="1"/>
    <xf numFmtId="0" fontId="0" fillId="0" borderId="39" xfId="0" applyBorder="1"/>
    <xf numFmtId="1" fontId="4" fillId="0" borderId="0" xfId="2" applyNumberFormat="1" applyFont="1" applyBorder="1"/>
    <xf numFmtId="1" fontId="4" fillId="0" borderId="21" xfId="2" applyNumberFormat="1" applyFont="1" applyBorder="1"/>
    <xf numFmtId="172" fontId="0" fillId="0" borderId="0" xfId="0" applyNumberFormat="1"/>
    <xf numFmtId="167" fontId="0" fillId="0" borderId="16" xfId="0" applyNumberFormat="1" applyBorder="1"/>
    <xf numFmtId="0" fontId="36" fillId="0" borderId="16" xfId="0" applyFont="1" applyBorder="1" applyAlignment="1">
      <alignment horizontal="right"/>
    </xf>
    <xf numFmtId="168" fontId="36" fillId="0" borderId="0" xfId="1" applyNumberFormat="1" applyFont="1" applyBorder="1" applyAlignment="1">
      <alignment horizontal="center"/>
    </xf>
    <xf numFmtId="172" fontId="36" fillId="0" borderId="12" xfId="0" applyNumberFormat="1" applyFont="1" applyBorder="1"/>
    <xf numFmtId="0" fontId="0" fillId="0" borderId="12" xfId="0" applyBorder="1"/>
    <xf numFmtId="165" fontId="0" fillId="0" borderId="0" xfId="0" applyNumberFormat="1"/>
    <xf numFmtId="10" fontId="0" fillId="0" borderId="0" xfId="2" applyNumberFormat="1" applyFont="1"/>
    <xf numFmtId="1" fontId="0" fillId="0" borderId="23" xfId="0" applyNumberFormat="1" applyBorder="1"/>
    <xf numFmtId="168" fontId="0" fillId="0" borderId="10" xfId="1" applyNumberFormat="1" applyFont="1" applyBorder="1"/>
    <xf numFmtId="1" fontId="0" fillId="0" borderId="21" xfId="2" applyNumberFormat="1" applyFont="1" applyBorder="1"/>
    <xf numFmtId="9" fontId="0" fillId="0" borderId="6" xfId="2" applyFont="1" applyBorder="1"/>
    <xf numFmtId="9" fontId="0" fillId="0" borderId="21" xfId="2" applyFont="1" applyBorder="1"/>
    <xf numFmtId="1" fontId="0" fillId="0" borderId="29" xfId="0" applyNumberFormat="1" applyBorder="1"/>
    <xf numFmtId="167" fontId="0" fillId="0" borderId="0" xfId="0" applyNumberFormat="1"/>
    <xf numFmtId="0" fontId="0" fillId="9" borderId="21" xfId="0" applyFill="1" applyBorder="1"/>
    <xf numFmtId="0" fontId="0" fillId="2" borderId="21" xfId="0" applyFill="1" applyBorder="1"/>
    <xf numFmtId="0" fontId="0" fillId="2" borderId="0" xfId="0" applyFill="1"/>
    <xf numFmtId="0" fontId="0" fillId="2" borderId="10" xfId="0" applyFill="1" applyBorder="1"/>
    <xf numFmtId="0" fontId="0" fillId="2" borderId="23" xfId="0" applyFill="1" applyBorder="1"/>
    <xf numFmtId="0" fontId="0" fillId="2" borderId="20" xfId="0" applyFill="1" applyBorder="1"/>
    <xf numFmtId="0" fontId="0" fillId="10" borderId="42" xfId="0" applyFill="1" applyBorder="1"/>
    <xf numFmtId="0" fontId="0" fillId="0" borderId="10" xfId="0" applyBorder="1" applyAlignment="1">
      <alignment horizontal="right"/>
    </xf>
    <xf numFmtId="0" fontId="36" fillId="0" borderId="10" xfId="0" applyFont="1" applyBorder="1"/>
    <xf numFmtId="0" fontId="36" fillId="9" borderId="10" xfId="0" applyFont="1" applyFill="1" applyBorder="1" applyAlignment="1">
      <alignment horizontal="center"/>
    </xf>
    <xf numFmtId="0" fontId="0" fillId="10" borderId="12" xfId="0" applyFill="1" applyBorder="1" applyAlignment="1">
      <alignment horizontal="right"/>
    </xf>
    <xf numFmtId="9" fontId="0" fillId="0" borderId="16" xfId="2" applyFont="1" applyBorder="1"/>
    <xf numFmtId="0" fontId="36" fillId="10" borderId="30" xfId="0" applyFont="1" applyFill="1" applyBorder="1"/>
    <xf numFmtId="0" fontId="36" fillId="10" borderId="31" xfId="0" applyFont="1" applyFill="1" applyBorder="1"/>
    <xf numFmtId="0" fontId="36" fillId="0" borderId="2" xfId="0" applyFont="1" applyBorder="1"/>
    <xf numFmtId="0" fontId="51" fillId="0" borderId="0" xfId="0" applyFont="1" applyAlignment="1">
      <alignment vertical="top" wrapText="1"/>
    </xf>
    <xf numFmtId="0" fontId="36" fillId="0" borderId="20" xfId="0" applyFont="1" applyBorder="1" applyAlignment="1">
      <alignment horizontal="center"/>
    </xf>
    <xf numFmtId="0" fontId="36" fillId="0" borderId="20" xfId="0" applyFont="1" applyBorder="1"/>
    <xf numFmtId="0" fontId="44" fillId="0" borderId="43" xfId="0" applyFont="1" applyBorder="1"/>
    <xf numFmtId="0" fontId="36" fillId="9" borderId="20" xfId="0" applyFont="1" applyFill="1" applyBorder="1"/>
    <xf numFmtId="0" fontId="36" fillId="0" borderId="21" xfId="0" applyFont="1" applyBorder="1" applyAlignment="1">
      <alignment horizontal="center"/>
    </xf>
    <xf numFmtId="0" fontId="0" fillId="9" borderId="44" xfId="0" applyFill="1" applyBorder="1"/>
    <xf numFmtId="0" fontId="0" fillId="9" borderId="45" xfId="0" applyFill="1" applyBorder="1"/>
    <xf numFmtId="0" fontId="36" fillId="0" borderId="46" xfId="0" applyFont="1" applyBorder="1"/>
    <xf numFmtId="0" fontId="36" fillId="9" borderId="47" xfId="0" applyFont="1" applyFill="1" applyBorder="1"/>
    <xf numFmtId="0" fontId="0" fillId="0" borderId="20" xfId="0" applyBorder="1" applyAlignment="1">
      <alignment vertical="top"/>
    </xf>
    <xf numFmtId="0" fontId="0" fillId="10" borderId="48" xfId="0" applyFill="1" applyBorder="1"/>
    <xf numFmtId="0" fontId="49" fillId="0" borderId="0" xfId="0" applyFont="1"/>
    <xf numFmtId="0" fontId="0" fillId="0" borderId="7" xfId="0" applyBorder="1"/>
    <xf numFmtId="0" fontId="0" fillId="0" borderId="40" xfId="0" applyBorder="1"/>
    <xf numFmtId="168" fontId="52" fillId="0" borderId="3" xfId="1" applyNumberFormat="1" applyFont="1" applyBorder="1"/>
    <xf numFmtId="165" fontId="22" fillId="0" borderId="5" xfId="1" applyNumberFormat="1" applyFont="1" applyBorder="1"/>
    <xf numFmtId="165" fontId="22" fillId="0" borderId="6" xfId="1" applyNumberFormat="1" applyFont="1" applyBorder="1"/>
    <xf numFmtId="165" fontId="22" fillId="0" borderId="20" xfId="1" applyNumberFormat="1" applyFont="1" applyFill="1" applyBorder="1"/>
    <xf numFmtId="0" fontId="0" fillId="0" borderId="42" xfId="0" applyBorder="1"/>
    <xf numFmtId="165" fontId="53" fillId="0" borderId="0" xfId="1" applyNumberFormat="1" applyFont="1" applyBorder="1"/>
    <xf numFmtId="165" fontId="53" fillId="0" borderId="10" xfId="1" applyNumberFormat="1" applyFont="1" applyBorder="1"/>
    <xf numFmtId="0" fontId="36" fillId="0" borderId="3" xfId="0" applyFont="1" applyBorder="1"/>
    <xf numFmtId="0" fontId="36" fillId="0" borderId="37" xfId="0" applyFont="1" applyBorder="1"/>
    <xf numFmtId="1" fontId="36" fillId="0" borderId="19" xfId="0" applyNumberFormat="1" applyFont="1" applyBorder="1"/>
    <xf numFmtId="0" fontId="36" fillId="9" borderId="8" xfId="0" applyFont="1" applyFill="1" applyBorder="1" applyAlignment="1">
      <alignment horizontal="center"/>
    </xf>
    <xf numFmtId="0" fontId="0" fillId="8" borderId="40" xfId="0" applyFill="1" applyBorder="1"/>
    <xf numFmtId="0" fontId="0" fillId="8" borderId="10" xfId="0" applyFill="1" applyBorder="1"/>
    <xf numFmtId="9" fontId="0" fillId="0" borderId="3" xfId="2" applyFont="1" applyBorder="1"/>
    <xf numFmtId="1" fontId="0" fillId="0" borderId="38" xfId="0" applyNumberFormat="1" applyBorder="1"/>
    <xf numFmtId="1" fontId="0" fillId="0" borderId="1" xfId="0" applyNumberFormat="1" applyBorder="1"/>
    <xf numFmtId="1" fontId="0" fillId="0" borderId="9" xfId="0" applyNumberFormat="1" applyBorder="1"/>
    <xf numFmtId="9" fontId="0" fillId="0" borderId="5" xfId="2" applyFont="1" applyBorder="1"/>
    <xf numFmtId="9" fontId="4" fillId="0" borderId="2" xfId="2" applyFont="1" applyBorder="1"/>
    <xf numFmtId="168" fontId="43" fillId="0" borderId="2" xfId="1" applyNumberFormat="1" applyFont="1" applyBorder="1"/>
    <xf numFmtId="9" fontId="0" fillId="0" borderId="2" xfId="2" applyFont="1" applyBorder="1"/>
    <xf numFmtId="168" fontId="43" fillId="0" borderId="8" xfId="1" applyNumberFormat="1" applyFont="1" applyBorder="1"/>
    <xf numFmtId="168" fontId="4" fillId="0" borderId="10" xfId="1" applyNumberFormat="1" applyFont="1" applyBorder="1"/>
    <xf numFmtId="1" fontId="0" fillId="0" borderId="2" xfId="0" applyNumberFormat="1" applyBorder="1"/>
    <xf numFmtId="1" fontId="0" fillId="0" borderId="8" xfId="0" applyNumberFormat="1" applyBorder="1"/>
    <xf numFmtId="9" fontId="0" fillId="0" borderId="8" xfId="2" applyFont="1" applyBorder="1"/>
    <xf numFmtId="0" fontId="36" fillId="0" borderId="7" xfId="0" applyFont="1" applyBorder="1"/>
    <xf numFmtId="168" fontId="4" fillId="0" borderId="6" xfId="1" applyNumberFormat="1" applyFont="1" applyBorder="1"/>
    <xf numFmtId="1" fontId="36" fillId="0" borderId="3" xfId="0" applyNumberFormat="1" applyFont="1" applyBorder="1"/>
    <xf numFmtId="9" fontId="0" fillId="0" borderId="8" xfId="0" applyNumberFormat="1" applyBorder="1"/>
    <xf numFmtId="9" fontId="0" fillId="0" borderId="22" xfId="0" applyNumberFormat="1" applyBorder="1"/>
    <xf numFmtId="1" fontId="0" fillId="0" borderId="49" xfId="0" applyNumberFormat="1" applyBorder="1"/>
    <xf numFmtId="1" fontId="0" fillId="0" borderId="12" xfId="0" applyNumberFormat="1" applyBorder="1"/>
    <xf numFmtId="165" fontId="3" fillId="6" borderId="0" xfId="1" applyNumberFormat="1" applyFont="1" applyFill="1"/>
    <xf numFmtId="165" fontId="3" fillId="6" borderId="0" xfId="1" applyNumberFormat="1" applyFont="1" applyFill="1" applyAlignment="1">
      <alignment horizontal="center"/>
    </xf>
    <xf numFmtId="165" fontId="3" fillId="0" borderId="2" xfId="1" applyNumberFormat="1" applyFont="1" applyBorder="1" applyAlignment="1">
      <alignment horizontal="center"/>
    </xf>
    <xf numFmtId="0" fontId="3" fillId="0" borderId="0" xfId="0" applyFont="1"/>
    <xf numFmtId="0" fontId="36" fillId="0" borderId="2" xfId="0" applyFont="1" applyBorder="1" applyAlignment="1">
      <alignment horizontal="center"/>
    </xf>
    <xf numFmtId="165" fontId="3" fillId="9" borderId="0" xfId="1" applyNumberFormat="1" applyFont="1" applyFill="1"/>
    <xf numFmtId="165" fontId="22" fillId="9" borderId="0" xfId="1" applyNumberFormat="1" applyFont="1" applyFill="1"/>
    <xf numFmtId="165" fontId="22" fillId="9" borderId="0" xfId="1" applyNumberFormat="1" applyFont="1" applyFill="1" applyAlignment="1">
      <alignment horizontal="center"/>
    </xf>
    <xf numFmtId="167" fontId="3" fillId="9" borderId="14" xfId="2" applyNumberFormat="1" applyFont="1" applyFill="1" applyBorder="1"/>
    <xf numFmtId="167" fontId="3" fillId="9" borderId="15" xfId="2" applyNumberFormat="1" applyFont="1" applyFill="1" applyBorder="1"/>
    <xf numFmtId="167" fontId="3" fillId="9" borderId="0" xfId="2" applyNumberFormat="1" applyFont="1" applyFill="1"/>
    <xf numFmtId="167" fontId="3" fillId="9" borderId="13" xfId="2" applyNumberFormat="1" applyFont="1" applyFill="1" applyBorder="1"/>
    <xf numFmtId="165" fontId="3" fillId="9" borderId="0" xfId="1" applyNumberFormat="1" applyFont="1" applyFill="1" applyBorder="1"/>
    <xf numFmtId="165" fontId="3" fillId="9" borderId="0" xfId="1" applyNumberFormat="1" applyFont="1" applyFill="1" applyBorder="1" applyAlignment="1">
      <alignment horizontal="center"/>
    </xf>
    <xf numFmtId="167" fontId="3" fillId="9" borderId="16" xfId="2" applyNumberFormat="1" applyFont="1" applyFill="1" applyBorder="1"/>
    <xf numFmtId="167" fontId="3" fillId="9" borderId="0" xfId="2" applyNumberFormat="1" applyFont="1" applyFill="1" applyBorder="1"/>
    <xf numFmtId="167" fontId="3" fillId="9" borderId="40" xfId="2" applyNumberFormat="1" applyFont="1" applyFill="1" applyBorder="1"/>
    <xf numFmtId="9" fontId="3" fillId="9" borderId="0" xfId="2" applyFont="1" applyFill="1" applyBorder="1"/>
    <xf numFmtId="167" fontId="3" fillId="9" borderId="17" xfId="2" applyNumberFormat="1" applyFont="1" applyFill="1" applyBorder="1"/>
    <xf numFmtId="167" fontId="3" fillId="9" borderId="18" xfId="2" applyNumberFormat="1" applyFont="1" applyFill="1" applyBorder="1"/>
    <xf numFmtId="167" fontId="3" fillId="9" borderId="41" xfId="2" applyNumberFormat="1" applyFont="1" applyFill="1" applyBorder="1"/>
    <xf numFmtId="165" fontId="30" fillId="9" borderId="0" xfId="1" applyNumberFormat="1" applyFont="1" applyFill="1" applyBorder="1"/>
    <xf numFmtId="165" fontId="30" fillId="9" borderId="0" xfId="1" applyNumberFormat="1" applyFont="1" applyFill="1" applyBorder="1" applyAlignment="1">
      <alignment horizontal="center"/>
    </xf>
    <xf numFmtId="9" fontId="29" fillId="9" borderId="0" xfId="2" applyFont="1" applyFill="1" applyAlignment="1">
      <alignment horizontal="center"/>
    </xf>
    <xf numFmtId="9" fontId="0" fillId="9" borderId="0" xfId="2" applyFont="1" applyFill="1" applyBorder="1"/>
    <xf numFmtId="165" fontId="3" fillId="0" borderId="0" xfId="1" applyNumberFormat="1" applyFont="1" applyFill="1" applyAlignment="1">
      <alignment horizontal="center"/>
    </xf>
    <xf numFmtId="0" fontId="0" fillId="0" borderId="50" xfId="0" applyBorder="1"/>
    <xf numFmtId="168" fontId="0" fillId="10" borderId="12" xfId="1" applyNumberFormat="1" applyFont="1" applyFill="1" applyBorder="1"/>
    <xf numFmtId="172" fontId="0" fillId="0" borderId="12" xfId="9" applyNumberFormat="1" applyFont="1" applyFill="1" applyBorder="1"/>
    <xf numFmtId="9" fontId="0" fillId="9" borderId="1" xfId="2" applyFont="1" applyFill="1" applyBorder="1"/>
    <xf numFmtId="9" fontId="0" fillId="9" borderId="0" xfId="2" applyFont="1" applyFill="1"/>
    <xf numFmtId="0" fontId="0" fillId="9" borderId="1" xfId="0" applyFill="1" applyBorder="1"/>
    <xf numFmtId="0" fontId="36" fillId="9" borderId="1" xfId="0" applyFont="1" applyFill="1" applyBorder="1"/>
    <xf numFmtId="9" fontId="3" fillId="9" borderId="0" xfId="2" applyFont="1" applyFill="1" applyBorder="1" applyAlignment="1">
      <alignment horizontal="right"/>
    </xf>
    <xf numFmtId="167" fontId="2" fillId="9" borderId="13" xfId="2" applyNumberFormat="1" applyFont="1" applyFill="1" applyBorder="1"/>
    <xf numFmtId="0" fontId="0" fillId="10" borderId="51" xfId="0" applyFill="1" applyBorder="1" applyAlignment="1">
      <alignment horizontal="center"/>
    </xf>
    <xf numFmtId="0" fontId="36" fillId="0" borderId="0" xfId="0" applyFont="1" applyAlignment="1">
      <alignment horizontal="right" vertical="center"/>
    </xf>
    <xf numFmtId="172" fontId="43" fillId="0" borderId="12" xfId="9" applyNumberFormat="1" applyFont="1" applyFill="1" applyBorder="1" applyAlignment="1">
      <alignment vertical="center"/>
    </xf>
    <xf numFmtId="0" fontId="0" fillId="0" borderId="0" xfId="0" applyAlignment="1">
      <alignment vertical="center"/>
    </xf>
    <xf numFmtId="0" fontId="36" fillId="0" borderId="0" xfId="0" applyFont="1" applyAlignment="1">
      <alignment vertical="center"/>
    </xf>
    <xf numFmtId="172" fontId="0" fillId="0" borderId="0" xfId="0" applyNumberFormat="1" applyAlignment="1">
      <alignment vertical="center"/>
    </xf>
    <xf numFmtId="9" fontId="43" fillId="0" borderId="12" xfId="2" applyFont="1" applyFill="1" applyBorder="1" applyAlignment="1">
      <alignment horizontal="center" vertical="center"/>
    </xf>
    <xf numFmtId="0" fontId="0" fillId="0" borderId="0" xfId="0" applyAlignment="1">
      <alignment vertical="center" wrapText="1"/>
    </xf>
    <xf numFmtId="0" fontId="0" fillId="0" borderId="52" xfId="0" applyBorder="1"/>
    <xf numFmtId="0" fontId="0" fillId="0" borderId="12" xfId="0" applyBorder="1" applyAlignment="1">
      <alignment horizontal="right"/>
    </xf>
    <xf numFmtId="0" fontId="54" fillId="10" borderId="12" xfId="0" applyFont="1" applyFill="1" applyBorder="1"/>
    <xf numFmtId="165" fontId="22" fillId="0" borderId="12" xfId="1" applyNumberFormat="1" applyFont="1" applyBorder="1"/>
    <xf numFmtId="0" fontId="55" fillId="0" borderId="0" xfId="0" applyFont="1" applyAlignment="1">
      <alignment horizontal="left"/>
    </xf>
    <xf numFmtId="168" fontId="0" fillId="0" borderId="10" xfId="1" applyNumberFormat="1" applyFont="1" applyFill="1" applyBorder="1"/>
    <xf numFmtId="1" fontId="0" fillId="0" borderId="0" xfId="2" applyNumberFormat="1" applyFont="1" applyFill="1" applyBorder="1"/>
    <xf numFmtId="0" fontId="55" fillId="0" borderId="0" xfId="0" applyFont="1" applyAlignment="1">
      <alignment horizontal="right"/>
    </xf>
    <xf numFmtId="9" fontId="0" fillId="0" borderId="28" xfId="0" applyNumberFormat="1" applyBorder="1"/>
    <xf numFmtId="9" fontId="0" fillId="0" borderId="3" xfId="0" applyNumberFormat="1" applyBorder="1"/>
    <xf numFmtId="9" fontId="0" fillId="0" borderId="37" xfId="0" applyNumberFormat="1" applyBorder="1"/>
    <xf numFmtId="9" fontId="0" fillId="0" borderId="19" xfId="0" applyNumberFormat="1" applyBorder="1"/>
    <xf numFmtId="9" fontId="0" fillId="0" borderId="29" xfId="0" applyNumberFormat="1" applyBorder="1"/>
    <xf numFmtId="0" fontId="0" fillId="0" borderId="0" xfId="0" applyAlignment="1">
      <alignment horizontal="left"/>
    </xf>
    <xf numFmtId="168" fontId="0" fillId="0" borderId="0" xfId="1" applyNumberFormat="1" applyFont="1" applyFill="1" applyBorder="1"/>
    <xf numFmtId="0" fontId="0" fillId="0" borderId="53" xfId="0" applyBorder="1"/>
    <xf numFmtId="0" fontId="0" fillId="0" borderId="54" xfId="0" applyBorder="1"/>
    <xf numFmtId="0" fontId="56" fillId="2" borderId="55" xfId="0" applyFont="1" applyFill="1" applyBorder="1" applyAlignment="1">
      <alignment horizontal="center"/>
    </xf>
    <xf numFmtId="0" fontId="56" fillId="2" borderId="56" xfId="0" applyFont="1" applyFill="1" applyBorder="1" applyAlignment="1">
      <alignment horizontal="center"/>
    </xf>
    <xf numFmtId="0" fontId="0" fillId="0" borderId="56" xfId="0" applyBorder="1"/>
    <xf numFmtId="0" fontId="0" fillId="10" borderId="55" xfId="0" applyFill="1" applyBorder="1"/>
    <xf numFmtId="0" fontId="0" fillId="0" borderId="57" xfId="0" applyBorder="1"/>
    <xf numFmtId="9" fontId="0" fillId="0" borderId="57" xfId="0" applyNumberFormat="1" applyBorder="1" applyAlignment="1">
      <alignment horizontal="right"/>
    </xf>
    <xf numFmtId="0" fontId="0" fillId="0" borderId="51" xfId="0" applyBorder="1"/>
    <xf numFmtId="0" fontId="0" fillId="0" borderId="56" xfId="0" applyBorder="1" applyAlignment="1">
      <alignment horizontal="right"/>
    </xf>
    <xf numFmtId="0" fontId="0" fillId="0" borderId="58" xfId="0" applyBorder="1"/>
    <xf numFmtId="1" fontId="0" fillId="0" borderId="57" xfId="0" applyNumberFormat="1" applyBorder="1"/>
    <xf numFmtId="0" fontId="0" fillId="0" borderId="59" xfId="0" applyBorder="1"/>
    <xf numFmtId="172" fontId="0" fillId="8" borderId="56" xfId="0" applyNumberFormat="1" applyFill="1" applyBorder="1"/>
    <xf numFmtId="0" fontId="0" fillId="2" borderId="56" xfId="0" applyFill="1" applyBorder="1"/>
    <xf numFmtId="0" fontId="36" fillId="0" borderId="58" xfId="0" applyFont="1" applyBorder="1"/>
    <xf numFmtId="0" fontId="43" fillId="0" borderId="2" xfId="0" applyFont="1" applyBorder="1" applyAlignment="1">
      <alignment horizontal="right"/>
    </xf>
    <xf numFmtId="0" fontId="43" fillId="0" borderId="1" xfId="0" applyFont="1" applyBorder="1" applyAlignment="1">
      <alignment horizontal="right"/>
    </xf>
    <xf numFmtId="0" fontId="43" fillId="0" borderId="59" xfId="0" applyFont="1" applyBorder="1" applyAlignment="1">
      <alignment horizontal="right"/>
    </xf>
    <xf numFmtId="0" fontId="36" fillId="0" borderId="59" xfId="0" applyFont="1" applyBorder="1"/>
    <xf numFmtId="1" fontId="0" fillId="0" borderId="50" xfId="2" applyNumberFormat="1" applyFont="1" applyFill="1" applyBorder="1"/>
    <xf numFmtId="1" fontId="0" fillId="0" borderId="39" xfId="0" applyNumberFormat="1" applyBorder="1"/>
    <xf numFmtId="173" fontId="0" fillId="0" borderId="42" xfId="1" applyNumberFormat="1" applyFont="1" applyBorder="1"/>
    <xf numFmtId="1" fontId="36" fillId="0" borderId="29" xfId="0" applyNumberFormat="1" applyFont="1" applyBorder="1"/>
    <xf numFmtId="0" fontId="43" fillId="0" borderId="25" xfId="0" applyFont="1" applyBorder="1"/>
    <xf numFmtId="0" fontId="43" fillId="0" borderId="21" xfId="0" applyFont="1" applyBorder="1"/>
    <xf numFmtId="0" fontId="43" fillId="0" borderId="10" xfId="0" applyFont="1" applyBorder="1"/>
    <xf numFmtId="0" fontId="43" fillId="0" borderId="23" xfId="0" applyFont="1" applyBorder="1"/>
    <xf numFmtId="0" fontId="0" fillId="0" borderId="55" xfId="0" applyBorder="1"/>
    <xf numFmtId="0" fontId="0" fillId="0" borderId="14" xfId="0" applyBorder="1"/>
    <xf numFmtId="167" fontId="0" fillId="0" borderId="13" xfId="0" applyNumberFormat="1" applyBorder="1"/>
    <xf numFmtId="0" fontId="0" fillId="0" borderId="14" xfId="0" applyBorder="1" applyAlignment="1">
      <alignment horizontal="left"/>
    </xf>
    <xf numFmtId="1" fontId="0" fillId="0" borderId="14" xfId="2" applyNumberFormat="1" applyFont="1" applyBorder="1"/>
    <xf numFmtId="0" fontId="0" fillId="0" borderId="60" xfId="0" applyBorder="1"/>
    <xf numFmtId="1" fontId="0" fillId="0" borderId="15" xfId="0" applyNumberFormat="1" applyBorder="1"/>
    <xf numFmtId="0" fontId="55" fillId="0" borderId="18" xfId="0" applyFont="1" applyBorder="1" applyAlignment="1">
      <alignment horizontal="right"/>
    </xf>
    <xf numFmtId="168" fontId="0" fillId="0" borderId="26" xfId="1" applyNumberFormat="1" applyFont="1" applyBorder="1"/>
    <xf numFmtId="0" fontId="55" fillId="0" borderId="0" xfId="0" applyFont="1"/>
    <xf numFmtId="168" fontId="0" fillId="0" borderId="20" xfId="1" applyNumberFormat="1" applyFont="1" applyBorder="1"/>
    <xf numFmtId="0" fontId="0" fillId="10" borderId="61" xfId="0" applyFill="1" applyBorder="1"/>
    <xf numFmtId="0" fontId="36" fillId="10" borderId="12" xfId="0" applyFont="1" applyFill="1" applyBorder="1"/>
    <xf numFmtId="8" fontId="0" fillId="0" borderId="0" xfId="0" applyNumberFormat="1" applyAlignment="1">
      <alignment horizontal="center"/>
    </xf>
    <xf numFmtId="174" fontId="1" fillId="0" borderId="0" xfId="1" applyNumberFormat="1" applyFont="1"/>
    <xf numFmtId="174" fontId="0" fillId="0" borderId="0" xfId="0" applyNumberFormat="1"/>
    <xf numFmtId="175" fontId="1" fillId="0" borderId="0" xfId="1" applyNumberFormat="1" applyFont="1"/>
    <xf numFmtId="0" fontId="0" fillId="12" borderId="0" xfId="0" applyFill="1" applyAlignment="1">
      <alignment horizontal="center"/>
    </xf>
    <xf numFmtId="8" fontId="0" fillId="12" borderId="0" xfId="0" applyNumberFormat="1" applyFill="1" applyAlignment="1">
      <alignment horizontal="center"/>
    </xf>
    <xf numFmtId="8" fontId="0" fillId="12" borderId="0" xfId="0" applyNumberFormat="1" applyFill="1"/>
    <xf numFmtId="0" fontId="0" fillId="12" borderId="0" xfId="0" applyFill="1"/>
    <xf numFmtId="9" fontId="1" fillId="9" borderId="0" xfId="2" applyFont="1" applyFill="1" applyAlignment="1">
      <alignment horizontal="right"/>
    </xf>
    <xf numFmtId="167" fontId="3" fillId="9" borderId="0" xfId="1" applyNumberFormat="1" applyFont="1" applyFill="1" applyBorder="1"/>
    <xf numFmtId="167" fontId="0" fillId="9" borderId="14" xfId="0" applyNumberFormat="1" applyFill="1" applyBorder="1"/>
    <xf numFmtId="167" fontId="0" fillId="9" borderId="0" xfId="0" applyNumberFormat="1" applyFill="1"/>
    <xf numFmtId="167" fontId="0" fillId="9" borderId="0" xfId="2" applyNumberFormat="1" applyFont="1" applyFill="1" applyBorder="1"/>
    <xf numFmtId="167" fontId="0" fillId="9" borderId="18" xfId="0" applyNumberFormat="1" applyFill="1" applyBorder="1"/>
    <xf numFmtId="0" fontId="0" fillId="0" borderId="62" xfId="0" applyBorder="1"/>
    <xf numFmtId="165" fontId="3" fillId="10" borderId="12" xfId="1" applyNumberFormat="1" applyFont="1" applyFill="1" applyBorder="1" applyAlignment="1">
      <alignment horizontal="center"/>
    </xf>
    <xf numFmtId="165" fontId="3" fillId="10" borderId="12" xfId="1" applyNumberFormat="1" applyFont="1" applyFill="1" applyBorder="1"/>
    <xf numFmtId="9" fontId="30" fillId="10" borderId="12" xfId="2" applyFont="1" applyFill="1" applyBorder="1" applyAlignment="1">
      <alignment horizontal="right"/>
    </xf>
    <xf numFmtId="0" fontId="0" fillId="0" borderId="63" xfId="0" applyBorder="1"/>
    <xf numFmtId="0" fontId="36" fillId="9" borderId="0" xfId="0" applyFont="1" applyFill="1" applyBorder="1"/>
    <xf numFmtId="0" fontId="0" fillId="9" borderId="0" xfId="0" applyFill="1" applyBorder="1"/>
    <xf numFmtId="0" fontId="36" fillId="9" borderId="0" xfId="0" applyFont="1" applyFill="1" applyBorder="1" applyAlignment="1">
      <alignment horizontal="center"/>
    </xf>
    <xf numFmtId="0" fontId="36" fillId="9" borderId="0" xfId="0" applyFont="1" applyFill="1" applyBorder="1" applyAlignment="1">
      <alignment horizontal="center" vertical="center"/>
    </xf>
    <xf numFmtId="0" fontId="0" fillId="0" borderId="0" xfId="0" applyBorder="1" applyAlignment="1">
      <alignment horizontal="left"/>
    </xf>
    <xf numFmtId="0" fontId="0" fillId="0" borderId="0" xfId="0" applyBorder="1"/>
    <xf numFmtId="0" fontId="0" fillId="0" borderId="0" xfId="0" applyBorder="1" applyAlignment="1">
      <alignment horizontal="right"/>
    </xf>
    <xf numFmtId="0" fontId="55" fillId="0" borderId="0" xfId="0" applyFont="1" applyBorder="1" applyAlignment="1">
      <alignment horizontal="left"/>
    </xf>
    <xf numFmtId="0" fontId="55" fillId="0" borderId="0" xfId="0" applyFont="1" applyBorder="1" applyAlignment="1">
      <alignment horizontal="right"/>
    </xf>
    <xf numFmtId="0" fontId="43" fillId="0" borderId="0" xfId="0" applyFont="1" applyBorder="1"/>
    <xf numFmtId="9" fontId="0" fillId="0" borderId="0" xfId="0" applyNumberFormat="1" applyBorder="1"/>
    <xf numFmtId="0" fontId="36" fillId="8" borderId="0" xfId="0" applyFont="1" applyFill="1" applyBorder="1"/>
    <xf numFmtId="172" fontId="0" fillId="8" borderId="0" xfId="0" applyNumberFormat="1" applyFill="1" applyBorder="1"/>
    <xf numFmtId="9" fontId="54" fillId="10" borderId="12" xfId="2" applyFont="1" applyFill="1" applyBorder="1"/>
    <xf numFmtId="165" fontId="3" fillId="8" borderId="0" xfId="1" applyNumberFormat="1" applyFont="1" applyFill="1"/>
    <xf numFmtId="165" fontId="3" fillId="8" borderId="0" xfId="1" applyNumberFormat="1" applyFont="1" applyFill="1" applyAlignment="1">
      <alignment horizontal="center"/>
    </xf>
    <xf numFmtId="165" fontId="3" fillId="8" borderId="10" xfId="1" applyNumberFormat="1" applyFont="1" applyFill="1" applyBorder="1"/>
    <xf numFmtId="165" fontId="32" fillId="3" borderId="5" xfId="1" applyNumberFormat="1" applyFont="1" applyFill="1" applyBorder="1" applyAlignment="1">
      <alignment horizontal="center"/>
    </xf>
    <xf numFmtId="165" fontId="32" fillId="3" borderId="2" xfId="1" applyNumberFormat="1" applyFont="1" applyFill="1" applyBorder="1" applyAlignment="1">
      <alignment horizontal="center"/>
    </xf>
    <xf numFmtId="165" fontId="32" fillId="3" borderId="6" xfId="1" applyNumberFormat="1" applyFont="1" applyFill="1" applyBorder="1" applyAlignment="1">
      <alignment horizontal="center"/>
    </xf>
    <xf numFmtId="0" fontId="47" fillId="0" borderId="0" xfId="4" applyFont="1" applyAlignment="1">
      <alignment horizontal="center"/>
    </xf>
    <xf numFmtId="0" fontId="48" fillId="0" borderId="2" xfId="0" applyFont="1" applyBorder="1" applyAlignment="1">
      <alignment horizontal="left" vertical="center" wrapText="1"/>
    </xf>
    <xf numFmtId="0" fontId="48" fillId="0" borderId="0" xfId="0" applyFont="1" applyAlignment="1">
      <alignment horizontal="left" vertical="center" wrapText="1"/>
    </xf>
    <xf numFmtId="0" fontId="48" fillId="0" borderId="1" xfId="0" applyFont="1" applyBorder="1" applyAlignment="1">
      <alignment horizontal="left" vertical="center" wrapText="1"/>
    </xf>
    <xf numFmtId="0" fontId="36" fillId="0" borderId="0" xfId="0" applyFont="1" applyAlignment="1">
      <alignment horizontal="center"/>
    </xf>
    <xf numFmtId="0" fontId="0" fillId="0" borderId="7" xfId="0" applyBorder="1" applyAlignment="1">
      <alignment horizontal="left" vertical="top" wrapText="1"/>
    </xf>
    <xf numFmtId="0" fontId="0" fillId="0" borderId="1" xfId="0" applyBorder="1" applyAlignment="1">
      <alignment horizontal="left" vertical="top" wrapText="1"/>
    </xf>
    <xf numFmtId="0" fontId="0" fillId="0" borderId="38" xfId="0" applyBorder="1" applyAlignment="1">
      <alignment horizontal="left" vertical="top" wrapText="1"/>
    </xf>
    <xf numFmtId="0" fontId="51" fillId="0" borderId="20" xfId="0" applyFont="1" applyBorder="1" applyAlignment="1">
      <alignment horizontal="left" vertical="top" wrapText="1"/>
    </xf>
    <xf numFmtId="0" fontId="51" fillId="0" borderId="0" xfId="0" applyFont="1" applyAlignment="1">
      <alignment horizontal="left" vertical="top" wrapText="1"/>
    </xf>
    <xf numFmtId="0" fontId="51" fillId="0" borderId="21" xfId="0" applyFont="1" applyBorder="1" applyAlignment="1">
      <alignment horizontal="left" vertical="top" wrapText="1"/>
    </xf>
    <xf numFmtId="0" fontId="0" fillId="0" borderId="20" xfId="0" applyBorder="1" applyAlignment="1">
      <alignment horizontal="left" vertical="top" wrapText="1"/>
    </xf>
    <xf numFmtId="0" fontId="0" fillId="0" borderId="0" xfId="0" applyAlignment="1">
      <alignment horizontal="left" vertical="top" wrapText="1"/>
    </xf>
    <xf numFmtId="0" fontId="0" fillId="0" borderId="21" xfId="0" applyBorder="1" applyAlignment="1">
      <alignment horizontal="left" vertical="top" wrapText="1"/>
    </xf>
    <xf numFmtId="0" fontId="36" fillId="0" borderId="5" xfId="0" applyFont="1" applyBorder="1" applyAlignment="1">
      <alignment horizontal="center"/>
    </xf>
    <xf numFmtId="0" fontId="36" fillId="0" borderId="2" xfId="0" applyFont="1" applyBorder="1" applyAlignment="1">
      <alignment horizontal="center"/>
    </xf>
    <xf numFmtId="0" fontId="36" fillId="0" borderId="6" xfId="0" applyFont="1" applyBorder="1" applyAlignment="1">
      <alignment horizontal="center"/>
    </xf>
    <xf numFmtId="0" fontId="50" fillId="0" borderId="20" xfId="0" applyFont="1" applyBorder="1" applyAlignment="1">
      <alignment horizontal="left" vertical="top" wrapText="1"/>
    </xf>
    <xf numFmtId="0" fontId="50" fillId="0" borderId="0" xfId="0" applyFont="1" applyAlignment="1">
      <alignment horizontal="left" vertical="top" wrapText="1"/>
    </xf>
    <xf numFmtId="0" fontId="50" fillId="0" borderId="21" xfId="0" applyFont="1" applyBorder="1" applyAlignment="1">
      <alignment horizontal="left" vertical="top" wrapText="1"/>
    </xf>
    <xf numFmtId="0" fontId="40" fillId="7" borderId="0" xfId="0" applyFont="1" applyFill="1" applyAlignment="1">
      <alignment horizontal="center"/>
    </xf>
    <xf numFmtId="0" fontId="36" fillId="5" borderId="0" xfId="0" applyFont="1" applyFill="1" applyAlignment="1">
      <alignment horizontal="center"/>
    </xf>
    <xf numFmtId="2" fontId="0" fillId="0" borderId="12" xfId="0" applyNumberFormat="1" applyFill="1" applyBorder="1" applyAlignment="1">
      <alignment horizontal="right"/>
    </xf>
  </cellXfs>
  <cellStyles count="10">
    <cellStyle name="Comma" xfId="1" builtinId="3"/>
    <cellStyle name="Currency" xfId="9" builtinId="4"/>
    <cellStyle name="Hyperlink" xfId="4" builtinId="8"/>
    <cellStyle name="Hyperlink 2" xfId="6" xr:uid="{00000000-0005-0000-0000-000002000000}"/>
    <cellStyle name="Hyperlink 2 2" xfId="8" xr:uid="{A98179CE-AEBF-440D-8D58-6FE44A952D4A}"/>
    <cellStyle name="Hyperlink 3" xfId="3" xr:uid="{00000000-0005-0000-0000-000003000000}"/>
    <cellStyle name="Normal" xfId="0" builtinId="0"/>
    <cellStyle name="Normal 2" xfId="5" xr:uid="{00000000-0005-0000-0000-000005000000}"/>
    <cellStyle name="Normal 2 2 2" xfId="7" xr:uid="{A07CE46D-D787-4753-B649-FBF099607CF1}"/>
    <cellStyle name="Percent" xfId="2" builtinId="5"/>
  </cellStyles>
  <dxfs count="14">
    <dxf>
      <font>
        <color rgb="FF9C0006"/>
      </font>
      <fill>
        <patternFill>
          <bgColor rgb="FFFFC7CE"/>
        </patternFill>
      </fill>
    </dxf>
    <dxf>
      <font>
        <color rgb="FF006100"/>
      </font>
      <fill>
        <patternFill patternType="none">
          <bgColor auto="1"/>
        </patternFill>
      </fill>
    </dxf>
    <dxf>
      <font>
        <color rgb="FF9C0006"/>
      </font>
      <fill>
        <patternFill>
          <bgColor rgb="FFFFC7CE"/>
        </patternFill>
      </fill>
    </dxf>
    <dxf>
      <font>
        <color rgb="FF006100"/>
      </font>
      <fill>
        <patternFill patternType="none">
          <bgColor auto="1"/>
        </patternFill>
      </fill>
    </dxf>
    <dxf>
      <font>
        <color rgb="FF9C0006"/>
      </font>
      <fill>
        <patternFill>
          <bgColor rgb="FFFFC7CE"/>
        </patternFill>
      </fill>
    </dxf>
    <dxf>
      <font>
        <color rgb="FF006100"/>
      </font>
      <fill>
        <patternFill patternType="none">
          <bgColor auto="1"/>
        </patternFill>
      </fill>
    </dxf>
    <dxf>
      <font>
        <color rgb="FF9C0006"/>
      </font>
      <fill>
        <patternFill>
          <bgColor rgb="FFFFC7CE"/>
        </patternFill>
      </fill>
    </dxf>
    <dxf>
      <font>
        <color rgb="FF006100"/>
      </font>
      <fill>
        <patternFill patternType="none">
          <bgColor auto="1"/>
        </patternFill>
      </fill>
    </dxf>
    <dxf>
      <font>
        <color rgb="FF9C0006"/>
      </font>
      <fill>
        <patternFill>
          <bgColor rgb="FFFFC7CE"/>
        </patternFill>
      </fill>
    </dxf>
    <dxf>
      <font>
        <color rgb="FF006100"/>
      </font>
      <fill>
        <patternFill patternType="none">
          <bgColor auto="1"/>
        </patternFill>
      </fill>
    </dxf>
    <dxf>
      <font>
        <color rgb="FF9C0006"/>
      </font>
      <fill>
        <patternFill>
          <bgColor rgb="FFFFC7CE"/>
        </patternFill>
      </fill>
    </dxf>
    <dxf>
      <font>
        <color rgb="FF006100"/>
      </font>
      <fill>
        <patternFill patternType="none">
          <bgColor auto="1"/>
        </patternFill>
      </fill>
    </dxf>
    <dxf>
      <font>
        <color rgb="FF9C0006"/>
      </font>
      <fill>
        <patternFill>
          <bgColor rgb="FFFFC7CE"/>
        </patternFill>
      </fill>
    </dxf>
    <dxf>
      <font>
        <color rgb="FF006100"/>
      </font>
      <fill>
        <patternFill patternType="none">
          <bgColor auto="1"/>
        </patternFill>
      </fill>
    </dxf>
  </dxfs>
  <tableStyles count="0" defaultTableStyle="TableStyleMedium2" defaultPivotStyle="PivotStyleLight16"/>
  <colors>
    <mruColors>
      <color rgb="FFCE7870"/>
      <color rgb="FFEBA966"/>
      <color rgb="FF666973"/>
      <color rgb="FFF5F1EA"/>
      <color rgb="FF97A2A7"/>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r>
              <a:rPr lang="en-US"/>
              <a:t>Earnings - 2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title>
    <c:autoTitleDeleted val="0"/>
    <c:plotArea>
      <c:layout/>
      <c:barChart>
        <c:barDir val="col"/>
        <c:grouping val="clustered"/>
        <c:varyColors val="0"/>
        <c:ser>
          <c:idx val="0"/>
          <c:order val="0"/>
          <c:tx>
            <c:strRef>
              <c:f>'3 Statement Model'!$B$127</c:f>
              <c:strCache>
                <c:ptCount val="1"/>
                <c:pt idx="0">
                  <c:v> Revenue </c:v>
                </c:pt>
              </c:strCache>
            </c:strRef>
          </c:tx>
          <c:spPr>
            <a:solidFill>
              <a:schemeClr val="accent1"/>
            </a:solidFill>
            <a:ln>
              <a:noFill/>
            </a:ln>
            <a:effectLst/>
          </c:spPr>
          <c:invertIfNegative val="0"/>
          <c:cat>
            <c:strRef>
              <c:f>'3 Statement Model'!$F$3:$O$3</c:f>
              <c:strCache>
                <c:ptCount val="10"/>
                <c:pt idx="0">
                  <c:v>Q1</c:v>
                </c:pt>
                <c:pt idx="1">
                  <c:v>Q2</c:v>
                </c:pt>
                <c:pt idx="2">
                  <c:v>Q3</c:v>
                </c:pt>
                <c:pt idx="3">
                  <c:v>Q4</c:v>
                </c:pt>
                <c:pt idx="4">
                  <c:v>Year 1</c:v>
                </c:pt>
                <c:pt idx="5">
                  <c:v>Q1</c:v>
                </c:pt>
                <c:pt idx="6">
                  <c:v>Q2</c:v>
                </c:pt>
                <c:pt idx="7">
                  <c:v>Q3</c:v>
                </c:pt>
                <c:pt idx="8">
                  <c:v>Q4</c:v>
                </c:pt>
                <c:pt idx="9">
                  <c:v>Year 2</c:v>
                </c:pt>
              </c:strCache>
            </c:strRef>
          </c:cat>
          <c:val>
            <c:numRef>
              <c:f>'3 Statement Model'!$F$127:$O$127</c:f>
              <c:numCache>
                <c:formatCode>_-* #,##0_-;\(#,##0\)_-;_-* "-"_-;_-@_-</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6F09-422A-BD9F-61156B0AA9CA}"/>
            </c:ext>
          </c:extLst>
        </c:ser>
        <c:ser>
          <c:idx val="2"/>
          <c:order val="1"/>
          <c:tx>
            <c:strRef>
              <c:f>'3 Statement Model'!$B$128</c:f>
              <c:strCache>
                <c:ptCount val="1"/>
                <c:pt idx="0">
                  <c:v> Gross Profit </c:v>
                </c:pt>
              </c:strCache>
            </c:strRef>
          </c:tx>
          <c:spPr>
            <a:solidFill>
              <a:schemeClr val="accent3"/>
            </a:solidFill>
            <a:ln>
              <a:noFill/>
            </a:ln>
            <a:effectLst/>
          </c:spPr>
          <c:invertIfNegative val="0"/>
          <c:cat>
            <c:strRef>
              <c:f>'3 Statement Model'!$F$3:$O$3</c:f>
              <c:strCache>
                <c:ptCount val="10"/>
                <c:pt idx="0">
                  <c:v>Q1</c:v>
                </c:pt>
                <c:pt idx="1">
                  <c:v>Q2</c:v>
                </c:pt>
                <c:pt idx="2">
                  <c:v>Q3</c:v>
                </c:pt>
                <c:pt idx="3">
                  <c:v>Q4</c:v>
                </c:pt>
                <c:pt idx="4">
                  <c:v>Year 1</c:v>
                </c:pt>
                <c:pt idx="5">
                  <c:v>Q1</c:v>
                </c:pt>
                <c:pt idx="6">
                  <c:v>Q2</c:v>
                </c:pt>
                <c:pt idx="7">
                  <c:v>Q3</c:v>
                </c:pt>
                <c:pt idx="8">
                  <c:v>Q4</c:v>
                </c:pt>
                <c:pt idx="9">
                  <c:v>Year 2</c:v>
                </c:pt>
              </c:strCache>
            </c:strRef>
          </c:cat>
          <c:val>
            <c:numRef>
              <c:f>'3 Statement Model'!$F$128:$O$128</c:f>
              <c:numCache>
                <c:formatCode>_-* #,##0_-;\(#,##0\)_-;_-* "-"_-;_-@_-</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2-6F09-422A-BD9F-61156B0AA9CA}"/>
            </c:ext>
          </c:extLst>
        </c:ser>
        <c:ser>
          <c:idx val="1"/>
          <c:order val="2"/>
          <c:tx>
            <c:strRef>
              <c:f>'3 Statement Model'!$B$129</c:f>
              <c:strCache>
                <c:ptCount val="1"/>
                <c:pt idx="0">
                  <c:v> Earning Before Tax </c:v>
                </c:pt>
              </c:strCache>
            </c:strRef>
          </c:tx>
          <c:spPr>
            <a:solidFill>
              <a:schemeClr val="accent2"/>
            </a:solidFill>
            <a:ln>
              <a:noFill/>
            </a:ln>
            <a:effectLst/>
          </c:spPr>
          <c:invertIfNegative val="0"/>
          <c:cat>
            <c:strRef>
              <c:f>'3 Statement Model'!$F$3:$O$3</c:f>
              <c:strCache>
                <c:ptCount val="10"/>
                <c:pt idx="0">
                  <c:v>Q1</c:v>
                </c:pt>
                <c:pt idx="1">
                  <c:v>Q2</c:v>
                </c:pt>
                <c:pt idx="2">
                  <c:v>Q3</c:v>
                </c:pt>
                <c:pt idx="3">
                  <c:v>Q4</c:v>
                </c:pt>
                <c:pt idx="4">
                  <c:v>Year 1</c:v>
                </c:pt>
                <c:pt idx="5">
                  <c:v>Q1</c:v>
                </c:pt>
                <c:pt idx="6">
                  <c:v>Q2</c:v>
                </c:pt>
                <c:pt idx="7">
                  <c:v>Q3</c:v>
                </c:pt>
                <c:pt idx="8">
                  <c:v>Q4</c:v>
                </c:pt>
                <c:pt idx="9">
                  <c:v>Year 2</c:v>
                </c:pt>
              </c:strCache>
            </c:strRef>
          </c:cat>
          <c:val>
            <c:numRef>
              <c:f>'3 Statement Model'!$F$129:$O$129</c:f>
              <c:numCache>
                <c:formatCode>_-* #,##0_-;\(#,##0\)_-;_-* "-"_-;_-@_-</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6F09-422A-BD9F-61156B0AA9CA}"/>
            </c:ext>
          </c:extLst>
        </c:ser>
        <c:dLbls>
          <c:showLegendKey val="0"/>
          <c:showVal val="0"/>
          <c:showCatName val="0"/>
          <c:showSerName val="0"/>
          <c:showPercent val="0"/>
          <c:showBubbleSize val="0"/>
        </c:dLbls>
        <c:gapWidth val="60"/>
        <c:axId val="626472968"/>
        <c:axId val="626472640"/>
      </c:barChart>
      <c:catAx>
        <c:axId val="626472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crossAx val="626472640"/>
        <c:crosses val="autoZero"/>
        <c:auto val="1"/>
        <c:lblAlgn val="ctr"/>
        <c:lblOffset val="100"/>
        <c:noMultiLvlLbl val="0"/>
      </c:catAx>
      <c:valAx>
        <c:axId val="626472640"/>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crossAx val="6264729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legend>
    <c:plotVisOnly val="1"/>
    <c:dispBlanksAs val="gap"/>
    <c:showDLblsOverMax val="0"/>
  </c:chart>
  <c:spPr>
    <a:noFill/>
    <a:ln w="9525" cap="flat" cmpd="sng" algn="ctr">
      <a:noFill/>
      <a:round/>
    </a:ln>
    <a:effectLst/>
  </c:spPr>
  <c:txPr>
    <a:bodyPr/>
    <a:lstStyle/>
    <a:p>
      <a:pPr>
        <a:defRPr>
          <a:latin typeface="Open Sans" panose="020B0606030504020204" pitchFamily="34" charset="0"/>
          <a:ea typeface="Open Sans" panose="020B0606030504020204" pitchFamily="34" charset="0"/>
          <a:cs typeface="Open Sans" panose="020B0606030504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r>
              <a:rPr lang="en-US"/>
              <a:t>Operating Cash Flows - 2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title>
    <c:autoTitleDeleted val="0"/>
    <c:plotArea>
      <c:layout/>
      <c:barChart>
        <c:barDir val="col"/>
        <c:grouping val="stacked"/>
        <c:varyColors val="0"/>
        <c:ser>
          <c:idx val="1"/>
          <c:order val="0"/>
          <c:tx>
            <c:strRef>
              <c:f>'3 Statement Model'!$B$131</c:f>
              <c:strCache>
                <c:ptCount val="1"/>
                <c:pt idx="0">
                  <c:v> Operating Cash Flow </c:v>
                </c:pt>
              </c:strCache>
            </c:strRef>
          </c:tx>
          <c:spPr>
            <a:solidFill>
              <a:schemeClr val="accent2"/>
            </a:solidFill>
            <a:ln>
              <a:noFill/>
            </a:ln>
            <a:effectLst/>
          </c:spPr>
          <c:invertIfNegative val="0"/>
          <c:cat>
            <c:strRef>
              <c:f>'3 Statement Model'!$F$3:$O$3</c:f>
              <c:strCache>
                <c:ptCount val="10"/>
                <c:pt idx="0">
                  <c:v>Q1</c:v>
                </c:pt>
                <c:pt idx="1">
                  <c:v>Q2</c:v>
                </c:pt>
                <c:pt idx="2">
                  <c:v>Q3</c:v>
                </c:pt>
                <c:pt idx="3">
                  <c:v>Q4</c:v>
                </c:pt>
                <c:pt idx="4">
                  <c:v>Year 1</c:v>
                </c:pt>
                <c:pt idx="5">
                  <c:v>Q1</c:v>
                </c:pt>
                <c:pt idx="6">
                  <c:v>Q2</c:v>
                </c:pt>
                <c:pt idx="7">
                  <c:v>Q3</c:v>
                </c:pt>
                <c:pt idx="8">
                  <c:v>Q4</c:v>
                </c:pt>
                <c:pt idx="9">
                  <c:v>Year 2</c:v>
                </c:pt>
              </c:strCache>
            </c:strRef>
          </c:cat>
          <c:val>
            <c:numRef>
              <c:f>'3 Statement Model'!$F$131:$O$131</c:f>
              <c:numCache>
                <c:formatCode>_-* #,##0_-;\(#,##0\)_-;_-* "-"_-;_-@_-</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ED19-47B2-8DCB-DE13557F6C58}"/>
            </c:ext>
          </c:extLst>
        </c:ser>
        <c:dLbls>
          <c:showLegendKey val="0"/>
          <c:showVal val="0"/>
          <c:showCatName val="0"/>
          <c:showSerName val="0"/>
          <c:showPercent val="0"/>
          <c:showBubbleSize val="0"/>
        </c:dLbls>
        <c:gapWidth val="150"/>
        <c:overlap val="100"/>
        <c:axId val="626556256"/>
        <c:axId val="626558224"/>
      </c:barChart>
      <c:catAx>
        <c:axId val="626556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crossAx val="626558224"/>
        <c:crosses val="autoZero"/>
        <c:auto val="1"/>
        <c:lblAlgn val="ctr"/>
        <c:lblOffset val="100"/>
        <c:noMultiLvlLbl val="0"/>
      </c:catAx>
      <c:valAx>
        <c:axId val="626558224"/>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crossAx val="626556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legend>
    <c:plotVisOnly val="1"/>
    <c:dispBlanksAs val="gap"/>
    <c:showDLblsOverMax val="0"/>
  </c:chart>
  <c:spPr>
    <a:noFill/>
    <a:ln w="9525" cap="flat" cmpd="sng" algn="ctr">
      <a:noFill/>
      <a:round/>
    </a:ln>
    <a:effectLst/>
  </c:spPr>
  <c:txPr>
    <a:bodyPr/>
    <a:lstStyle/>
    <a:p>
      <a:pPr>
        <a:defRPr>
          <a:latin typeface="Open Sans" panose="020B0606030504020204" pitchFamily="34" charset="0"/>
          <a:ea typeface="Open Sans" panose="020B0606030504020204" pitchFamily="34" charset="0"/>
          <a:cs typeface="Open Sans" panose="020B0606030504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570968</xdr:colOff>
      <xdr:row>111</xdr:row>
      <xdr:rowOff>17991</xdr:rowOff>
    </xdr:from>
    <xdr:to>
      <xdr:col>13</xdr:col>
      <xdr:colOff>317500</xdr:colOff>
      <xdr:row>124</xdr:row>
      <xdr:rowOff>165101</xdr:rowOff>
    </xdr:to>
    <xdr:graphicFrame macro="">
      <xdr:nvGraphicFramePr>
        <xdr:cNvPr id="2" name="Chart 1">
          <a:extLst>
            <a:ext uri="{FF2B5EF4-FFF2-40B4-BE49-F238E27FC236}">
              <a16:creationId xmlns:a16="http://schemas.microsoft.com/office/drawing/2014/main" id="{3E7DDB5D-D4AE-44FC-9B12-4BEFFC57C3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620888</xdr:colOff>
      <xdr:row>134</xdr:row>
      <xdr:rowOff>187323</xdr:rowOff>
    </xdr:from>
    <xdr:to>
      <xdr:col>14</xdr:col>
      <xdr:colOff>63500</xdr:colOff>
      <xdr:row>148</xdr:row>
      <xdr:rowOff>136878</xdr:rowOff>
    </xdr:to>
    <xdr:graphicFrame macro="">
      <xdr:nvGraphicFramePr>
        <xdr:cNvPr id="3" name="Chart 2">
          <a:extLst>
            <a:ext uri="{FF2B5EF4-FFF2-40B4-BE49-F238E27FC236}">
              <a16:creationId xmlns:a16="http://schemas.microsoft.com/office/drawing/2014/main" id="{2EC461AB-D4AE-4C65-BA25-F86727E4D5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CFI">
      <a:dk1>
        <a:sysClr val="windowText" lastClr="000000"/>
      </a:dk1>
      <a:lt1>
        <a:sysClr val="window" lastClr="FFFFFF"/>
      </a:lt1>
      <a:dk2>
        <a:srgbClr val="FA621C"/>
      </a:dk2>
      <a:lt2>
        <a:srgbClr val="132E57"/>
      </a:lt2>
      <a:accent1>
        <a:srgbClr val="E6E7E8"/>
      </a:accent1>
      <a:accent2>
        <a:srgbClr val="F57A16"/>
      </a:accent2>
      <a:accent3>
        <a:srgbClr val="1E8496"/>
      </a:accent3>
      <a:accent4>
        <a:srgbClr val="E6E7E8"/>
      </a:accent4>
      <a:accent5>
        <a:srgbClr val="ED942D"/>
      </a:accent5>
      <a:accent6>
        <a:srgbClr val="1E2A39"/>
      </a:accent6>
      <a:hlink>
        <a:srgbClr val="E6E7E8"/>
      </a:hlink>
      <a:folHlink>
        <a:srgbClr val="676767"/>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57"/>
  <sheetViews>
    <sheetView showGridLines="0" zoomScaleNormal="100" workbookViewId="0">
      <selection activeCell="C26" sqref="C26"/>
    </sheetView>
  </sheetViews>
  <sheetFormatPr baseColWidth="10" defaultColWidth="9.1640625" defaultRowHeight="14"/>
  <cols>
    <col min="1" max="2" width="11" style="26" customWidth="1"/>
    <col min="3" max="3" width="29.1640625" style="26" customWidth="1"/>
    <col min="4" max="22" width="11" style="26" customWidth="1"/>
    <col min="23" max="25" width="9.1640625" style="26"/>
    <col min="26" max="26" width="9.1640625" style="26" customWidth="1"/>
    <col min="27" max="16384" width="9.1640625" style="26"/>
  </cols>
  <sheetData>
    <row r="1" spans="2:15" ht="19" customHeight="1"/>
    <row r="2" spans="2:15" ht="19.5" customHeight="1"/>
    <row r="3" spans="2:15" ht="19" customHeight="1">
      <c r="B3" s="13"/>
      <c r="C3" s="13"/>
      <c r="D3" s="13"/>
      <c r="E3" s="13"/>
      <c r="F3" s="13"/>
      <c r="G3" s="13"/>
      <c r="H3" s="13"/>
      <c r="I3" s="13"/>
      <c r="J3" s="13"/>
      <c r="K3" s="13"/>
      <c r="L3" s="13"/>
      <c r="M3" s="13"/>
      <c r="N3" s="13"/>
      <c r="O3" s="13"/>
    </row>
    <row r="4" spans="2:15" ht="19.5" customHeight="1">
      <c r="B4" s="13"/>
      <c r="C4" s="13"/>
      <c r="D4" s="13"/>
      <c r="E4" s="13"/>
      <c r="F4" s="13"/>
      <c r="G4" s="13"/>
      <c r="H4" s="13"/>
      <c r="I4" s="13"/>
      <c r="J4" s="13"/>
      <c r="K4" s="13"/>
      <c r="L4" s="13"/>
      <c r="M4" s="13"/>
      <c r="N4" s="13"/>
      <c r="O4" s="13"/>
    </row>
    <row r="5" spans="2:15" ht="19.5" customHeight="1">
      <c r="B5" s="13"/>
      <c r="C5" s="13"/>
      <c r="D5" s="13"/>
      <c r="E5" s="13"/>
      <c r="F5" s="13"/>
      <c r="G5" s="13"/>
      <c r="H5" s="13"/>
      <c r="I5" s="13"/>
      <c r="J5" s="13"/>
      <c r="K5" s="13"/>
      <c r="L5" s="13"/>
      <c r="M5" s="13"/>
      <c r="N5" s="13"/>
      <c r="O5" s="13"/>
    </row>
    <row r="6" spans="2:15" ht="19.5" customHeight="1">
      <c r="B6" s="13"/>
      <c r="C6" s="13"/>
      <c r="D6" s="13"/>
      <c r="E6" s="13"/>
      <c r="F6" s="13"/>
      <c r="G6" s="13"/>
      <c r="H6" s="13"/>
      <c r="I6" s="13"/>
      <c r="J6" s="13"/>
      <c r="K6" s="13"/>
      <c r="L6" s="13"/>
      <c r="M6" s="13"/>
      <c r="N6" s="13"/>
      <c r="O6" s="13"/>
    </row>
    <row r="7" spans="2:15" ht="19.5" customHeight="1">
      <c r="B7" s="13"/>
      <c r="C7" s="13"/>
      <c r="D7" s="13"/>
      <c r="E7" s="13"/>
      <c r="F7" s="13"/>
      <c r="G7" s="13"/>
      <c r="H7" s="13"/>
      <c r="I7" s="13"/>
      <c r="J7" s="13"/>
      <c r="K7" s="13"/>
      <c r="L7" s="13"/>
      <c r="M7" s="13"/>
      <c r="N7" s="13"/>
      <c r="O7" s="13"/>
    </row>
    <row r="8" spans="2:15" ht="19.5" customHeight="1">
      <c r="B8" s="13"/>
      <c r="C8" s="13"/>
      <c r="D8" s="13"/>
      <c r="E8" s="13"/>
      <c r="F8" s="13"/>
      <c r="G8" s="13"/>
      <c r="H8" s="13"/>
      <c r="I8" s="13"/>
      <c r="J8" s="13"/>
      <c r="K8" s="13"/>
      <c r="L8" s="13"/>
      <c r="M8" s="13"/>
      <c r="N8" s="13"/>
      <c r="O8" s="13"/>
    </row>
    <row r="9" spans="2:15" ht="19.5" customHeight="1">
      <c r="B9" s="13"/>
      <c r="C9" s="13"/>
      <c r="D9" s="13"/>
      <c r="E9" s="13"/>
      <c r="F9" s="13"/>
      <c r="G9" s="13"/>
      <c r="H9" s="13"/>
      <c r="I9" s="13"/>
      <c r="J9" s="13"/>
      <c r="K9" s="13"/>
      <c r="L9" s="13"/>
      <c r="M9" s="13"/>
      <c r="N9" s="13"/>
      <c r="O9" s="13"/>
    </row>
    <row r="10" spans="2:15" ht="19.5" customHeight="1">
      <c r="B10" s="13"/>
      <c r="C10" s="13"/>
      <c r="D10" s="13"/>
      <c r="E10" s="13"/>
      <c r="F10" s="13"/>
      <c r="G10" s="13"/>
      <c r="H10" s="13"/>
      <c r="I10" s="13"/>
      <c r="J10" s="13"/>
      <c r="K10" s="13"/>
      <c r="L10" s="13"/>
      <c r="M10" s="13"/>
      <c r="N10" s="13"/>
      <c r="O10" s="13"/>
    </row>
    <row r="11" spans="2:15" ht="19.5" customHeight="1">
      <c r="B11" s="13"/>
      <c r="C11" s="13"/>
      <c r="D11" s="13"/>
      <c r="E11" s="13"/>
      <c r="F11" s="13"/>
      <c r="G11" s="13"/>
      <c r="H11" s="13"/>
      <c r="I11" s="13"/>
      <c r="J11" s="13"/>
      <c r="K11" s="13"/>
      <c r="L11" s="13"/>
      <c r="M11" s="13"/>
      <c r="N11" s="13"/>
      <c r="O11" s="13"/>
    </row>
    <row r="12" spans="2:15" ht="28">
      <c r="B12" s="13"/>
      <c r="C12" s="14" t="s">
        <v>0</v>
      </c>
      <c r="D12" s="13"/>
      <c r="E12" s="13"/>
      <c r="F12" s="13"/>
      <c r="G12" s="13"/>
      <c r="H12" s="13"/>
      <c r="I12" s="13"/>
      <c r="J12" s="13"/>
      <c r="K12" s="13"/>
      <c r="L12" s="13"/>
      <c r="M12" s="13"/>
      <c r="N12" s="15" t="s">
        <v>1</v>
      </c>
      <c r="O12" s="13"/>
    </row>
    <row r="13" spans="2:15" ht="19.5" customHeight="1">
      <c r="B13" s="13"/>
      <c r="C13" s="16"/>
      <c r="D13" s="13"/>
      <c r="E13" s="13"/>
      <c r="F13" s="13"/>
      <c r="G13" s="13"/>
      <c r="H13" s="13"/>
      <c r="I13" s="13"/>
      <c r="J13" s="13"/>
      <c r="K13" s="13"/>
      <c r="L13" s="13"/>
      <c r="M13" s="13"/>
      <c r="N13" s="13"/>
      <c r="O13" s="13"/>
    </row>
    <row r="14" spans="2:15" ht="19.5" customHeight="1">
      <c r="B14" s="13"/>
      <c r="C14" s="17"/>
      <c r="D14" s="13"/>
      <c r="E14" s="13"/>
      <c r="F14" s="13"/>
      <c r="G14" s="13"/>
      <c r="H14" s="13"/>
      <c r="I14" s="13"/>
      <c r="J14" s="13"/>
      <c r="K14" s="13"/>
      <c r="L14" s="13"/>
      <c r="M14" s="13"/>
      <c r="N14" s="13"/>
      <c r="O14" s="13"/>
    </row>
    <row r="15" spans="2:15" ht="19.5" customHeight="1">
      <c r="B15" s="13"/>
      <c r="C15" s="18"/>
      <c r="D15" s="13"/>
      <c r="E15" s="13"/>
      <c r="F15" s="13"/>
      <c r="G15" s="13"/>
      <c r="H15" s="13"/>
      <c r="I15" s="13"/>
      <c r="J15" s="13"/>
      <c r="K15" s="13"/>
      <c r="L15" s="13"/>
      <c r="M15" s="13"/>
      <c r="N15" s="13"/>
      <c r="O15" s="13"/>
    </row>
    <row r="16" spans="2:15" ht="19.5" customHeight="1">
      <c r="B16" s="13"/>
      <c r="C16" s="19"/>
      <c r="D16" s="13"/>
      <c r="E16" s="13"/>
      <c r="F16" s="13"/>
      <c r="G16" s="13"/>
      <c r="H16" s="13"/>
      <c r="I16" s="13"/>
      <c r="J16" s="13"/>
      <c r="K16" s="13"/>
      <c r="L16" s="13"/>
      <c r="M16" s="13"/>
      <c r="N16" s="13"/>
      <c r="O16" s="13"/>
    </row>
    <row r="17" spans="2:15" ht="19.5" customHeight="1">
      <c r="B17" s="13"/>
      <c r="C17" s="19"/>
      <c r="D17" s="13"/>
      <c r="E17" s="13"/>
      <c r="F17" s="13"/>
      <c r="G17" s="13"/>
      <c r="H17" s="13"/>
      <c r="I17" s="13"/>
      <c r="J17" s="13"/>
      <c r="K17" s="13"/>
      <c r="L17" s="13"/>
      <c r="M17" s="13"/>
      <c r="N17" s="13"/>
      <c r="O17" s="13"/>
    </row>
    <row r="18" spans="2:15" ht="19.5" customHeight="1">
      <c r="B18" s="13"/>
      <c r="C18" s="19"/>
      <c r="D18" s="13"/>
      <c r="E18" s="13"/>
      <c r="F18" s="13"/>
      <c r="G18" s="13"/>
      <c r="H18" s="13"/>
      <c r="I18" s="13"/>
      <c r="J18" s="13"/>
      <c r="K18" s="13"/>
      <c r="L18" s="13"/>
      <c r="M18" s="13"/>
      <c r="N18" s="13"/>
      <c r="O18" s="13"/>
    </row>
    <row r="19" spans="2:15" s="27" customFormat="1" ht="19.5" customHeight="1">
      <c r="B19" s="20"/>
      <c r="C19" s="20" t="s">
        <v>2</v>
      </c>
      <c r="D19" s="20"/>
      <c r="E19" s="20"/>
      <c r="F19" s="20"/>
      <c r="G19" s="20"/>
      <c r="H19" s="20"/>
      <c r="I19" s="20"/>
      <c r="J19" s="20"/>
      <c r="K19" s="20"/>
      <c r="L19" s="20"/>
      <c r="M19" s="20"/>
      <c r="N19" s="20"/>
      <c r="O19" s="20"/>
    </row>
    <row r="20" spans="2:15" s="27" customFormat="1" ht="19.5" customHeight="1">
      <c r="B20" s="20"/>
      <c r="C20" s="21" t="s">
        <v>3</v>
      </c>
      <c r="D20" s="21"/>
      <c r="E20" s="21"/>
      <c r="F20" s="21"/>
      <c r="G20" s="21"/>
      <c r="H20" s="21"/>
      <c r="I20" s="21"/>
      <c r="J20" s="21"/>
      <c r="K20" s="21"/>
      <c r="L20" s="21"/>
      <c r="M20" s="21"/>
      <c r="N20" s="21"/>
      <c r="O20" s="20"/>
    </row>
    <row r="21" spans="2:15" s="27" customFormat="1" ht="19.5" customHeight="1">
      <c r="B21" s="20"/>
      <c r="C21" s="20" t="s">
        <v>4</v>
      </c>
      <c r="D21" s="20"/>
      <c r="E21" s="20"/>
      <c r="F21" s="20"/>
      <c r="G21" s="20"/>
      <c r="H21" s="20"/>
      <c r="I21" s="20"/>
      <c r="J21" s="20"/>
      <c r="K21" s="20"/>
      <c r="L21" s="20"/>
      <c r="M21" s="20"/>
      <c r="N21" s="20"/>
      <c r="O21" s="20"/>
    </row>
    <row r="22" spans="2:15" s="27" customFormat="1" ht="19.5" customHeight="1">
      <c r="B22" s="20"/>
      <c r="C22" s="22"/>
      <c r="D22" s="20"/>
      <c r="E22" s="20"/>
      <c r="F22" s="20"/>
      <c r="G22" s="20"/>
      <c r="H22" s="20"/>
      <c r="I22" s="20"/>
      <c r="J22" s="20"/>
      <c r="K22" s="20"/>
      <c r="L22" s="20"/>
      <c r="M22" s="20"/>
      <c r="N22" s="20"/>
      <c r="O22" s="20"/>
    </row>
    <row r="23" spans="2:15" s="27" customFormat="1" ht="19.5" customHeight="1">
      <c r="B23" s="20"/>
      <c r="C23" s="22"/>
      <c r="D23" s="20"/>
      <c r="E23" s="20"/>
      <c r="F23" s="20"/>
      <c r="G23" s="20"/>
      <c r="H23" s="20"/>
      <c r="I23" s="20"/>
      <c r="J23" s="20"/>
      <c r="K23" s="20"/>
      <c r="L23" s="20"/>
      <c r="M23" s="20"/>
      <c r="N23" s="20"/>
      <c r="O23" s="20"/>
    </row>
    <row r="24" spans="2:15" s="27" customFormat="1" ht="19.5" customHeight="1">
      <c r="B24" s="23"/>
      <c r="C24" s="24" t="s">
        <v>5</v>
      </c>
      <c r="D24" s="25"/>
      <c r="E24" s="25"/>
      <c r="F24" s="25"/>
      <c r="G24" s="25"/>
      <c r="H24" s="25"/>
      <c r="I24" s="25"/>
      <c r="J24" s="25"/>
      <c r="K24" s="25"/>
      <c r="L24" s="25"/>
      <c r="M24" s="25"/>
      <c r="N24" s="25"/>
      <c r="O24" s="20"/>
    </row>
    <row r="25" spans="2:15" s="27" customFormat="1" ht="19.5" customHeight="1">
      <c r="B25" s="23"/>
      <c r="C25" s="24" t="s">
        <v>6</v>
      </c>
      <c r="D25" s="24"/>
      <c r="E25" s="24"/>
      <c r="F25" s="24"/>
      <c r="G25" s="24"/>
      <c r="H25" s="24"/>
      <c r="I25" s="24"/>
      <c r="J25" s="24"/>
      <c r="K25" s="24"/>
      <c r="L25" s="24"/>
      <c r="M25" s="24"/>
      <c r="N25" s="24"/>
      <c r="O25" s="20"/>
    </row>
    <row r="26" spans="2:15" s="27" customFormat="1" ht="19.5" customHeight="1">
      <c r="B26" s="23"/>
      <c r="C26" s="24" t="s">
        <v>7</v>
      </c>
      <c r="D26" s="24"/>
      <c r="E26" s="24"/>
      <c r="F26" s="24"/>
      <c r="G26" s="24"/>
      <c r="H26" s="24"/>
      <c r="I26" s="24"/>
      <c r="J26" s="24"/>
      <c r="K26" s="24"/>
      <c r="L26" s="24"/>
      <c r="M26" s="24"/>
      <c r="N26" s="24"/>
      <c r="O26" s="20"/>
    </row>
    <row r="27" spans="2:15" s="27" customFormat="1" ht="19.5" customHeight="1">
      <c r="B27" s="23"/>
      <c r="C27" s="24" t="s">
        <v>8</v>
      </c>
      <c r="D27" s="24"/>
      <c r="E27" s="24"/>
      <c r="F27" s="24"/>
      <c r="G27" s="24"/>
      <c r="H27" s="24"/>
      <c r="I27" s="24"/>
      <c r="J27" s="24"/>
      <c r="K27" s="24"/>
      <c r="L27" s="24"/>
      <c r="M27" s="24"/>
      <c r="N27" s="24"/>
      <c r="O27" s="20"/>
    </row>
    <row r="28" spans="2:15" s="27" customFormat="1" ht="19.5" customHeight="1">
      <c r="B28" s="23"/>
      <c r="C28" s="24"/>
      <c r="D28" s="24"/>
      <c r="E28" s="24"/>
      <c r="F28" s="24"/>
      <c r="G28" s="24"/>
      <c r="H28" s="24"/>
      <c r="I28" s="24"/>
      <c r="J28" s="24"/>
      <c r="K28" s="24"/>
      <c r="L28" s="24"/>
      <c r="M28" s="24"/>
      <c r="N28" s="24"/>
      <c r="O28" s="20"/>
    </row>
    <row r="29" spans="2:15" s="27" customFormat="1" ht="19.5" customHeight="1">
      <c r="B29" s="20"/>
      <c r="C29" s="20"/>
      <c r="D29" s="20"/>
      <c r="E29" s="20"/>
      <c r="F29" s="20"/>
      <c r="G29" s="20"/>
      <c r="H29" s="20"/>
      <c r="I29" s="20"/>
      <c r="J29" s="20"/>
      <c r="K29" s="20"/>
      <c r="L29" s="20"/>
      <c r="M29" s="20"/>
      <c r="N29" s="20"/>
      <c r="O29" s="20"/>
    </row>
    <row r="30" spans="2:15" ht="19.5" customHeight="1"/>
    <row r="31" spans="2:15" ht="19.5" customHeight="1"/>
    <row r="32" spans="2:15" ht="19.5" customHeight="1"/>
    <row r="33" spans="2:15" ht="19.5" customHeight="1"/>
    <row r="34" spans="2:15" ht="19.5" customHeight="1"/>
    <row r="35" spans="2:15" ht="19.5" customHeight="1"/>
    <row r="36" spans="2:15" ht="19.5" customHeight="1"/>
    <row r="37" spans="2:15" ht="19.5" customHeight="1"/>
    <row r="38" spans="2:15" ht="19.5" customHeight="1"/>
    <row r="39" spans="2:15" ht="19.5" customHeight="1"/>
    <row r="40" spans="2:15" ht="19.5" customHeight="1">
      <c r="C40" s="28"/>
      <c r="N40" s="29"/>
    </row>
    <row r="41" spans="2:15" ht="19.5" customHeight="1">
      <c r="C41" s="30"/>
    </row>
    <row r="42" spans="2:15" ht="19.5" customHeight="1">
      <c r="C42" s="31"/>
    </row>
    <row r="43" spans="2:15" ht="19.5" customHeight="1">
      <c r="C43" s="37"/>
    </row>
    <row r="44" spans="2:15" ht="19.5" customHeight="1">
      <c r="C44" s="32"/>
    </row>
    <row r="45" spans="2:15" ht="19.5" customHeight="1">
      <c r="C45" s="32"/>
    </row>
    <row r="46" spans="2:15" ht="19.5" customHeight="1">
      <c r="C46" s="32"/>
    </row>
    <row r="47" spans="2:15">
      <c r="B47" s="27"/>
      <c r="C47" s="27"/>
      <c r="D47" s="27"/>
      <c r="E47" s="27"/>
      <c r="F47" s="27"/>
      <c r="G47" s="27"/>
      <c r="H47" s="27"/>
      <c r="I47" s="27"/>
      <c r="J47" s="27"/>
      <c r="K47" s="27"/>
      <c r="L47" s="27"/>
      <c r="M47" s="27"/>
      <c r="N47" s="27"/>
      <c r="O47" s="27"/>
    </row>
    <row r="48" spans="2:15">
      <c r="B48" s="27"/>
      <c r="C48" s="27"/>
      <c r="D48" s="27"/>
      <c r="E48" s="27"/>
      <c r="F48" s="27"/>
      <c r="G48" s="27"/>
      <c r="H48" s="27"/>
      <c r="I48" s="27"/>
      <c r="J48" s="27"/>
      <c r="K48" s="27"/>
      <c r="L48" s="27"/>
      <c r="M48" s="27"/>
      <c r="N48" s="27"/>
      <c r="O48" s="27"/>
    </row>
    <row r="49" spans="2:15">
      <c r="B49" s="27"/>
      <c r="C49" s="27"/>
      <c r="D49" s="27"/>
      <c r="E49" s="27"/>
      <c r="F49" s="27"/>
      <c r="G49" s="27"/>
      <c r="H49" s="27"/>
      <c r="I49" s="27"/>
      <c r="J49" s="27"/>
      <c r="K49" s="27"/>
      <c r="L49" s="27"/>
      <c r="M49" s="27"/>
      <c r="N49" s="27"/>
      <c r="O49" s="27"/>
    </row>
    <row r="50" spans="2:15">
      <c r="B50" s="27"/>
      <c r="C50" s="33"/>
      <c r="D50" s="27"/>
      <c r="E50" s="27"/>
      <c r="F50" s="27"/>
      <c r="G50" s="27"/>
      <c r="H50" s="27"/>
      <c r="I50" s="27"/>
      <c r="J50" s="27"/>
      <c r="K50" s="27"/>
      <c r="L50" s="27"/>
      <c r="M50" s="27"/>
      <c r="N50" s="27"/>
      <c r="O50" s="27"/>
    </row>
    <row r="51" spans="2:15">
      <c r="B51" s="27"/>
      <c r="C51" s="33"/>
      <c r="D51" s="27"/>
      <c r="E51" s="27"/>
      <c r="F51" s="27"/>
      <c r="G51" s="27"/>
      <c r="H51" s="27"/>
      <c r="I51" s="27"/>
      <c r="J51" s="27"/>
      <c r="K51" s="27"/>
      <c r="L51" s="27"/>
      <c r="M51" s="27"/>
      <c r="N51" s="27"/>
      <c r="O51" s="27"/>
    </row>
    <row r="52" spans="2:15" ht="15">
      <c r="B52" s="34"/>
      <c r="C52" s="35"/>
      <c r="D52" s="36"/>
      <c r="E52" s="36"/>
      <c r="F52" s="36"/>
      <c r="G52" s="36"/>
      <c r="H52" s="36"/>
      <c r="I52" s="36"/>
      <c r="J52" s="36"/>
      <c r="K52" s="36"/>
      <c r="L52" s="36"/>
      <c r="M52" s="36"/>
      <c r="N52" s="36"/>
      <c r="O52" s="27"/>
    </row>
    <row r="53" spans="2:15" ht="15">
      <c r="B53" s="34"/>
      <c r="C53" s="35"/>
      <c r="D53" s="35"/>
      <c r="E53" s="35"/>
      <c r="F53" s="35"/>
      <c r="G53" s="35"/>
      <c r="H53" s="35"/>
      <c r="I53" s="35"/>
      <c r="J53" s="35"/>
      <c r="K53" s="35"/>
      <c r="L53" s="35"/>
      <c r="M53" s="35"/>
      <c r="N53" s="35"/>
      <c r="O53" s="27"/>
    </row>
    <row r="54" spans="2:15" ht="15">
      <c r="B54" s="34"/>
      <c r="C54" s="35"/>
      <c r="D54" s="35"/>
      <c r="E54" s="35"/>
      <c r="F54" s="35"/>
      <c r="G54" s="35"/>
      <c r="H54" s="35"/>
      <c r="I54" s="35"/>
      <c r="J54" s="35"/>
      <c r="K54" s="35"/>
      <c r="L54" s="35"/>
      <c r="M54" s="35"/>
      <c r="N54" s="35"/>
      <c r="O54" s="27"/>
    </row>
    <row r="55" spans="2:15" ht="15">
      <c r="B55" s="34"/>
      <c r="C55" s="35"/>
      <c r="D55" s="35"/>
      <c r="E55" s="35"/>
      <c r="F55" s="35"/>
      <c r="G55" s="35"/>
      <c r="H55" s="35"/>
      <c r="I55" s="35"/>
      <c r="J55" s="35"/>
      <c r="K55" s="35"/>
      <c r="L55" s="35"/>
      <c r="M55" s="35"/>
      <c r="N55" s="35"/>
      <c r="O55" s="27"/>
    </row>
    <row r="56" spans="2:15" ht="15">
      <c r="B56" s="34"/>
      <c r="C56" s="35"/>
      <c r="D56" s="35"/>
      <c r="E56" s="35"/>
      <c r="F56" s="35"/>
      <c r="G56" s="35"/>
      <c r="H56" s="35"/>
      <c r="I56" s="35"/>
      <c r="J56" s="35"/>
      <c r="K56" s="35"/>
      <c r="L56" s="35"/>
      <c r="M56" s="35"/>
      <c r="N56" s="35"/>
      <c r="O56" s="27"/>
    </row>
    <row r="57" spans="2:15">
      <c r="B57" s="27"/>
      <c r="C57" s="27"/>
      <c r="D57" s="27"/>
      <c r="E57" s="27"/>
      <c r="F57" s="27"/>
      <c r="G57" s="27"/>
      <c r="H57" s="27"/>
      <c r="I57" s="27"/>
      <c r="J57" s="27"/>
      <c r="K57" s="27"/>
      <c r="L57" s="27"/>
      <c r="M57" s="27"/>
      <c r="N57" s="27"/>
      <c r="O57" s="27"/>
    </row>
  </sheetData>
  <pageMargins left="0.7" right="0.7" top="0.75" bottom="0.75" header="0.3" footer="0.3"/>
  <pageSetup scale="6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V134"/>
  <sheetViews>
    <sheetView showGridLines="0" tabSelected="1" zoomScale="130" zoomScaleNormal="130" workbookViewId="0">
      <pane ySplit="4" topLeftCell="A5" activePane="bottomLeft" state="frozen"/>
      <selection pane="bottomLeft" activeCell="E24" sqref="E24"/>
    </sheetView>
  </sheetViews>
  <sheetFormatPr baseColWidth="10" defaultColWidth="9.1640625" defaultRowHeight="16" outlineLevelRow="1"/>
  <cols>
    <col min="1" max="1" width="1.83203125" style="1" customWidth="1"/>
    <col min="2" max="2" width="15.5" style="1" customWidth="1"/>
    <col min="3" max="3" width="28.83203125" style="1" customWidth="1"/>
    <col min="4" max="4" width="15.5" style="7" hidden="1" customWidth="1"/>
    <col min="5" max="5" width="11.6640625" style="7" customWidth="1"/>
    <col min="6" max="6" width="11.83203125" style="1" customWidth="1"/>
    <col min="7" max="10" width="11.5" style="1" customWidth="1"/>
    <col min="11" max="15" width="12.5" style="1" customWidth="1"/>
    <col min="16" max="16384" width="9.1640625" style="1"/>
  </cols>
  <sheetData>
    <row r="2" spans="1:22">
      <c r="A2" s="4"/>
      <c r="B2" s="61" t="s">
        <v>9</v>
      </c>
      <c r="C2" s="293"/>
      <c r="D2" s="294"/>
      <c r="E2" s="59" t="s">
        <v>10</v>
      </c>
      <c r="F2" s="428" t="s">
        <v>11</v>
      </c>
      <c r="G2" s="429"/>
      <c r="H2" s="429"/>
      <c r="I2" s="430"/>
      <c r="J2" s="58"/>
      <c r="K2" s="428" t="s">
        <v>12</v>
      </c>
      <c r="L2" s="429"/>
      <c r="M2" s="429"/>
      <c r="N2" s="430"/>
      <c r="O2" s="58"/>
    </row>
    <row r="3" spans="1:22" ht="21" customHeight="1">
      <c r="A3" s="4"/>
      <c r="B3" s="62" t="s">
        <v>13</v>
      </c>
      <c r="C3" s="63"/>
      <c r="D3" s="64"/>
      <c r="E3" s="60"/>
      <c r="F3" s="77" t="s">
        <v>14</v>
      </c>
      <c r="G3" s="78" t="s">
        <v>15</v>
      </c>
      <c r="H3" s="78" t="s">
        <v>16</v>
      </c>
      <c r="I3" s="78" t="s">
        <v>17</v>
      </c>
      <c r="J3" s="79" t="s">
        <v>18</v>
      </c>
      <c r="K3" s="80" t="s">
        <v>14</v>
      </c>
      <c r="L3" s="81" t="s">
        <v>15</v>
      </c>
      <c r="M3" s="81" t="s">
        <v>16</v>
      </c>
      <c r="N3" s="81" t="s">
        <v>17</v>
      </c>
      <c r="O3" s="82" t="s">
        <v>19</v>
      </c>
    </row>
    <row r="4" spans="1:22">
      <c r="B4" s="89" t="s">
        <v>20</v>
      </c>
      <c r="E4" s="76" t="str">
        <f t="shared" ref="E4:J4" si="0">IFERROR(IF(ABS(E63)&gt;1,"ERROR","OK"),"OK")</f>
        <v>OK</v>
      </c>
      <c r="F4" s="76" t="str">
        <f t="shared" si="0"/>
        <v>OK</v>
      </c>
      <c r="G4" s="76" t="str">
        <f>IFERROR(IF(ABS(G63)&gt;1,"ERROR","OK"),"OK")</f>
        <v>OK</v>
      </c>
      <c r="H4" s="76" t="str">
        <f t="shared" si="0"/>
        <v>OK</v>
      </c>
      <c r="I4" s="76" t="str">
        <f t="shared" si="0"/>
        <v>OK</v>
      </c>
      <c r="J4" s="76" t="str">
        <f t="shared" si="0"/>
        <v>OK</v>
      </c>
      <c r="K4" s="76" t="str">
        <f>IFERROR(IF(ABS(K63)&gt;1,"ERROR","OK"),"OK")</f>
        <v>OK</v>
      </c>
      <c r="L4" s="76" t="str">
        <f>IFERROR(IF(ABS(L63)&gt;1,"ERROR","OK"),"OK")</f>
        <v>OK</v>
      </c>
      <c r="M4" s="76" t="str">
        <f>IFERROR(IF(ABS(M63)&gt;1,"ERROR","OK"),"OK")</f>
        <v>OK</v>
      </c>
      <c r="N4" s="76" t="str">
        <f>IFERROR(IF(ABS(N63)&gt;1,"ERROR","OK"),"OK")</f>
        <v>OK</v>
      </c>
      <c r="O4" s="76" t="str">
        <f>IFERROR(IF(ABS(O63)&gt;1,"ERROR","OK"),"OK")</f>
        <v>OK</v>
      </c>
    </row>
    <row r="5" spans="1:22">
      <c r="P5"/>
      <c r="Q5"/>
      <c r="R5"/>
      <c r="S5"/>
      <c r="T5"/>
      <c r="U5"/>
      <c r="V5"/>
    </row>
    <row r="6" spans="1:22" ht="19">
      <c r="B6" s="65" t="s">
        <v>21</v>
      </c>
      <c r="C6" s="66"/>
      <c r="D6" s="66"/>
      <c r="E6" s="66"/>
      <c r="F6" s="66"/>
      <c r="G6" s="66"/>
      <c r="H6" s="66"/>
      <c r="I6" s="66"/>
      <c r="J6" s="66"/>
      <c r="K6" s="66"/>
      <c r="L6" s="66"/>
      <c r="M6" s="66"/>
      <c r="N6" s="66"/>
      <c r="O6" s="66"/>
      <c r="P6"/>
      <c r="Q6"/>
      <c r="R6"/>
      <c r="S6"/>
      <c r="T6"/>
      <c r="U6"/>
      <c r="V6"/>
    </row>
    <row r="7" spans="1:22" s="6" customFormat="1" ht="17" outlineLevel="1" thickBot="1">
      <c r="B7" s="38" t="s">
        <v>22</v>
      </c>
      <c r="C7" s="108"/>
      <c r="D7" s="109"/>
      <c r="E7" s="109"/>
      <c r="F7" s="108"/>
      <c r="G7" s="108"/>
      <c r="H7" s="108"/>
      <c r="I7" s="108"/>
      <c r="J7" s="108"/>
      <c r="K7" s="108"/>
      <c r="L7" s="108"/>
      <c r="M7" s="108"/>
      <c r="N7" s="108"/>
      <c r="O7" s="108"/>
      <c r="P7"/>
      <c r="Q7"/>
      <c r="R7"/>
      <c r="S7"/>
      <c r="T7"/>
      <c r="U7"/>
      <c r="V7"/>
    </row>
    <row r="8" spans="1:22" outlineLevel="1">
      <c r="B8" s="298" t="s">
        <v>23</v>
      </c>
      <c r="C8" s="299"/>
      <c r="D8" s="300"/>
      <c r="E8" s="400">
        <v>0</v>
      </c>
      <c r="F8" s="327">
        <v>0</v>
      </c>
      <c r="G8" s="301">
        <v>0</v>
      </c>
      <c r="H8" s="301">
        <v>0</v>
      </c>
      <c r="I8" s="302">
        <v>0</v>
      </c>
      <c r="J8" s="310">
        <f>IF(J25=0,0,J29/J25)</f>
        <v>0</v>
      </c>
      <c r="K8" s="304">
        <v>0</v>
      </c>
      <c r="L8" s="301">
        <v>0</v>
      </c>
      <c r="M8" s="301">
        <v>0</v>
      </c>
      <c r="N8" s="302">
        <v>0</v>
      </c>
      <c r="O8" s="303">
        <v>0</v>
      </c>
      <c r="P8"/>
      <c r="Q8" t="s">
        <v>24</v>
      </c>
      <c r="R8"/>
      <c r="S8"/>
      <c r="T8"/>
      <c r="U8"/>
      <c r="V8"/>
    </row>
    <row r="9" spans="1:22" outlineLevel="1">
      <c r="B9" s="305" t="s">
        <v>25</v>
      </c>
      <c r="C9" s="305"/>
      <c r="D9" s="306"/>
      <c r="E9" s="326">
        <v>0</v>
      </c>
      <c r="F9" s="307">
        <v>0</v>
      </c>
      <c r="G9" s="308">
        <v>0</v>
      </c>
      <c r="H9" s="308">
        <v>0</v>
      </c>
      <c r="I9" s="309">
        <v>0</v>
      </c>
      <c r="J9" s="310">
        <f>IF(J27=0,0,J28/J27)</f>
        <v>0</v>
      </c>
      <c r="K9" s="307">
        <v>0</v>
      </c>
      <c r="L9" s="308">
        <v>0</v>
      </c>
      <c r="M9" s="308">
        <v>0</v>
      </c>
      <c r="N9" s="309">
        <v>0</v>
      </c>
      <c r="O9" s="310">
        <f>IF(O27=0,0,O28/O27)</f>
        <v>0</v>
      </c>
      <c r="P9"/>
      <c r="Q9" t="s">
        <v>26</v>
      </c>
      <c r="R9"/>
      <c r="S9"/>
      <c r="T9"/>
      <c r="U9"/>
      <c r="V9"/>
    </row>
    <row r="10" spans="1:22" outlineLevel="1">
      <c r="B10" s="305" t="s">
        <v>27</v>
      </c>
      <c r="C10" s="305"/>
      <c r="D10" s="306"/>
      <c r="E10" s="326">
        <v>0</v>
      </c>
      <c r="F10" s="307">
        <v>0</v>
      </c>
      <c r="G10" s="308">
        <v>0</v>
      </c>
      <c r="H10" s="308">
        <v>0</v>
      </c>
      <c r="I10" s="309">
        <v>0</v>
      </c>
      <c r="J10" s="310">
        <f>IF(J27=0,0,J31/J27)</f>
        <v>0</v>
      </c>
      <c r="K10" s="307">
        <v>0</v>
      </c>
      <c r="L10" s="308">
        <v>0</v>
      </c>
      <c r="M10" s="308">
        <v>0</v>
      </c>
      <c r="N10" s="309">
        <v>0</v>
      </c>
      <c r="O10" s="310">
        <f>IF(O27=0,0,O31/O27)</f>
        <v>0</v>
      </c>
      <c r="P10"/>
      <c r="Q10" t="s">
        <v>28</v>
      </c>
      <c r="R10"/>
      <c r="S10"/>
      <c r="T10"/>
      <c r="U10"/>
      <c r="V10"/>
    </row>
    <row r="11" spans="1:22" outlineLevel="1">
      <c r="B11" s="305" t="s">
        <v>29</v>
      </c>
      <c r="C11" s="305"/>
      <c r="D11" s="306"/>
      <c r="E11" s="326">
        <v>0</v>
      </c>
      <c r="F11" s="307">
        <v>0</v>
      </c>
      <c r="G11" s="308">
        <v>0</v>
      </c>
      <c r="H11" s="308">
        <v>0</v>
      </c>
      <c r="I11" s="309">
        <v>0</v>
      </c>
      <c r="J11" s="310">
        <f>IF(J27=0,0,J32/J27)</f>
        <v>0</v>
      </c>
      <c r="K11" s="307">
        <v>0</v>
      </c>
      <c r="L11" s="308">
        <v>0</v>
      </c>
      <c r="M11" s="308">
        <v>0</v>
      </c>
      <c r="N11" s="309">
        <v>0</v>
      </c>
      <c r="O11" s="310">
        <f>IF(O27=0,0,O32/O27)</f>
        <v>0</v>
      </c>
      <c r="P11"/>
      <c r="Q11" t="s">
        <v>30</v>
      </c>
      <c r="R11"/>
      <c r="S11"/>
      <c r="T11"/>
      <c r="U11"/>
      <c r="V11"/>
    </row>
    <row r="12" spans="1:22" outlineLevel="1">
      <c r="B12" s="305" t="s">
        <v>31</v>
      </c>
      <c r="C12" s="305"/>
      <c r="D12" s="306"/>
      <c r="E12" s="326">
        <v>0</v>
      </c>
      <c r="F12" s="307">
        <v>0</v>
      </c>
      <c r="G12" s="308">
        <v>0</v>
      </c>
      <c r="H12" s="308">
        <v>0</v>
      </c>
      <c r="I12" s="309">
        <v>0</v>
      </c>
      <c r="J12" s="310">
        <f>IF(J27=0,0,J33/J27)</f>
        <v>0</v>
      </c>
      <c r="K12" s="307">
        <v>0</v>
      </c>
      <c r="L12" s="308">
        <v>0</v>
      </c>
      <c r="M12" s="308">
        <v>0</v>
      </c>
      <c r="N12" s="309">
        <v>0</v>
      </c>
      <c r="O12" s="310">
        <f>IF(O27=0,0,O33/O27)</f>
        <v>0</v>
      </c>
      <c r="P12"/>
      <c r="Q12" t="s">
        <v>32</v>
      </c>
      <c r="R12"/>
      <c r="S12"/>
      <c r="T12"/>
      <c r="U12"/>
      <c r="V12"/>
    </row>
    <row r="13" spans="1:22" ht="17" outlineLevel="1" thickBot="1">
      <c r="B13" s="305" t="s">
        <v>33</v>
      </c>
      <c r="C13" s="305"/>
      <c r="D13" s="306"/>
      <c r="E13" s="326">
        <v>0</v>
      </c>
      <c r="F13" s="307">
        <v>0</v>
      </c>
      <c r="G13" s="308">
        <v>0</v>
      </c>
      <c r="H13" s="308">
        <v>0</v>
      </c>
      <c r="I13" s="309">
        <v>0</v>
      </c>
      <c r="J13" s="310">
        <f>IF(J27=0,0,J34/J27)</f>
        <v>0</v>
      </c>
      <c r="K13" s="307">
        <v>0</v>
      </c>
      <c r="L13" s="308">
        <v>0</v>
      </c>
      <c r="M13" s="308">
        <v>0</v>
      </c>
      <c r="N13" s="309">
        <v>0</v>
      </c>
      <c r="O13" s="310">
        <f>IF(O27=0,0,O34/O27)</f>
        <v>0</v>
      </c>
      <c r="P13"/>
      <c r="Q13" t="s">
        <v>34</v>
      </c>
      <c r="R13" s="431" t="s">
        <v>35</v>
      </c>
      <c r="S13" s="431"/>
      <c r="T13" t="s">
        <v>36</v>
      </c>
      <c r="U13"/>
      <c r="V13"/>
    </row>
    <row r="14" spans="1:22" ht="17" outlineLevel="1" thickBot="1">
      <c r="B14" s="305" t="s">
        <v>37</v>
      </c>
      <c r="C14" s="305"/>
      <c r="D14" s="306"/>
      <c r="E14" s="409">
        <v>0</v>
      </c>
      <c r="F14" s="311">
        <f>$E$14</f>
        <v>0</v>
      </c>
      <c r="G14" s="312">
        <f>$E$14</f>
        <v>0</v>
      </c>
      <c r="H14" s="312">
        <f>$E$14</f>
        <v>0</v>
      </c>
      <c r="I14" s="313">
        <f>$E$14</f>
        <v>0</v>
      </c>
      <c r="J14" s="308">
        <f>E14</f>
        <v>0</v>
      </c>
      <c r="K14" s="311">
        <f>$E$14</f>
        <v>0</v>
      </c>
      <c r="L14" s="312">
        <f>$E$14</f>
        <v>0</v>
      </c>
      <c r="M14" s="312">
        <f>$E$14</f>
        <v>0</v>
      </c>
      <c r="N14" s="313">
        <f>$E$14</f>
        <v>0</v>
      </c>
      <c r="O14" s="308">
        <f>E14</f>
        <v>0</v>
      </c>
      <c r="P14"/>
      <c r="Q14" t="s">
        <v>38</v>
      </c>
      <c r="R14"/>
      <c r="S14"/>
      <c r="T14"/>
      <c r="U14"/>
      <c r="V14"/>
    </row>
    <row r="15" spans="1:22" ht="17" outlineLevel="1" thickBot="1">
      <c r="B15" s="305" t="s">
        <v>39</v>
      </c>
      <c r="C15" s="305"/>
      <c r="D15" s="306"/>
      <c r="E15" s="409">
        <v>0</v>
      </c>
      <c r="F15" s="308">
        <f>$E$15</f>
        <v>0</v>
      </c>
      <c r="G15" s="308">
        <f t="shared" ref="G15:O15" si="1">$E$15</f>
        <v>0</v>
      </c>
      <c r="H15" s="308">
        <f t="shared" si="1"/>
        <v>0</v>
      </c>
      <c r="I15" s="308">
        <f t="shared" si="1"/>
        <v>0</v>
      </c>
      <c r="J15" s="308">
        <f t="shared" si="1"/>
        <v>0</v>
      </c>
      <c r="K15" s="308">
        <f t="shared" si="1"/>
        <v>0</v>
      </c>
      <c r="L15" s="308">
        <f t="shared" si="1"/>
        <v>0</v>
      </c>
      <c r="M15" s="308">
        <f t="shared" si="1"/>
        <v>0</v>
      </c>
      <c r="N15" s="308">
        <f t="shared" si="1"/>
        <v>0</v>
      </c>
      <c r="O15" s="308">
        <f t="shared" si="1"/>
        <v>0</v>
      </c>
      <c r="P15"/>
      <c r="R15"/>
      <c r="S15"/>
      <c r="T15"/>
      <c r="U15"/>
      <c r="V15"/>
    </row>
    <row r="16" spans="1:22" ht="17" outlineLevel="1" thickBot="1">
      <c r="B16" s="305" t="s">
        <v>40</v>
      </c>
      <c r="C16" s="314"/>
      <c r="D16" s="315"/>
      <c r="E16" s="409">
        <v>0</v>
      </c>
      <c r="F16" s="308">
        <f>$E$16</f>
        <v>0</v>
      </c>
      <c r="G16" s="308">
        <f t="shared" ref="G16:O16" si="2">$E$16</f>
        <v>0</v>
      </c>
      <c r="H16" s="308">
        <f t="shared" si="2"/>
        <v>0</v>
      </c>
      <c r="I16" s="308">
        <f t="shared" si="2"/>
        <v>0</v>
      </c>
      <c r="J16" s="308">
        <f t="shared" si="2"/>
        <v>0</v>
      </c>
      <c r="K16" s="308">
        <f t="shared" si="2"/>
        <v>0</v>
      </c>
      <c r="L16" s="308">
        <f t="shared" si="2"/>
        <v>0</v>
      </c>
      <c r="M16" s="308">
        <f t="shared" si="2"/>
        <v>0</v>
      </c>
      <c r="N16" s="308">
        <f t="shared" si="2"/>
        <v>0</v>
      </c>
      <c r="O16" s="308">
        <f t="shared" si="2"/>
        <v>0</v>
      </c>
      <c r="P16"/>
      <c r="R16"/>
      <c r="S16"/>
      <c r="T16"/>
      <c r="U16"/>
      <c r="V16"/>
    </row>
    <row r="17" spans="2:22" outlineLevel="1">
      <c r="B17" s="38" t="s">
        <v>41</v>
      </c>
      <c r="C17" s="108"/>
      <c r="D17" s="109"/>
      <c r="E17" s="109"/>
      <c r="F17" s="108"/>
      <c r="G17" s="108"/>
      <c r="H17" s="108"/>
      <c r="I17" s="108"/>
      <c r="J17" s="108"/>
      <c r="K17" s="108"/>
      <c r="L17" s="108"/>
      <c r="M17" s="108"/>
      <c r="N17" s="108"/>
      <c r="O17" s="108"/>
      <c r="P17"/>
      <c r="R17"/>
      <c r="S17"/>
      <c r="T17"/>
      <c r="U17"/>
      <c r="V17"/>
    </row>
    <row r="18" spans="2:22" ht="17" outlineLevel="1" thickBot="1">
      <c r="B18" s="298" t="s">
        <v>42</v>
      </c>
      <c r="C18" s="298"/>
      <c r="D18" s="316"/>
      <c r="E18" s="298">
        <v>0</v>
      </c>
      <c r="F18" s="298">
        <v>0</v>
      </c>
      <c r="G18" s="298">
        <v>0</v>
      </c>
      <c r="H18" s="298">
        <v>0</v>
      </c>
      <c r="I18" s="298">
        <v>0</v>
      </c>
      <c r="J18" s="298">
        <v>0</v>
      </c>
      <c r="K18" s="298">
        <v>0</v>
      </c>
      <c r="L18" s="298">
        <v>0</v>
      </c>
      <c r="M18" s="298">
        <v>0</v>
      </c>
      <c r="N18" s="298">
        <v>0</v>
      </c>
      <c r="O18" s="298">
        <v>0</v>
      </c>
      <c r="P18"/>
      <c r="Q18" t="s">
        <v>43</v>
      </c>
      <c r="R18"/>
      <c r="S18"/>
      <c r="T18"/>
      <c r="U18"/>
      <c r="V18"/>
    </row>
    <row r="19" spans="2:22" ht="17" outlineLevel="1" thickBot="1">
      <c r="B19" s="298" t="s">
        <v>44</v>
      </c>
      <c r="C19" s="298"/>
      <c r="D19" s="316"/>
      <c r="E19" s="408">
        <v>0</v>
      </c>
      <c r="F19" s="298">
        <f>$E$19</f>
        <v>0</v>
      </c>
      <c r="G19" s="298">
        <f t="shared" ref="G19:O19" si="3">$E$19</f>
        <v>0</v>
      </c>
      <c r="H19" s="298">
        <f t="shared" si="3"/>
        <v>0</v>
      </c>
      <c r="I19" s="298">
        <f t="shared" si="3"/>
        <v>0</v>
      </c>
      <c r="J19" s="298">
        <f t="shared" si="3"/>
        <v>0</v>
      </c>
      <c r="K19" s="298">
        <f t="shared" si="3"/>
        <v>0</v>
      </c>
      <c r="L19" s="298">
        <f t="shared" si="3"/>
        <v>0</v>
      </c>
      <c r="M19" s="298">
        <f t="shared" si="3"/>
        <v>0</v>
      </c>
      <c r="N19" s="298">
        <f t="shared" si="3"/>
        <v>0</v>
      </c>
      <c r="O19" s="298">
        <f t="shared" si="3"/>
        <v>0</v>
      </c>
      <c r="P19"/>
      <c r="Q19" t="s">
        <v>45</v>
      </c>
      <c r="R19"/>
      <c r="S19"/>
      <c r="T19"/>
      <c r="U19"/>
      <c r="V19"/>
    </row>
    <row r="20" spans="2:22" outlineLevel="1">
      <c r="B20" s="298" t="s">
        <v>46</v>
      </c>
      <c r="C20" s="298"/>
      <c r="D20" s="316"/>
      <c r="E20" s="298">
        <v>0</v>
      </c>
      <c r="F20" s="298">
        <v>0</v>
      </c>
      <c r="G20" s="298">
        <v>0</v>
      </c>
      <c r="H20" s="298">
        <v>0</v>
      </c>
      <c r="I20" s="298">
        <v>0</v>
      </c>
      <c r="J20" s="298">
        <v>0</v>
      </c>
      <c r="K20" s="298">
        <v>0</v>
      </c>
      <c r="L20" s="298">
        <v>0</v>
      </c>
      <c r="M20" s="298">
        <v>0</v>
      </c>
      <c r="N20" s="298">
        <v>0</v>
      </c>
      <c r="O20" s="298">
        <v>0</v>
      </c>
      <c r="P20"/>
      <c r="Q20" t="s">
        <v>47</v>
      </c>
      <c r="R20"/>
      <c r="S20"/>
      <c r="T20"/>
      <c r="U20"/>
      <c r="V20"/>
    </row>
    <row r="21" spans="2:22" ht="17" outlineLevel="1" thickBot="1">
      <c r="B21" s="92" t="s">
        <v>48</v>
      </c>
      <c r="C21" s="92"/>
      <c r="D21" s="318"/>
      <c r="E21" s="318">
        <f>'Expense Drivers'!F83</f>
        <v>0</v>
      </c>
      <c r="F21" s="92">
        <v>0</v>
      </c>
      <c r="G21" s="92">
        <v>0</v>
      </c>
      <c r="H21" s="92">
        <v>0</v>
      </c>
      <c r="I21" s="92">
        <v>0</v>
      </c>
      <c r="J21" s="92">
        <f>SUM(F21:I21)</f>
        <v>0</v>
      </c>
      <c r="K21" s="92">
        <v>0</v>
      </c>
      <c r="L21" s="92">
        <v>0</v>
      </c>
      <c r="M21" s="92">
        <v>0</v>
      </c>
      <c r="N21" s="92">
        <v>0</v>
      </c>
      <c r="O21" s="92">
        <f>SUM(K21:N21)</f>
        <v>0</v>
      </c>
      <c r="P21"/>
      <c r="Q21" t="s">
        <v>49</v>
      </c>
      <c r="R21"/>
      <c r="S21"/>
      <c r="T21"/>
      <c r="U21"/>
      <c r="V21"/>
    </row>
    <row r="22" spans="2:22" ht="17" outlineLevel="1" thickBot="1">
      <c r="B22" s="92" t="s">
        <v>50</v>
      </c>
      <c r="C22" s="92"/>
      <c r="D22" s="318"/>
      <c r="E22" s="407">
        <v>0</v>
      </c>
      <c r="F22" s="92">
        <f>'Interest Table'!H10*-1</f>
        <v>0</v>
      </c>
      <c r="G22" s="92">
        <f>('Interest Table'!H13-'Interest Table'!H10)*-1</f>
        <v>0</v>
      </c>
      <c r="H22" s="92">
        <f>('Interest Table'!H16-'Interest Table'!H13)*-1</f>
        <v>0</v>
      </c>
      <c r="I22" s="92">
        <f>('Interest Table'!H19-'Interest Table'!H16)*-1</f>
        <v>0</v>
      </c>
      <c r="J22" s="92">
        <f>SUM(F22:I22)</f>
        <v>0</v>
      </c>
      <c r="K22" s="108">
        <f>('Interest Table'!H22-'Interest Table'!H19)*-1</f>
        <v>0</v>
      </c>
      <c r="L22" s="108">
        <f>('Interest Table'!H25-'Interest Table'!H22)*-1</f>
        <v>0</v>
      </c>
      <c r="M22" s="108">
        <f>('Interest Table'!H28-'Interest Table'!H25)*-1</f>
        <v>0</v>
      </c>
      <c r="N22" s="108">
        <f>('Interest Table'!H31-'Interest Table'!H28)*-1</f>
        <v>0</v>
      </c>
      <c r="O22" s="92">
        <f>SUM(K22:N22)</f>
        <v>0</v>
      </c>
      <c r="P22"/>
      <c r="Q22" t="s">
        <v>51</v>
      </c>
      <c r="R22"/>
      <c r="S22"/>
      <c r="T22"/>
      <c r="U22"/>
      <c r="V22"/>
    </row>
    <row r="23" spans="2:22" ht="17" outlineLevel="1" thickBot="1">
      <c r="B23" s="92" t="s">
        <v>52</v>
      </c>
      <c r="C23" s="92"/>
      <c r="D23" s="318"/>
      <c r="E23" s="407">
        <v>0</v>
      </c>
      <c r="F23" s="92">
        <v>0</v>
      </c>
      <c r="G23" s="92">
        <v>0</v>
      </c>
      <c r="H23" s="92">
        <v>0</v>
      </c>
      <c r="I23" s="92">
        <v>0</v>
      </c>
      <c r="J23" s="92">
        <f>J79</f>
        <v>0</v>
      </c>
      <c r="K23" s="92">
        <v>0</v>
      </c>
      <c r="L23" s="92">
        <v>0</v>
      </c>
      <c r="M23" s="92">
        <v>0</v>
      </c>
      <c r="N23" s="92">
        <v>0</v>
      </c>
      <c r="O23" s="92">
        <v>0</v>
      </c>
      <c r="P23"/>
      <c r="Q23"/>
      <c r="R23"/>
      <c r="S23"/>
      <c r="T23"/>
      <c r="U23"/>
      <c r="V23"/>
    </row>
    <row r="24" spans="2:22" outlineLevel="1">
      <c r="F24" s="110"/>
      <c r="G24" s="110"/>
      <c r="H24" s="110"/>
      <c r="I24" s="110"/>
      <c r="J24" s="110"/>
      <c r="K24" s="110"/>
      <c r="L24" s="110"/>
      <c r="M24" s="110"/>
      <c r="N24" s="110"/>
      <c r="O24" s="110"/>
      <c r="P24"/>
      <c r="Q24"/>
      <c r="R24"/>
      <c r="S24"/>
      <c r="T24"/>
      <c r="U24"/>
      <c r="V24"/>
    </row>
    <row r="25" spans="2:22">
      <c r="F25" s="10"/>
      <c r="G25" s="10"/>
      <c r="H25" s="10"/>
      <c r="I25" s="10"/>
      <c r="J25" s="10"/>
      <c r="K25" s="9"/>
      <c r="L25" s="9"/>
      <c r="M25" s="9"/>
      <c r="N25" s="9"/>
      <c r="O25" s="9"/>
      <c r="P25"/>
      <c r="Q25"/>
      <c r="R25"/>
      <c r="S25"/>
      <c r="T25"/>
      <c r="U25"/>
      <c r="V25"/>
    </row>
    <row r="26" spans="2:22" ht="19">
      <c r="B26" s="65" t="s">
        <v>53</v>
      </c>
      <c r="C26" s="65"/>
      <c r="D26" s="65"/>
      <c r="E26" s="70"/>
      <c r="F26" s="70"/>
      <c r="G26" s="70"/>
      <c r="H26" s="70"/>
      <c r="I26" s="70"/>
      <c r="J26" s="70" t="s">
        <v>18</v>
      </c>
      <c r="K26" s="65"/>
      <c r="L26" s="65"/>
      <c r="M26" s="65"/>
      <c r="N26" s="65"/>
      <c r="O26" s="70" t="s">
        <v>19</v>
      </c>
      <c r="P26"/>
      <c r="Q26"/>
      <c r="R26"/>
      <c r="S26"/>
      <c r="T26"/>
      <c r="U26"/>
      <c r="V26"/>
    </row>
    <row r="27" spans="2:22" outlineLevel="1">
      <c r="B27" s="38" t="s">
        <v>54</v>
      </c>
      <c r="C27" s="38"/>
      <c r="D27" s="39"/>
      <c r="E27" s="39">
        <v>0</v>
      </c>
      <c r="F27" s="38">
        <f>IF(F8=0,'Revenue Model Drivers'!F62,0)</f>
        <v>0</v>
      </c>
      <c r="G27" s="38">
        <f>IF(G8=0,'Revenue Model Drivers'!G62,(1+G8)*F27)</f>
        <v>0</v>
      </c>
      <c r="H27" s="38">
        <f>IF(H8=0,'Revenue Model Drivers'!H62,(1+H8)*G27)</f>
        <v>0</v>
      </c>
      <c r="I27" s="38">
        <f>IF(I8=0,'Revenue Model Drivers'!I62,(1+I8)*H27)</f>
        <v>0</v>
      </c>
      <c r="J27" s="95">
        <f>SUM(F27:I27)</f>
        <v>0</v>
      </c>
      <c r="K27" s="38">
        <f>IF(K8=0,'Revenue Model Drivers'!K62,(1+K8)*I27)</f>
        <v>0</v>
      </c>
      <c r="L27" s="38">
        <f>IF(L8=0,'Revenue Model Drivers'!L62,(1+L8)*K27)</f>
        <v>0</v>
      </c>
      <c r="M27" s="38">
        <f>IF(M8=0,'Revenue Model Drivers'!M62,(1+M8)*L27)</f>
        <v>0</v>
      </c>
      <c r="N27" s="38">
        <f>IF(N8=0,'Revenue Model Drivers'!N62,(1+N8)*M27)</f>
        <v>0</v>
      </c>
      <c r="O27" s="95">
        <f>SUM(K27:N27)</f>
        <v>0</v>
      </c>
      <c r="P27"/>
      <c r="Q27"/>
      <c r="R27"/>
      <c r="S27"/>
      <c r="T27"/>
      <c r="U27"/>
      <c r="V27"/>
    </row>
    <row r="28" spans="2:22" outlineLevel="1">
      <c r="B28" s="98" t="s">
        <v>55</v>
      </c>
      <c r="C28" s="98"/>
      <c r="D28" s="97"/>
      <c r="E28" s="97">
        <f>'Expense Drivers'!F107</f>
        <v>0</v>
      </c>
      <c r="F28" s="98">
        <f>IF(F9=0,'Expense Drivers'!G107,F9*F27)</f>
        <v>0</v>
      </c>
      <c r="G28" s="98">
        <f>IF(G9=0,'Expense Drivers'!H107,G9*G27)</f>
        <v>0</v>
      </c>
      <c r="H28" s="98">
        <f>IF(H9=0,'Expense Drivers'!I107,H9*H27)</f>
        <v>0</v>
      </c>
      <c r="I28" s="98">
        <f>IF(I9=0,'Expense Drivers'!J107,I9*I27)</f>
        <v>0</v>
      </c>
      <c r="J28" s="99">
        <f>SUM(F28:I28)</f>
        <v>0</v>
      </c>
      <c r="K28" s="98">
        <f>IF(K9=0,'Expense Drivers'!L107,K9*K27)</f>
        <v>0</v>
      </c>
      <c r="L28" s="98">
        <f>IF(L9=0,'Expense Drivers'!M107,L9*L27)</f>
        <v>0</v>
      </c>
      <c r="M28" s="98">
        <f>IF(M9=0,'Expense Drivers'!N107,M9*M27)</f>
        <v>0</v>
      </c>
      <c r="N28" s="98">
        <f>IF(N9=0,'Expense Drivers'!O107,N9*N27)</f>
        <v>0</v>
      </c>
      <c r="O28" s="101">
        <f>SUM(K28:N28)</f>
        <v>0</v>
      </c>
      <c r="P28"/>
      <c r="Q28"/>
      <c r="R28"/>
      <c r="S28"/>
      <c r="T28"/>
      <c r="U28"/>
      <c r="V28"/>
    </row>
    <row r="29" spans="2:22" outlineLevel="1">
      <c r="B29" s="41" t="s">
        <v>56</v>
      </c>
      <c r="C29" s="41"/>
      <c r="D29" s="42"/>
      <c r="E29" s="41">
        <f>E27-E28</f>
        <v>0</v>
      </c>
      <c r="F29" s="41">
        <f>F27-F28</f>
        <v>0</v>
      </c>
      <c r="G29" s="41">
        <f>G27-G28</f>
        <v>0</v>
      </c>
      <c r="H29" s="41">
        <f>H27-H28</f>
        <v>0</v>
      </c>
      <c r="I29" s="41">
        <f>I27-I28</f>
        <v>0</v>
      </c>
      <c r="J29" s="95">
        <f>SUM(F29:I29)</f>
        <v>0</v>
      </c>
      <c r="K29" s="41">
        <f>K27-K28</f>
        <v>0</v>
      </c>
      <c r="L29" s="41">
        <f>L27-L28</f>
        <v>0</v>
      </c>
      <c r="M29" s="41">
        <f>M27-M28</f>
        <v>0</v>
      </c>
      <c r="N29" s="41">
        <f>N27-N28</f>
        <v>0</v>
      </c>
      <c r="O29" s="95">
        <f>SUM(K29:N29)</f>
        <v>0</v>
      </c>
      <c r="P29"/>
      <c r="Q29"/>
      <c r="R29"/>
      <c r="S29"/>
      <c r="T29"/>
      <c r="U29"/>
      <c r="V29"/>
    </row>
    <row r="30" spans="2:22" outlineLevel="1">
      <c r="B30" s="44" t="s">
        <v>57</v>
      </c>
      <c r="C30" s="44"/>
      <c r="D30" s="45"/>
      <c r="E30" s="45"/>
      <c r="F30" s="44"/>
      <c r="G30" s="44"/>
      <c r="H30" s="44"/>
      <c r="I30" s="44"/>
      <c r="J30" s="102"/>
      <c r="K30" s="44"/>
      <c r="L30" s="44"/>
      <c r="M30" s="44"/>
      <c r="N30" s="44"/>
      <c r="O30" s="102"/>
      <c r="P30"/>
      <c r="Q30"/>
      <c r="R30"/>
      <c r="S30"/>
      <c r="T30"/>
      <c r="U30"/>
      <c r="V30"/>
    </row>
    <row r="31" spans="2:22" outlineLevel="1">
      <c r="B31" s="425" t="s">
        <v>58</v>
      </c>
      <c r="C31" s="425"/>
      <c r="D31" s="426"/>
      <c r="E31" s="426">
        <f>E10</f>
        <v>0</v>
      </c>
      <c r="F31" s="425">
        <f>F10</f>
        <v>0</v>
      </c>
      <c r="G31" s="425">
        <f>G10</f>
        <v>0</v>
      </c>
      <c r="H31" s="425">
        <f>H10</f>
        <v>0</v>
      </c>
      <c r="I31" s="425">
        <f>I10</f>
        <v>0</v>
      </c>
      <c r="J31" s="427">
        <f t="shared" ref="J31:J36" si="4">SUM(F31:I31)</f>
        <v>0</v>
      </c>
      <c r="K31" s="425">
        <f>K10</f>
        <v>0</v>
      </c>
      <c r="L31" s="425">
        <f>L10</f>
        <v>0</v>
      </c>
      <c r="M31" s="425">
        <f>M10</f>
        <v>0</v>
      </c>
      <c r="N31" s="425">
        <f>N10</f>
        <v>0</v>
      </c>
      <c r="O31" s="427">
        <f>SUM(K31:N31)</f>
        <v>0</v>
      </c>
      <c r="P31"/>
      <c r="Q31"/>
      <c r="R31"/>
      <c r="S31"/>
      <c r="T31"/>
      <c r="U31"/>
      <c r="V31"/>
    </row>
    <row r="32" spans="2:22" outlineLevel="1">
      <c r="B32" s="89" t="s">
        <v>59</v>
      </c>
      <c r="C32" s="89"/>
      <c r="D32" s="88"/>
      <c r="E32" s="88">
        <f>'Expense Drivers'!F58</f>
        <v>0</v>
      </c>
      <c r="F32" s="89">
        <f>IF(F11=0,'Expense Drivers'!G58,F11*F27)</f>
        <v>0</v>
      </c>
      <c r="G32" s="89">
        <f>IF(G11=0,'Expense Drivers'!H58,G11*G27)</f>
        <v>0</v>
      </c>
      <c r="H32" s="89">
        <f>IF(H11=0,'Expense Drivers'!I58,H11*H27)</f>
        <v>0</v>
      </c>
      <c r="I32" s="89">
        <f>IF(I11=0,'Expense Drivers'!J58,I11*I27)</f>
        <v>0</v>
      </c>
      <c r="J32" s="99">
        <f t="shared" si="4"/>
        <v>0</v>
      </c>
      <c r="K32" s="89">
        <f>IF(K11=0,'Expense Drivers'!L58,K11*K27)</f>
        <v>0</v>
      </c>
      <c r="L32" s="89">
        <f>IF(L11=0,'Expense Drivers'!M58,L11*L27)</f>
        <v>0</v>
      </c>
      <c r="M32" s="89">
        <f>IF(M11=0,'Expense Drivers'!N58,M11*M27)</f>
        <v>0</v>
      </c>
      <c r="N32" s="89">
        <f>IF(N11=0,'Expense Drivers'!O58,N11*N27)</f>
        <v>0</v>
      </c>
      <c r="O32" s="99">
        <f>SUM(K32:N32)</f>
        <v>0</v>
      </c>
      <c r="P32"/>
      <c r="Q32"/>
      <c r="R32"/>
      <c r="S32"/>
      <c r="T32"/>
      <c r="U32"/>
      <c r="V32"/>
    </row>
    <row r="33" spans="2:22" outlineLevel="1">
      <c r="B33" s="89" t="s">
        <v>31</v>
      </c>
      <c r="C33" s="89"/>
      <c r="D33" s="88"/>
      <c r="E33" s="88">
        <f>'Expense Drivers'!F17</f>
        <v>0</v>
      </c>
      <c r="F33" s="89">
        <f>IF(F12=0,'Expense Drivers'!G17,F12*F27)</f>
        <v>0</v>
      </c>
      <c r="G33" s="89">
        <f>IF(G12=0,'Expense Drivers'!H17,G12*G27)</f>
        <v>0</v>
      </c>
      <c r="H33" s="89">
        <f>IF(H12=0,'Expense Drivers'!I17,H12*H27)</f>
        <v>0</v>
      </c>
      <c r="I33" s="89">
        <f>IF(I12=0,'Expense Drivers'!J17,I12*I27)</f>
        <v>0</v>
      </c>
      <c r="J33" s="99">
        <f t="shared" si="4"/>
        <v>0</v>
      </c>
      <c r="K33" s="89">
        <f>IF(K12=0,'Expense Drivers'!L17,K12*K27)</f>
        <v>0</v>
      </c>
      <c r="L33" s="89">
        <f>IF(L12=0,'Expense Drivers'!M17,L12*L27)</f>
        <v>0</v>
      </c>
      <c r="M33" s="89">
        <f>IF(M12=0,'Expense Drivers'!N17,M12*M27)</f>
        <v>0</v>
      </c>
      <c r="N33" s="89">
        <f>IF(N12=0,'Expense Drivers'!O17,N12*N27)</f>
        <v>0</v>
      </c>
      <c r="O33" s="103">
        <f>SUM(K33:N33)</f>
        <v>0</v>
      </c>
      <c r="P33"/>
      <c r="Q33"/>
      <c r="R33"/>
      <c r="S33"/>
      <c r="T33"/>
      <c r="U33"/>
      <c r="V33"/>
    </row>
    <row r="34" spans="2:22" outlineLevel="1">
      <c r="B34" s="89" t="s">
        <v>33</v>
      </c>
      <c r="C34" s="89"/>
      <c r="D34" s="88"/>
      <c r="E34" s="88">
        <f>'Expense Drivers'!F82</f>
        <v>0</v>
      </c>
      <c r="F34" s="89">
        <f>IF(F13=0,'Expense Drivers'!G82,F13*F27)</f>
        <v>0</v>
      </c>
      <c r="G34" s="89">
        <f>IF(G13=0,'Expense Drivers'!H82,G13*G27)</f>
        <v>0</v>
      </c>
      <c r="H34" s="89">
        <f>IF(H13=0,'Expense Drivers'!I82,H13*H27)</f>
        <v>0</v>
      </c>
      <c r="I34" s="89">
        <f>IF(I13=0,'Expense Drivers'!J82,I13*I27)</f>
        <v>0</v>
      </c>
      <c r="J34" s="99">
        <f t="shared" si="4"/>
        <v>0</v>
      </c>
      <c r="K34" s="89">
        <f>IF(K13=0,'Expense Drivers'!L82,K13*K27)</f>
        <v>0</v>
      </c>
      <c r="L34" s="89">
        <f>IF(L13=0,'Expense Drivers'!M82,L13*L27)</f>
        <v>0</v>
      </c>
      <c r="M34" s="89">
        <f>IF(M13=0,'Expense Drivers'!N82,M13*M27)</f>
        <v>0</v>
      </c>
      <c r="N34" s="89">
        <f>IF(N13=0,'Expense Drivers'!O82,N13*N27)</f>
        <v>0</v>
      </c>
      <c r="O34" s="103">
        <f>SUM(K34:N34)</f>
        <v>0</v>
      </c>
      <c r="P34"/>
      <c r="Q34"/>
      <c r="R34"/>
      <c r="S34"/>
      <c r="T34"/>
      <c r="U34"/>
      <c r="V34"/>
    </row>
    <row r="35" spans="2:22" outlineLevel="1">
      <c r="B35" s="89" t="s">
        <v>60</v>
      </c>
      <c r="C35" s="89"/>
      <c r="D35" s="88"/>
      <c r="E35" s="88">
        <v>0</v>
      </c>
      <c r="F35" s="89">
        <f>(E21*E14)/4</f>
        <v>0</v>
      </c>
      <c r="G35" s="89">
        <f>G100</f>
        <v>0</v>
      </c>
      <c r="H35" s="89">
        <f>H100</f>
        <v>0</v>
      </c>
      <c r="I35" s="89">
        <f>I100</f>
        <v>0</v>
      </c>
      <c r="J35" s="99">
        <f t="shared" si="4"/>
        <v>0</v>
      </c>
      <c r="K35" s="92">
        <f>K100</f>
        <v>0</v>
      </c>
      <c r="L35" s="92">
        <f>L100</f>
        <v>0</v>
      </c>
      <c r="M35" s="92">
        <f>M100</f>
        <v>0</v>
      </c>
      <c r="N35" s="92">
        <f>N100</f>
        <v>0</v>
      </c>
      <c r="O35" s="103">
        <f>SUM(K35:N35)</f>
        <v>0</v>
      </c>
      <c r="P35"/>
      <c r="Q35"/>
      <c r="R35"/>
      <c r="S35"/>
      <c r="T35"/>
      <c r="U35"/>
      <c r="V35"/>
    </row>
    <row r="36" spans="2:22" outlineLevel="1">
      <c r="B36" s="105" t="s">
        <v>61</v>
      </c>
      <c r="C36" s="105"/>
      <c r="D36" s="104"/>
      <c r="E36" s="104">
        <v>0</v>
      </c>
      <c r="F36" s="105">
        <f>F107</f>
        <v>0</v>
      </c>
      <c r="G36" s="105">
        <f>G107</f>
        <v>0</v>
      </c>
      <c r="H36" s="105">
        <f>H107</f>
        <v>0</v>
      </c>
      <c r="I36" s="105">
        <f>I107</f>
        <v>0</v>
      </c>
      <c r="J36" s="106">
        <f t="shared" si="4"/>
        <v>0</v>
      </c>
      <c r="K36" s="105">
        <f>K107</f>
        <v>0</v>
      </c>
      <c r="L36" s="105">
        <f>L107</f>
        <v>0</v>
      </c>
      <c r="M36" s="105">
        <f>M107</f>
        <v>0</v>
      </c>
      <c r="N36" s="105">
        <f>N107</f>
        <v>0</v>
      </c>
      <c r="O36" s="106">
        <f>O107</f>
        <v>0</v>
      </c>
      <c r="P36"/>
      <c r="Q36"/>
      <c r="R36"/>
      <c r="S36"/>
      <c r="T36"/>
      <c r="U36"/>
      <c r="V36"/>
    </row>
    <row r="37" spans="2:22" outlineLevel="1">
      <c r="B37" s="44" t="s">
        <v>62</v>
      </c>
      <c r="C37" s="98"/>
      <c r="D37" s="97"/>
      <c r="E37" s="44">
        <f t="shared" ref="E37:O37" si="5">SUM(E31:E36)</f>
        <v>0</v>
      </c>
      <c r="F37" s="44">
        <f t="shared" si="5"/>
        <v>0</v>
      </c>
      <c r="G37" s="44">
        <f t="shared" si="5"/>
        <v>0</v>
      </c>
      <c r="H37" s="44">
        <f t="shared" si="5"/>
        <v>0</v>
      </c>
      <c r="I37" s="44">
        <f t="shared" si="5"/>
        <v>0</v>
      </c>
      <c r="J37" s="102">
        <f t="shared" si="5"/>
        <v>0</v>
      </c>
      <c r="K37" s="44">
        <f t="shared" si="5"/>
        <v>0</v>
      </c>
      <c r="L37" s="44">
        <f t="shared" si="5"/>
        <v>0</v>
      </c>
      <c r="M37" s="44">
        <f t="shared" si="5"/>
        <v>0</v>
      </c>
      <c r="N37" s="44">
        <f t="shared" si="5"/>
        <v>0</v>
      </c>
      <c r="O37" s="102">
        <f t="shared" si="5"/>
        <v>0</v>
      </c>
      <c r="P37"/>
      <c r="Q37"/>
      <c r="R37"/>
      <c r="S37"/>
      <c r="T37"/>
      <c r="U37"/>
      <c r="V37"/>
    </row>
    <row r="38" spans="2:22" outlineLevel="1">
      <c r="B38" s="41" t="s">
        <v>63</v>
      </c>
      <c r="C38" s="41"/>
      <c r="D38" s="42"/>
      <c r="E38" s="41">
        <f t="shared" ref="E38:O38" si="6">E29-E37</f>
        <v>0</v>
      </c>
      <c r="F38" s="41">
        <f t="shared" si="6"/>
        <v>0</v>
      </c>
      <c r="G38" s="41">
        <f t="shared" si="6"/>
        <v>0</v>
      </c>
      <c r="H38" s="41">
        <f t="shared" si="6"/>
        <v>0</v>
      </c>
      <c r="I38" s="41">
        <f t="shared" si="6"/>
        <v>0</v>
      </c>
      <c r="J38" s="95">
        <f t="shared" si="6"/>
        <v>0</v>
      </c>
      <c r="K38" s="41">
        <f t="shared" si="6"/>
        <v>0</v>
      </c>
      <c r="L38" s="41">
        <f t="shared" si="6"/>
        <v>0</v>
      </c>
      <c r="M38" s="41">
        <f t="shared" si="6"/>
        <v>0</v>
      </c>
      <c r="N38" s="41">
        <f t="shared" si="6"/>
        <v>0</v>
      </c>
      <c r="O38" s="95">
        <f t="shared" si="6"/>
        <v>0</v>
      </c>
      <c r="P38"/>
      <c r="Q38"/>
      <c r="R38"/>
      <c r="S38"/>
      <c r="T38"/>
      <c r="U38"/>
      <c r="V38"/>
    </row>
    <row r="39" spans="2:22" outlineLevel="1">
      <c r="B39" s="44"/>
      <c r="C39" s="44"/>
      <c r="D39" s="45"/>
      <c r="E39" s="45"/>
      <c r="F39" s="44"/>
      <c r="G39" s="44"/>
      <c r="H39" s="44"/>
      <c r="I39" s="44"/>
      <c r="J39" s="102"/>
      <c r="K39" s="44"/>
      <c r="L39" s="44"/>
      <c r="M39" s="44"/>
      <c r="N39" s="44"/>
      <c r="O39" s="102"/>
      <c r="P39"/>
      <c r="Q39"/>
      <c r="R39"/>
      <c r="S39"/>
      <c r="T39"/>
      <c r="U39"/>
      <c r="V39"/>
    </row>
    <row r="40" spans="2:22" outlineLevel="1">
      <c r="B40" s="265" t="s">
        <v>64</v>
      </c>
      <c r="C40" s="98"/>
      <c r="D40" s="97"/>
      <c r="E40" s="97"/>
      <c r="F40" s="89">
        <f>IF(F38&lt;0,0,F38*F16)</f>
        <v>0</v>
      </c>
      <c r="G40" s="89">
        <f>IF(G38&lt;0,0,G38*G16)</f>
        <v>0</v>
      </c>
      <c r="H40" s="89">
        <f>IF(H38&lt;0,0,H38*H16)</f>
        <v>0</v>
      </c>
      <c r="I40" s="89">
        <f t="shared" ref="I40:O40" si="7">IF(I38&lt;0,0,I38*I16)</f>
        <v>0</v>
      </c>
      <c r="J40" s="266">
        <f t="shared" si="7"/>
        <v>0</v>
      </c>
      <c r="K40" s="89">
        <f t="shared" si="7"/>
        <v>0</v>
      </c>
      <c r="L40" s="89">
        <f>IF(L38&lt;0,0,L38*L16)</f>
        <v>0</v>
      </c>
      <c r="M40" s="89">
        <f t="shared" si="7"/>
        <v>0</v>
      </c>
      <c r="N40" s="89">
        <f t="shared" si="7"/>
        <v>0</v>
      </c>
      <c r="O40" s="266">
        <f t="shared" si="7"/>
        <v>0</v>
      </c>
      <c r="P40"/>
      <c r="Q40"/>
      <c r="R40"/>
      <c r="S40"/>
      <c r="T40"/>
      <c r="U40"/>
      <c r="V40"/>
    </row>
    <row r="41" spans="2:22" ht="17" outlineLevel="1" thickBot="1">
      <c r="B41" s="48" t="s">
        <v>65</v>
      </c>
      <c r="C41" s="48"/>
      <c r="D41" s="49"/>
      <c r="E41" s="48">
        <f>E38-E40</f>
        <v>0</v>
      </c>
      <c r="F41" s="48">
        <f>F38-F40</f>
        <v>0</v>
      </c>
      <c r="G41" s="48">
        <f>G38-G40</f>
        <v>0</v>
      </c>
      <c r="H41" s="48">
        <f t="shared" ref="H41:O41" si="8">H38-H40</f>
        <v>0</v>
      </c>
      <c r="I41" s="48">
        <f t="shared" si="8"/>
        <v>0</v>
      </c>
      <c r="J41" s="107">
        <f t="shared" si="8"/>
        <v>0</v>
      </c>
      <c r="K41" s="48">
        <f t="shared" si="8"/>
        <v>0</v>
      </c>
      <c r="L41" s="48">
        <f t="shared" si="8"/>
        <v>0</v>
      </c>
      <c r="M41" s="48">
        <f t="shared" si="8"/>
        <v>0</v>
      </c>
      <c r="N41" s="48">
        <f t="shared" si="8"/>
        <v>0</v>
      </c>
      <c r="O41" s="107">
        <f t="shared" si="8"/>
        <v>0</v>
      </c>
      <c r="P41"/>
      <c r="Q41"/>
      <c r="R41"/>
      <c r="S41"/>
      <c r="T41"/>
      <c r="U41"/>
      <c r="V41"/>
    </row>
    <row r="42" spans="2:22" ht="17" outlineLevel="1" collapsed="1" thickTop="1">
      <c r="B42" s="2" t="s">
        <v>66</v>
      </c>
      <c r="E42" s="83">
        <f>E41</f>
        <v>0</v>
      </c>
      <c r="F42" s="83">
        <f>F41+E42</f>
        <v>0</v>
      </c>
      <c r="G42" s="83">
        <f>G41+F42</f>
        <v>0</v>
      </c>
      <c r="H42" s="83">
        <f>H41+G42</f>
        <v>0</v>
      </c>
      <c r="I42" s="83">
        <f>I41+H42</f>
        <v>0</v>
      </c>
      <c r="J42" s="84">
        <f>I42-J40</f>
        <v>0</v>
      </c>
      <c r="K42" s="83">
        <f>K41+J42</f>
        <v>0</v>
      </c>
      <c r="L42" s="83">
        <f>L41+K42</f>
        <v>0</v>
      </c>
      <c r="M42" s="83">
        <f>M41+L42</f>
        <v>0</v>
      </c>
      <c r="N42" s="83">
        <f>N41+M42</f>
        <v>0</v>
      </c>
      <c r="O42" s="84">
        <f>N42-O40</f>
        <v>0</v>
      </c>
      <c r="P42"/>
      <c r="Q42"/>
      <c r="R42"/>
      <c r="S42"/>
      <c r="T42"/>
      <c r="U42"/>
      <c r="V42"/>
    </row>
    <row r="43" spans="2:22" ht="17" outlineLevel="1" thickBot="1">
      <c r="B43" s="2" t="s">
        <v>67</v>
      </c>
      <c r="E43" s="83"/>
      <c r="F43" s="86">
        <f t="shared" ref="F43:O43" si="9">IFERROR(F38/F27,0)</f>
        <v>0</v>
      </c>
      <c r="G43" s="86">
        <f t="shared" si="9"/>
        <v>0</v>
      </c>
      <c r="H43" s="86">
        <f t="shared" si="9"/>
        <v>0</v>
      </c>
      <c r="I43" s="86">
        <f t="shared" si="9"/>
        <v>0</v>
      </c>
      <c r="J43" s="87">
        <f t="shared" si="9"/>
        <v>0</v>
      </c>
      <c r="K43" s="86">
        <f t="shared" si="9"/>
        <v>0</v>
      </c>
      <c r="L43" s="86">
        <f t="shared" si="9"/>
        <v>0</v>
      </c>
      <c r="M43" s="86">
        <f t="shared" si="9"/>
        <v>0</v>
      </c>
      <c r="N43" s="86">
        <f t="shared" si="9"/>
        <v>0</v>
      </c>
      <c r="O43" s="87">
        <f t="shared" si="9"/>
        <v>0</v>
      </c>
      <c r="P43"/>
      <c r="Q43" s="221">
        <f>N42+O41</f>
        <v>0</v>
      </c>
      <c r="R43"/>
      <c r="S43"/>
      <c r="T43"/>
      <c r="U43"/>
      <c r="V43"/>
    </row>
    <row r="44" spans="2:22" ht="17" thickBot="1">
      <c r="B44" s="2" t="s">
        <v>365</v>
      </c>
      <c r="J44" s="339">
        <f>IFERROR((J32-'Expense Drivers'!K28-'Expense Drivers'!K46)/('Revenue Model Drivers'!J63*'Pricing Options'!$F$41),0)</f>
        <v>0</v>
      </c>
      <c r="O44" s="339">
        <f>IFERROR((O32-'Expense Drivers'!P28-'Expense Drivers'!P46)/('Revenue Model Drivers'!O63*'Pricing Options'!$F$41),0)</f>
        <v>0</v>
      </c>
      <c r="P44"/>
      <c r="Q44"/>
      <c r="R44"/>
      <c r="S44"/>
      <c r="T44"/>
      <c r="U44"/>
      <c r="V44"/>
    </row>
    <row r="45" spans="2:22" ht="18">
      <c r="B45" s="66" t="s">
        <v>41</v>
      </c>
      <c r="C45" s="66"/>
      <c r="D45" s="66"/>
      <c r="E45" s="66"/>
      <c r="F45" s="66"/>
      <c r="G45" s="66"/>
      <c r="H45" s="66"/>
      <c r="I45" s="66"/>
      <c r="J45" s="66" t="s">
        <v>18</v>
      </c>
      <c r="K45" s="66"/>
      <c r="L45" s="66"/>
      <c r="M45" s="66"/>
      <c r="N45" s="66"/>
      <c r="O45" s="66" t="s">
        <v>19</v>
      </c>
      <c r="P45"/>
      <c r="Q45"/>
      <c r="R45"/>
      <c r="S45"/>
      <c r="T45"/>
      <c r="U45"/>
      <c r="V45"/>
    </row>
    <row r="46" spans="2:22" outlineLevel="1">
      <c r="B46" s="38" t="s">
        <v>68</v>
      </c>
      <c r="C46" s="89"/>
      <c r="D46" s="88"/>
      <c r="E46" s="88"/>
      <c r="F46" s="47"/>
      <c r="G46" s="47"/>
      <c r="H46" s="47"/>
      <c r="I46" s="47"/>
      <c r="J46" s="47"/>
      <c r="K46" s="89"/>
      <c r="L46" s="89"/>
      <c r="M46" s="89"/>
      <c r="N46" s="89"/>
      <c r="O46" s="89"/>
      <c r="P46"/>
      <c r="Q46"/>
      <c r="R46"/>
      <c r="S46"/>
      <c r="T46"/>
      <c r="U46"/>
      <c r="V46"/>
    </row>
    <row r="47" spans="2:22" outlineLevel="1">
      <c r="B47" s="89" t="s">
        <v>69</v>
      </c>
      <c r="C47" s="89"/>
      <c r="D47" s="50"/>
      <c r="E47" s="93">
        <f>E84</f>
        <v>0</v>
      </c>
      <c r="F47" s="93">
        <f t="shared" ref="F47:N47" si="10">F84</f>
        <v>0</v>
      </c>
      <c r="G47" s="93">
        <f t="shared" si="10"/>
        <v>0</v>
      </c>
      <c r="H47" s="93">
        <f t="shared" si="10"/>
        <v>0</v>
      </c>
      <c r="I47" s="93">
        <f t="shared" si="10"/>
        <v>0</v>
      </c>
      <c r="J47" s="93">
        <f>I47</f>
        <v>0</v>
      </c>
      <c r="K47" s="93">
        <f t="shared" si="10"/>
        <v>0</v>
      </c>
      <c r="L47" s="93">
        <f t="shared" si="10"/>
        <v>0</v>
      </c>
      <c r="M47" s="93">
        <f t="shared" si="10"/>
        <v>0</v>
      </c>
      <c r="N47" s="93">
        <f t="shared" si="10"/>
        <v>0</v>
      </c>
      <c r="O47" s="93">
        <f>N47</f>
        <v>0</v>
      </c>
      <c r="P47"/>
      <c r="Q47"/>
      <c r="R47"/>
      <c r="S47"/>
      <c r="T47"/>
      <c r="U47"/>
      <c r="V47"/>
    </row>
    <row r="48" spans="2:22" outlineLevel="1">
      <c r="B48" s="89" t="s">
        <v>70</v>
      </c>
      <c r="C48" s="89"/>
      <c r="D48" s="50"/>
      <c r="E48" s="88">
        <f>E91</f>
        <v>0</v>
      </c>
      <c r="F48" s="88">
        <f t="shared" ref="F48:N48" si="11">F91</f>
        <v>0</v>
      </c>
      <c r="G48" s="88">
        <f t="shared" si="11"/>
        <v>0</v>
      </c>
      <c r="H48" s="88">
        <f t="shared" si="11"/>
        <v>0</v>
      </c>
      <c r="I48" s="88">
        <f t="shared" si="11"/>
        <v>0</v>
      </c>
      <c r="J48" s="88">
        <f>I48</f>
        <v>0</v>
      </c>
      <c r="K48" s="88">
        <f t="shared" si="11"/>
        <v>0</v>
      </c>
      <c r="L48" s="88">
        <f t="shared" si="11"/>
        <v>0</v>
      </c>
      <c r="M48" s="88">
        <f t="shared" si="11"/>
        <v>0</v>
      </c>
      <c r="N48" s="88">
        <f t="shared" si="11"/>
        <v>0</v>
      </c>
      <c r="O48" s="88">
        <f>N48</f>
        <v>0</v>
      </c>
      <c r="P48"/>
      <c r="Q48"/>
      <c r="R48"/>
      <c r="S48"/>
      <c r="T48"/>
      <c r="U48"/>
      <c r="V48"/>
    </row>
    <row r="49" spans="2:22" outlineLevel="1">
      <c r="B49" s="89" t="s">
        <v>71</v>
      </c>
      <c r="C49" s="89"/>
      <c r="D49" s="50"/>
      <c r="E49" s="89">
        <f>(E19/85.1)*E28*0</f>
        <v>0</v>
      </c>
      <c r="F49" s="89">
        <f>(F19/91.25)*F28</f>
        <v>0</v>
      </c>
      <c r="G49" s="89">
        <f>(G19/91.25)*G28</f>
        <v>0</v>
      </c>
      <c r="H49" s="89">
        <f>(H19/91.25)*H28</f>
        <v>0</v>
      </c>
      <c r="I49" s="89">
        <f>(I19/91.25)*I28</f>
        <v>0</v>
      </c>
      <c r="J49" s="89">
        <f>(J19/365)*J28</f>
        <v>0</v>
      </c>
      <c r="K49" s="89">
        <f>(K19/91.25)*K28</f>
        <v>0</v>
      </c>
      <c r="L49" s="89">
        <f>(L19/91.25)*L28</f>
        <v>0</v>
      </c>
      <c r="M49" s="89">
        <f>(M19/91.25)*M28</f>
        <v>0</v>
      </c>
      <c r="N49" s="89">
        <f>(N19/91.25)*N28</f>
        <v>0</v>
      </c>
      <c r="O49" s="89">
        <f>(O19/365)*O28</f>
        <v>0</v>
      </c>
      <c r="P49"/>
      <c r="Q49"/>
      <c r="R49"/>
      <c r="S49"/>
      <c r="T49"/>
      <c r="U49"/>
      <c r="V49"/>
    </row>
    <row r="50" spans="2:22" outlineLevel="1">
      <c r="B50" s="89" t="s">
        <v>72</v>
      </c>
      <c r="C50" s="89"/>
      <c r="D50" s="88"/>
      <c r="E50" s="88">
        <f>E101</f>
        <v>0</v>
      </c>
      <c r="F50" s="88">
        <f>F101</f>
        <v>0</v>
      </c>
      <c r="G50" s="88">
        <f>G101</f>
        <v>0</v>
      </c>
      <c r="H50" s="88">
        <f>H101</f>
        <v>0</v>
      </c>
      <c r="I50" s="88">
        <f>I101</f>
        <v>0</v>
      </c>
      <c r="J50" s="89">
        <f>I50</f>
        <v>0</v>
      </c>
      <c r="K50" s="89">
        <f>K101</f>
        <v>0</v>
      </c>
      <c r="L50" s="89">
        <f>L101</f>
        <v>0</v>
      </c>
      <c r="M50" s="89">
        <f>M101</f>
        <v>0</v>
      </c>
      <c r="N50" s="89">
        <f>N101</f>
        <v>0</v>
      </c>
      <c r="O50" s="89">
        <f>N50</f>
        <v>0</v>
      </c>
      <c r="P50"/>
      <c r="Q50"/>
      <c r="R50"/>
      <c r="S50"/>
      <c r="T50"/>
      <c r="U50"/>
      <c r="V50"/>
    </row>
    <row r="51" spans="2:22" ht="17" outlineLevel="1" thickBot="1">
      <c r="B51" s="48" t="s">
        <v>73</v>
      </c>
      <c r="C51" s="48"/>
      <c r="D51" s="49"/>
      <c r="E51" s="48">
        <f>SUM(E47:E50)</f>
        <v>0</v>
      </c>
      <c r="F51" s="48">
        <f>SUM(F47:F50)</f>
        <v>0</v>
      </c>
      <c r="G51" s="48">
        <f t="shared" ref="G51:O51" si="12">SUM(G47:G50)</f>
        <v>0</v>
      </c>
      <c r="H51" s="48">
        <f t="shared" si="12"/>
        <v>0</v>
      </c>
      <c r="I51" s="48">
        <f t="shared" si="12"/>
        <v>0</v>
      </c>
      <c r="J51" s="48">
        <f t="shared" si="12"/>
        <v>0</v>
      </c>
      <c r="K51" s="48">
        <f t="shared" si="12"/>
        <v>0</v>
      </c>
      <c r="L51" s="48">
        <f t="shared" si="12"/>
        <v>0</v>
      </c>
      <c r="M51" s="48">
        <f t="shared" si="12"/>
        <v>0</v>
      </c>
      <c r="N51" s="48">
        <f t="shared" si="12"/>
        <v>0</v>
      </c>
      <c r="O51" s="48">
        <f t="shared" si="12"/>
        <v>0</v>
      </c>
      <c r="P51"/>
      <c r="Q51"/>
      <c r="R51"/>
      <c r="S51"/>
      <c r="T51"/>
      <c r="U51"/>
      <c r="V51"/>
    </row>
    <row r="52" spans="2:22" ht="17" outlineLevel="1" thickTop="1">
      <c r="B52" s="44"/>
      <c r="C52" s="44"/>
      <c r="D52" s="45"/>
      <c r="E52" s="45"/>
      <c r="F52" s="44"/>
      <c r="G52" s="44"/>
      <c r="H52" s="44"/>
      <c r="I52" s="44"/>
      <c r="J52" s="44"/>
      <c r="K52" s="44"/>
      <c r="L52" s="44"/>
      <c r="M52" s="44"/>
      <c r="N52" s="44"/>
      <c r="O52" s="44"/>
      <c r="P52"/>
      <c r="Q52"/>
      <c r="R52"/>
      <c r="S52"/>
      <c r="T52"/>
      <c r="U52"/>
      <c r="V52"/>
    </row>
    <row r="53" spans="2:22" outlineLevel="1">
      <c r="B53" s="38" t="s">
        <v>74</v>
      </c>
      <c r="C53" s="89"/>
      <c r="D53" s="50"/>
      <c r="E53"/>
      <c r="F53" s="89"/>
      <c r="G53" s="89"/>
      <c r="H53" s="89"/>
      <c r="I53" s="89"/>
      <c r="J53" s="89"/>
      <c r="K53" s="89"/>
      <c r="L53" s="89"/>
      <c r="M53" s="89"/>
      <c r="N53" s="89"/>
      <c r="O53" s="89"/>
      <c r="P53"/>
      <c r="Q53"/>
      <c r="R53"/>
      <c r="S53"/>
      <c r="T53"/>
      <c r="U53"/>
      <c r="V53"/>
    </row>
    <row r="54" spans="2:22" outlineLevel="1">
      <c r="B54" s="89" t="s">
        <v>75</v>
      </c>
      <c r="C54" s="89"/>
      <c r="D54" s="50"/>
      <c r="E54" s="89">
        <f>E28*E20/91.25</f>
        <v>0</v>
      </c>
      <c r="F54" s="89">
        <f>F28*F20/91.25</f>
        <v>0</v>
      </c>
      <c r="G54" s="89">
        <f t="shared" ref="G54:N54" si="13">G28*G20/91.25</f>
        <v>0</v>
      </c>
      <c r="H54" s="89">
        <f t="shared" si="13"/>
        <v>0</v>
      </c>
      <c r="I54" s="89">
        <f t="shared" si="13"/>
        <v>0</v>
      </c>
      <c r="J54" s="89">
        <f>I54</f>
        <v>0</v>
      </c>
      <c r="K54" s="89">
        <f t="shared" si="13"/>
        <v>0</v>
      </c>
      <c r="L54" s="89">
        <f t="shared" si="13"/>
        <v>0</v>
      </c>
      <c r="M54" s="89">
        <f t="shared" si="13"/>
        <v>0</v>
      </c>
      <c r="N54" s="89">
        <f t="shared" si="13"/>
        <v>0</v>
      </c>
      <c r="O54" s="89">
        <f>N54</f>
        <v>0</v>
      </c>
      <c r="P54"/>
      <c r="Q54"/>
      <c r="R54"/>
      <c r="S54"/>
      <c r="T54"/>
      <c r="U54"/>
      <c r="V54"/>
    </row>
    <row r="55" spans="2:22" outlineLevel="1">
      <c r="B55" s="89" t="s">
        <v>76</v>
      </c>
      <c r="C55" s="89"/>
      <c r="D55" s="88"/>
      <c r="E55" s="88">
        <f>E106</f>
        <v>0</v>
      </c>
      <c r="F55" s="88">
        <f>F106</f>
        <v>0</v>
      </c>
      <c r="G55" s="88">
        <f>G106</f>
        <v>0</v>
      </c>
      <c r="H55" s="88">
        <f>H106</f>
        <v>0</v>
      </c>
      <c r="I55" s="88">
        <f>I106</f>
        <v>0</v>
      </c>
      <c r="J55" s="88">
        <f>I55</f>
        <v>0</v>
      </c>
      <c r="K55" s="89">
        <f>K106</f>
        <v>0</v>
      </c>
      <c r="L55" s="89">
        <f>L106</f>
        <v>0</v>
      </c>
      <c r="M55" s="89">
        <f>M106</f>
        <v>0</v>
      </c>
      <c r="N55" s="89">
        <f>N106</f>
        <v>0</v>
      </c>
      <c r="O55" s="89">
        <f>N55</f>
        <v>0</v>
      </c>
      <c r="P55"/>
      <c r="Q55"/>
      <c r="R55"/>
      <c r="S55"/>
      <c r="T55"/>
      <c r="U55"/>
      <c r="V55"/>
    </row>
    <row r="56" spans="2:22" outlineLevel="1">
      <c r="B56" s="41" t="s">
        <v>77</v>
      </c>
      <c r="C56" s="41"/>
      <c r="D56" s="42"/>
      <c r="E56" s="41">
        <f>SUM(E54:E55)</f>
        <v>0</v>
      </c>
      <c r="F56" s="41">
        <f>SUM(F54:F55)</f>
        <v>0</v>
      </c>
      <c r="G56" s="41">
        <f t="shared" ref="G56:O56" si="14">SUM(G54:G55)</f>
        <v>0</v>
      </c>
      <c r="H56" s="41">
        <f t="shared" si="14"/>
        <v>0</v>
      </c>
      <c r="I56" s="41">
        <f t="shared" si="14"/>
        <v>0</v>
      </c>
      <c r="J56" s="41">
        <f t="shared" si="14"/>
        <v>0</v>
      </c>
      <c r="K56" s="41">
        <f t="shared" si="14"/>
        <v>0</v>
      </c>
      <c r="L56" s="41">
        <f t="shared" si="14"/>
        <v>0</v>
      </c>
      <c r="M56" s="41">
        <f t="shared" si="14"/>
        <v>0</v>
      </c>
      <c r="N56" s="41">
        <f t="shared" si="14"/>
        <v>0</v>
      </c>
      <c r="O56" s="41">
        <f t="shared" si="14"/>
        <v>0</v>
      </c>
      <c r="P56"/>
      <c r="Q56"/>
      <c r="R56"/>
      <c r="S56"/>
      <c r="T56"/>
      <c r="U56"/>
      <c r="V56"/>
    </row>
    <row r="57" spans="2:22" outlineLevel="1">
      <c r="B57" s="38" t="s">
        <v>78</v>
      </c>
      <c r="C57" s="89"/>
      <c r="D57" s="88"/>
      <c r="E57" s="88"/>
      <c r="F57" s="89"/>
      <c r="G57" s="89"/>
      <c r="H57" s="89"/>
      <c r="I57" s="89"/>
      <c r="J57" s="89"/>
      <c r="K57" s="89"/>
      <c r="L57" s="89"/>
      <c r="M57" s="89"/>
      <c r="N57" s="89"/>
      <c r="O57" s="89"/>
      <c r="P57"/>
      <c r="Q57"/>
      <c r="R57"/>
      <c r="S57"/>
      <c r="T57"/>
      <c r="U57"/>
      <c r="V57"/>
    </row>
    <row r="58" spans="2:22" outlineLevel="1">
      <c r="B58" s="89" t="s">
        <v>79</v>
      </c>
      <c r="C58" s="89"/>
      <c r="D58" s="88"/>
      <c r="E58" s="88">
        <f>E23</f>
        <v>0</v>
      </c>
      <c r="F58" s="89">
        <f>E58+F23</f>
        <v>0</v>
      </c>
      <c r="G58" s="89">
        <f>F58+G23</f>
        <v>0</v>
      </c>
      <c r="H58" s="89">
        <f>G58+H23</f>
        <v>0</v>
      </c>
      <c r="I58" s="89">
        <f>H58+I23</f>
        <v>0</v>
      </c>
      <c r="J58" s="89">
        <f>I58</f>
        <v>0</v>
      </c>
      <c r="K58" s="89">
        <f>I58+K23</f>
        <v>0</v>
      </c>
      <c r="L58" s="89">
        <f>K58+L23</f>
        <v>0</v>
      </c>
      <c r="M58" s="89">
        <f>L58+M23</f>
        <v>0</v>
      </c>
      <c r="N58" s="89">
        <f>M58+N23</f>
        <v>0</v>
      </c>
      <c r="O58" s="89">
        <f>N58</f>
        <v>0</v>
      </c>
      <c r="P58"/>
      <c r="Q58"/>
      <c r="R58"/>
      <c r="S58"/>
      <c r="T58"/>
      <c r="U58"/>
      <c r="V58"/>
    </row>
    <row r="59" spans="2:22" outlineLevel="1">
      <c r="B59" s="89" t="s">
        <v>80</v>
      </c>
      <c r="C59" s="89"/>
      <c r="D59" s="88"/>
      <c r="E59" s="94">
        <f>E41</f>
        <v>0</v>
      </c>
      <c r="F59" s="94">
        <f>F41+E59</f>
        <v>0</v>
      </c>
      <c r="G59" s="94">
        <f>G41+F59</f>
        <v>0</v>
      </c>
      <c r="H59" s="94">
        <f>H41+G59</f>
        <v>0</v>
      </c>
      <c r="I59" s="94">
        <f>I41+H59</f>
        <v>0</v>
      </c>
      <c r="J59" s="94">
        <f>I59</f>
        <v>0</v>
      </c>
      <c r="K59" s="94">
        <f>K41+I59</f>
        <v>0</v>
      </c>
      <c r="L59" s="94">
        <f>L41+K59</f>
        <v>0</v>
      </c>
      <c r="M59" s="94">
        <f>M41+L59</f>
        <v>0</v>
      </c>
      <c r="N59" s="94">
        <f>N41+M59</f>
        <v>0</v>
      </c>
      <c r="O59" s="94">
        <f>N59</f>
        <v>0</v>
      </c>
      <c r="P59"/>
      <c r="Q59"/>
      <c r="R59"/>
      <c r="S59"/>
      <c r="T59"/>
      <c r="U59"/>
      <c r="V59"/>
    </row>
    <row r="60" spans="2:22" outlineLevel="1">
      <c r="B60" s="51" t="s">
        <v>78</v>
      </c>
      <c r="C60" s="51"/>
      <c r="D60" s="52"/>
      <c r="E60" s="51">
        <f t="shared" ref="E60:O60" si="15">SUM(E58:E59)</f>
        <v>0</v>
      </c>
      <c r="F60" s="51">
        <f t="shared" si="15"/>
        <v>0</v>
      </c>
      <c r="G60" s="51">
        <f t="shared" si="15"/>
        <v>0</v>
      </c>
      <c r="H60" s="51">
        <f t="shared" si="15"/>
        <v>0</v>
      </c>
      <c r="I60" s="51">
        <f t="shared" si="15"/>
        <v>0</v>
      </c>
      <c r="J60" s="51">
        <f t="shared" si="15"/>
        <v>0</v>
      </c>
      <c r="K60" s="51">
        <f t="shared" si="15"/>
        <v>0</v>
      </c>
      <c r="L60" s="51">
        <f t="shared" si="15"/>
        <v>0</v>
      </c>
      <c r="M60" s="51">
        <f t="shared" si="15"/>
        <v>0</v>
      </c>
      <c r="N60" s="51">
        <f t="shared" si="15"/>
        <v>0</v>
      </c>
      <c r="O60" s="51">
        <f t="shared" si="15"/>
        <v>0</v>
      </c>
      <c r="P60"/>
      <c r="Q60"/>
      <c r="R60"/>
      <c r="S60"/>
      <c r="T60"/>
      <c r="U60"/>
      <c r="V60"/>
    </row>
    <row r="61" spans="2:22" ht="17" outlineLevel="1" thickBot="1">
      <c r="B61" s="48" t="s">
        <v>81</v>
      </c>
      <c r="C61" s="48"/>
      <c r="D61" s="49"/>
      <c r="E61" s="48">
        <f t="shared" ref="E61:O61" si="16">E56+E60</f>
        <v>0</v>
      </c>
      <c r="F61" s="48">
        <f t="shared" si="16"/>
        <v>0</v>
      </c>
      <c r="G61" s="48">
        <f t="shared" si="16"/>
        <v>0</v>
      </c>
      <c r="H61" s="48">
        <f t="shared" si="16"/>
        <v>0</v>
      </c>
      <c r="I61" s="48">
        <f t="shared" si="16"/>
        <v>0</v>
      </c>
      <c r="J61" s="48">
        <f t="shared" si="16"/>
        <v>0</v>
      </c>
      <c r="K61" s="48">
        <f t="shared" si="16"/>
        <v>0</v>
      </c>
      <c r="L61" s="48">
        <f t="shared" si="16"/>
        <v>0</v>
      </c>
      <c r="M61" s="48">
        <f t="shared" si="16"/>
        <v>0</v>
      </c>
      <c r="N61" s="48">
        <f t="shared" si="16"/>
        <v>0</v>
      </c>
      <c r="O61" s="48">
        <f t="shared" si="16"/>
        <v>0</v>
      </c>
      <c r="P61"/>
      <c r="Q61"/>
      <c r="R61"/>
      <c r="S61"/>
      <c r="T61"/>
      <c r="U61"/>
      <c r="V61"/>
    </row>
    <row r="62" spans="2:22" ht="17" outlineLevel="1" thickTop="1">
      <c r="B62" s="89"/>
      <c r="C62" s="89"/>
      <c r="D62" s="88"/>
      <c r="E62" s="88"/>
      <c r="F62" s="47"/>
      <c r="G62" s="47"/>
      <c r="H62" s="47"/>
      <c r="I62" s="47"/>
      <c r="J62" s="47"/>
      <c r="K62" s="47"/>
      <c r="L62" s="47"/>
      <c r="M62" s="47"/>
      <c r="N62" s="47"/>
      <c r="O62" s="47"/>
      <c r="P62"/>
      <c r="Q62"/>
      <c r="R62"/>
      <c r="S62"/>
      <c r="T62"/>
      <c r="U62"/>
      <c r="V62"/>
    </row>
    <row r="63" spans="2:22" outlineLevel="1">
      <c r="B63" s="53" t="s">
        <v>82</v>
      </c>
      <c r="C63" s="54"/>
      <c r="D63" s="55"/>
      <c r="E63" s="56">
        <f t="shared" ref="E63:O63" si="17">E61-E51</f>
        <v>0</v>
      </c>
      <c r="F63" s="56">
        <f t="shared" si="17"/>
        <v>0</v>
      </c>
      <c r="G63" s="56">
        <f t="shared" si="17"/>
        <v>0</v>
      </c>
      <c r="H63" s="56">
        <f t="shared" si="17"/>
        <v>0</v>
      </c>
      <c r="I63" s="56">
        <f t="shared" si="17"/>
        <v>0</v>
      </c>
      <c r="J63" s="56">
        <f t="shared" si="17"/>
        <v>0</v>
      </c>
      <c r="K63" s="56">
        <f t="shared" si="17"/>
        <v>0</v>
      </c>
      <c r="L63" s="56">
        <f t="shared" si="17"/>
        <v>0</v>
      </c>
      <c r="M63" s="56">
        <f t="shared" si="17"/>
        <v>0</v>
      </c>
      <c r="N63" s="56">
        <f t="shared" si="17"/>
        <v>0</v>
      </c>
      <c r="O63" s="56">
        <f t="shared" si="17"/>
        <v>0</v>
      </c>
      <c r="P63"/>
      <c r="Q63"/>
      <c r="R63"/>
      <c r="S63"/>
      <c r="T63"/>
      <c r="U63"/>
      <c r="V63"/>
    </row>
    <row r="64" spans="2:22" outlineLevel="1">
      <c r="B64" s="3"/>
      <c r="C64" s="3"/>
      <c r="D64" s="8"/>
      <c r="E64" s="8"/>
      <c r="F64" s="3"/>
      <c r="G64" s="3"/>
      <c r="H64" s="3"/>
      <c r="I64" s="3"/>
      <c r="J64" s="3"/>
      <c r="K64" s="3"/>
      <c r="L64" s="3"/>
      <c r="M64" s="3"/>
      <c r="N64" s="3"/>
      <c r="O64" s="3"/>
      <c r="P64"/>
      <c r="Q64"/>
      <c r="R64"/>
      <c r="S64"/>
      <c r="T64"/>
      <c r="U64"/>
      <c r="V64"/>
    </row>
    <row r="65" spans="2:22">
      <c r="F65" s="5"/>
      <c r="G65" s="5"/>
      <c r="H65" s="5"/>
      <c r="I65" s="5"/>
      <c r="J65" s="5"/>
      <c r="P65"/>
      <c r="Q65"/>
      <c r="R65"/>
      <c r="S65"/>
      <c r="T65"/>
      <c r="U65"/>
      <c r="V65"/>
    </row>
    <row r="66" spans="2:22" ht="18">
      <c r="B66" s="66" t="s">
        <v>83</v>
      </c>
      <c r="C66" s="66"/>
      <c r="D66" s="66"/>
      <c r="E66" s="66"/>
      <c r="F66" s="66"/>
      <c r="G66" s="66"/>
      <c r="H66" s="66"/>
      <c r="I66" s="66"/>
      <c r="J66" s="66" t="s">
        <v>18</v>
      </c>
      <c r="K66" s="66"/>
      <c r="L66" s="66"/>
      <c r="M66" s="66"/>
      <c r="N66" s="66"/>
      <c r="O66" s="66" t="s">
        <v>19</v>
      </c>
      <c r="P66"/>
      <c r="Q66"/>
      <c r="R66"/>
      <c r="S66"/>
      <c r="T66"/>
      <c r="U66"/>
      <c r="V66"/>
    </row>
    <row r="67" spans="2:22" outlineLevel="1">
      <c r="B67" s="38" t="s">
        <v>84</v>
      </c>
      <c r="C67" s="89"/>
      <c r="D67" s="88"/>
      <c r="E67" s="88"/>
      <c r="F67" s="47"/>
      <c r="G67" s="47"/>
      <c r="H67" s="47"/>
      <c r="I67" s="47"/>
      <c r="J67" s="47"/>
      <c r="K67" s="89"/>
      <c r="L67" s="89"/>
      <c r="M67" s="89"/>
      <c r="N67" s="89"/>
      <c r="O67" s="89"/>
    </row>
    <row r="68" spans="2:22" outlineLevel="1">
      <c r="B68" s="89" t="s">
        <v>65</v>
      </c>
      <c r="C68" s="89"/>
      <c r="D68" s="88"/>
      <c r="E68" s="94">
        <f>E41</f>
        <v>0</v>
      </c>
      <c r="F68" s="89">
        <f t="shared" ref="F68:K68" si="18">F41</f>
        <v>0</v>
      </c>
      <c r="G68" s="89">
        <f t="shared" si="18"/>
        <v>0</v>
      </c>
      <c r="H68" s="89">
        <f t="shared" si="18"/>
        <v>0</v>
      </c>
      <c r="I68" s="89">
        <f t="shared" si="18"/>
        <v>0</v>
      </c>
      <c r="J68" s="89">
        <f>SUM(F68:I68)</f>
        <v>0</v>
      </c>
      <c r="K68" s="89">
        <f t="shared" si="18"/>
        <v>0</v>
      </c>
      <c r="L68" s="89">
        <f>L41</f>
        <v>0</v>
      </c>
      <c r="M68" s="89">
        <f>M41</f>
        <v>0</v>
      </c>
      <c r="N68" s="89">
        <f>N41</f>
        <v>0</v>
      </c>
      <c r="O68" s="89">
        <f>O41</f>
        <v>0</v>
      </c>
    </row>
    <row r="69" spans="2:22" outlineLevel="1">
      <c r="B69" s="89" t="s">
        <v>85</v>
      </c>
      <c r="C69" s="89"/>
      <c r="D69" s="88"/>
      <c r="E69" s="88">
        <v>0</v>
      </c>
      <c r="F69" s="89">
        <f t="shared" ref="F69:N69" si="19">+F35</f>
        <v>0</v>
      </c>
      <c r="G69" s="89">
        <f t="shared" si="19"/>
        <v>0</v>
      </c>
      <c r="H69" s="89">
        <f t="shared" si="19"/>
        <v>0</v>
      </c>
      <c r="I69" s="89">
        <f t="shared" si="19"/>
        <v>0</v>
      </c>
      <c r="J69" s="89">
        <f t="shared" si="19"/>
        <v>0</v>
      </c>
      <c r="K69" s="89">
        <f t="shared" si="19"/>
        <v>0</v>
      </c>
      <c r="L69" s="89">
        <f t="shared" si="19"/>
        <v>0</v>
      </c>
      <c r="M69" s="89">
        <f t="shared" si="19"/>
        <v>0</v>
      </c>
      <c r="N69" s="89">
        <f t="shared" si="19"/>
        <v>0</v>
      </c>
      <c r="O69" s="89">
        <f>SUM(K69:N69)</f>
        <v>0</v>
      </c>
    </row>
    <row r="70" spans="2:22" outlineLevel="1">
      <c r="B70" s="89" t="s">
        <v>86</v>
      </c>
      <c r="C70" s="89"/>
      <c r="D70" s="88"/>
      <c r="E70" s="94">
        <f>E95</f>
        <v>0</v>
      </c>
      <c r="F70" s="94">
        <f>F95</f>
        <v>0</v>
      </c>
      <c r="G70" s="94">
        <f>G95</f>
        <v>0</v>
      </c>
      <c r="H70" s="94">
        <f>H95</f>
        <v>0</v>
      </c>
      <c r="I70" s="94">
        <f>I95</f>
        <v>0</v>
      </c>
      <c r="J70" s="89">
        <v>0</v>
      </c>
      <c r="K70" s="89">
        <f>K95</f>
        <v>0</v>
      </c>
      <c r="L70" s="89">
        <f>L95</f>
        <v>0</v>
      </c>
      <c r="M70" s="89">
        <f>M95</f>
        <v>0</v>
      </c>
      <c r="N70" s="89">
        <f>N95</f>
        <v>0</v>
      </c>
      <c r="O70" s="89">
        <f>O95</f>
        <v>0</v>
      </c>
    </row>
    <row r="71" spans="2:22" outlineLevel="1">
      <c r="B71" s="41" t="s">
        <v>87</v>
      </c>
      <c r="C71" s="90"/>
      <c r="D71" s="295"/>
      <c r="E71" s="43">
        <f t="shared" ref="E71:O71" si="20">E68+E69-E70</f>
        <v>0</v>
      </c>
      <c r="F71" s="43">
        <f t="shared" si="20"/>
        <v>0</v>
      </c>
      <c r="G71" s="43">
        <f t="shared" si="20"/>
        <v>0</v>
      </c>
      <c r="H71" s="43">
        <f t="shared" si="20"/>
        <v>0</v>
      </c>
      <c r="I71" s="43">
        <f t="shared" si="20"/>
        <v>0</v>
      </c>
      <c r="J71" s="43">
        <f t="shared" si="20"/>
        <v>0</v>
      </c>
      <c r="K71" s="43">
        <f t="shared" si="20"/>
        <v>0</v>
      </c>
      <c r="L71" s="43">
        <f t="shared" si="20"/>
        <v>0</v>
      </c>
      <c r="M71" s="43">
        <f t="shared" si="20"/>
        <v>0</v>
      </c>
      <c r="N71" s="43">
        <f t="shared" si="20"/>
        <v>0</v>
      </c>
      <c r="O71" s="43">
        <f t="shared" si="20"/>
        <v>0</v>
      </c>
    </row>
    <row r="72" spans="2:22" outlineLevel="1">
      <c r="B72" s="44"/>
      <c r="C72" s="98"/>
      <c r="D72" s="97"/>
      <c r="E72" s="97"/>
      <c r="F72" s="46"/>
      <c r="G72" s="46"/>
      <c r="H72" s="46"/>
      <c r="I72" s="46"/>
      <c r="J72" s="46"/>
      <c r="K72" s="44"/>
      <c r="L72" s="44"/>
      <c r="M72" s="44"/>
      <c r="N72" s="44"/>
      <c r="O72" s="44"/>
    </row>
    <row r="73" spans="2:22" outlineLevel="1">
      <c r="B73" s="38" t="s">
        <v>88</v>
      </c>
      <c r="C73" s="89"/>
      <c r="D73" s="88"/>
      <c r="E73" s="88"/>
      <c r="F73" s="40"/>
      <c r="G73" s="40"/>
      <c r="H73" s="40"/>
      <c r="I73" s="40"/>
      <c r="J73" s="40"/>
      <c r="K73" s="98"/>
      <c r="L73" s="98"/>
      <c r="M73" s="98"/>
      <c r="N73" s="98"/>
      <c r="O73" s="98"/>
    </row>
    <row r="74" spans="2:22" outlineLevel="1">
      <c r="B74" s="89" t="s">
        <v>89</v>
      </c>
      <c r="C74" s="89"/>
      <c r="D74" s="88"/>
      <c r="E74" s="88">
        <f>'Expense Drivers'!F83</f>
        <v>0</v>
      </c>
      <c r="F74" s="88">
        <f>'Expense Drivers'!G83</f>
        <v>0</v>
      </c>
      <c r="G74" s="88">
        <f>'Expense Drivers'!H83</f>
        <v>0</v>
      </c>
      <c r="H74" s="88">
        <f>'Expense Drivers'!I83</f>
        <v>0</v>
      </c>
      <c r="I74" s="88">
        <f>'Expense Drivers'!J83</f>
        <v>0</v>
      </c>
      <c r="J74" s="88">
        <f>SUM(F74:I74)</f>
        <v>0</v>
      </c>
      <c r="K74" s="88">
        <f>'Expense Drivers'!L83</f>
        <v>0</v>
      </c>
      <c r="L74" s="88">
        <f>'Expense Drivers'!M83</f>
        <v>0</v>
      </c>
      <c r="M74" s="88">
        <f>'Expense Drivers'!N83</f>
        <v>0</v>
      </c>
      <c r="N74" s="88">
        <f>'Expense Drivers'!O83</f>
        <v>0</v>
      </c>
      <c r="O74" s="88">
        <f>SUM(K74:N74)</f>
        <v>0</v>
      </c>
    </row>
    <row r="75" spans="2:22" outlineLevel="1">
      <c r="B75" s="41" t="s">
        <v>90</v>
      </c>
      <c r="C75" s="90"/>
      <c r="D75" s="295"/>
      <c r="E75" s="43">
        <f t="shared" ref="E75:O75" si="21">SUM(E74)</f>
        <v>0</v>
      </c>
      <c r="F75" s="43">
        <f t="shared" si="21"/>
        <v>0</v>
      </c>
      <c r="G75" s="43">
        <f t="shared" si="21"/>
        <v>0</v>
      </c>
      <c r="H75" s="43">
        <f t="shared" si="21"/>
        <v>0</v>
      </c>
      <c r="I75" s="43">
        <f t="shared" si="21"/>
        <v>0</v>
      </c>
      <c r="J75" s="43">
        <f t="shared" si="21"/>
        <v>0</v>
      </c>
      <c r="K75" s="43">
        <f t="shared" si="21"/>
        <v>0</v>
      </c>
      <c r="L75" s="43">
        <f t="shared" si="21"/>
        <v>0</v>
      </c>
      <c r="M75" s="43">
        <f t="shared" si="21"/>
        <v>0</v>
      </c>
      <c r="N75" s="43">
        <f t="shared" si="21"/>
        <v>0</v>
      </c>
      <c r="O75" s="43">
        <f t="shared" si="21"/>
        <v>0</v>
      </c>
    </row>
    <row r="76" spans="2:22" outlineLevel="1">
      <c r="B76" s="44"/>
      <c r="C76" s="98"/>
      <c r="D76" s="97"/>
      <c r="E76" s="97"/>
      <c r="F76" s="46"/>
      <c r="G76" s="46"/>
      <c r="H76" s="46"/>
      <c r="I76" s="46"/>
      <c r="J76" s="46"/>
      <c r="K76" s="44"/>
      <c r="L76" s="44"/>
      <c r="M76" s="44"/>
      <c r="N76" s="44"/>
      <c r="O76" s="44"/>
    </row>
    <row r="77" spans="2:22" outlineLevel="1">
      <c r="B77" s="38" t="s">
        <v>91</v>
      </c>
      <c r="C77" s="89"/>
      <c r="D77" s="88"/>
      <c r="E77" s="88"/>
      <c r="F77" s="40"/>
      <c r="G77" s="40"/>
      <c r="H77" s="40"/>
      <c r="I77" s="40"/>
      <c r="J77" s="40"/>
      <c r="K77" s="98"/>
      <c r="L77" s="98"/>
      <c r="M77" s="98"/>
      <c r="N77" s="98"/>
      <c r="O77" s="98"/>
    </row>
    <row r="78" spans="2:22" outlineLevel="1">
      <c r="B78" s="89" t="s">
        <v>92</v>
      </c>
      <c r="C78" s="89"/>
      <c r="D78" s="88"/>
      <c r="E78" s="88">
        <f t="shared" ref="E78:I79" si="22">E22</f>
        <v>0</v>
      </c>
      <c r="F78" s="88">
        <f t="shared" si="22"/>
        <v>0</v>
      </c>
      <c r="G78" s="88">
        <f t="shared" si="22"/>
        <v>0</v>
      </c>
      <c r="H78" s="88">
        <f t="shared" si="22"/>
        <v>0</v>
      </c>
      <c r="I78" s="88">
        <f t="shared" si="22"/>
        <v>0</v>
      </c>
      <c r="J78" s="57">
        <f>SUM(F78:I78)</f>
        <v>0</v>
      </c>
      <c r="K78" s="98">
        <f t="shared" ref="K78:O79" si="23">K22</f>
        <v>0</v>
      </c>
      <c r="L78" s="98">
        <f t="shared" si="23"/>
        <v>0</v>
      </c>
      <c r="M78" s="98">
        <f t="shared" si="23"/>
        <v>0</v>
      </c>
      <c r="N78" s="98">
        <f t="shared" si="23"/>
        <v>0</v>
      </c>
      <c r="O78" s="98">
        <f t="shared" si="23"/>
        <v>0</v>
      </c>
    </row>
    <row r="79" spans="2:22" outlineLevel="1">
      <c r="B79" s="89" t="s">
        <v>93</v>
      </c>
      <c r="C79" s="89"/>
      <c r="D79" s="88"/>
      <c r="E79" s="88">
        <f t="shared" si="22"/>
        <v>0</v>
      </c>
      <c r="F79" s="88">
        <f t="shared" si="22"/>
        <v>0</v>
      </c>
      <c r="G79" s="88">
        <f t="shared" si="22"/>
        <v>0</v>
      </c>
      <c r="H79" s="88">
        <f t="shared" si="22"/>
        <v>0</v>
      </c>
      <c r="I79" s="88">
        <f t="shared" si="22"/>
        <v>0</v>
      </c>
      <c r="J79" s="40">
        <v>0</v>
      </c>
      <c r="K79" s="98">
        <f t="shared" si="23"/>
        <v>0</v>
      </c>
      <c r="L79" s="98">
        <f t="shared" si="23"/>
        <v>0</v>
      </c>
      <c r="M79" s="98">
        <f t="shared" si="23"/>
        <v>0</v>
      </c>
      <c r="N79" s="98">
        <f t="shared" si="23"/>
        <v>0</v>
      </c>
      <c r="O79" s="98">
        <f t="shared" si="23"/>
        <v>0</v>
      </c>
    </row>
    <row r="80" spans="2:22" outlineLevel="1">
      <c r="B80" s="41" t="s">
        <v>94</v>
      </c>
      <c r="C80" s="90"/>
      <c r="D80" s="295"/>
      <c r="E80" s="43">
        <f t="shared" ref="E80:O80" si="24">SUM(E78:E79)</f>
        <v>0</v>
      </c>
      <c r="F80" s="43">
        <f t="shared" si="24"/>
        <v>0</v>
      </c>
      <c r="G80" s="43">
        <f t="shared" si="24"/>
        <v>0</v>
      </c>
      <c r="H80" s="43">
        <f t="shared" si="24"/>
        <v>0</v>
      </c>
      <c r="I80" s="43">
        <f t="shared" si="24"/>
        <v>0</v>
      </c>
      <c r="J80" s="43">
        <f t="shared" si="24"/>
        <v>0</v>
      </c>
      <c r="K80" s="43">
        <f t="shared" si="24"/>
        <v>0</v>
      </c>
      <c r="L80" s="43">
        <f t="shared" si="24"/>
        <v>0</v>
      </c>
      <c r="M80" s="43">
        <f t="shared" si="24"/>
        <v>0</v>
      </c>
      <c r="N80" s="43">
        <f t="shared" si="24"/>
        <v>0</v>
      </c>
      <c r="O80" s="43">
        <f t="shared" si="24"/>
        <v>0</v>
      </c>
    </row>
    <row r="81" spans="2:15" outlineLevel="1">
      <c r="B81" s="44"/>
      <c r="C81" s="98"/>
      <c r="D81" s="97"/>
      <c r="E81" s="97"/>
      <c r="F81" s="46"/>
      <c r="G81" s="46"/>
      <c r="H81" s="46"/>
      <c r="I81" s="46"/>
      <c r="J81" s="46"/>
      <c r="K81" s="44"/>
      <c r="L81" s="44"/>
      <c r="M81" s="44"/>
      <c r="N81" s="44"/>
      <c r="O81" s="44"/>
    </row>
    <row r="82" spans="2:15" outlineLevel="1">
      <c r="B82" s="89" t="s">
        <v>95</v>
      </c>
      <c r="C82" s="89"/>
      <c r="D82" s="88"/>
      <c r="E82" s="57">
        <f>E71-E75+E80</f>
        <v>0</v>
      </c>
      <c r="F82" s="57">
        <f>F71-F75+F80</f>
        <v>0</v>
      </c>
      <c r="G82" s="57">
        <f>G71-G75+G80</f>
        <v>0</v>
      </c>
      <c r="H82" s="57">
        <f>H71-H75+H80</f>
        <v>0</v>
      </c>
      <c r="I82" s="57">
        <f>I71-I75+I80</f>
        <v>0</v>
      </c>
      <c r="J82" s="57">
        <f>J71+J75+J80</f>
        <v>0</v>
      </c>
      <c r="K82" s="57">
        <f>K71-K75+K80</f>
        <v>0</v>
      </c>
      <c r="L82" s="57">
        <f>L71-L75+L80</f>
        <v>0</v>
      </c>
      <c r="M82" s="57">
        <f>M71-M75+M80</f>
        <v>0</v>
      </c>
      <c r="N82" s="57">
        <f>N71-N75+N80</f>
        <v>0</v>
      </c>
      <c r="O82" s="57">
        <f>O71-O75+O80</f>
        <v>0</v>
      </c>
    </row>
    <row r="83" spans="2:15" outlineLevel="1">
      <c r="B83" s="89" t="s">
        <v>96</v>
      </c>
      <c r="C83" s="89"/>
      <c r="D83" s="88"/>
      <c r="E83" s="88"/>
      <c r="F83" s="98">
        <f>E84</f>
        <v>0</v>
      </c>
      <c r="G83" s="98">
        <f>F84</f>
        <v>0</v>
      </c>
      <c r="H83" s="98">
        <f>G84</f>
        <v>0</v>
      </c>
      <c r="I83" s="98">
        <f>H84</f>
        <v>0</v>
      </c>
      <c r="J83" s="57">
        <f>E84</f>
        <v>0</v>
      </c>
      <c r="K83" s="98">
        <f>I84</f>
        <v>0</v>
      </c>
      <c r="L83" s="98">
        <f>+K84</f>
        <v>0</v>
      </c>
      <c r="M83" s="98">
        <f>+L84</f>
        <v>0</v>
      </c>
      <c r="N83" s="98">
        <f>+M84</f>
        <v>0</v>
      </c>
      <c r="O83" s="98">
        <f>J84</f>
        <v>0</v>
      </c>
    </row>
    <row r="84" spans="2:15" outlineLevel="1">
      <c r="B84" s="41" t="s">
        <v>97</v>
      </c>
      <c r="C84" s="90"/>
      <c r="D84" s="295"/>
      <c r="E84" s="43">
        <f t="shared" ref="E84:N84" si="25">SUM(E82:E83)</f>
        <v>0</v>
      </c>
      <c r="F84" s="43">
        <f t="shared" si="25"/>
        <v>0</v>
      </c>
      <c r="G84" s="43">
        <f t="shared" si="25"/>
        <v>0</v>
      </c>
      <c r="H84" s="43">
        <f t="shared" si="25"/>
        <v>0</v>
      </c>
      <c r="I84" s="43">
        <f t="shared" si="25"/>
        <v>0</v>
      </c>
      <c r="J84" s="43">
        <f>I84</f>
        <v>0</v>
      </c>
      <c r="K84" s="43">
        <f t="shared" si="25"/>
        <v>0</v>
      </c>
      <c r="L84" s="43">
        <f t="shared" si="25"/>
        <v>0</v>
      </c>
      <c r="M84" s="43">
        <f t="shared" si="25"/>
        <v>0</v>
      </c>
      <c r="N84" s="43">
        <f t="shared" si="25"/>
        <v>0</v>
      </c>
      <c r="O84" s="43">
        <f>N84</f>
        <v>0</v>
      </c>
    </row>
    <row r="85" spans="2:15" outlineLevel="1">
      <c r="B85" s="38"/>
      <c r="C85" s="89"/>
      <c r="D85" s="88"/>
      <c r="E85" s="88"/>
      <c r="F85" s="46"/>
      <c r="G85" s="47"/>
      <c r="H85" s="47"/>
      <c r="I85" s="47"/>
      <c r="J85" s="47"/>
      <c r="K85" s="89"/>
      <c r="L85" s="89"/>
      <c r="M85" s="89"/>
      <c r="N85" s="89"/>
      <c r="O85" s="89"/>
    </row>
    <row r="86" spans="2:15" outlineLevel="1">
      <c r="B86" s="53" t="s">
        <v>82</v>
      </c>
      <c r="C86" s="54"/>
      <c r="D86" s="55"/>
      <c r="E86" s="56">
        <f t="shared" ref="E86:O86" si="26">E84-E47</f>
        <v>0</v>
      </c>
      <c r="F86" s="56">
        <f t="shared" si="26"/>
        <v>0</v>
      </c>
      <c r="G86" s="56">
        <f t="shared" si="26"/>
        <v>0</v>
      </c>
      <c r="H86" s="56">
        <f t="shared" si="26"/>
        <v>0</v>
      </c>
      <c r="I86" s="56">
        <f t="shared" si="26"/>
        <v>0</v>
      </c>
      <c r="J86" s="56">
        <f t="shared" si="26"/>
        <v>0</v>
      </c>
      <c r="K86" s="56">
        <f t="shared" si="26"/>
        <v>0</v>
      </c>
      <c r="L86" s="56">
        <f t="shared" si="26"/>
        <v>0</v>
      </c>
      <c r="M86" s="56">
        <f t="shared" si="26"/>
        <v>0</v>
      </c>
      <c r="N86" s="56">
        <f t="shared" si="26"/>
        <v>0</v>
      </c>
      <c r="O86" s="56">
        <f t="shared" si="26"/>
        <v>0</v>
      </c>
    </row>
    <row r="87" spans="2:15" outlineLevel="1">
      <c r="B87" s="2"/>
      <c r="F87" s="11"/>
      <c r="G87" s="5"/>
      <c r="H87" s="5"/>
      <c r="I87" s="5"/>
      <c r="J87" s="5"/>
    </row>
    <row r="88" spans="2:15">
      <c r="F88" s="5"/>
      <c r="G88" s="5"/>
      <c r="H88" s="5"/>
      <c r="I88" s="5"/>
      <c r="J88" s="5"/>
    </row>
    <row r="89" spans="2:15" ht="18">
      <c r="B89" s="66" t="s">
        <v>98</v>
      </c>
      <c r="C89" s="66"/>
      <c r="D89" s="66"/>
      <c r="E89" s="66"/>
      <c r="F89" s="66"/>
      <c r="G89" s="66"/>
      <c r="H89" s="66"/>
      <c r="I89" s="66"/>
      <c r="J89" s="66"/>
      <c r="K89" s="66"/>
      <c r="L89" s="66"/>
      <c r="M89" s="66"/>
      <c r="N89" s="66"/>
      <c r="O89" s="66"/>
    </row>
    <row r="90" spans="2:15" outlineLevel="1">
      <c r="B90" s="38" t="s">
        <v>99</v>
      </c>
      <c r="C90" s="89"/>
      <c r="D90" s="88"/>
      <c r="E90" s="88"/>
      <c r="F90" s="89"/>
      <c r="G90" s="47"/>
      <c r="H90" s="47"/>
      <c r="I90" s="47"/>
      <c r="J90" s="47"/>
      <c r="K90" s="89"/>
      <c r="L90" s="89"/>
      <c r="M90" s="89"/>
      <c r="N90" s="89"/>
      <c r="O90" s="89"/>
    </row>
    <row r="91" spans="2:15" outlineLevel="1">
      <c r="B91" s="89" t="s">
        <v>70</v>
      </c>
      <c r="C91" s="89"/>
      <c r="D91" s="88"/>
      <c r="E91" s="88">
        <v>0</v>
      </c>
      <c r="F91" s="89">
        <v>0</v>
      </c>
      <c r="G91" s="89">
        <v>0</v>
      </c>
      <c r="H91" s="89">
        <v>0</v>
      </c>
      <c r="I91" s="89">
        <v>0</v>
      </c>
      <c r="J91" s="89">
        <v>0</v>
      </c>
      <c r="K91" s="89">
        <v>0</v>
      </c>
      <c r="L91" s="89">
        <v>0</v>
      </c>
      <c r="M91" s="89">
        <v>0</v>
      </c>
      <c r="N91" s="89">
        <v>0</v>
      </c>
      <c r="O91" s="89">
        <v>0</v>
      </c>
    </row>
    <row r="92" spans="2:15" outlineLevel="1">
      <c r="B92" s="89" t="s">
        <v>71</v>
      </c>
      <c r="C92" s="89"/>
      <c r="D92" s="88"/>
      <c r="E92" s="88">
        <f t="shared" ref="E92:O92" si="27">E49</f>
        <v>0</v>
      </c>
      <c r="F92" s="88">
        <f t="shared" si="27"/>
        <v>0</v>
      </c>
      <c r="G92" s="88">
        <f t="shared" si="27"/>
        <v>0</v>
      </c>
      <c r="H92" s="88">
        <f t="shared" si="27"/>
        <v>0</v>
      </c>
      <c r="I92" s="88">
        <f t="shared" si="27"/>
        <v>0</v>
      </c>
      <c r="J92" s="89">
        <f t="shared" si="27"/>
        <v>0</v>
      </c>
      <c r="K92" s="89">
        <f t="shared" si="27"/>
        <v>0</v>
      </c>
      <c r="L92" s="89">
        <f t="shared" si="27"/>
        <v>0</v>
      </c>
      <c r="M92" s="89">
        <f t="shared" si="27"/>
        <v>0</v>
      </c>
      <c r="N92" s="89">
        <f t="shared" si="27"/>
        <v>0</v>
      </c>
      <c r="O92" s="89">
        <f t="shared" si="27"/>
        <v>0</v>
      </c>
    </row>
    <row r="93" spans="2:15" outlineLevel="1">
      <c r="B93" s="89" t="s">
        <v>75</v>
      </c>
      <c r="C93" s="89"/>
      <c r="D93" s="88"/>
      <c r="E93" s="88">
        <f>E54</f>
        <v>0</v>
      </c>
      <c r="F93" s="88">
        <f>F54</f>
        <v>0</v>
      </c>
      <c r="G93" s="88">
        <f t="shared" ref="G93:O93" si="28">G54</f>
        <v>0</v>
      </c>
      <c r="H93" s="88">
        <f t="shared" si="28"/>
        <v>0</v>
      </c>
      <c r="I93" s="88">
        <f t="shared" si="28"/>
        <v>0</v>
      </c>
      <c r="J93" s="88">
        <f t="shared" si="28"/>
        <v>0</v>
      </c>
      <c r="K93" s="88">
        <f t="shared" si="28"/>
        <v>0</v>
      </c>
      <c r="L93" s="88">
        <f t="shared" si="28"/>
        <v>0</v>
      </c>
      <c r="M93" s="88">
        <f t="shared" si="28"/>
        <v>0</v>
      </c>
      <c r="N93" s="88">
        <f t="shared" si="28"/>
        <v>0</v>
      </c>
      <c r="O93" s="88">
        <f t="shared" si="28"/>
        <v>0</v>
      </c>
    </row>
    <row r="94" spans="2:15" outlineLevel="1">
      <c r="B94" s="90" t="s">
        <v>100</v>
      </c>
      <c r="C94" s="90"/>
      <c r="D94" s="295"/>
      <c r="E94" s="90">
        <f t="shared" ref="E94:O94" si="29">E91+E92-E93</f>
        <v>0</v>
      </c>
      <c r="F94" s="90">
        <f t="shared" si="29"/>
        <v>0</v>
      </c>
      <c r="G94" s="90">
        <f t="shared" si="29"/>
        <v>0</v>
      </c>
      <c r="H94" s="90">
        <f t="shared" si="29"/>
        <v>0</v>
      </c>
      <c r="I94" s="90">
        <f t="shared" si="29"/>
        <v>0</v>
      </c>
      <c r="J94" s="90">
        <f t="shared" si="29"/>
        <v>0</v>
      </c>
      <c r="K94" s="90">
        <f t="shared" si="29"/>
        <v>0</v>
      </c>
      <c r="L94" s="90">
        <f t="shared" si="29"/>
        <v>0</v>
      </c>
      <c r="M94" s="90">
        <f t="shared" si="29"/>
        <v>0</v>
      </c>
      <c r="N94" s="90">
        <f t="shared" si="29"/>
        <v>0</v>
      </c>
      <c r="O94" s="90">
        <f t="shared" si="29"/>
        <v>0</v>
      </c>
    </row>
    <row r="95" spans="2:15" outlineLevel="1">
      <c r="B95" s="89" t="s">
        <v>101</v>
      </c>
      <c r="C95" s="89"/>
      <c r="D95" s="88"/>
      <c r="E95" s="89">
        <f>E94-C94</f>
        <v>0</v>
      </c>
      <c r="F95" s="89">
        <f>F94-E94</f>
        <v>0</v>
      </c>
      <c r="G95" s="89">
        <f>G94-F94</f>
        <v>0</v>
      </c>
      <c r="H95" s="89">
        <f>H94-G94</f>
        <v>0</v>
      </c>
      <c r="I95" s="89">
        <f>I94-H94</f>
        <v>0</v>
      </c>
      <c r="J95" s="89">
        <f>SUM(F95:I95)</f>
        <v>0</v>
      </c>
      <c r="K95" s="89">
        <f>K94-I94</f>
        <v>0</v>
      </c>
      <c r="L95" s="89">
        <f>L94-K94</f>
        <v>0</v>
      </c>
      <c r="M95" s="89">
        <f>M94-L94</f>
        <v>0</v>
      </c>
      <c r="N95" s="89">
        <f>N94-M94</f>
        <v>0</v>
      </c>
      <c r="O95" s="89">
        <f>O94-N94</f>
        <v>0</v>
      </c>
    </row>
    <row r="96" spans="2:15" outlineLevel="1">
      <c r="B96" s="89"/>
      <c r="C96" s="89"/>
      <c r="D96" s="88"/>
      <c r="E96" s="88"/>
      <c r="F96" s="89"/>
      <c r="G96" s="89"/>
      <c r="H96" s="89"/>
      <c r="I96" s="89"/>
      <c r="J96" s="89"/>
      <c r="K96" s="89"/>
      <c r="L96" s="89"/>
      <c r="M96" s="89"/>
      <c r="N96" s="89"/>
      <c r="O96" s="89"/>
    </row>
    <row r="97" spans="2:15" outlineLevel="1">
      <c r="B97" s="38" t="s">
        <v>102</v>
      </c>
      <c r="C97" s="89"/>
      <c r="D97" s="88"/>
      <c r="E97" s="88"/>
      <c r="F97" s="89"/>
      <c r="G97" s="89"/>
      <c r="H97" s="89"/>
      <c r="I97" s="89"/>
      <c r="J97" s="89"/>
      <c r="K97" s="89"/>
      <c r="L97" s="89"/>
      <c r="M97" s="89"/>
      <c r="N97" s="89"/>
      <c r="O97" s="89"/>
    </row>
    <row r="98" spans="2:15" outlineLevel="1">
      <c r="B98" s="89" t="s">
        <v>103</v>
      </c>
      <c r="C98" s="89"/>
      <c r="D98" s="88"/>
      <c r="E98" s="88">
        <v>0</v>
      </c>
      <c r="F98" s="89">
        <f>E101</f>
        <v>0</v>
      </c>
      <c r="G98" s="89">
        <f>F101</f>
        <v>0</v>
      </c>
      <c r="H98" s="89">
        <f>G101</f>
        <v>0</v>
      </c>
      <c r="I98" s="89">
        <f>H101</f>
        <v>0</v>
      </c>
      <c r="J98" s="89">
        <f>I98</f>
        <v>0</v>
      </c>
      <c r="K98" s="89">
        <f>I101</f>
        <v>0</v>
      </c>
      <c r="L98" s="89">
        <f>K101</f>
        <v>0</v>
      </c>
      <c r="M98" s="89">
        <f>L101</f>
        <v>0</v>
      </c>
      <c r="N98" s="89">
        <f>M101</f>
        <v>0</v>
      </c>
      <c r="O98" s="89">
        <f>N98</f>
        <v>0</v>
      </c>
    </row>
    <row r="99" spans="2:15" outlineLevel="1">
      <c r="B99" s="89" t="s">
        <v>104</v>
      </c>
      <c r="C99" s="89"/>
      <c r="D99" s="88"/>
      <c r="E99" s="88">
        <f>'Expense Drivers'!F83</f>
        <v>0</v>
      </c>
      <c r="F99" s="88">
        <f>F21</f>
        <v>0</v>
      </c>
      <c r="G99" s="88">
        <f>G21</f>
        <v>0</v>
      </c>
      <c r="H99" s="88">
        <f>H21</f>
        <v>0</v>
      </c>
      <c r="I99" s="88">
        <f>I21</f>
        <v>0</v>
      </c>
      <c r="J99" s="89">
        <v>0</v>
      </c>
      <c r="K99" s="89">
        <f>+K21</f>
        <v>0</v>
      </c>
      <c r="L99" s="89">
        <f>+L21</f>
        <v>0</v>
      </c>
      <c r="M99" s="89">
        <f>+M21</f>
        <v>0</v>
      </c>
      <c r="N99" s="89">
        <f>+N21</f>
        <v>0</v>
      </c>
      <c r="O99" s="89">
        <f>+O21</f>
        <v>0</v>
      </c>
    </row>
    <row r="100" spans="2:15" outlineLevel="1">
      <c r="B100" s="89" t="s">
        <v>105</v>
      </c>
      <c r="C100" s="89"/>
      <c r="D100" s="50"/>
      <c r="E100" s="50"/>
      <c r="F100" s="89">
        <f>F98*(F14/4)</f>
        <v>0</v>
      </c>
      <c r="G100" s="89">
        <f t="shared" ref="G100:N100" si="30">G98*(G14/4)</f>
        <v>0</v>
      </c>
      <c r="H100" s="89">
        <f t="shared" si="30"/>
        <v>0</v>
      </c>
      <c r="I100" s="89">
        <f t="shared" si="30"/>
        <v>0</v>
      </c>
      <c r="J100" s="89">
        <f>SUM(F100:I100)</f>
        <v>0</v>
      </c>
      <c r="K100" s="89">
        <f t="shared" si="30"/>
        <v>0</v>
      </c>
      <c r="L100" s="89">
        <f t="shared" si="30"/>
        <v>0</v>
      </c>
      <c r="M100" s="89">
        <f t="shared" si="30"/>
        <v>0</v>
      </c>
      <c r="N100" s="89">
        <f t="shared" si="30"/>
        <v>0</v>
      </c>
      <c r="O100" s="89">
        <f>SUM(K100:N100)</f>
        <v>0</v>
      </c>
    </row>
    <row r="101" spans="2:15" outlineLevel="1">
      <c r="B101" s="90" t="s">
        <v>106</v>
      </c>
      <c r="C101" s="90"/>
      <c r="D101" s="295"/>
      <c r="E101" s="90">
        <f t="shared" ref="E101:O101" si="31">E98+E99-E100</f>
        <v>0</v>
      </c>
      <c r="F101" s="90">
        <f t="shared" si="31"/>
        <v>0</v>
      </c>
      <c r="G101" s="90">
        <f t="shared" si="31"/>
        <v>0</v>
      </c>
      <c r="H101" s="90">
        <f t="shared" si="31"/>
        <v>0</v>
      </c>
      <c r="I101" s="90">
        <f t="shared" si="31"/>
        <v>0</v>
      </c>
      <c r="J101" s="90">
        <f t="shared" si="31"/>
        <v>0</v>
      </c>
      <c r="K101" s="90">
        <f t="shared" si="31"/>
        <v>0</v>
      </c>
      <c r="L101" s="90">
        <f t="shared" si="31"/>
        <v>0</v>
      </c>
      <c r="M101" s="90">
        <f t="shared" si="31"/>
        <v>0</v>
      </c>
      <c r="N101" s="90">
        <f t="shared" si="31"/>
        <v>0</v>
      </c>
      <c r="O101" s="90">
        <f t="shared" si="31"/>
        <v>0</v>
      </c>
    </row>
    <row r="102" spans="2:15" outlineLevel="1">
      <c r="B102" s="89"/>
      <c r="C102" s="89"/>
      <c r="D102" s="88"/>
      <c r="E102" s="88"/>
      <c r="F102" s="89"/>
      <c r="G102" s="89"/>
      <c r="H102" s="89"/>
      <c r="I102" s="89"/>
      <c r="J102" s="89"/>
      <c r="K102" s="89"/>
      <c r="L102" s="89"/>
      <c r="M102" s="89"/>
      <c r="N102" s="89"/>
      <c r="O102" s="89"/>
    </row>
    <row r="103" spans="2:15" outlineLevel="1">
      <c r="B103" s="38" t="s">
        <v>107</v>
      </c>
      <c r="C103" s="89"/>
      <c r="D103" s="88"/>
      <c r="E103" s="88"/>
      <c r="F103" s="89"/>
      <c r="G103" s="89"/>
      <c r="H103" s="89"/>
      <c r="I103" s="89"/>
      <c r="J103" s="89"/>
      <c r="K103" s="89"/>
      <c r="L103" s="89"/>
      <c r="M103" s="89"/>
      <c r="N103" s="89"/>
      <c r="O103" s="89"/>
    </row>
    <row r="104" spans="2:15" outlineLevel="1">
      <c r="B104" s="89" t="s">
        <v>108</v>
      </c>
      <c r="C104" s="89"/>
      <c r="D104" s="88"/>
      <c r="E104" s="88"/>
      <c r="F104" s="89">
        <f>E106</f>
        <v>0</v>
      </c>
      <c r="G104" s="89">
        <f>F106</f>
        <v>0</v>
      </c>
      <c r="H104" s="89">
        <f>G106</f>
        <v>0</v>
      </c>
      <c r="I104" s="89">
        <f>H106</f>
        <v>0</v>
      </c>
      <c r="J104" s="89">
        <f>I104</f>
        <v>0</v>
      </c>
      <c r="K104" s="89">
        <f>I106</f>
        <v>0</v>
      </c>
      <c r="L104" s="89">
        <f>K106</f>
        <v>0</v>
      </c>
      <c r="M104" s="89">
        <f>L106</f>
        <v>0</v>
      </c>
      <c r="N104" s="89">
        <f>M106</f>
        <v>0</v>
      </c>
      <c r="O104" s="89">
        <f>J104</f>
        <v>0</v>
      </c>
    </row>
    <row r="105" spans="2:15" outlineLevel="1">
      <c r="B105" s="89" t="s">
        <v>109</v>
      </c>
      <c r="C105" s="89"/>
      <c r="D105" s="88"/>
      <c r="E105" s="88">
        <f>E22</f>
        <v>0</v>
      </c>
      <c r="F105" s="88">
        <f>F22</f>
        <v>0</v>
      </c>
      <c r="G105" s="88">
        <f>G22</f>
        <v>0</v>
      </c>
      <c r="H105" s="88">
        <f>H22</f>
        <v>0</v>
      </c>
      <c r="I105" s="88">
        <f>I22</f>
        <v>0</v>
      </c>
      <c r="J105" s="89">
        <f>SUM(F105:I105)</f>
        <v>0</v>
      </c>
      <c r="K105" s="92">
        <f>K22</f>
        <v>0</v>
      </c>
      <c r="L105" s="92">
        <f>L22</f>
        <v>0</v>
      </c>
      <c r="M105" s="92">
        <f>M22</f>
        <v>0</v>
      </c>
      <c r="N105" s="92">
        <f>N22</f>
        <v>0</v>
      </c>
      <c r="O105" s="92">
        <f>SUM(K105:N105)</f>
        <v>0</v>
      </c>
    </row>
    <row r="106" spans="2:15" outlineLevel="1">
      <c r="B106" s="90" t="s">
        <v>110</v>
      </c>
      <c r="C106" s="90"/>
      <c r="D106" s="295"/>
      <c r="E106" s="90">
        <f>SUM(E104:E105)</f>
        <v>0</v>
      </c>
      <c r="F106" s="90">
        <f>SUM(F104:F105)</f>
        <v>0</v>
      </c>
      <c r="G106" s="90">
        <f>SUM(G104:G105)</f>
        <v>0</v>
      </c>
      <c r="H106" s="90">
        <f>SUM(H104:H105)</f>
        <v>0</v>
      </c>
      <c r="I106" s="90">
        <f>SUM(I104:I105)</f>
        <v>0</v>
      </c>
      <c r="J106" s="90">
        <f>I106</f>
        <v>0</v>
      </c>
      <c r="K106" s="90">
        <f>SUM(K104:K105)</f>
        <v>0</v>
      </c>
      <c r="L106" s="90">
        <f>SUM(L104:L105)</f>
        <v>0</v>
      </c>
      <c r="M106" s="90">
        <f>SUM(M104:M105)</f>
        <v>0</v>
      </c>
      <c r="N106" s="90">
        <f>SUM(N104:N105)</f>
        <v>0</v>
      </c>
      <c r="O106" s="90">
        <f>SUM(O104:O105)</f>
        <v>0</v>
      </c>
    </row>
    <row r="107" spans="2:15" outlineLevel="1">
      <c r="B107" s="89" t="s">
        <v>111</v>
      </c>
      <c r="C107" s="89"/>
      <c r="D107" s="50"/>
      <c r="E107" s="50"/>
      <c r="F107" s="89">
        <f>'Interest Table'!I10</f>
        <v>0</v>
      </c>
      <c r="G107" s="89">
        <f>'Interest Table'!I13-'Interest Table'!I10</f>
        <v>0</v>
      </c>
      <c r="H107" s="89">
        <f>'Interest Table'!I16-'Interest Table'!I13</f>
        <v>0</v>
      </c>
      <c r="I107" s="89">
        <f>'Interest Table'!I19-'Interest Table'!I16</f>
        <v>0</v>
      </c>
      <c r="J107" s="89">
        <f>SUM(F107:I107)</f>
        <v>0</v>
      </c>
      <c r="K107" s="89">
        <f>'Interest Table'!I22-'Interest Table'!I19</f>
        <v>0</v>
      </c>
      <c r="L107" s="89">
        <f>'Interest Table'!I25-'Interest Table'!I22</f>
        <v>0</v>
      </c>
      <c r="M107" s="89">
        <f>'Interest Table'!I28-'Interest Table'!I25</f>
        <v>0</v>
      </c>
      <c r="N107" s="89">
        <f>'Interest Table'!I31-'Interest Table'!I28</f>
        <v>0</v>
      </c>
      <c r="O107" s="89">
        <f>SUM(K107:N108)</f>
        <v>0</v>
      </c>
    </row>
    <row r="108" spans="2:15" outlineLevel="1">
      <c r="F108" s="5"/>
      <c r="G108" s="5"/>
      <c r="H108" s="12"/>
      <c r="I108" s="5"/>
      <c r="J108" s="5"/>
    </row>
    <row r="109" spans="2:15" outlineLevel="1">
      <c r="F109" s="5"/>
      <c r="G109" s="5"/>
      <c r="H109" s="5"/>
      <c r="I109" s="5"/>
      <c r="J109" s="5"/>
    </row>
    <row r="110" spans="2:15">
      <c r="F110" s="5"/>
      <c r="G110" s="5"/>
      <c r="H110" s="5"/>
      <c r="I110" s="5"/>
      <c r="J110" s="5"/>
    </row>
    <row r="111" spans="2:15" ht="18">
      <c r="B111" s="66" t="s">
        <v>112</v>
      </c>
      <c r="C111" s="66"/>
      <c r="D111" s="66"/>
      <c r="E111" s="66"/>
      <c r="F111" s="66"/>
      <c r="G111" s="66"/>
      <c r="H111" s="66"/>
      <c r="I111" s="66"/>
      <c r="J111" s="66"/>
      <c r="K111" s="66"/>
      <c r="L111" s="66"/>
      <c r="M111" s="66"/>
      <c r="N111" s="66"/>
      <c r="O111" s="66"/>
    </row>
    <row r="112" spans="2:15" outlineLevel="1"/>
    <row r="113" spans="2:15" outlineLevel="1"/>
    <row r="114" spans="2:15" outlineLevel="1"/>
    <row r="115" spans="2:15" outlineLevel="1"/>
    <row r="116" spans="2:15" outlineLevel="1"/>
    <row r="117" spans="2:15" outlineLevel="1"/>
    <row r="118" spans="2:15" outlineLevel="1"/>
    <row r="119" spans="2:15" outlineLevel="1"/>
    <row r="120" spans="2:15" outlineLevel="1"/>
    <row r="121" spans="2:15" outlineLevel="1"/>
    <row r="122" spans="2:15" outlineLevel="1"/>
    <row r="123" spans="2:15" outlineLevel="1"/>
    <row r="124" spans="2:15" outlineLevel="1">
      <c r="C124" s="296"/>
      <c r="D124" s="296"/>
      <c r="E124" s="296"/>
    </row>
    <row r="125" spans="2:15" outlineLevel="1">
      <c r="B125" s="296"/>
      <c r="C125" s="296"/>
      <c r="D125" s="296"/>
      <c r="E125" s="296"/>
    </row>
    <row r="126" spans="2:15" outlineLevel="1"/>
    <row r="127" spans="2:15" outlineLevel="1">
      <c r="B127" s="89" t="s">
        <v>113</v>
      </c>
      <c r="C127" s="89"/>
      <c r="D127" s="88"/>
      <c r="E127" s="88"/>
      <c r="F127" s="89">
        <f t="shared" ref="F127:O127" si="32">F27</f>
        <v>0</v>
      </c>
      <c r="G127" s="89">
        <f t="shared" si="32"/>
        <v>0</v>
      </c>
      <c r="H127" s="89">
        <f t="shared" si="32"/>
        <v>0</v>
      </c>
      <c r="I127" s="89">
        <f t="shared" si="32"/>
        <v>0</v>
      </c>
      <c r="J127" s="89">
        <f t="shared" si="32"/>
        <v>0</v>
      </c>
      <c r="K127" s="89">
        <f t="shared" si="32"/>
        <v>0</v>
      </c>
      <c r="L127" s="89">
        <f t="shared" si="32"/>
        <v>0</v>
      </c>
      <c r="M127" s="89">
        <f t="shared" si="32"/>
        <v>0</v>
      </c>
      <c r="N127" s="89">
        <f t="shared" si="32"/>
        <v>0</v>
      </c>
      <c r="O127" s="89">
        <f t="shared" si="32"/>
        <v>0</v>
      </c>
    </row>
    <row r="128" spans="2:15" outlineLevel="1">
      <c r="B128" s="89" t="s">
        <v>56</v>
      </c>
      <c r="C128" s="89"/>
      <c r="D128" s="88"/>
      <c r="E128" s="88"/>
      <c r="F128" s="89">
        <f t="shared" ref="F128:O128" si="33">F29</f>
        <v>0</v>
      </c>
      <c r="G128" s="89">
        <f t="shared" si="33"/>
        <v>0</v>
      </c>
      <c r="H128" s="89">
        <f t="shared" si="33"/>
        <v>0</v>
      </c>
      <c r="I128" s="89">
        <f t="shared" si="33"/>
        <v>0</v>
      </c>
      <c r="J128" s="89">
        <f t="shared" si="33"/>
        <v>0</v>
      </c>
      <c r="K128" s="89">
        <f t="shared" si="33"/>
        <v>0</v>
      </c>
      <c r="L128" s="89">
        <f t="shared" si="33"/>
        <v>0</v>
      </c>
      <c r="M128" s="89">
        <f t="shared" si="33"/>
        <v>0</v>
      </c>
      <c r="N128" s="89">
        <f t="shared" si="33"/>
        <v>0</v>
      </c>
      <c r="O128" s="89">
        <f t="shared" si="33"/>
        <v>0</v>
      </c>
    </row>
    <row r="129" spans="2:15" outlineLevel="1">
      <c r="B129" s="89" t="s">
        <v>114</v>
      </c>
      <c r="C129" s="89"/>
      <c r="D129" s="88"/>
      <c r="E129" s="88"/>
      <c r="F129" s="89">
        <f t="shared" ref="F129:O129" si="34">F38</f>
        <v>0</v>
      </c>
      <c r="G129" s="89">
        <f t="shared" si="34"/>
        <v>0</v>
      </c>
      <c r="H129" s="89">
        <f t="shared" si="34"/>
        <v>0</v>
      </c>
      <c r="I129" s="89">
        <f t="shared" si="34"/>
        <v>0</v>
      </c>
      <c r="J129" s="89">
        <f t="shared" si="34"/>
        <v>0</v>
      </c>
      <c r="K129" s="89">
        <f t="shared" si="34"/>
        <v>0</v>
      </c>
      <c r="L129" s="89">
        <f t="shared" si="34"/>
        <v>0</v>
      </c>
      <c r="M129" s="89">
        <f t="shared" si="34"/>
        <v>0</v>
      </c>
      <c r="N129" s="89">
        <f t="shared" si="34"/>
        <v>0</v>
      </c>
      <c r="O129" s="89">
        <f t="shared" si="34"/>
        <v>0</v>
      </c>
    </row>
    <row r="130" spans="2:15" outlineLevel="1">
      <c r="B130" s="89"/>
      <c r="C130" s="89"/>
      <c r="D130" s="88"/>
      <c r="E130" s="88"/>
      <c r="F130" s="89"/>
      <c r="G130" s="89"/>
      <c r="H130" s="89"/>
      <c r="I130" s="89"/>
      <c r="K130" s="89"/>
    </row>
    <row r="131" spans="2:15" outlineLevel="1">
      <c r="B131" s="89" t="s">
        <v>84</v>
      </c>
      <c r="C131" s="89"/>
      <c r="D131" s="88"/>
      <c r="E131" s="88"/>
      <c r="F131" s="89">
        <f t="shared" ref="F131:O131" si="35">F71</f>
        <v>0</v>
      </c>
      <c r="G131" s="89">
        <f t="shared" si="35"/>
        <v>0</v>
      </c>
      <c r="H131" s="89">
        <f t="shared" si="35"/>
        <v>0</v>
      </c>
      <c r="I131" s="89">
        <f t="shared" si="35"/>
        <v>0</v>
      </c>
      <c r="J131" s="89">
        <f t="shared" si="35"/>
        <v>0</v>
      </c>
      <c r="K131" s="89">
        <f t="shared" si="35"/>
        <v>0</v>
      </c>
      <c r="L131" s="89">
        <f t="shared" si="35"/>
        <v>0</v>
      </c>
      <c r="M131" s="89">
        <f t="shared" si="35"/>
        <v>0</v>
      </c>
      <c r="N131" s="89">
        <f t="shared" si="35"/>
        <v>0</v>
      </c>
      <c r="O131" s="89">
        <f t="shared" si="35"/>
        <v>0</v>
      </c>
    </row>
    <row r="132" spans="2:15" outlineLevel="1">
      <c r="B132" s="89"/>
      <c r="C132" s="89"/>
      <c r="D132" s="88"/>
      <c r="E132" s="88"/>
      <c r="F132" s="89"/>
      <c r="G132" s="89"/>
      <c r="H132" s="89"/>
      <c r="I132" s="89"/>
      <c r="J132" s="89"/>
    </row>
    <row r="133" spans="2:15" outlineLevel="1">
      <c r="B133" s="89"/>
      <c r="C133" s="89"/>
      <c r="D133" s="88"/>
      <c r="E133" s="88"/>
      <c r="F133" s="89"/>
      <c r="G133" s="89"/>
      <c r="H133" s="89"/>
      <c r="I133" s="89"/>
      <c r="J133" s="89"/>
    </row>
    <row r="134" spans="2:15" outlineLevel="1">
      <c r="B134" s="89"/>
      <c r="C134" s="89"/>
      <c r="D134" s="88"/>
      <c r="E134" s="88"/>
      <c r="F134" s="89"/>
      <c r="G134" s="89"/>
      <c r="H134" s="89"/>
      <c r="I134" s="89"/>
      <c r="J134" s="89"/>
    </row>
  </sheetData>
  <mergeCells count="3">
    <mergeCell ref="F2:I2"/>
    <mergeCell ref="K2:N2"/>
    <mergeCell ref="R13:S13"/>
  </mergeCells>
  <conditionalFormatting sqref="F4:O4">
    <cfRule type="containsText" dxfId="13" priority="3" operator="containsText" text="OK">
      <formula>NOT(ISERROR(SEARCH("OK",F4)))</formula>
    </cfRule>
    <cfRule type="containsText" dxfId="12" priority="4" operator="containsText" text="ERROR">
      <formula>NOT(ISERROR(SEARCH("ERROR",F4)))</formula>
    </cfRule>
  </conditionalFormatting>
  <conditionalFormatting sqref="E4">
    <cfRule type="containsText" dxfId="11" priority="1" operator="containsText" text="OK">
      <formula>NOT(ISERROR(SEARCH("OK",E4)))</formula>
    </cfRule>
    <cfRule type="containsText" dxfId="10" priority="2" operator="containsText" text="ERROR">
      <formula>NOT(ISERROR(SEARCH("ERROR",E4)))</formula>
    </cfRule>
  </conditionalFormatting>
  <hyperlinks>
    <hyperlink ref="R13:S13" location="'Expense Drivers'!A1" display="Expense Drivers" xr:uid="{1B058CA2-5FD9-EA47-81D7-BB62AB2297EE}"/>
  </hyperlinks>
  <pageMargins left="0.70866141732283472" right="0.70866141732283472" top="0.74803149606299213" bottom="0.74803149606299213" header="0.31496062992125984" footer="0.31496062992125984"/>
  <pageSetup scale="62" fitToHeight="4" orientation="landscape" r:id="rId1"/>
  <rowBreaks count="3" manualBreakCount="3">
    <brk id="43" max="13" man="1"/>
    <brk id="64" max="13" man="1"/>
    <brk id="87" max="13" man="1"/>
  </rowBreaks>
  <ignoredErrors>
    <ignoredError sqref="J31:J32 J34:J36 J28:J29" formula="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0E6BE-BF98-054A-AEDC-1C45F6B15A42}">
  <dimension ref="A1:AK110"/>
  <sheetViews>
    <sheetView showGridLines="0" topLeftCell="A26" zoomScale="170" zoomScaleNormal="170" workbookViewId="0">
      <selection activeCell="E41" sqref="E41"/>
    </sheetView>
  </sheetViews>
  <sheetFormatPr baseColWidth="10" defaultColWidth="11.5" defaultRowHeight="15"/>
  <cols>
    <col min="1" max="1" width="1.83203125" customWidth="1"/>
    <col min="2" max="3" width="15.5" customWidth="1"/>
    <col min="4" max="4" width="12" customWidth="1"/>
    <col min="5" max="5" width="11.5" bestFit="1" customWidth="1"/>
    <col min="6" max="7" width="0.1640625" hidden="1" customWidth="1"/>
    <col min="8" max="8" width="10.1640625" hidden="1" customWidth="1"/>
    <col min="9" max="9" width="0.1640625" hidden="1" customWidth="1"/>
    <col min="10" max="10" width="12.6640625" bestFit="1" customWidth="1"/>
    <col min="11" max="13" width="11.5" hidden="1" customWidth="1"/>
    <col min="14" max="14" width="0.1640625" hidden="1" customWidth="1"/>
    <col min="15" max="15" width="11.5" customWidth="1"/>
    <col min="16" max="18" width="11.5" hidden="1" customWidth="1"/>
    <col min="19" max="19" width="0.1640625" hidden="1" customWidth="1"/>
    <col min="20" max="20" width="11.5" customWidth="1"/>
    <col min="21" max="25" width="11.5" hidden="1" customWidth="1"/>
    <col min="26" max="26" width="11.5" customWidth="1"/>
    <col min="27" max="31" width="11.5" hidden="1" customWidth="1"/>
    <col min="32" max="33" width="11.5" customWidth="1"/>
    <col min="34" max="38" width="9.1640625" customWidth="1"/>
    <col min="39" max="50" width="11.5" customWidth="1"/>
  </cols>
  <sheetData>
    <row r="1" spans="1:37" ht="16">
      <c r="A1" s="1"/>
      <c r="B1" s="1"/>
      <c r="C1" s="1"/>
      <c r="D1" s="7"/>
      <c r="E1" s="7"/>
      <c r="F1" s="1"/>
      <c r="G1" s="1"/>
      <c r="H1" s="1"/>
      <c r="I1" s="1"/>
      <c r="J1" s="1"/>
      <c r="K1" s="1"/>
      <c r="L1" s="1"/>
      <c r="M1" s="1"/>
      <c r="N1" s="1"/>
      <c r="O1" s="1"/>
    </row>
    <row r="2" spans="1:37" ht="16">
      <c r="A2" s="4"/>
      <c r="B2" s="61" t="s">
        <v>9</v>
      </c>
      <c r="C2" s="293"/>
      <c r="D2" s="294"/>
      <c r="E2" s="59" t="s">
        <v>10</v>
      </c>
      <c r="F2" s="428" t="s">
        <v>11</v>
      </c>
      <c r="G2" s="429"/>
      <c r="H2" s="429"/>
      <c r="I2" s="430"/>
      <c r="J2" s="58"/>
      <c r="K2" s="428" t="s">
        <v>12</v>
      </c>
      <c r="L2" s="429"/>
      <c r="M2" s="429"/>
      <c r="N2" s="430"/>
      <c r="O2" s="58"/>
      <c r="P2" s="428" t="s">
        <v>12</v>
      </c>
      <c r="Q2" s="429"/>
      <c r="R2" s="429"/>
      <c r="S2" s="430"/>
      <c r="T2" s="58"/>
      <c r="V2" s="428" t="s">
        <v>12</v>
      </c>
      <c r="W2" s="429"/>
      <c r="X2" s="429"/>
      <c r="Y2" s="430"/>
      <c r="Z2" s="58"/>
      <c r="AB2" s="428" t="s">
        <v>12</v>
      </c>
      <c r="AC2" s="429"/>
      <c r="AD2" s="429"/>
      <c r="AE2" s="430"/>
      <c r="AF2" s="58"/>
    </row>
    <row r="3" spans="1:37" ht="21">
      <c r="A3" s="4"/>
      <c r="B3" s="62" t="s">
        <v>13</v>
      </c>
      <c r="C3" s="63"/>
      <c r="D3" s="64"/>
      <c r="E3" s="60"/>
      <c r="F3" s="77" t="s">
        <v>14</v>
      </c>
      <c r="G3" s="78" t="s">
        <v>15</v>
      </c>
      <c r="H3" s="78" t="s">
        <v>16</v>
      </c>
      <c r="I3" s="78" t="s">
        <v>17</v>
      </c>
      <c r="J3" s="79" t="s">
        <v>18</v>
      </c>
      <c r="K3" s="80" t="s">
        <v>14</v>
      </c>
      <c r="L3" s="81" t="s">
        <v>15</v>
      </c>
      <c r="M3" s="81" t="s">
        <v>16</v>
      </c>
      <c r="N3" s="81" t="s">
        <v>17</v>
      </c>
      <c r="O3" s="82" t="s">
        <v>19</v>
      </c>
      <c r="P3" s="80" t="s">
        <v>14</v>
      </c>
      <c r="Q3" s="81" t="s">
        <v>15</v>
      </c>
      <c r="R3" s="81" t="s">
        <v>16</v>
      </c>
      <c r="S3" s="81" t="s">
        <v>17</v>
      </c>
      <c r="T3" s="82" t="s">
        <v>115</v>
      </c>
      <c r="V3" s="80" t="s">
        <v>14</v>
      </c>
      <c r="W3" s="81" t="s">
        <v>15</v>
      </c>
      <c r="X3" s="81" t="s">
        <v>16</v>
      </c>
      <c r="Y3" s="81" t="s">
        <v>17</v>
      </c>
      <c r="Z3" s="82" t="s">
        <v>116</v>
      </c>
      <c r="AB3" s="80" t="s">
        <v>14</v>
      </c>
      <c r="AC3" s="81" t="s">
        <v>15</v>
      </c>
      <c r="AD3" s="81" t="s">
        <v>16</v>
      </c>
      <c r="AE3" s="81" t="s">
        <v>17</v>
      </c>
      <c r="AF3" s="82" t="s">
        <v>117</v>
      </c>
    </row>
    <row r="4" spans="1:37" ht="16">
      <c r="A4" s="1"/>
      <c r="B4" s="89" t="s">
        <v>20</v>
      </c>
      <c r="C4" s="1"/>
      <c r="D4" s="7"/>
      <c r="E4" s="76" t="str">
        <f t="shared" ref="E4:J4" si="0">IFERROR(IF(ABS(E63)&gt;1,"ERROR","OK"),"OK")</f>
        <v>OK</v>
      </c>
      <c r="F4" s="76" t="str">
        <f t="shared" si="0"/>
        <v>OK</v>
      </c>
      <c r="G4" s="76" t="str">
        <f>IFERROR(IF(ABS(G63)&gt;1,"ERROR","OK"),"OK")</f>
        <v>OK</v>
      </c>
      <c r="H4" s="76" t="str">
        <f t="shared" si="0"/>
        <v>OK</v>
      </c>
      <c r="I4" s="76" t="str">
        <f t="shared" si="0"/>
        <v>OK</v>
      </c>
      <c r="J4" s="76" t="str">
        <f t="shared" si="0"/>
        <v>OK</v>
      </c>
      <c r="K4" s="76" t="str">
        <f t="shared" ref="K4:T4" si="1">IFERROR(IF(ABS(K63)&gt;1,"ERROR","OK"),"OK")</f>
        <v>OK</v>
      </c>
      <c r="L4" s="76" t="str">
        <f t="shared" si="1"/>
        <v>OK</v>
      </c>
      <c r="M4" s="76" t="str">
        <f t="shared" si="1"/>
        <v>OK</v>
      </c>
      <c r="N4" s="76" t="str">
        <f t="shared" si="1"/>
        <v>OK</v>
      </c>
      <c r="O4" s="76" t="str">
        <f t="shared" si="1"/>
        <v>OK</v>
      </c>
      <c r="P4" s="76" t="str">
        <f t="shared" si="1"/>
        <v>OK</v>
      </c>
      <c r="Q4" s="76" t="str">
        <f t="shared" si="1"/>
        <v>OK</v>
      </c>
      <c r="R4" s="76" t="str">
        <f t="shared" si="1"/>
        <v>OK</v>
      </c>
      <c r="S4" s="76" t="str">
        <f t="shared" si="1"/>
        <v>OK</v>
      </c>
      <c r="T4" s="76" t="str">
        <f t="shared" si="1"/>
        <v>OK</v>
      </c>
      <c r="V4" s="76" t="str">
        <f>IFERROR(IF(ABS(V63)&gt;1,"ERROR","OK"),"OK")</f>
        <v>OK</v>
      </c>
      <c r="W4" s="76" t="str">
        <f>IFERROR(IF(ABS(W63)&gt;1,"ERROR","OK"),"OK")</f>
        <v>OK</v>
      </c>
      <c r="X4" s="76" t="str">
        <f>IFERROR(IF(ABS(X63)&gt;1,"ERROR","OK"),"OK")</f>
        <v>OK</v>
      </c>
      <c r="Y4" s="76" t="str">
        <f>IFERROR(IF(ABS(Y63)&gt;1,"ERROR","OK"),"OK")</f>
        <v>OK</v>
      </c>
      <c r="Z4" s="76" t="str">
        <f>IFERROR(IF(ABS(Z63)&gt;1,"ERROR","OK"),"OK")</f>
        <v>OK</v>
      </c>
      <c r="AB4" s="76" t="str">
        <f>IFERROR(IF(ABS(AB63)&gt;1,"ERROR","OK"),"OK")</f>
        <v>OK</v>
      </c>
      <c r="AC4" s="76" t="str">
        <f>IFERROR(IF(ABS(AC63)&gt;1,"ERROR","OK"),"OK")</f>
        <v>OK</v>
      </c>
      <c r="AD4" s="76" t="str">
        <f>IFERROR(IF(ABS(AD63)&gt;1,"ERROR","OK"),"OK")</f>
        <v>OK</v>
      </c>
      <c r="AE4" s="76" t="str">
        <f>IFERROR(IF(ABS(AE63)&gt;1,"ERROR","OK"),"OK")</f>
        <v>OK</v>
      </c>
      <c r="AF4" s="76" t="str">
        <f>IFERROR(IF(ABS(AF63)&gt;1,"ERROR","OK"),"OK")</f>
        <v>OK</v>
      </c>
    </row>
    <row r="5" spans="1:37" ht="16">
      <c r="A5" s="1"/>
      <c r="B5" s="1"/>
      <c r="C5" s="1"/>
      <c r="D5" s="7"/>
      <c r="E5" s="7"/>
      <c r="F5" s="1"/>
      <c r="G5" s="1"/>
      <c r="H5" s="1"/>
      <c r="I5" s="1"/>
      <c r="J5" s="1"/>
      <c r="K5" s="1"/>
      <c r="L5" s="1"/>
      <c r="M5" s="1"/>
      <c r="N5" s="1"/>
      <c r="O5" s="1"/>
      <c r="P5" s="1"/>
      <c r="Q5" s="1"/>
      <c r="R5" s="1"/>
      <c r="S5" s="1"/>
      <c r="T5" s="1"/>
      <c r="V5" s="1"/>
      <c r="W5" s="1"/>
      <c r="X5" s="1"/>
      <c r="Y5" s="1"/>
      <c r="Z5" s="1"/>
      <c r="AB5" s="1"/>
      <c r="AC5" s="1"/>
      <c r="AD5" s="1"/>
      <c r="AE5" s="1"/>
      <c r="AF5" s="1"/>
    </row>
    <row r="6" spans="1:37" ht="19">
      <c r="A6" s="1"/>
      <c r="B6" s="65" t="s">
        <v>21</v>
      </c>
      <c r="C6" s="66"/>
      <c r="D6" s="66"/>
      <c r="E6" s="66"/>
      <c r="F6" s="66"/>
      <c r="G6" s="66"/>
      <c r="H6" s="66"/>
      <c r="I6" s="66"/>
      <c r="J6" s="66"/>
      <c r="K6" s="66"/>
      <c r="L6" s="66"/>
      <c r="M6" s="66"/>
      <c r="N6" s="66"/>
      <c r="O6" s="66"/>
      <c r="P6" s="66"/>
      <c r="Q6" s="66"/>
      <c r="R6" s="66"/>
      <c r="S6" s="66"/>
      <c r="T6" s="66"/>
      <c r="V6" s="66"/>
      <c r="W6" s="66"/>
      <c r="X6" s="66"/>
      <c r="Y6" s="66"/>
      <c r="Z6" s="66"/>
      <c r="AB6" s="66"/>
      <c r="AC6" s="66"/>
      <c r="AD6" s="66"/>
      <c r="AE6" s="66"/>
      <c r="AF6" s="66"/>
    </row>
    <row r="7" spans="1:37" ht="17" thickBot="1">
      <c r="A7" s="6"/>
      <c r="B7" s="38" t="s">
        <v>22</v>
      </c>
      <c r="C7" s="108"/>
      <c r="D7" s="109"/>
      <c r="E7" s="109"/>
      <c r="F7" s="108"/>
      <c r="G7" s="108"/>
      <c r="H7" s="108"/>
      <c r="I7" s="108"/>
      <c r="J7" s="108"/>
      <c r="K7" s="108"/>
      <c r="L7" s="108"/>
      <c r="M7" s="108"/>
      <c r="N7" s="108"/>
      <c r="O7" s="108"/>
      <c r="P7" s="108"/>
      <c r="Q7" s="108"/>
      <c r="R7" s="108"/>
      <c r="S7" s="108"/>
      <c r="T7" s="108"/>
      <c r="V7" s="108"/>
      <c r="W7" s="108"/>
      <c r="X7" s="108"/>
      <c r="Y7" s="108"/>
      <c r="Z7" s="108"/>
      <c r="AB7" s="108"/>
      <c r="AC7" s="108"/>
      <c r="AD7" s="108"/>
      <c r="AE7" s="108"/>
      <c r="AF7" s="108"/>
    </row>
    <row r="8" spans="1:37" ht="16">
      <c r="A8" s="1"/>
      <c r="B8" s="298" t="s">
        <v>23</v>
      </c>
      <c r="C8" s="299"/>
      <c r="D8" s="300"/>
      <c r="E8" s="400">
        <f>'3 Statement Model'!E8</f>
        <v>0</v>
      </c>
      <c r="F8" s="299">
        <v>0</v>
      </c>
      <c r="G8" s="303">
        <f>'Detailed Assumptions'!D10</f>
        <v>0</v>
      </c>
      <c r="H8" s="303">
        <f>'Detailed Assumptions'!E10</f>
        <v>0</v>
      </c>
      <c r="I8" s="303">
        <f>'Detailed Assumptions'!F10</f>
        <v>0</v>
      </c>
      <c r="J8" s="303">
        <f>'3 Statement Model'!J8</f>
        <v>0</v>
      </c>
      <c r="K8" s="303">
        <f>'Detailed Assumptions'!I10</f>
        <v>0</v>
      </c>
      <c r="L8" s="303">
        <f>'Detailed Assumptions'!J10</f>
        <v>0</v>
      </c>
      <c r="M8" s="303">
        <f>'Detailed Assumptions'!K10</f>
        <v>0</v>
      </c>
      <c r="N8" s="303">
        <f>'Detailed Assumptions'!L10</f>
        <v>0</v>
      </c>
      <c r="O8" s="303">
        <f>'3 Statement Model'!O8</f>
        <v>0</v>
      </c>
      <c r="P8" s="303">
        <f>'Detailed Assumptions'!O10</f>
        <v>0</v>
      </c>
      <c r="Q8" s="303">
        <f>'Detailed Assumptions'!P10</f>
        <v>0</v>
      </c>
      <c r="R8" s="303">
        <f>'Detailed Assumptions'!Q10</f>
        <v>0</v>
      </c>
      <c r="S8" s="303">
        <f>'Detailed Assumptions'!R10</f>
        <v>0</v>
      </c>
      <c r="T8" s="304">
        <v>0</v>
      </c>
      <c r="U8" s="402"/>
      <c r="V8" s="301">
        <f>'Detailed Assumptions'!U10</f>
        <v>0</v>
      </c>
      <c r="W8" s="301">
        <f>'Detailed Assumptions'!V10</f>
        <v>0</v>
      </c>
      <c r="X8" s="301">
        <f>'Detailed Assumptions'!W10</f>
        <v>0</v>
      </c>
      <c r="Y8" s="301">
        <f>'Detailed Assumptions'!X10</f>
        <v>0</v>
      </c>
      <c r="Z8" s="301">
        <v>0</v>
      </c>
      <c r="AA8" s="402"/>
      <c r="AB8" s="301">
        <f>'Detailed Assumptions'!AA10</f>
        <v>0</v>
      </c>
      <c r="AC8" s="301">
        <f>'Detailed Assumptions'!AB10</f>
        <v>0</v>
      </c>
      <c r="AD8" s="301">
        <f>'Detailed Assumptions'!AC10</f>
        <v>0</v>
      </c>
      <c r="AE8" s="301">
        <f>'Detailed Assumptions'!AD10</f>
        <v>0</v>
      </c>
      <c r="AF8" s="302">
        <v>0</v>
      </c>
      <c r="AH8" t="s">
        <v>24</v>
      </c>
    </row>
    <row r="9" spans="1:37" ht="16">
      <c r="A9" s="1"/>
      <c r="B9" s="305" t="s">
        <v>25</v>
      </c>
      <c r="C9" s="305"/>
      <c r="D9" s="306"/>
      <c r="E9" s="400">
        <f>'3 Statement Model'!E9</f>
        <v>0</v>
      </c>
      <c r="F9" s="308">
        <v>0</v>
      </c>
      <c r="G9" s="308">
        <v>0</v>
      </c>
      <c r="H9" s="308">
        <v>0</v>
      </c>
      <c r="I9" s="308">
        <v>0</v>
      </c>
      <c r="J9" s="308">
        <f>'3 Statement Model'!J9</f>
        <v>0</v>
      </c>
      <c r="K9" s="308">
        <v>0</v>
      </c>
      <c r="L9" s="308">
        <v>0</v>
      </c>
      <c r="M9" s="308">
        <v>0</v>
      </c>
      <c r="N9" s="308">
        <v>0</v>
      </c>
      <c r="O9" s="308">
        <f>'3 Statement Model'!O9</f>
        <v>0</v>
      </c>
      <c r="P9" s="308">
        <v>0</v>
      </c>
      <c r="Q9" s="308">
        <v>0</v>
      </c>
      <c r="R9" s="308">
        <v>0</v>
      </c>
      <c r="S9" s="308">
        <v>0</v>
      </c>
      <c r="T9" s="307">
        <f>IF(T27=0,0,T28/T27)</f>
        <v>0</v>
      </c>
      <c r="U9" s="403"/>
      <c r="V9" s="308">
        <v>0</v>
      </c>
      <c r="W9" s="308">
        <v>0</v>
      </c>
      <c r="X9" s="308">
        <v>0</v>
      </c>
      <c r="Y9" s="308">
        <v>0</v>
      </c>
      <c r="Z9" s="308">
        <f>IF(Z27=0,0,Z28/Z27)</f>
        <v>0</v>
      </c>
      <c r="AA9" s="403"/>
      <c r="AB9" s="308">
        <v>0</v>
      </c>
      <c r="AC9" s="308">
        <v>0</v>
      </c>
      <c r="AD9" s="308">
        <v>0</v>
      </c>
      <c r="AE9" s="308">
        <v>0</v>
      </c>
      <c r="AF9" s="309">
        <f>IF(AF27=0,0,AF28/AF27)</f>
        <v>0</v>
      </c>
      <c r="AH9" t="s">
        <v>26</v>
      </c>
    </row>
    <row r="10" spans="1:37" ht="16">
      <c r="A10" s="1"/>
      <c r="B10" s="305" t="s">
        <v>27</v>
      </c>
      <c r="C10" s="305"/>
      <c r="D10" s="306"/>
      <c r="E10" s="400">
        <f>'3 Statement Model'!E10</f>
        <v>0</v>
      </c>
      <c r="F10" s="305">
        <f>'Detailed Assumptions'!C19</f>
        <v>0</v>
      </c>
      <c r="G10" s="305">
        <f>'Detailed Assumptions'!D19</f>
        <v>0</v>
      </c>
      <c r="H10" s="305">
        <f>'Detailed Assumptions'!E19</f>
        <v>0</v>
      </c>
      <c r="I10" s="305">
        <f>'Detailed Assumptions'!F19</f>
        <v>0</v>
      </c>
      <c r="J10" s="308">
        <f>'3 Statement Model'!J31</f>
        <v>0</v>
      </c>
      <c r="K10" s="308">
        <f>'Detailed Assumptions'!I19</f>
        <v>0</v>
      </c>
      <c r="L10" s="308">
        <f>'Detailed Assumptions'!J19</f>
        <v>0</v>
      </c>
      <c r="M10" s="308">
        <f>'Detailed Assumptions'!K19</f>
        <v>0</v>
      </c>
      <c r="N10" s="308">
        <f>'Detailed Assumptions'!L19</f>
        <v>0</v>
      </c>
      <c r="O10" s="308">
        <f>'3 Statement Model'!O10</f>
        <v>0</v>
      </c>
      <c r="P10" s="305">
        <f>'Detailed Assumptions'!O19</f>
        <v>0</v>
      </c>
      <c r="Q10" s="305">
        <f>'Detailed Assumptions'!P19</f>
        <v>0</v>
      </c>
      <c r="R10" s="305">
        <f>'Detailed Assumptions'!Q19</f>
        <v>0</v>
      </c>
      <c r="S10" s="305">
        <f>'Detailed Assumptions'!R19</f>
        <v>0</v>
      </c>
      <c r="T10" s="307">
        <v>0</v>
      </c>
      <c r="U10" s="404"/>
      <c r="V10" s="308">
        <f>'Detailed Assumptions'!U19</f>
        <v>0</v>
      </c>
      <c r="W10" s="308">
        <f>'Detailed Assumptions'!V19</f>
        <v>0</v>
      </c>
      <c r="X10" s="308">
        <f>'Detailed Assumptions'!W19</f>
        <v>0</v>
      </c>
      <c r="Y10" s="308">
        <f>'Detailed Assumptions'!X19</f>
        <v>0</v>
      </c>
      <c r="Z10" s="308">
        <v>0</v>
      </c>
      <c r="AA10" s="404"/>
      <c r="AB10" s="308">
        <f>'Detailed Assumptions'!AA19</f>
        <v>0</v>
      </c>
      <c r="AC10" s="308">
        <f>'Detailed Assumptions'!AB19</f>
        <v>0</v>
      </c>
      <c r="AD10" s="308">
        <f>'Detailed Assumptions'!AC19</f>
        <v>0</v>
      </c>
      <c r="AE10" s="308">
        <f>'Detailed Assumptions'!AD19</f>
        <v>0</v>
      </c>
      <c r="AF10" s="309">
        <v>0</v>
      </c>
      <c r="AH10" t="s">
        <v>28</v>
      </c>
    </row>
    <row r="11" spans="1:37" ht="16">
      <c r="A11" s="1"/>
      <c r="B11" s="305" t="s">
        <v>29</v>
      </c>
      <c r="C11" s="305"/>
      <c r="D11" s="306"/>
      <c r="E11" s="400">
        <f>'3 Statement Model'!E11</f>
        <v>0</v>
      </c>
      <c r="F11" s="305">
        <f>'Detailed Assumptions'!C34</f>
        <v>0</v>
      </c>
      <c r="G11" s="305">
        <f>'Detailed Assumptions'!D34</f>
        <v>0</v>
      </c>
      <c r="H11" s="305">
        <f>'Detailed Assumptions'!E34</f>
        <v>0</v>
      </c>
      <c r="I11" s="305">
        <f>'Detailed Assumptions'!F34</f>
        <v>0</v>
      </c>
      <c r="J11" s="308">
        <f>'3 Statement Model'!J11</f>
        <v>0</v>
      </c>
      <c r="K11" s="401">
        <f>'Detailed Assumptions'!I34</f>
        <v>0</v>
      </c>
      <c r="L11" s="401">
        <f>'Detailed Assumptions'!J34</f>
        <v>0</v>
      </c>
      <c r="M11" s="401">
        <f>'Detailed Assumptions'!K34</f>
        <v>0</v>
      </c>
      <c r="N11" s="401">
        <f>'Detailed Assumptions'!L34</f>
        <v>0</v>
      </c>
      <c r="O11" s="308">
        <f>'3 Statement Model'!O11</f>
        <v>0</v>
      </c>
      <c r="P11" s="305">
        <f>'Detailed Assumptions'!O34</f>
        <v>0</v>
      </c>
      <c r="Q11" s="305">
        <f>'Detailed Assumptions'!P34</f>
        <v>0</v>
      </c>
      <c r="R11" s="305">
        <f>'Detailed Assumptions'!Q34</f>
        <v>0</v>
      </c>
      <c r="S11" s="305">
        <f>'Detailed Assumptions'!R34</f>
        <v>0</v>
      </c>
      <c r="T11" s="307">
        <f>IF(T27=0,0,T32/T27)</f>
        <v>0</v>
      </c>
      <c r="U11" s="308">
        <f t="shared" ref="U11:AF11" si="2">IF(U27=0,0,U32/U27)</f>
        <v>0</v>
      </c>
      <c r="V11" s="308">
        <f t="shared" si="2"/>
        <v>0</v>
      </c>
      <c r="W11" s="308">
        <f t="shared" si="2"/>
        <v>0</v>
      </c>
      <c r="X11" s="308">
        <f t="shared" si="2"/>
        <v>0</v>
      </c>
      <c r="Y11" s="308">
        <f t="shared" si="2"/>
        <v>0</v>
      </c>
      <c r="Z11" s="308">
        <f t="shared" si="2"/>
        <v>0</v>
      </c>
      <c r="AA11" s="308">
        <f t="shared" si="2"/>
        <v>0</v>
      </c>
      <c r="AB11" s="308">
        <f t="shared" si="2"/>
        <v>0</v>
      </c>
      <c r="AC11" s="308">
        <f t="shared" si="2"/>
        <v>0</v>
      </c>
      <c r="AD11" s="308">
        <f t="shared" si="2"/>
        <v>0</v>
      </c>
      <c r="AE11" s="308">
        <f t="shared" si="2"/>
        <v>0</v>
      </c>
      <c r="AF11" s="309">
        <f t="shared" si="2"/>
        <v>0</v>
      </c>
      <c r="AH11" t="s">
        <v>30</v>
      </c>
    </row>
    <row r="12" spans="1:37" ht="16">
      <c r="A12" s="1"/>
      <c r="B12" s="305" t="s">
        <v>31</v>
      </c>
      <c r="C12" s="305"/>
      <c r="D12" s="306"/>
      <c r="E12" s="400">
        <f>'3 Statement Model'!E12</f>
        <v>0</v>
      </c>
      <c r="F12" s="306">
        <v>0</v>
      </c>
      <c r="G12" s="306">
        <v>0</v>
      </c>
      <c r="H12" s="306">
        <v>0</v>
      </c>
      <c r="I12" s="306">
        <v>0</v>
      </c>
      <c r="J12" s="308">
        <f>'3 Statement Model'!J12</f>
        <v>0</v>
      </c>
      <c r="K12" s="401">
        <v>0</v>
      </c>
      <c r="L12" s="401">
        <v>0</v>
      </c>
      <c r="M12" s="401">
        <v>0</v>
      </c>
      <c r="N12" s="401">
        <v>0</v>
      </c>
      <c r="O12" s="308">
        <f>'3 Statement Model'!O12</f>
        <v>0</v>
      </c>
      <c r="P12" s="305">
        <v>0</v>
      </c>
      <c r="Q12" s="305">
        <v>0</v>
      </c>
      <c r="R12" s="305">
        <v>0</v>
      </c>
      <c r="S12" s="305">
        <v>0</v>
      </c>
      <c r="T12" s="307">
        <f>IF(T27=0,0,T33/T27)</f>
        <v>0</v>
      </c>
      <c r="U12" s="308">
        <f t="shared" ref="U12:AF12" si="3">IF(U27=0,0,U33/U27)</f>
        <v>0</v>
      </c>
      <c r="V12" s="308">
        <f t="shared" si="3"/>
        <v>0</v>
      </c>
      <c r="W12" s="308">
        <f t="shared" si="3"/>
        <v>0</v>
      </c>
      <c r="X12" s="308">
        <f t="shared" si="3"/>
        <v>0</v>
      </c>
      <c r="Y12" s="308">
        <f t="shared" si="3"/>
        <v>0</v>
      </c>
      <c r="Z12" s="308">
        <f t="shared" si="3"/>
        <v>0</v>
      </c>
      <c r="AA12" s="308">
        <f t="shared" si="3"/>
        <v>0</v>
      </c>
      <c r="AB12" s="308">
        <f t="shared" si="3"/>
        <v>0</v>
      </c>
      <c r="AC12" s="308">
        <f t="shared" si="3"/>
        <v>0</v>
      </c>
      <c r="AD12" s="308">
        <f t="shared" si="3"/>
        <v>0</v>
      </c>
      <c r="AE12" s="308">
        <f t="shared" si="3"/>
        <v>0</v>
      </c>
      <c r="AF12" s="309">
        <f t="shared" si="3"/>
        <v>0</v>
      </c>
      <c r="AH12" t="s">
        <v>32</v>
      </c>
    </row>
    <row r="13" spans="1:37" ht="16">
      <c r="A13" s="1"/>
      <c r="B13" s="305" t="s">
        <v>33</v>
      </c>
      <c r="C13" s="305"/>
      <c r="D13" s="306"/>
      <c r="E13" s="400">
        <f>'3 Statement Model'!E13</f>
        <v>0</v>
      </c>
      <c r="F13" s="305">
        <f>'Detailed Assumptions'!C27</f>
        <v>0</v>
      </c>
      <c r="G13" s="305">
        <f>'Detailed Assumptions'!D27</f>
        <v>0</v>
      </c>
      <c r="H13" s="305">
        <f>'Detailed Assumptions'!E27</f>
        <v>0</v>
      </c>
      <c r="I13" s="305">
        <f>'Detailed Assumptions'!F27</f>
        <v>0</v>
      </c>
      <c r="J13" s="308">
        <f>'3 Statement Model'!J13</f>
        <v>0</v>
      </c>
      <c r="K13" s="401">
        <f>'Detailed Assumptions'!I27</f>
        <v>0</v>
      </c>
      <c r="L13" s="401">
        <f>'Detailed Assumptions'!J27</f>
        <v>0</v>
      </c>
      <c r="M13" s="401">
        <f>'Detailed Assumptions'!K27</f>
        <v>0</v>
      </c>
      <c r="N13" s="401">
        <f>'Detailed Assumptions'!L27</f>
        <v>0</v>
      </c>
      <c r="O13" s="308">
        <f>'3 Statement Model'!O13</f>
        <v>0</v>
      </c>
      <c r="P13" s="305">
        <f>'Detailed Assumptions'!O27</f>
        <v>0</v>
      </c>
      <c r="Q13" s="305">
        <f>'Detailed Assumptions'!O27</f>
        <v>0</v>
      </c>
      <c r="R13" s="305">
        <f>'Detailed Assumptions'!P27</f>
        <v>0</v>
      </c>
      <c r="S13" s="305">
        <f>'Detailed Assumptions'!Q27</f>
        <v>0</v>
      </c>
      <c r="T13" s="307">
        <f>IF(T27=0,0,T34/T27)</f>
        <v>0</v>
      </c>
      <c r="U13" s="308">
        <f t="shared" ref="U13:AF13" si="4">IF(U27=0,0,U34/U27)</f>
        <v>0</v>
      </c>
      <c r="V13" s="308">
        <f t="shared" si="4"/>
        <v>0</v>
      </c>
      <c r="W13" s="308">
        <f t="shared" si="4"/>
        <v>0</v>
      </c>
      <c r="X13" s="308">
        <f t="shared" si="4"/>
        <v>0</v>
      </c>
      <c r="Y13" s="308">
        <f t="shared" si="4"/>
        <v>0</v>
      </c>
      <c r="Z13" s="308">
        <f t="shared" si="4"/>
        <v>0</v>
      </c>
      <c r="AA13" s="308">
        <f t="shared" si="4"/>
        <v>0</v>
      </c>
      <c r="AB13" s="308">
        <f t="shared" si="4"/>
        <v>0</v>
      </c>
      <c r="AC13" s="308">
        <f t="shared" si="4"/>
        <v>0</v>
      </c>
      <c r="AD13" s="308">
        <f t="shared" si="4"/>
        <v>0</v>
      </c>
      <c r="AE13" s="308">
        <f t="shared" si="4"/>
        <v>0</v>
      </c>
      <c r="AF13" s="309">
        <f t="shared" si="4"/>
        <v>0</v>
      </c>
      <c r="AH13" t="s">
        <v>34</v>
      </c>
      <c r="AI13" s="431" t="s">
        <v>118</v>
      </c>
      <c r="AJ13" s="431"/>
      <c r="AK13" t="s">
        <v>36</v>
      </c>
    </row>
    <row r="14" spans="1:37" ht="17" thickBot="1">
      <c r="A14" s="1"/>
      <c r="B14" s="305" t="s">
        <v>37</v>
      </c>
      <c r="C14" s="305"/>
      <c r="D14" s="306"/>
      <c r="E14" s="400">
        <f>'3 Statement Model'!E14</f>
        <v>0</v>
      </c>
      <c r="F14" s="308">
        <v>0</v>
      </c>
      <c r="G14" s="308">
        <v>0</v>
      </c>
      <c r="H14" s="308">
        <v>0</v>
      </c>
      <c r="I14" s="308">
        <v>0</v>
      </c>
      <c r="J14" s="308">
        <f>'3 Statement Model'!I14</f>
        <v>0</v>
      </c>
      <c r="K14" s="308">
        <v>0</v>
      </c>
      <c r="L14" s="308">
        <v>0</v>
      </c>
      <c r="M14" s="308">
        <v>0</v>
      </c>
      <c r="N14" s="308">
        <v>0</v>
      </c>
      <c r="O14" s="308">
        <f>'3 Statement Model'!E14</f>
        <v>0</v>
      </c>
      <c r="P14" s="308">
        <v>0</v>
      </c>
      <c r="Q14" s="308">
        <v>0</v>
      </c>
      <c r="R14" s="308">
        <v>0</v>
      </c>
      <c r="S14" s="308">
        <v>0</v>
      </c>
      <c r="T14" s="311">
        <f>'3 Statement Model'!E14</f>
        <v>0</v>
      </c>
      <c r="U14" s="405"/>
      <c r="V14" s="312">
        <v>0</v>
      </c>
      <c r="W14" s="312">
        <v>0</v>
      </c>
      <c r="X14" s="312">
        <v>0</v>
      </c>
      <c r="Y14" s="312">
        <v>0</v>
      </c>
      <c r="Z14" s="312">
        <f>'3 Statement Model'!E14</f>
        <v>0</v>
      </c>
      <c r="AA14" s="405"/>
      <c r="AB14" s="312">
        <v>0</v>
      </c>
      <c r="AC14" s="312">
        <v>0</v>
      </c>
      <c r="AD14" s="312">
        <v>0</v>
      </c>
      <c r="AE14" s="312">
        <v>0</v>
      </c>
      <c r="AF14" s="313">
        <f>'3 Statement Model'!E14</f>
        <v>0</v>
      </c>
      <c r="AH14" t="s">
        <v>38</v>
      </c>
    </row>
    <row r="15" spans="1:37" ht="16">
      <c r="A15" s="1"/>
      <c r="B15" s="305" t="s">
        <v>39</v>
      </c>
      <c r="C15" s="305"/>
      <c r="D15" s="306"/>
      <c r="E15" s="400">
        <f>'3 Statement Model'!E15</f>
        <v>0</v>
      </c>
      <c r="F15" s="308">
        <v>0</v>
      </c>
      <c r="G15" s="308">
        <v>0</v>
      </c>
      <c r="H15" s="308">
        <v>0</v>
      </c>
      <c r="I15" s="308">
        <v>0</v>
      </c>
      <c r="J15" s="308">
        <f>$E$15</f>
        <v>0</v>
      </c>
      <c r="K15" s="308">
        <f t="shared" ref="K15:AF15" si="5">$E$15</f>
        <v>0</v>
      </c>
      <c r="L15" s="308">
        <f t="shared" si="5"/>
        <v>0</v>
      </c>
      <c r="M15" s="308">
        <f t="shared" si="5"/>
        <v>0</v>
      </c>
      <c r="N15" s="308">
        <f t="shared" si="5"/>
        <v>0</v>
      </c>
      <c r="O15" s="308">
        <f t="shared" si="5"/>
        <v>0</v>
      </c>
      <c r="P15" s="308">
        <f t="shared" si="5"/>
        <v>0</v>
      </c>
      <c r="Q15" s="308">
        <f t="shared" si="5"/>
        <v>0</v>
      </c>
      <c r="R15" s="308">
        <f t="shared" si="5"/>
        <v>0</v>
      </c>
      <c r="S15" s="308">
        <f t="shared" si="5"/>
        <v>0</v>
      </c>
      <c r="T15" s="308">
        <f t="shared" si="5"/>
        <v>0</v>
      </c>
      <c r="U15" s="308">
        <f t="shared" si="5"/>
        <v>0</v>
      </c>
      <c r="V15" s="308">
        <f t="shared" si="5"/>
        <v>0</v>
      </c>
      <c r="W15" s="308">
        <f t="shared" si="5"/>
        <v>0</v>
      </c>
      <c r="X15" s="308">
        <f t="shared" si="5"/>
        <v>0</v>
      </c>
      <c r="Y15" s="308">
        <f t="shared" si="5"/>
        <v>0</v>
      </c>
      <c r="Z15" s="308">
        <f t="shared" si="5"/>
        <v>0</v>
      </c>
      <c r="AA15" s="308">
        <f t="shared" si="5"/>
        <v>0</v>
      </c>
      <c r="AB15" s="308">
        <f t="shared" si="5"/>
        <v>0</v>
      </c>
      <c r="AC15" s="308">
        <f t="shared" si="5"/>
        <v>0</v>
      </c>
      <c r="AD15" s="308">
        <f t="shared" si="5"/>
        <v>0</v>
      </c>
      <c r="AE15" s="308">
        <f t="shared" si="5"/>
        <v>0</v>
      </c>
      <c r="AF15" s="308">
        <f t="shared" si="5"/>
        <v>0</v>
      </c>
    </row>
    <row r="16" spans="1:37" ht="16">
      <c r="A16" s="1"/>
      <c r="B16" s="305" t="s">
        <v>40</v>
      </c>
      <c r="C16" s="314"/>
      <c r="D16" s="315"/>
      <c r="E16" s="400">
        <f>'3 Statement Model'!E16</f>
        <v>0</v>
      </c>
      <c r="F16" s="308">
        <v>0.28000000000000003</v>
      </c>
      <c r="G16" s="308">
        <v>0.28000000000000003</v>
      </c>
      <c r="H16" s="308">
        <v>0.28000000000000003</v>
      </c>
      <c r="I16" s="308">
        <v>0.28000000000000003</v>
      </c>
      <c r="J16" s="308">
        <f>$E$16</f>
        <v>0</v>
      </c>
      <c r="K16" s="308">
        <f t="shared" ref="K16:AF16" si="6">$E$16</f>
        <v>0</v>
      </c>
      <c r="L16" s="308">
        <f t="shared" si="6"/>
        <v>0</v>
      </c>
      <c r="M16" s="308">
        <f t="shared" si="6"/>
        <v>0</v>
      </c>
      <c r="N16" s="308">
        <f t="shared" si="6"/>
        <v>0</v>
      </c>
      <c r="O16" s="308">
        <f t="shared" si="6"/>
        <v>0</v>
      </c>
      <c r="P16" s="308">
        <f t="shared" si="6"/>
        <v>0</v>
      </c>
      <c r="Q16" s="308">
        <f t="shared" si="6"/>
        <v>0</v>
      </c>
      <c r="R16" s="308">
        <f t="shared" si="6"/>
        <v>0</v>
      </c>
      <c r="S16" s="308">
        <f t="shared" si="6"/>
        <v>0</v>
      </c>
      <c r="T16" s="308">
        <f t="shared" si="6"/>
        <v>0</v>
      </c>
      <c r="U16" s="308">
        <f t="shared" si="6"/>
        <v>0</v>
      </c>
      <c r="V16" s="308">
        <f t="shared" si="6"/>
        <v>0</v>
      </c>
      <c r="W16" s="308">
        <f t="shared" si="6"/>
        <v>0</v>
      </c>
      <c r="X16" s="308">
        <f t="shared" si="6"/>
        <v>0</v>
      </c>
      <c r="Y16" s="308">
        <f t="shared" si="6"/>
        <v>0</v>
      </c>
      <c r="Z16" s="308">
        <f t="shared" si="6"/>
        <v>0</v>
      </c>
      <c r="AA16" s="308">
        <f t="shared" si="6"/>
        <v>0</v>
      </c>
      <c r="AB16" s="308">
        <f t="shared" si="6"/>
        <v>0</v>
      </c>
      <c r="AC16" s="308">
        <f t="shared" si="6"/>
        <v>0</v>
      </c>
      <c r="AD16" s="308">
        <f t="shared" si="6"/>
        <v>0</v>
      </c>
      <c r="AE16" s="308">
        <f t="shared" si="6"/>
        <v>0</v>
      </c>
      <c r="AF16" s="308">
        <f t="shared" si="6"/>
        <v>0</v>
      </c>
    </row>
    <row r="17" spans="1:32" ht="16">
      <c r="A17" s="1"/>
      <c r="B17" s="38" t="s">
        <v>41</v>
      </c>
      <c r="C17" s="108"/>
      <c r="D17" s="109"/>
      <c r="E17" s="109"/>
      <c r="F17" s="108"/>
      <c r="G17" s="108"/>
      <c r="H17" s="108"/>
      <c r="I17" s="108"/>
      <c r="J17" s="108"/>
      <c r="K17" s="108"/>
      <c r="L17" s="108"/>
      <c r="M17" s="108"/>
      <c r="N17" s="108"/>
      <c r="O17" s="108"/>
      <c r="P17" s="108"/>
      <c r="Q17" s="108"/>
      <c r="R17" s="108"/>
      <c r="S17" s="108"/>
      <c r="T17" s="108"/>
      <c r="V17" s="108"/>
      <c r="W17" s="108"/>
      <c r="X17" s="108"/>
      <c r="Y17" s="108"/>
      <c r="Z17" s="108"/>
      <c r="AB17" s="108"/>
      <c r="AC17" s="108"/>
      <c r="AD17" s="108"/>
      <c r="AE17" s="108"/>
      <c r="AF17" s="108"/>
    </row>
    <row r="18" spans="1:32" ht="16">
      <c r="A18" s="1"/>
      <c r="B18" s="298" t="s">
        <v>42</v>
      </c>
      <c r="C18" s="298"/>
      <c r="D18" s="316"/>
      <c r="E18" s="298">
        <v>0</v>
      </c>
      <c r="F18" s="298">
        <v>0</v>
      </c>
      <c r="G18" s="298">
        <v>0</v>
      </c>
      <c r="H18" s="298">
        <v>0</v>
      </c>
      <c r="I18" s="298">
        <v>0</v>
      </c>
      <c r="J18" s="298">
        <v>0</v>
      </c>
      <c r="K18" s="298">
        <v>0</v>
      </c>
      <c r="L18" s="298">
        <v>0</v>
      </c>
      <c r="M18" s="298">
        <v>0</v>
      </c>
      <c r="N18" s="298">
        <v>0</v>
      </c>
      <c r="O18" s="298">
        <v>0</v>
      </c>
      <c r="P18" s="298">
        <v>0</v>
      </c>
      <c r="Q18" s="298">
        <v>0</v>
      </c>
      <c r="R18" s="298">
        <v>0</v>
      </c>
      <c r="S18" s="298">
        <v>0</v>
      </c>
      <c r="T18" s="298">
        <v>0</v>
      </c>
      <c r="U18" s="142"/>
      <c r="V18" s="298">
        <v>0</v>
      </c>
      <c r="W18" s="298">
        <v>0</v>
      </c>
      <c r="X18" s="298">
        <v>0</v>
      </c>
      <c r="Y18" s="298">
        <v>0</v>
      </c>
      <c r="Z18" s="298">
        <v>0</v>
      </c>
      <c r="AA18" s="142"/>
      <c r="AB18" s="298">
        <v>0</v>
      </c>
      <c r="AC18" s="298">
        <v>0</v>
      </c>
      <c r="AD18" s="298">
        <v>0</v>
      </c>
      <c r="AE18" s="298">
        <v>0</v>
      </c>
      <c r="AF18" s="298">
        <v>0</v>
      </c>
    </row>
    <row r="19" spans="1:32" ht="16">
      <c r="A19" s="1"/>
      <c r="B19" s="298" t="s">
        <v>44</v>
      </c>
      <c r="C19" s="298"/>
      <c r="D19" s="316"/>
      <c r="E19" s="298">
        <f>'3 Statement Model'!E19</f>
        <v>0</v>
      </c>
      <c r="F19" s="298">
        <v>0</v>
      </c>
      <c r="G19" s="298">
        <v>0</v>
      </c>
      <c r="H19" s="298">
        <v>0</v>
      </c>
      <c r="I19" s="298">
        <v>0</v>
      </c>
      <c r="J19" s="298">
        <f>$E$19</f>
        <v>0</v>
      </c>
      <c r="K19" s="298">
        <f t="shared" ref="K19:AF19" si="7">$E$19</f>
        <v>0</v>
      </c>
      <c r="L19" s="298">
        <f t="shared" si="7"/>
        <v>0</v>
      </c>
      <c r="M19" s="298">
        <f t="shared" si="7"/>
        <v>0</v>
      </c>
      <c r="N19" s="298">
        <f t="shared" si="7"/>
        <v>0</v>
      </c>
      <c r="O19" s="298">
        <f t="shared" si="7"/>
        <v>0</v>
      </c>
      <c r="P19" s="298">
        <f t="shared" si="7"/>
        <v>0</v>
      </c>
      <c r="Q19" s="298">
        <f t="shared" si="7"/>
        <v>0</v>
      </c>
      <c r="R19" s="298">
        <f t="shared" si="7"/>
        <v>0</v>
      </c>
      <c r="S19" s="298">
        <f t="shared" si="7"/>
        <v>0</v>
      </c>
      <c r="T19" s="298">
        <f t="shared" si="7"/>
        <v>0</v>
      </c>
      <c r="U19" s="298">
        <f t="shared" si="7"/>
        <v>0</v>
      </c>
      <c r="V19" s="298">
        <f t="shared" si="7"/>
        <v>0</v>
      </c>
      <c r="W19" s="298">
        <f t="shared" si="7"/>
        <v>0</v>
      </c>
      <c r="X19" s="298">
        <f t="shared" si="7"/>
        <v>0</v>
      </c>
      <c r="Y19" s="298">
        <f t="shared" si="7"/>
        <v>0</v>
      </c>
      <c r="Z19" s="298">
        <f t="shared" si="7"/>
        <v>0</v>
      </c>
      <c r="AA19" s="298">
        <f t="shared" si="7"/>
        <v>0</v>
      </c>
      <c r="AB19" s="298">
        <f t="shared" si="7"/>
        <v>0</v>
      </c>
      <c r="AC19" s="298">
        <f t="shared" si="7"/>
        <v>0</v>
      </c>
      <c r="AD19" s="298">
        <f t="shared" si="7"/>
        <v>0</v>
      </c>
      <c r="AE19" s="298">
        <f t="shared" si="7"/>
        <v>0</v>
      </c>
      <c r="AF19" s="298">
        <f t="shared" si="7"/>
        <v>0</v>
      </c>
    </row>
    <row r="20" spans="1:32" ht="16">
      <c r="A20" s="1"/>
      <c r="B20" s="298" t="s">
        <v>46</v>
      </c>
      <c r="C20" s="298"/>
      <c r="D20" s="316"/>
      <c r="E20" s="298">
        <v>0</v>
      </c>
      <c r="F20" s="298">
        <v>0</v>
      </c>
      <c r="G20" s="298">
        <v>0</v>
      </c>
      <c r="H20" s="298"/>
      <c r="I20" s="298">
        <v>0</v>
      </c>
      <c r="J20" s="298">
        <v>0</v>
      </c>
      <c r="K20" s="298">
        <v>0</v>
      </c>
      <c r="L20" s="298">
        <v>0</v>
      </c>
      <c r="M20" s="298">
        <v>0</v>
      </c>
      <c r="N20" s="298">
        <v>0</v>
      </c>
      <c r="O20" s="298">
        <v>0</v>
      </c>
      <c r="P20" s="298">
        <v>0</v>
      </c>
      <c r="Q20" s="298">
        <v>0</v>
      </c>
      <c r="R20" s="298">
        <v>0</v>
      </c>
      <c r="S20" s="298">
        <v>0</v>
      </c>
      <c r="T20" s="298">
        <v>0</v>
      </c>
      <c r="U20" s="142"/>
      <c r="V20" s="298">
        <v>0</v>
      </c>
      <c r="W20" s="298">
        <v>0</v>
      </c>
      <c r="X20" s="298">
        <v>0</v>
      </c>
      <c r="Y20" s="298">
        <v>0</v>
      </c>
      <c r="Z20" s="298">
        <v>0</v>
      </c>
      <c r="AA20" s="142"/>
      <c r="AB20" s="298">
        <v>0</v>
      </c>
      <c r="AC20" s="298">
        <v>0</v>
      </c>
      <c r="AD20" s="298">
        <v>0</v>
      </c>
      <c r="AE20" s="298">
        <v>0</v>
      </c>
      <c r="AF20" s="298">
        <v>0</v>
      </c>
    </row>
    <row r="21" spans="1:32" ht="16">
      <c r="A21" s="1"/>
      <c r="B21" s="89" t="s">
        <v>48</v>
      </c>
      <c r="C21" s="89"/>
      <c r="D21" s="88"/>
      <c r="E21" s="88">
        <f>'3 Statement Model'!E21</f>
        <v>0</v>
      </c>
      <c r="F21" s="92">
        <v>0</v>
      </c>
      <c r="G21" s="92">
        <v>0</v>
      </c>
      <c r="H21" s="92">
        <v>0</v>
      </c>
      <c r="I21" s="92">
        <v>0</v>
      </c>
      <c r="J21" s="88">
        <f>'3 Statement Model'!J21</f>
        <v>0</v>
      </c>
      <c r="K21" s="92">
        <v>0</v>
      </c>
      <c r="L21" s="92">
        <v>0</v>
      </c>
      <c r="M21" s="92">
        <v>0</v>
      </c>
      <c r="N21" s="92">
        <v>0</v>
      </c>
      <c r="O21" s="88">
        <f>'3 Statement Model'!O21</f>
        <v>0</v>
      </c>
      <c r="P21" s="92">
        <v>0</v>
      </c>
      <c r="Q21" s="92">
        <v>0</v>
      </c>
      <c r="R21" s="92">
        <v>0</v>
      </c>
      <c r="S21" s="92">
        <v>0</v>
      </c>
      <c r="T21" s="92">
        <f>'Expense Drivers'!Q83</f>
        <v>0</v>
      </c>
      <c r="V21" s="92">
        <v>0</v>
      </c>
      <c r="W21" s="92">
        <v>0</v>
      </c>
      <c r="X21" s="92">
        <v>0</v>
      </c>
      <c r="Y21" s="92">
        <v>0</v>
      </c>
      <c r="Z21" s="92">
        <f>'Expense Drivers'!W83</f>
        <v>0</v>
      </c>
      <c r="AB21" s="92">
        <v>0</v>
      </c>
      <c r="AC21" s="92">
        <v>0</v>
      </c>
      <c r="AD21" s="92">
        <v>0</v>
      </c>
      <c r="AE21" s="92">
        <v>0</v>
      </c>
      <c r="AF21" s="92">
        <f>'Expense Drivers'!AC83</f>
        <v>0</v>
      </c>
    </row>
    <row r="22" spans="1:32" ht="16">
      <c r="A22" s="1"/>
      <c r="B22" s="89" t="s">
        <v>50</v>
      </c>
      <c r="C22" s="89"/>
      <c r="D22" s="88"/>
      <c r="E22" s="88">
        <f>'3 Statement Model'!E22</f>
        <v>0</v>
      </c>
      <c r="F22" s="92">
        <v>0</v>
      </c>
      <c r="G22" s="92">
        <v>0</v>
      </c>
      <c r="H22" s="92">
        <v>0</v>
      </c>
      <c r="I22" s="92">
        <v>0</v>
      </c>
      <c r="J22" s="92">
        <f>'3 Statement Model'!J22</f>
        <v>0</v>
      </c>
      <c r="K22" s="92">
        <v>0</v>
      </c>
      <c r="L22" s="92">
        <v>0</v>
      </c>
      <c r="M22" s="92">
        <v>0</v>
      </c>
      <c r="N22" s="92">
        <v>0</v>
      </c>
      <c r="O22" s="92">
        <f>'3 Statement Model'!O22</f>
        <v>0</v>
      </c>
      <c r="P22" s="92">
        <v>0</v>
      </c>
      <c r="Q22" s="92">
        <v>0</v>
      </c>
      <c r="R22" s="92">
        <v>0</v>
      </c>
      <c r="S22" s="92">
        <v>0</v>
      </c>
      <c r="T22" s="92">
        <f>('Interest Table'!H43-'Interest Table'!H31)*-1</f>
        <v>0</v>
      </c>
      <c r="V22" s="92">
        <v>0</v>
      </c>
      <c r="W22" s="92">
        <v>0</v>
      </c>
      <c r="X22" s="92">
        <v>0</v>
      </c>
      <c r="Y22" s="92">
        <v>0</v>
      </c>
      <c r="Z22" s="92">
        <f>('Interest Table'!H55-'Interest Table'!H43)*-1</f>
        <v>0</v>
      </c>
      <c r="AB22" s="92">
        <v>0</v>
      </c>
      <c r="AC22" s="92">
        <v>0</v>
      </c>
      <c r="AD22" s="92">
        <v>0</v>
      </c>
      <c r="AE22" s="92">
        <v>0</v>
      </c>
      <c r="AF22" s="92">
        <f>('Interest Table'!H67-'Interest Table'!H55)*-1</f>
        <v>0</v>
      </c>
    </row>
    <row r="23" spans="1:32" ht="16">
      <c r="A23" s="1"/>
      <c r="B23" s="89" t="s">
        <v>52</v>
      </c>
      <c r="C23" s="89"/>
      <c r="D23" s="88"/>
      <c r="E23" s="88">
        <f>'3 Statement Model'!E23</f>
        <v>0</v>
      </c>
      <c r="F23" s="92">
        <v>0</v>
      </c>
      <c r="G23" s="92">
        <v>0</v>
      </c>
      <c r="H23" s="92">
        <v>0</v>
      </c>
      <c r="I23" s="92">
        <v>0</v>
      </c>
      <c r="J23" s="92">
        <f>J79</f>
        <v>0</v>
      </c>
      <c r="K23" s="92">
        <v>0</v>
      </c>
      <c r="L23" s="92">
        <v>0</v>
      </c>
      <c r="M23" s="92">
        <v>0</v>
      </c>
      <c r="N23" s="92">
        <v>0</v>
      </c>
      <c r="O23" s="92">
        <v>0</v>
      </c>
      <c r="P23" s="92">
        <v>0</v>
      </c>
      <c r="Q23" s="92">
        <v>0</v>
      </c>
      <c r="R23" s="92">
        <v>0</v>
      </c>
      <c r="S23" s="92">
        <v>0</v>
      </c>
      <c r="T23" s="92">
        <v>0</v>
      </c>
      <c r="V23" s="92">
        <v>0</v>
      </c>
      <c r="W23" s="92">
        <v>0</v>
      </c>
      <c r="X23" s="92">
        <v>0</v>
      </c>
      <c r="Y23" s="92">
        <v>0</v>
      </c>
      <c r="Z23" s="92">
        <v>0</v>
      </c>
      <c r="AB23" s="92">
        <v>0</v>
      </c>
      <c r="AC23" s="92">
        <v>0</v>
      </c>
      <c r="AD23" s="92">
        <v>0</v>
      </c>
      <c r="AE23" s="92">
        <v>0</v>
      </c>
      <c r="AF23" s="92">
        <v>0</v>
      </c>
    </row>
    <row r="24" spans="1:32" ht="16">
      <c r="A24" s="1"/>
      <c r="B24" s="1"/>
      <c r="C24" s="1"/>
      <c r="D24" s="7"/>
      <c r="E24" s="7"/>
      <c r="F24" s="110">
        <f>IF(F27=0,0,F10/F27)</f>
        <v>0</v>
      </c>
      <c r="G24" s="110">
        <f>IF(G27=0,0,G10/G27)</f>
        <v>0</v>
      </c>
      <c r="H24" s="110">
        <f>IF(H27=0,0,H10/H27)</f>
        <v>0</v>
      </c>
      <c r="I24" s="110">
        <f>IF(I27=0,0,I10/I27)</f>
        <v>0</v>
      </c>
      <c r="J24" s="110">
        <f>IF(J27=0,0,J10/J27)</f>
        <v>0</v>
      </c>
      <c r="K24" s="110">
        <f t="shared" ref="K24:Z24" si="8">IF(K27=0,0,K10/K27)</f>
        <v>0</v>
      </c>
      <c r="L24" s="110">
        <f t="shared" si="8"/>
        <v>0</v>
      </c>
      <c r="M24" s="110">
        <f t="shared" si="8"/>
        <v>0</v>
      </c>
      <c r="N24" s="110">
        <f t="shared" si="8"/>
        <v>0</v>
      </c>
      <c r="O24" s="110">
        <f t="shared" si="8"/>
        <v>0</v>
      </c>
      <c r="P24" s="110">
        <f t="shared" si="8"/>
        <v>0</v>
      </c>
      <c r="Q24" s="110">
        <f t="shared" si="8"/>
        <v>0</v>
      </c>
      <c r="R24" s="110">
        <f t="shared" si="8"/>
        <v>0</v>
      </c>
      <c r="S24" s="110">
        <f t="shared" si="8"/>
        <v>0</v>
      </c>
      <c r="T24" s="110">
        <f>IF(T27=0,0,T10/T27)</f>
        <v>0</v>
      </c>
      <c r="V24" s="110">
        <f t="shared" si="8"/>
        <v>0</v>
      </c>
      <c r="W24" s="110">
        <f t="shared" si="8"/>
        <v>0</v>
      </c>
      <c r="X24" s="110">
        <f t="shared" si="8"/>
        <v>0</v>
      </c>
      <c r="Y24" s="110">
        <f t="shared" si="8"/>
        <v>0</v>
      </c>
      <c r="Z24" s="110">
        <f t="shared" si="8"/>
        <v>0</v>
      </c>
      <c r="AB24" s="110">
        <f>IF(AB27=0,0,AB10/AB27)</f>
        <v>0</v>
      </c>
      <c r="AC24" s="110">
        <f>IF(AC27=0,0,AC10/AC27)</f>
        <v>0</v>
      </c>
      <c r="AD24" s="110">
        <f>IF(AD27=0,0,AD10/AD27)</f>
        <v>0</v>
      </c>
      <c r="AE24" s="110">
        <f>IF(AE27=0,0,AE10/AE27)</f>
        <v>0</v>
      </c>
      <c r="AF24" s="110">
        <f>IF(AF27=0,0,AF10/AF27)</f>
        <v>0</v>
      </c>
    </row>
    <row r="25" spans="1:32" ht="16">
      <c r="A25" s="1"/>
      <c r="B25" s="1"/>
      <c r="C25" s="1"/>
      <c r="D25" s="7"/>
      <c r="E25" s="7"/>
      <c r="F25" s="10"/>
      <c r="G25" s="10"/>
      <c r="H25" s="10"/>
      <c r="I25" s="10"/>
      <c r="J25" s="10"/>
      <c r="K25" s="9"/>
      <c r="L25" s="9"/>
      <c r="M25" s="9"/>
      <c r="N25" s="9"/>
      <c r="O25" s="9"/>
      <c r="P25" s="9"/>
      <c r="Q25" s="9"/>
      <c r="R25" s="9"/>
      <c r="S25" s="9"/>
      <c r="T25" s="9"/>
    </row>
    <row r="26" spans="1:32" ht="19">
      <c r="A26" s="1"/>
      <c r="B26" s="65" t="s">
        <v>53</v>
      </c>
      <c r="C26" s="65"/>
      <c r="D26" s="65"/>
      <c r="E26" s="70"/>
      <c r="F26" s="70"/>
      <c r="G26" s="70"/>
      <c r="H26" s="70"/>
      <c r="I26" s="70"/>
      <c r="J26" s="70" t="s">
        <v>18</v>
      </c>
      <c r="K26" s="65"/>
      <c r="L26" s="65"/>
      <c r="M26" s="65"/>
      <c r="N26" s="65"/>
      <c r="O26" s="70" t="s">
        <v>19</v>
      </c>
      <c r="P26" s="65"/>
      <c r="Q26" s="65"/>
      <c r="R26" s="65"/>
      <c r="S26" s="65"/>
      <c r="T26" s="70" t="s">
        <v>115</v>
      </c>
      <c r="V26" s="65"/>
      <c r="W26" s="65"/>
      <c r="X26" s="65"/>
      <c r="Y26" s="65"/>
      <c r="Z26" s="70" t="s">
        <v>116</v>
      </c>
      <c r="AB26" s="65"/>
      <c r="AC26" s="65"/>
      <c r="AD26" s="65"/>
      <c r="AE26" s="65"/>
      <c r="AF26" s="70" t="s">
        <v>117</v>
      </c>
    </row>
    <row r="27" spans="1:32" ht="16">
      <c r="A27" s="1"/>
      <c r="B27" s="38" t="s">
        <v>54</v>
      </c>
      <c r="C27" s="38"/>
      <c r="D27" s="39"/>
      <c r="E27" s="39">
        <f>'3 Statement Model'!E27</f>
        <v>0</v>
      </c>
      <c r="F27" s="38">
        <f>'Detailed Assumptions'!C9</f>
        <v>0</v>
      </c>
      <c r="G27" s="38">
        <f>F27+(F27*G8)</f>
        <v>0</v>
      </c>
      <c r="H27" s="38">
        <f>G27+(G27*H8)</f>
        <v>0</v>
      </c>
      <c r="I27" s="38">
        <f>H27+(H27*I8)</f>
        <v>0</v>
      </c>
      <c r="J27" s="95">
        <f>'Revenue Model Drivers'!J62</f>
        <v>0</v>
      </c>
      <c r="K27" s="96">
        <f>I27+(I27*K8)</f>
        <v>0</v>
      </c>
      <c r="L27" s="96">
        <f>K27+(K27*L8)</f>
        <v>0</v>
      </c>
      <c r="M27" s="96">
        <f>L27+(L27*M8)</f>
        <v>0</v>
      </c>
      <c r="N27" s="96">
        <f>M27+(M27*N8)</f>
        <v>0</v>
      </c>
      <c r="O27" s="85">
        <f>'Revenue Model Drivers'!O62</f>
        <v>0</v>
      </c>
      <c r="P27" s="96">
        <f>N27+(N27*P8)</f>
        <v>0</v>
      </c>
      <c r="Q27" s="96">
        <f>P27+(P27*Q8)</f>
        <v>0</v>
      </c>
      <c r="R27" s="96">
        <f>Q27+(Q27*R8)</f>
        <v>0</v>
      </c>
      <c r="S27" s="96">
        <f>R27+(R27*S8)</f>
        <v>0</v>
      </c>
      <c r="T27" s="85">
        <f>'Revenue Model Drivers'!P62</f>
        <v>0</v>
      </c>
      <c r="V27" s="263">
        <f>S27+(S27*V8)</f>
        <v>0</v>
      </c>
      <c r="W27" s="96">
        <f>V27+(V27*W8)</f>
        <v>0</v>
      </c>
      <c r="X27" s="96">
        <f>W27+(W27*X8)</f>
        <v>0</v>
      </c>
      <c r="Y27" s="96">
        <f>X27+(X27*Y8)</f>
        <v>0</v>
      </c>
      <c r="Z27" s="85">
        <f>'Revenue Model Drivers'!Q62</f>
        <v>0</v>
      </c>
      <c r="AB27" s="96">
        <f>Y27+(Y27*AB8)</f>
        <v>0</v>
      </c>
      <c r="AC27" s="96">
        <f>AB27+(AB27*AC8)</f>
        <v>0</v>
      </c>
      <c r="AD27" s="96">
        <f>AC27+(AC27*AD8)</f>
        <v>0</v>
      </c>
      <c r="AE27" s="96">
        <f>AD27+(AD27*AE8)</f>
        <v>0</v>
      </c>
      <c r="AF27" s="85">
        <f>'Revenue Model Drivers'!R62</f>
        <v>0</v>
      </c>
    </row>
    <row r="28" spans="1:32" ht="16">
      <c r="A28" s="1"/>
      <c r="B28" s="98" t="s">
        <v>55</v>
      </c>
      <c r="C28" s="98"/>
      <c r="D28" s="97"/>
      <c r="E28" s="97">
        <f>'3 Statement Model'!E28</f>
        <v>0</v>
      </c>
      <c r="F28" s="98">
        <f>F27*F9</f>
        <v>0</v>
      </c>
      <c r="G28" s="98">
        <f>G27*G9</f>
        <v>0</v>
      </c>
      <c r="H28" s="98">
        <f>H27*H9</f>
        <v>0</v>
      </c>
      <c r="I28" s="98">
        <f>I27*I9</f>
        <v>0</v>
      </c>
      <c r="J28" s="99">
        <f>'Expense Drivers'!K107</f>
        <v>0</v>
      </c>
      <c r="K28" s="100">
        <f>K27*K9</f>
        <v>0</v>
      </c>
      <c r="L28" s="100">
        <f>L27*L9</f>
        <v>0</v>
      </c>
      <c r="M28" s="100">
        <f>M27*M9</f>
        <v>0</v>
      </c>
      <c r="N28" s="100">
        <f>N27*N9</f>
        <v>0</v>
      </c>
      <c r="O28" s="99">
        <f>'Expense Drivers'!P107</f>
        <v>0</v>
      </c>
      <c r="P28" s="99">
        <f>P27*P9</f>
        <v>0</v>
      </c>
      <c r="Q28" s="99">
        <f>Q27*Q9</f>
        <v>0</v>
      </c>
      <c r="R28" s="99">
        <f>R27*R9</f>
        <v>0</v>
      </c>
      <c r="S28" s="99">
        <f>S27*S9</f>
        <v>0</v>
      </c>
      <c r="T28" s="99">
        <f>IF($E$9=0,'Expense Drivers'!Q107,T9*T27)</f>
        <v>0</v>
      </c>
      <c r="U28" s="99"/>
      <c r="V28" s="99">
        <f>V27*V9</f>
        <v>0</v>
      </c>
      <c r="W28" s="99">
        <f>W27*W9</f>
        <v>0</v>
      </c>
      <c r="X28" s="99">
        <f>X27*X9</f>
        <v>0</v>
      </c>
      <c r="Y28" s="99">
        <f>Y27*Y9</f>
        <v>0</v>
      </c>
      <c r="Z28" s="99">
        <f>IF($E$9=0,'Expense Drivers'!R107,Z9*Z27)</f>
        <v>0</v>
      </c>
      <c r="AA28" s="99"/>
      <c r="AB28" s="99">
        <f>AB27*AB9</f>
        <v>0</v>
      </c>
      <c r="AC28" s="99">
        <f>AC27*AC9</f>
        <v>0</v>
      </c>
      <c r="AD28" s="99">
        <f>AD27*AD9</f>
        <v>0</v>
      </c>
      <c r="AE28" s="99">
        <f>AE27*AE9</f>
        <v>0</v>
      </c>
      <c r="AF28" s="99">
        <f>IF($E$9=0,'Expense Drivers'!S107,AF9*AF27)</f>
        <v>0</v>
      </c>
    </row>
    <row r="29" spans="1:32" ht="16">
      <c r="A29" s="1"/>
      <c r="B29" s="41" t="s">
        <v>56</v>
      </c>
      <c r="C29" s="41"/>
      <c r="D29" s="42"/>
      <c r="E29" s="41">
        <f t="shared" ref="E29:K29" si="9">E27-E28</f>
        <v>0</v>
      </c>
      <c r="F29" s="41">
        <f t="shared" si="9"/>
        <v>0</v>
      </c>
      <c r="G29" s="41">
        <f t="shared" si="9"/>
        <v>0</v>
      </c>
      <c r="H29" s="41">
        <f t="shared" si="9"/>
        <v>0</v>
      </c>
      <c r="I29" s="41">
        <f t="shared" si="9"/>
        <v>0</v>
      </c>
      <c r="J29" s="261">
        <f t="shared" si="9"/>
        <v>0</v>
      </c>
      <c r="K29" s="261">
        <f t="shared" si="9"/>
        <v>0</v>
      </c>
      <c r="L29" s="41">
        <f t="shared" ref="L29:AF29" si="10">L27-L28</f>
        <v>0</v>
      </c>
      <c r="M29" s="41">
        <f t="shared" si="10"/>
        <v>0</v>
      </c>
      <c r="N29" s="262">
        <f t="shared" si="10"/>
        <v>0</v>
      </c>
      <c r="O29" s="95">
        <f t="shared" si="10"/>
        <v>0</v>
      </c>
      <c r="P29" s="261">
        <f>P27-P28</f>
        <v>0</v>
      </c>
      <c r="Q29" s="41">
        <f t="shared" si="10"/>
        <v>0</v>
      </c>
      <c r="R29" s="41">
        <f t="shared" si="10"/>
        <v>0</v>
      </c>
      <c r="S29" s="262">
        <f t="shared" si="10"/>
        <v>0</v>
      </c>
      <c r="T29" s="95">
        <f t="shared" si="10"/>
        <v>0</v>
      </c>
      <c r="U29" s="95">
        <f t="shared" si="10"/>
        <v>0</v>
      </c>
      <c r="V29" s="261">
        <f>V27-V28</f>
        <v>0</v>
      </c>
      <c r="W29" s="41">
        <f t="shared" si="10"/>
        <v>0</v>
      </c>
      <c r="X29" s="41">
        <f t="shared" si="10"/>
        <v>0</v>
      </c>
      <c r="Y29" s="262">
        <f t="shared" si="10"/>
        <v>0</v>
      </c>
      <c r="Z29" s="95">
        <f t="shared" si="10"/>
        <v>0</v>
      </c>
      <c r="AA29" s="95">
        <f t="shared" si="10"/>
        <v>0</v>
      </c>
      <c r="AB29" s="95">
        <f t="shared" si="10"/>
        <v>0</v>
      </c>
      <c r="AC29" s="95">
        <f t="shared" si="10"/>
        <v>0</v>
      </c>
      <c r="AD29" s="95">
        <f t="shared" si="10"/>
        <v>0</v>
      </c>
      <c r="AE29" s="95">
        <f t="shared" si="10"/>
        <v>0</v>
      </c>
      <c r="AF29" s="95">
        <f t="shared" si="10"/>
        <v>0</v>
      </c>
    </row>
    <row r="30" spans="1:32" ht="16">
      <c r="A30" s="1"/>
      <c r="B30" s="44" t="s">
        <v>57</v>
      </c>
      <c r="C30" s="44"/>
      <c r="D30" s="45"/>
      <c r="E30" s="45"/>
      <c r="F30" s="44"/>
      <c r="G30" s="44"/>
      <c r="H30" s="44"/>
      <c r="I30" s="44"/>
      <c r="J30" s="102"/>
      <c r="K30" s="44"/>
      <c r="L30" s="44"/>
      <c r="M30" s="44"/>
      <c r="N30" s="44"/>
      <c r="O30" s="102"/>
      <c r="P30" s="44"/>
      <c r="Q30" s="44"/>
      <c r="R30" s="44"/>
      <c r="S30" s="44"/>
      <c r="T30" s="102"/>
      <c r="V30" s="44"/>
      <c r="W30" s="44"/>
      <c r="X30" s="44"/>
      <c r="Y30" s="44"/>
      <c r="Z30" s="102"/>
      <c r="AB30" s="44"/>
      <c r="AC30" s="44"/>
      <c r="AD30" s="44"/>
      <c r="AE30" s="44"/>
      <c r="AF30" s="102"/>
    </row>
    <row r="31" spans="1:32" ht="16">
      <c r="A31" s="1"/>
      <c r="B31" s="425" t="s">
        <v>58</v>
      </c>
      <c r="C31" s="425"/>
      <c r="D31" s="426"/>
      <c r="E31" s="426">
        <f>'3 Statement Model'!E31</f>
        <v>0</v>
      </c>
      <c r="F31" s="425">
        <f>F10</f>
        <v>0</v>
      </c>
      <c r="G31" s="425">
        <f t="shared" ref="G31:I34" si="11">G10</f>
        <v>0</v>
      </c>
      <c r="H31" s="425">
        <f t="shared" si="11"/>
        <v>0</v>
      </c>
      <c r="I31" s="425">
        <f t="shared" si="11"/>
        <v>0</v>
      </c>
      <c r="J31" s="427">
        <f>'3 Statement Model'!J31</f>
        <v>0</v>
      </c>
      <c r="K31" s="425">
        <f>K10</f>
        <v>0</v>
      </c>
      <c r="L31" s="425">
        <f t="shared" ref="L31:N34" si="12">L10</f>
        <v>0</v>
      </c>
      <c r="M31" s="425">
        <f>M10</f>
        <v>0</v>
      </c>
      <c r="N31" s="425">
        <f t="shared" si="12"/>
        <v>0</v>
      </c>
      <c r="O31" s="427">
        <f>'3 Statement Model'!O31</f>
        <v>0</v>
      </c>
      <c r="P31" s="425">
        <f t="shared" ref="P31:S34" si="13">P10</f>
        <v>0</v>
      </c>
      <c r="Q31" s="425">
        <f t="shared" si="13"/>
        <v>0</v>
      </c>
      <c r="R31" s="425">
        <f t="shared" si="13"/>
        <v>0</v>
      </c>
      <c r="S31" s="425">
        <f t="shared" si="13"/>
        <v>0</v>
      </c>
      <c r="T31" s="427">
        <f>T10*T27</f>
        <v>0</v>
      </c>
      <c r="U31" s="129"/>
      <c r="V31" s="425">
        <f t="shared" ref="V31:Y32" si="14">V10</f>
        <v>0</v>
      </c>
      <c r="W31" s="425">
        <f t="shared" si="14"/>
        <v>0</v>
      </c>
      <c r="X31" s="425">
        <f t="shared" si="14"/>
        <v>0</v>
      </c>
      <c r="Y31" s="425">
        <f t="shared" si="14"/>
        <v>0</v>
      </c>
      <c r="Z31" s="427">
        <f>Z10*Z27</f>
        <v>0</v>
      </c>
      <c r="AA31" s="129"/>
      <c r="AB31" s="425">
        <f t="shared" ref="AB31:AE32" si="15">AB10</f>
        <v>0</v>
      </c>
      <c r="AC31" s="425">
        <f t="shared" si="15"/>
        <v>0</v>
      </c>
      <c r="AD31" s="425">
        <f t="shared" si="15"/>
        <v>0</v>
      </c>
      <c r="AE31" s="425">
        <f t="shared" si="15"/>
        <v>0</v>
      </c>
      <c r="AF31" s="427">
        <f>AF10*AF27</f>
        <v>0</v>
      </c>
    </row>
    <row r="32" spans="1:32" ht="16">
      <c r="A32" s="1"/>
      <c r="B32" s="89" t="s">
        <v>59</v>
      </c>
      <c r="C32" s="89"/>
      <c r="D32" s="88"/>
      <c r="E32" s="88">
        <f>'3 Statement Model'!E32</f>
        <v>0</v>
      </c>
      <c r="F32" s="89">
        <f>F11</f>
        <v>0</v>
      </c>
      <c r="G32" s="89">
        <f t="shared" si="11"/>
        <v>0</v>
      </c>
      <c r="H32" s="89">
        <f t="shared" si="11"/>
        <v>0</v>
      </c>
      <c r="I32" s="89">
        <f t="shared" si="11"/>
        <v>0</v>
      </c>
      <c r="J32" s="99">
        <f>'3 Statement Model'!J32</f>
        <v>0</v>
      </c>
      <c r="K32" s="92">
        <f>K11</f>
        <v>0</v>
      </c>
      <c r="L32" s="92">
        <f t="shared" si="12"/>
        <v>0</v>
      </c>
      <c r="M32" s="92">
        <f t="shared" si="12"/>
        <v>0</v>
      </c>
      <c r="N32" s="92">
        <f t="shared" si="12"/>
        <v>0</v>
      </c>
      <c r="O32" s="103">
        <f>'3 Statement Model'!O32</f>
        <v>0</v>
      </c>
      <c r="P32" s="92">
        <f t="shared" si="13"/>
        <v>0</v>
      </c>
      <c r="Q32" s="92">
        <f t="shared" si="13"/>
        <v>0</v>
      </c>
      <c r="R32" s="92">
        <f t="shared" si="13"/>
        <v>0</v>
      </c>
      <c r="S32" s="92">
        <f t="shared" si="13"/>
        <v>0</v>
      </c>
      <c r="T32" s="103">
        <f>IF($E$11=0,'Expense Drivers'!Q58,T11*T27)</f>
        <v>0</v>
      </c>
      <c r="V32" s="92">
        <f t="shared" si="14"/>
        <v>0</v>
      </c>
      <c r="W32" s="92">
        <f t="shared" si="14"/>
        <v>0</v>
      </c>
      <c r="X32" s="92">
        <f t="shared" si="14"/>
        <v>0</v>
      </c>
      <c r="Y32" s="92">
        <f t="shared" si="14"/>
        <v>0</v>
      </c>
      <c r="Z32" s="103">
        <f>IF($E$11=0,'Expense Drivers'!R58,Z11*Z27)</f>
        <v>0</v>
      </c>
      <c r="AB32" s="92">
        <f t="shared" si="15"/>
        <v>0</v>
      </c>
      <c r="AC32" s="92">
        <f t="shared" si="15"/>
        <v>0</v>
      </c>
      <c r="AD32" s="92">
        <f t="shared" si="15"/>
        <v>0</v>
      </c>
      <c r="AE32" s="92">
        <f t="shared" si="15"/>
        <v>0</v>
      </c>
      <c r="AF32" s="103">
        <f>IF($E$11=0,'Expense Drivers'!S58,AF11*AF27)</f>
        <v>0</v>
      </c>
    </row>
    <row r="33" spans="1:34" ht="16">
      <c r="A33" s="1"/>
      <c r="B33" s="89" t="s">
        <v>31</v>
      </c>
      <c r="C33" s="89"/>
      <c r="D33" s="88"/>
      <c r="E33" s="88">
        <f>'3 Statement Model'!E33</f>
        <v>0</v>
      </c>
      <c r="F33" s="89">
        <f>F12</f>
        <v>0</v>
      </c>
      <c r="G33" s="89">
        <f t="shared" si="11"/>
        <v>0</v>
      </c>
      <c r="H33" s="89">
        <f t="shared" si="11"/>
        <v>0</v>
      </c>
      <c r="I33" s="89">
        <f t="shared" si="11"/>
        <v>0</v>
      </c>
      <c r="J33" s="99">
        <f>'3 Statement Model'!J33</f>
        <v>0</v>
      </c>
      <c r="K33" s="92">
        <f>K12</f>
        <v>0</v>
      </c>
      <c r="L33" s="92">
        <f t="shared" si="12"/>
        <v>0</v>
      </c>
      <c r="M33" s="92">
        <f t="shared" si="12"/>
        <v>0</v>
      </c>
      <c r="N33" s="92">
        <f t="shared" si="12"/>
        <v>0</v>
      </c>
      <c r="O33" s="103">
        <f>'3 Statement Model'!O33</f>
        <v>0</v>
      </c>
      <c r="P33" s="92">
        <f t="shared" si="13"/>
        <v>0</v>
      </c>
      <c r="Q33" s="92">
        <f t="shared" si="13"/>
        <v>0</v>
      </c>
      <c r="R33" s="92">
        <f t="shared" si="13"/>
        <v>0</v>
      </c>
      <c r="S33" s="92">
        <f t="shared" si="13"/>
        <v>0</v>
      </c>
      <c r="T33" s="103">
        <f>IF($E$12=0,'Expense Drivers'!Q17,T12*T27)</f>
        <v>0</v>
      </c>
      <c r="U33" s="103">
        <f>IF(U12=0,'Expense Drivers'!R17,U12*U27)</f>
        <v>0</v>
      </c>
      <c r="V33" s="103">
        <f>IF(V12=0,'Expense Drivers'!S17,V12*V27)</f>
        <v>0</v>
      </c>
      <c r="W33" s="103">
        <f>IF(W12=0,'Expense Drivers'!T17,W12*W27)</f>
        <v>0</v>
      </c>
      <c r="X33" s="103">
        <f>IF(X12=0,'Expense Drivers'!U17,X12*X27)</f>
        <v>0</v>
      </c>
      <c r="Y33" s="103">
        <f>IF(Y12=0,'Expense Drivers'!V17,Y12*Y27)</f>
        <v>0</v>
      </c>
      <c r="Z33" s="103">
        <f>IF($E$12=0,'Expense Drivers'!R17,Z12*Z27)</f>
        <v>0</v>
      </c>
      <c r="AA33" s="103">
        <f>IF(AA12=0,'Expense Drivers'!S17,AA12*AA27)</f>
        <v>0</v>
      </c>
      <c r="AB33" s="103">
        <f>IF(AB12=0,'Expense Drivers'!T17,AB12*AB27)</f>
        <v>0</v>
      </c>
      <c r="AC33" s="103">
        <f>IF(AC12=0,'Expense Drivers'!U17,AC12*AC27)</f>
        <v>0</v>
      </c>
      <c r="AD33" s="103">
        <f>IF(AD12=0,'Expense Drivers'!V17,AD12*AD27)</f>
        <v>0</v>
      </c>
      <c r="AE33" s="103">
        <f>IF(AE12=0,'Expense Drivers'!W17,AE12*AE27)</f>
        <v>0</v>
      </c>
      <c r="AF33" s="103">
        <f>IF($E$12=0,'Expense Drivers'!S17,AF12*AF27)</f>
        <v>0</v>
      </c>
    </row>
    <row r="34" spans="1:34" ht="16">
      <c r="A34" s="1"/>
      <c r="B34" s="89" t="s">
        <v>33</v>
      </c>
      <c r="C34" s="89"/>
      <c r="D34" s="88"/>
      <c r="E34" s="88">
        <f>'3 Statement Model'!E34</f>
        <v>0</v>
      </c>
      <c r="F34" s="89">
        <f>F13</f>
        <v>0</v>
      </c>
      <c r="G34" s="89">
        <f t="shared" si="11"/>
        <v>0</v>
      </c>
      <c r="H34" s="89">
        <f t="shared" si="11"/>
        <v>0</v>
      </c>
      <c r="I34" s="89">
        <f t="shared" si="11"/>
        <v>0</v>
      </c>
      <c r="J34" s="99">
        <f>'3 Statement Model'!J34</f>
        <v>0</v>
      </c>
      <c r="K34" s="92">
        <f>K13</f>
        <v>0</v>
      </c>
      <c r="L34" s="92">
        <f t="shared" si="12"/>
        <v>0</v>
      </c>
      <c r="M34" s="92">
        <f t="shared" si="12"/>
        <v>0</v>
      </c>
      <c r="N34" s="92">
        <f t="shared" si="12"/>
        <v>0</v>
      </c>
      <c r="O34" s="103">
        <f>'3 Statement Model'!O34</f>
        <v>0</v>
      </c>
      <c r="P34" s="92">
        <f t="shared" si="13"/>
        <v>0</v>
      </c>
      <c r="Q34" s="92">
        <f t="shared" si="13"/>
        <v>0</v>
      </c>
      <c r="R34" s="92">
        <f t="shared" si="13"/>
        <v>0</v>
      </c>
      <c r="S34" s="92">
        <f t="shared" si="13"/>
        <v>0</v>
      </c>
      <c r="T34" s="103">
        <f>IF($E$13=0,'Expense Drivers'!Q82,T13*T27)</f>
        <v>0</v>
      </c>
      <c r="V34" s="92">
        <f>V13</f>
        <v>0</v>
      </c>
      <c r="W34" s="92">
        <f>W13</f>
        <v>0</v>
      </c>
      <c r="X34" s="92">
        <f>X13</f>
        <v>0</v>
      </c>
      <c r="Y34" s="92">
        <f>Y13</f>
        <v>0</v>
      </c>
      <c r="Z34" s="103">
        <f>IF($E$13=0,'Expense Drivers'!R82,Z13*Z27)</f>
        <v>0</v>
      </c>
      <c r="AB34" s="92">
        <f>AB13</f>
        <v>0</v>
      </c>
      <c r="AC34" s="92">
        <f>AC13</f>
        <v>0</v>
      </c>
      <c r="AD34" s="92">
        <f>AD13</f>
        <v>0</v>
      </c>
      <c r="AE34" s="92">
        <f>AE13</f>
        <v>0</v>
      </c>
      <c r="AF34" s="103">
        <f>IF($E$13=0,'Expense Drivers'!S82,AF13*AF27)</f>
        <v>0</v>
      </c>
    </row>
    <row r="35" spans="1:34" ht="16">
      <c r="A35" s="1"/>
      <c r="B35" s="89" t="s">
        <v>60</v>
      </c>
      <c r="C35" s="89"/>
      <c r="D35" s="88"/>
      <c r="E35" s="88">
        <f>'3 Statement Model'!E35</f>
        <v>0</v>
      </c>
      <c r="F35" s="89">
        <f>F100</f>
        <v>0</v>
      </c>
      <c r="G35" s="89">
        <f>G100</f>
        <v>0</v>
      </c>
      <c r="H35" s="89">
        <f>H100</f>
        <v>0</v>
      </c>
      <c r="I35" s="89">
        <f>I100</f>
        <v>0</v>
      </c>
      <c r="J35" s="99">
        <f>'3 Statement Model'!J35</f>
        <v>0</v>
      </c>
      <c r="K35" s="92">
        <f>K100</f>
        <v>0</v>
      </c>
      <c r="L35" s="92">
        <f>L100</f>
        <v>0</v>
      </c>
      <c r="M35" s="92">
        <f>M100</f>
        <v>0</v>
      </c>
      <c r="N35" s="92">
        <f>N100</f>
        <v>0</v>
      </c>
      <c r="O35" s="103">
        <f>'3 Statement Model'!O35</f>
        <v>0</v>
      </c>
      <c r="P35" s="92">
        <f>P100</f>
        <v>0</v>
      </c>
      <c r="Q35" s="92">
        <f>Q100</f>
        <v>0</v>
      </c>
      <c r="R35" s="92">
        <f>R100</f>
        <v>0</v>
      </c>
      <c r="S35" s="92">
        <f>S100</f>
        <v>0</v>
      </c>
      <c r="T35" s="103">
        <f>T100</f>
        <v>0</v>
      </c>
      <c r="V35" s="92">
        <f>V100</f>
        <v>0</v>
      </c>
      <c r="W35" s="92">
        <f>W100</f>
        <v>0</v>
      </c>
      <c r="X35" s="92">
        <f>X100</f>
        <v>0</v>
      </c>
      <c r="Y35" s="92">
        <f>Y100</f>
        <v>0</v>
      </c>
      <c r="Z35" s="103">
        <f>Z100</f>
        <v>0</v>
      </c>
      <c r="AB35" s="92">
        <f>AB100</f>
        <v>0</v>
      </c>
      <c r="AC35" s="92">
        <f>AC100</f>
        <v>0</v>
      </c>
      <c r="AD35" s="92">
        <f>AD100</f>
        <v>0</v>
      </c>
      <c r="AE35" s="92">
        <f>AE100</f>
        <v>0</v>
      </c>
      <c r="AF35" s="103">
        <f>AF100</f>
        <v>0</v>
      </c>
      <c r="AG35" s="162"/>
    </row>
    <row r="36" spans="1:34" ht="16">
      <c r="A36" s="1"/>
      <c r="B36" s="105" t="s">
        <v>61</v>
      </c>
      <c r="C36" s="105"/>
      <c r="D36" s="104"/>
      <c r="E36" s="104">
        <f>'3 Statement Model'!E36</f>
        <v>0</v>
      </c>
      <c r="F36" s="105">
        <f>F107</f>
        <v>0</v>
      </c>
      <c r="G36" s="105">
        <f>G107</f>
        <v>0</v>
      </c>
      <c r="H36" s="105">
        <f>H107</f>
        <v>0</v>
      </c>
      <c r="I36" s="105">
        <f>I107</f>
        <v>0</v>
      </c>
      <c r="J36" s="106">
        <f>'3 Statement Model'!J36</f>
        <v>0</v>
      </c>
      <c r="K36" s="105">
        <f>K107</f>
        <v>0</v>
      </c>
      <c r="L36" s="105">
        <f>L107</f>
        <v>0</v>
      </c>
      <c r="M36" s="105">
        <f>M107</f>
        <v>0</v>
      </c>
      <c r="N36" s="105">
        <f>N107</f>
        <v>0</v>
      </c>
      <c r="O36" s="106">
        <f>'3 Statement Model'!O36</f>
        <v>0</v>
      </c>
      <c r="P36" s="105">
        <f>P107</f>
        <v>0</v>
      </c>
      <c r="Q36" s="105">
        <f>Q107</f>
        <v>0</v>
      </c>
      <c r="R36" s="105">
        <f>R107</f>
        <v>0</v>
      </c>
      <c r="S36" s="105">
        <f>S107</f>
        <v>0</v>
      </c>
      <c r="T36" s="106">
        <f>'Interest Table'!I43-'Interest Table'!I31</f>
        <v>0</v>
      </c>
      <c r="V36" s="105">
        <f>V107</f>
        <v>0</v>
      </c>
      <c r="W36" s="105">
        <f>W107</f>
        <v>0</v>
      </c>
      <c r="X36" s="105">
        <f>X107</f>
        <v>0</v>
      </c>
      <c r="Y36" s="105">
        <f>Y107</f>
        <v>0</v>
      </c>
      <c r="Z36" s="106">
        <f>'Interest Table'!I55-'Interest Table'!I43</f>
        <v>0</v>
      </c>
      <c r="AB36" s="105">
        <f>AB107</f>
        <v>0</v>
      </c>
      <c r="AC36" s="105">
        <f>AC107</f>
        <v>0</v>
      </c>
      <c r="AD36" s="105">
        <f>AD107</f>
        <v>0</v>
      </c>
      <c r="AE36" s="105">
        <f>AE107</f>
        <v>0</v>
      </c>
      <c r="AF36" s="106">
        <f>'Interest Table'!I67-'Interest Table'!I55</f>
        <v>0</v>
      </c>
    </row>
    <row r="37" spans="1:34" ht="16">
      <c r="A37" s="1"/>
      <c r="B37" s="44" t="s">
        <v>62</v>
      </c>
      <c r="C37" s="98"/>
      <c r="D37" s="97"/>
      <c r="E37" s="44">
        <f>SUM(E31:E36)</f>
        <v>0</v>
      </c>
      <c r="F37" s="44">
        <f>SUM(F31:F36)</f>
        <v>0</v>
      </c>
      <c r="G37" s="44">
        <f t="shared" ref="G37:O37" si="16">SUM(G31:G36)</f>
        <v>0</v>
      </c>
      <c r="H37" s="44">
        <f t="shared" si="16"/>
        <v>0</v>
      </c>
      <c r="I37" s="44">
        <f t="shared" si="16"/>
        <v>0</v>
      </c>
      <c r="J37" s="102">
        <f t="shared" si="16"/>
        <v>0</v>
      </c>
      <c r="K37" s="44">
        <f t="shared" si="16"/>
        <v>0</v>
      </c>
      <c r="L37" s="44">
        <f t="shared" si="16"/>
        <v>0</v>
      </c>
      <c r="M37" s="44">
        <f t="shared" si="16"/>
        <v>0</v>
      </c>
      <c r="N37" s="44">
        <f t="shared" si="16"/>
        <v>0</v>
      </c>
      <c r="O37" s="102">
        <f t="shared" si="16"/>
        <v>0</v>
      </c>
      <c r="P37" s="44">
        <f>SUM(P31:P36)</f>
        <v>0</v>
      </c>
      <c r="Q37" s="44">
        <f>SUM(Q31:Q36)</f>
        <v>0</v>
      </c>
      <c r="R37" s="44">
        <f>SUM(R31:R36)</f>
        <v>0</v>
      </c>
      <c r="S37" s="44">
        <f>SUM(S31:S36)</f>
        <v>0</v>
      </c>
      <c r="T37" s="102">
        <f>SUM(T31:T36)</f>
        <v>0</v>
      </c>
      <c r="V37" s="44">
        <f>SUM(V31:V36)</f>
        <v>0</v>
      </c>
      <c r="W37" s="44">
        <f>SUM(W31:W36)</f>
        <v>0</v>
      </c>
      <c r="X37" s="44">
        <f>SUM(X31:X36)</f>
        <v>0</v>
      </c>
      <c r="Y37" s="44">
        <f>SUM(Y31:Y36)</f>
        <v>0</v>
      </c>
      <c r="Z37" s="102">
        <f>SUM(Z31:Z36)</f>
        <v>0</v>
      </c>
      <c r="AB37" s="44">
        <f>SUM(AB31:AB36)</f>
        <v>0</v>
      </c>
      <c r="AC37" s="44">
        <f>SUM(AC31:AC36)</f>
        <v>0</v>
      </c>
      <c r="AD37" s="44">
        <f>SUM(AD31:AD36)</f>
        <v>0</v>
      </c>
      <c r="AE37" s="44">
        <f>SUM(AE31:AE36)</f>
        <v>0</v>
      </c>
      <c r="AF37" s="102">
        <f>SUM(AF31:AF36)</f>
        <v>0</v>
      </c>
    </row>
    <row r="38" spans="1:34" ht="16">
      <c r="A38" s="1"/>
      <c r="B38" s="41" t="s">
        <v>63</v>
      </c>
      <c r="C38" s="41"/>
      <c r="D38" s="42"/>
      <c r="E38" s="41">
        <f>E29-E37</f>
        <v>0</v>
      </c>
      <c r="F38" s="41">
        <f t="shared" ref="F38:N38" si="17">F29-F37</f>
        <v>0</v>
      </c>
      <c r="G38" s="41">
        <f t="shared" si="17"/>
        <v>0</v>
      </c>
      <c r="H38" s="41">
        <f t="shared" si="17"/>
        <v>0</v>
      </c>
      <c r="I38" s="41">
        <f t="shared" si="17"/>
        <v>0</v>
      </c>
      <c r="J38" s="95">
        <f>J29-J37</f>
        <v>0</v>
      </c>
      <c r="K38" s="41">
        <f t="shared" si="17"/>
        <v>0</v>
      </c>
      <c r="L38" s="41">
        <f t="shared" si="17"/>
        <v>0</v>
      </c>
      <c r="M38" s="41">
        <f t="shared" si="17"/>
        <v>0</v>
      </c>
      <c r="N38" s="41">
        <f t="shared" si="17"/>
        <v>0</v>
      </c>
      <c r="O38" s="95">
        <f t="shared" ref="O38:T38" si="18">O29-O37</f>
        <v>0</v>
      </c>
      <c r="P38" s="41">
        <f t="shared" si="18"/>
        <v>0</v>
      </c>
      <c r="Q38" s="41">
        <f t="shared" si="18"/>
        <v>0</v>
      </c>
      <c r="R38" s="41">
        <f t="shared" si="18"/>
        <v>0</v>
      </c>
      <c r="S38" s="41">
        <f t="shared" si="18"/>
        <v>0</v>
      </c>
      <c r="T38" s="95">
        <f t="shared" si="18"/>
        <v>0</v>
      </c>
      <c r="V38" s="41">
        <f>V29-V37</f>
        <v>0</v>
      </c>
      <c r="W38" s="41">
        <f>W29-W37</f>
        <v>0</v>
      </c>
      <c r="X38" s="41">
        <f>X29-X37</f>
        <v>0</v>
      </c>
      <c r="Y38" s="41">
        <f>Y29-Y37</f>
        <v>0</v>
      </c>
      <c r="Z38" s="95">
        <f>Z29-Z37</f>
        <v>0</v>
      </c>
      <c r="AB38" s="41">
        <f>AB29-AB37</f>
        <v>0</v>
      </c>
      <c r="AC38" s="41">
        <f>AC29-AC37</f>
        <v>0</v>
      </c>
      <c r="AD38" s="41">
        <f>AD29-AD37</f>
        <v>0</v>
      </c>
      <c r="AE38" s="41">
        <f>AE29-AE37</f>
        <v>0</v>
      </c>
      <c r="AF38" s="95">
        <f>AF29-AF37</f>
        <v>0</v>
      </c>
    </row>
    <row r="39" spans="1:34" ht="16">
      <c r="A39" s="1"/>
      <c r="B39" s="44"/>
      <c r="C39" s="44"/>
      <c r="D39" s="45"/>
      <c r="E39" s="45"/>
      <c r="F39" s="44"/>
      <c r="G39" s="44"/>
      <c r="H39" s="44"/>
      <c r="I39" s="44"/>
      <c r="J39" s="102"/>
      <c r="K39" s="44"/>
      <c r="L39" s="44"/>
      <c r="M39" s="44"/>
      <c r="N39" s="44"/>
      <c r="O39" s="102"/>
      <c r="P39" s="44"/>
      <c r="Q39" s="44"/>
      <c r="R39" s="44"/>
      <c r="S39" s="44"/>
      <c r="T39" s="102"/>
      <c r="V39" s="44"/>
      <c r="W39" s="44"/>
      <c r="X39" s="44"/>
      <c r="Y39" s="44"/>
      <c r="Z39" s="102"/>
      <c r="AB39" s="44"/>
      <c r="AC39" s="44"/>
      <c r="AD39" s="44"/>
      <c r="AE39" s="44"/>
      <c r="AF39" s="102"/>
    </row>
    <row r="40" spans="1:34" ht="16">
      <c r="A40" s="1"/>
      <c r="B40" s="98" t="s">
        <v>64</v>
      </c>
      <c r="C40" s="98"/>
      <c r="D40" s="97"/>
      <c r="E40" s="97"/>
      <c r="F40" s="89">
        <f>IF(F38&lt;0,0,F38*F16)</f>
        <v>0</v>
      </c>
      <c r="G40" s="89">
        <f>IF(G38&lt;0,0,G38*G16)</f>
        <v>0</v>
      </c>
      <c r="H40" s="89">
        <f>IF(H38&lt;0,0,H38*H16)</f>
        <v>0</v>
      </c>
      <c r="I40" s="89">
        <f t="shared" ref="I40:N40" si="19">IF(I38&lt;0,0,I38*I16)</f>
        <v>0</v>
      </c>
      <c r="J40" s="99">
        <f>'3 Statement Model'!J40</f>
        <v>0</v>
      </c>
      <c r="K40" s="89">
        <f t="shared" si="19"/>
        <v>0</v>
      </c>
      <c r="L40" s="89">
        <f t="shared" si="19"/>
        <v>0</v>
      </c>
      <c r="M40" s="89">
        <f t="shared" si="19"/>
        <v>0</v>
      </c>
      <c r="N40" s="89">
        <f t="shared" si="19"/>
        <v>0</v>
      </c>
      <c r="O40" s="99">
        <f>'3 Statement Model'!O40</f>
        <v>0</v>
      </c>
      <c r="P40" s="89">
        <f>IF(P38&lt;0,0,P38*P16)</f>
        <v>0</v>
      </c>
      <c r="Q40" s="89">
        <f>IF(Q38&lt;0,0,Q38*Q16)</f>
        <v>0</v>
      </c>
      <c r="R40" s="89">
        <f>IF(R38&lt;0,0,R38*R16)</f>
        <v>0</v>
      </c>
      <c r="S40" s="89">
        <f>IF(S38&lt;0,0,S38*S16)</f>
        <v>0</v>
      </c>
      <c r="T40" s="99">
        <f>IF(T38&lt;0,0,T38*T16)</f>
        <v>0</v>
      </c>
      <c r="V40" s="89">
        <f>IF(V38&lt;0,0,V38*V16)</f>
        <v>0</v>
      </c>
      <c r="W40" s="89">
        <f>IF(W38&lt;0,0,W38*W16)</f>
        <v>0</v>
      </c>
      <c r="X40" s="89">
        <f>IF(X38&lt;0,0,X38*X16)</f>
        <v>0</v>
      </c>
      <c r="Y40" s="89">
        <f>IF(Y38&lt;0,0,Y38*Y16)</f>
        <v>0</v>
      </c>
      <c r="Z40" s="99">
        <f>IF(Z38&lt;0,0,Z38*Z16)</f>
        <v>0</v>
      </c>
      <c r="AB40" s="89">
        <f>IF(AB38&lt;0,0,AB38*AB16)</f>
        <v>0</v>
      </c>
      <c r="AC40" s="89">
        <f>IF(AC38&lt;0,0,AC38*AC16)</f>
        <v>0</v>
      </c>
      <c r="AD40" s="89">
        <f>IF(AD38&lt;0,0,AD38*AD16)</f>
        <v>0</v>
      </c>
      <c r="AE40" s="89">
        <f>IF(AE38&lt;0,0,AE38*AE16)</f>
        <v>0</v>
      </c>
      <c r="AF40" s="99">
        <f>IF(AF38&lt;0,0,AF38*AF16)</f>
        <v>0</v>
      </c>
    </row>
    <row r="41" spans="1:34" ht="17" thickBot="1">
      <c r="A41" s="1"/>
      <c r="B41" s="48" t="s">
        <v>65</v>
      </c>
      <c r="C41" s="48"/>
      <c r="D41" s="49"/>
      <c r="E41" s="48">
        <f>E38-E40</f>
        <v>0</v>
      </c>
      <c r="F41" s="48">
        <f>F38-F40</f>
        <v>0</v>
      </c>
      <c r="G41" s="48">
        <f>G38-G40</f>
        <v>0</v>
      </c>
      <c r="H41" s="48">
        <f t="shared" ref="H41:N41" si="20">H38-H40</f>
        <v>0</v>
      </c>
      <c r="I41" s="48">
        <f t="shared" si="20"/>
        <v>0</v>
      </c>
      <c r="J41" s="107">
        <f t="shared" si="20"/>
        <v>0</v>
      </c>
      <c r="K41" s="48">
        <f t="shared" si="20"/>
        <v>0</v>
      </c>
      <c r="L41" s="48">
        <f t="shared" si="20"/>
        <v>0</v>
      </c>
      <c r="M41" s="48">
        <f t="shared" si="20"/>
        <v>0</v>
      </c>
      <c r="N41" s="48">
        <f t="shared" si="20"/>
        <v>0</v>
      </c>
      <c r="O41" s="107">
        <f t="shared" ref="O41:T41" si="21">O38-O40</f>
        <v>0</v>
      </c>
      <c r="P41" s="48">
        <f t="shared" si="21"/>
        <v>0</v>
      </c>
      <c r="Q41" s="48">
        <f t="shared" si="21"/>
        <v>0</v>
      </c>
      <c r="R41" s="48">
        <f t="shared" si="21"/>
        <v>0</v>
      </c>
      <c r="S41" s="48">
        <f t="shared" si="21"/>
        <v>0</v>
      </c>
      <c r="T41" s="107">
        <f t="shared" si="21"/>
        <v>0</v>
      </c>
      <c r="V41" s="48">
        <f>V38-V40</f>
        <v>0</v>
      </c>
      <c r="W41" s="48">
        <f>W38-W40</f>
        <v>0</v>
      </c>
      <c r="X41" s="48">
        <f>X38-X40</f>
        <v>0</v>
      </c>
      <c r="Y41" s="48">
        <f>Y38-Y40</f>
        <v>0</v>
      </c>
      <c r="Z41" s="107">
        <f>Z38-Z40</f>
        <v>0</v>
      </c>
      <c r="AB41" s="48">
        <f>AB38-AB40</f>
        <v>0</v>
      </c>
      <c r="AC41" s="48">
        <f>AC38-AC40</f>
        <v>0</v>
      </c>
      <c r="AD41" s="48">
        <f>AD38-AD40</f>
        <v>0</v>
      </c>
      <c r="AE41" s="48">
        <f>AE38-AE40</f>
        <v>0</v>
      </c>
      <c r="AF41" s="107">
        <f>AF38-AF40</f>
        <v>0</v>
      </c>
    </row>
    <row r="42" spans="1:34" ht="17" thickTop="1">
      <c r="A42" s="1"/>
      <c r="B42" s="2" t="s">
        <v>66</v>
      </c>
      <c r="C42" s="1"/>
      <c r="D42" s="7"/>
      <c r="E42" s="83">
        <f>E41</f>
        <v>0</v>
      </c>
      <c r="F42" s="83">
        <f>F41+E42</f>
        <v>0</v>
      </c>
      <c r="G42" s="83">
        <f>G41+F42</f>
        <v>0</v>
      </c>
      <c r="H42" s="83">
        <f>H41+G42</f>
        <v>0</v>
      </c>
      <c r="I42" s="83">
        <f>I41+H42</f>
        <v>0</v>
      </c>
      <c r="J42" s="84">
        <f>'3 Statement Model'!J42</f>
        <v>0</v>
      </c>
      <c r="K42" s="83">
        <f>K41+J42</f>
        <v>0</v>
      </c>
      <c r="L42" s="83">
        <f>L41+K42</f>
        <v>0</v>
      </c>
      <c r="M42" s="83">
        <f>M41+L42</f>
        <v>0</v>
      </c>
      <c r="N42" s="83">
        <f>N41+M42</f>
        <v>0</v>
      </c>
      <c r="O42" s="84">
        <f>'3 Statement Model'!O42</f>
        <v>0</v>
      </c>
      <c r="P42" s="83">
        <f>P41+O42</f>
        <v>0</v>
      </c>
      <c r="Q42" s="83">
        <f>Q41+P42</f>
        <v>0</v>
      </c>
      <c r="R42" s="83">
        <f>R41+Q42</f>
        <v>0</v>
      </c>
      <c r="S42" s="83">
        <f>S41+R42</f>
        <v>0</v>
      </c>
      <c r="T42" s="84">
        <f>O42+T41</f>
        <v>0</v>
      </c>
      <c r="V42" s="83">
        <f>V41+T42</f>
        <v>0</v>
      </c>
      <c r="W42" s="83">
        <f>W41+V42</f>
        <v>0</v>
      </c>
      <c r="X42" s="83">
        <f>X41+W42</f>
        <v>0</v>
      </c>
      <c r="Y42" s="83">
        <f>Y41+X42</f>
        <v>0</v>
      </c>
      <c r="Z42" s="84">
        <f>T42+Z41</f>
        <v>0</v>
      </c>
      <c r="AB42" s="83">
        <f>AB41+Z42</f>
        <v>0</v>
      </c>
      <c r="AC42" s="83">
        <f>AC41+AB42</f>
        <v>0</v>
      </c>
      <c r="AD42" s="83">
        <f>AD41+AC42</f>
        <v>0</v>
      </c>
      <c r="AE42" s="83">
        <f>AE41+AD42</f>
        <v>0</v>
      </c>
      <c r="AF42" s="84">
        <f>Z42+AF41</f>
        <v>0</v>
      </c>
    </row>
    <row r="43" spans="1:34" ht="16">
      <c r="A43" s="1"/>
      <c r="B43" s="2" t="s">
        <v>67</v>
      </c>
      <c r="C43" s="1"/>
      <c r="D43" s="7"/>
      <c r="E43" s="83"/>
      <c r="F43" s="86">
        <f t="shared" ref="F43:I43" si="22">IF(F37=0,0,F38/F37)</f>
        <v>0</v>
      </c>
      <c r="G43" s="86">
        <f t="shared" si="22"/>
        <v>0</v>
      </c>
      <c r="H43" s="86">
        <f t="shared" si="22"/>
        <v>0</v>
      </c>
      <c r="I43" s="86">
        <f t="shared" si="22"/>
        <v>0</v>
      </c>
      <c r="J43" s="87">
        <f>IF(J37=0,0,J38/J27)</f>
        <v>0</v>
      </c>
      <c r="K43" s="87">
        <f t="shared" ref="K43:AF43" si="23">IF(K37=0,0,K38/K27)</f>
        <v>0</v>
      </c>
      <c r="L43" s="87">
        <f t="shared" si="23"/>
        <v>0</v>
      </c>
      <c r="M43" s="87">
        <f t="shared" si="23"/>
        <v>0</v>
      </c>
      <c r="N43" s="87">
        <f t="shared" si="23"/>
        <v>0</v>
      </c>
      <c r="O43" s="87">
        <f t="shared" si="23"/>
        <v>0</v>
      </c>
      <c r="P43" s="87">
        <f t="shared" si="23"/>
        <v>0</v>
      </c>
      <c r="Q43" s="87">
        <f t="shared" si="23"/>
        <v>0</v>
      </c>
      <c r="R43" s="87">
        <f t="shared" si="23"/>
        <v>0</v>
      </c>
      <c r="S43" s="87">
        <f t="shared" si="23"/>
        <v>0</v>
      </c>
      <c r="T43" s="87">
        <f t="shared" si="23"/>
        <v>0</v>
      </c>
      <c r="U43" s="87">
        <f t="shared" si="23"/>
        <v>0</v>
      </c>
      <c r="V43" s="87">
        <f t="shared" si="23"/>
        <v>0</v>
      </c>
      <c r="W43" s="87">
        <f t="shared" si="23"/>
        <v>0</v>
      </c>
      <c r="X43" s="87">
        <f t="shared" si="23"/>
        <v>0</v>
      </c>
      <c r="Y43" s="87">
        <f t="shared" si="23"/>
        <v>0</v>
      </c>
      <c r="Z43" s="87">
        <f t="shared" si="23"/>
        <v>0</v>
      </c>
      <c r="AA43" s="87">
        <f t="shared" si="23"/>
        <v>0</v>
      </c>
      <c r="AB43" s="87">
        <f t="shared" si="23"/>
        <v>0</v>
      </c>
      <c r="AC43" s="87">
        <f t="shared" si="23"/>
        <v>0</v>
      </c>
      <c r="AD43" s="87">
        <f t="shared" si="23"/>
        <v>0</v>
      </c>
      <c r="AE43" s="87">
        <f t="shared" si="23"/>
        <v>0</v>
      </c>
      <c r="AF43" s="87">
        <f t="shared" si="23"/>
        <v>0</v>
      </c>
      <c r="AH43" s="221"/>
    </row>
    <row r="44" spans="1:34" ht="16">
      <c r="A44" s="1"/>
      <c r="B44" s="1"/>
      <c r="C44" s="1"/>
      <c r="D44" s="7"/>
      <c r="E44" s="7"/>
      <c r="F44" s="1"/>
      <c r="G44" s="1"/>
      <c r="H44" s="1"/>
      <c r="I44" s="1"/>
      <c r="J44" s="111"/>
      <c r="K44" s="1"/>
      <c r="L44" s="1"/>
      <c r="M44" s="1"/>
      <c r="N44" s="1"/>
      <c r="O44" s="111"/>
      <c r="P44" s="1"/>
      <c r="Q44" s="1"/>
      <c r="R44" s="1"/>
      <c r="S44" s="1"/>
      <c r="T44" s="111"/>
    </row>
    <row r="45" spans="1:34" ht="18">
      <c r="A45" s="1"/>
      <c r="B45" s="66" t="s">
        <v>41</v>
      </c>
      <c r="C45" s="66"/>
      <c r="D45" s="66"/>
      <c r="E45" s="66"/>
      <c r="F45" s="66"/>
      <c r="G45" s="66"/>
      <c r="H45" s="66"/>
      <c r="I45" s="66"/>
      <c r="J45" s="66" t="s">
        <v>18</v>
      </c>
      <c r="K45" s="66"/>
      <c r="L45" s="66"/>
      <c r="M45" s="66"/>
      <c r="N45" s="66"/>
      <c r="O45" s="66" t="s">
        <v>19</v>
      </c>
      <c r="P45" s="66"/>
      <c r="Q45" s="66"/>
      <c r="R45" s="66"/>
      <c r="S45" s="66"/>
      <c r="T45" s="66" t="s">
        <v>115</v>
      </c>
      <c r="V45" s="66"/>
      <c r="W45" s="66"/>
      <c r="X45" s="66"/>
      <c r="Y45" s="66"/>
      <c r="Z45" s="66" t="s">
        <v>116</v>
      </c>
      <c r="AB45" s="66"/>
      <c r="AC45" s="66"/>
      <c r="AD45" s="66"/>
      <c r="AE45" s="66"/>
      <c r="AF45" s="66" t="s">
        <v>117</v>
      </c>
    </row>
    <row r="46" spans="1:34" ht="16">
      <c r="A46" s="1"/>
      <c r="B46" s="38" t="s">
        <v>68</v>
      </c>
      <c r="C46" s="89"/>
      <c r="D46" s="88"/>
      <c r="E46" s="88"/>
      <c r="F46" s="47"/>
      <c r="G46" s="47"/>
      <c r="H46" s="47"/>
      <c r="I46" s="47"/>
      <c r="J46" s="47"/>
      <c r="K46" s="89"/>
      <c r="L46" s="89"/>
      <c r="M46" s="89"/>
      <c r="N46" s="89"/>
      <c r="O46" s="89"/>
      <c r="P46" s="89"/>
      <c r="Q46" s="89"/>
      <c r="R46" s="89"/>
      <c r="S46" s="89"/>
      <c r="T46" s="89"/>
      <c r="V46" s="89"/>
      <c r="W46" s="89"/>
      <c r="X46" s="89"/>
      <c r="Y46" s="89"/>
      <c r="Z46" s="89"/>
      <c r="AB46" s="89"/>
      <c r="AC46" s="89"/>
      <c r="AD46" s="89"/>
      <c r="AE46" s="89"/>
      <c r="AF46" s="89"/>
    </row>
    <row r="47" spans="1:34" ht="16">
      <c r="A47" s="1"/>
      <c r="B47" s="89" t="s">
        <v>69</v>
      </c>
      <c r="C47" s="89"/>
      <c r="D47" s="50"/>
      <c r="E47" s="93">
        <f>E84</f>
        <v>0</v>
      </c>
      <c r="F47" s="93">
        <f t="shared" ref="F47:N47" si="24">F84</f>
        <v>0</v>
      </c>
      <c r="G47" s="93">
        <f t="shared" si="24"/>
        <v>0</v>
      </c>
      <c r="H47" s="93">
        <f t="shared" si="24"/>
        <v>0</v>
      </c>
      <c r="I47" s="93">
        <f t="shared" si="24"/>
        <v>0</v>
      </c>
      <c r="J47" s="93">
        <f>J84</f>
        <v>0</v>
      </c>
      <c r="K47" s="93">
        <f t="shared" si="24"/>
        <v>0</v>
      </c>
      <c r="L47" s="93">
        <f t="shared" si="24"/>
        <v>0</v>
      </c>
      <c r="M47" s="93">
        <f t="shared" si="24"/>
        <v>0</v>
      </c>
      <c r="N47" s="93">
        <f t="shared" si="24"/>
        <v>0</v>
      </c>
      <c r="O47" s="93">
        <f t="shared" ref="O47:T47" si="25">O84</f>
        <v>0</v>
      </c>
      <c r="P47" s="93">
        <f t="shared" si="25"/>
        <v>0</v>
      </c>
      <c r="Q47" s="93">
        <f t="shared" si="25"/>
        <v>0</v>
      </c>
      <c r="R47" s="93">
        <f t="shared" si="25"/>
        <v>0</v>
      </c>
      <c r="S47" s="93">
        <f t="shared" si="25"/>
        <v>0</v>
      </c>
      <c r="T47" s="93">
        <f t="shared" si="25"/>
        <v>0</v>
      </c>
      <c r="V47" s="93">
        <f>V84</f>
        <v>0</v>
      </c>
      <c r="W47" s="93">
        <f>W84</f>
        <v>0</v>
      </c>
      <c r="X47" s="93">
        <f>X84</f>
        <v>0</v>
      </c>
      <c r="Y47" s="93">
        <f>Y84</f>
        <v>0</v>
      </c>
      <c r="Z47" s="93">
        <f>Z84</f>
        <v>0</v>
      </c>
      <c r="AB47" s="93">
        <f>AB84</f>
        <v>0</v>
      </c>
      <c r="AC47" s="93">
        <f>AC84</f>
        <v>0</v>
      </c>
      <c r="AD47" s="93">
        <f>AD84</f>
        <v>0</v>
      </c>
      <c r="AE47" s="93">
        <f>AE84</f>
        <v>0</v>
      </c>
      <c r="AF47" s="93">
        <f>AF84</f>
        <v>0</v>
      </c>
    </row>
    <row r="48" spans="1:34" ht="16">
      <c r="A48" s="1"/>
      <c r="B48" s="89" t="s">
        <v>70</v>
      </c>
      <c r="C48" s="89"/>
      <c r="D48" s="50"/>
      <c r="E48" s="88">
        <f>E91</f>
        <v>0</v>
      </c>
      <c r="F48" s="88">
        <f t="shared" ref="F48:O48" si="26">F91</f>
        <v>0</v>
      </c>
      <c r="G48" s="88">
        <f t="shared" si="26"/>
        <v>0</v>
      </c>
      <c r="H48" s="88">
        <f t="shared" si="26"/>
        <v>0</v>
      </c>
      <c r="I48" s="88">
        <f t="shared" si="26"/>
        <v>0</v>
      </c>
      <c r="J48" s="88">
        <f>J91</f>
        <v>0</v>
      </c>
      <c r="K48" s="88">
        <f t="shared" si="26"/>
        <v>0</v>
      </c>
      <c r="L48" s="88">
        <f t="shared" si="26"/>
        <v>0</v>
      </c>
      <c r="M48" s="88">
        <f t="shared" si="26"/>
        <v>0</v>
      </c>
      <c r="N48" s="88">
        <f t="shared" si="26"/>
        <v>0</v>
      </c>
      <c r="O48" s="88">
        <f t="shared" si="26"/>
        <v>0</v>
      </c>
      <c r="P48" s="88">
        <f>P91</f>
        <v>0</v>
      </c>
      <c r="Q48" s="88">
        <f>Q91</f>
        <v>0</v>
      </c>
      <c r="R48" s="88">
        <f>R91</f>
        <v>0</v>
      </c>
      <c r="S48" s="88">
        <f>S91</f>
        <v>0</v>
      </c>
      <c r="T48" s="88">
        <f>T91</f>
        <v>0</v>
      </c>
      <c r="V48" s="88">
        <f>V91</f>
        <v>0</v>
      </c>
      <c r="W48" s="88">
        <f>W91</f>
        <v>0</v>
      </c>
      <c r="X48" s="88">
        <f>X91</f>
        <v>0</v>
      </c>
      <c r="Y48" s="88">
        <f>Y91</f>
        <v>0</v>
      </c>
      <c r="Z48" s="88">
        <f>Z91</f>
        <v>0</v>
      </c>
      <c r="AB48" s="88">
        <f>AB91</f>
        <v>0</v>
      </c>
      <c r="AC48" s="88">
        <f>AC91</f>
        <v>0</v>
      </c>
      <c r="AD48" s="88">
        <f>AD91</f>
        <v>0</v>
      </c>
      <c r="AE48" s="88">
        <f>AE91</f>
        <v>0</v>
      </c>
      <c r="AF48" s="88">
        <f>AF91</f>
        <v>0</v>
      </c>
    </row>
    <row r="49" spans="1:34" ht="16">
      <c r="A49" s="1"/>
      <c r="B49" s="89" t="s">
        <v>71</v>
      </c>
      <c r="C49" s="89"/>
      <c r="D49" s="50"/>
      <c r="E49" s="89">
        <f>'3 Statement Model'!E49</f>
        <v>0</v>
      </c>
      <c r="F49" s="89">
        <f>(F19/91.25)*F28</f>
        <v>0</v>
      </c>
      <c r="G49" s="89">
        <f>(G19/91.25)*G28</f>
        <v>0</v>
      </c>
      <c r="H49" s="89">
        <f>(H19/91.25)*H28</f>
        <v>0</v>
      </c>
      <c r="I49" s="89">
        <f>(I19/91.25)*I28</f>
        <v>0</v>
      </c>
      <c r="J49" s="89">
        <f>(J19/365)*J28</f>
        <v>0</v>
      </c>
      <c r="K49" s="89">
        <f t="shared" ref="K49:AF49" si="27">(K19/365)*K28</f>
        <v>0</v>
      </c>
      <c r="L49" s="89">
        <f t="shared" si="27"/>
        <v>0</v>
      </c>
      <c r="M49" s="89">
        <f t="shared" si="27"/>
        <v>0</v>
      </c>
      <c r="N49" s="89">
        <f t="shared" si="27"/>
        <v>0</v>
      </c>
      <c r="O49" s="89">
        <f t="shared" si="27"/>
        <v>0</v>
      </c>
      <c r="P49" s="89">
        <f t="shared" si="27"/>
        <v>0</v>
      </c>
      <c r="Q49" s="89">
        <f t="shared" si="27"/>
        <v>0</v>
      </c>
      <c r="R49" s="89">
        <f t="shared" si="27"/>
        <v>0</v>
      </c>
      <c r="S49" s="89">
        <f t="shared" si="27"/>
        <v>0</v>
      </c>
      <c r="T49" s="89">
        <f t="shared" si="27"/>
        <v>0</v>
      </c>
      <c r="U49" s="89">
        <f t="shared" si="27"/>
        <v>0</v>
      </c>
      <c r="V49" s="89">
        <f t="shared" si="27"/>
        <v>0</v>
      </c>
      <c r="W49" s="89">
        <f t="shared" si="27"/>
        <v>0</v>
      </c>
      <c r="X49" s="89">
        <f t="shared" si="27"/>
        <v>0</v>
      </c>
      <c r="Y49" s="89">
        <f t="shared" si="27"/>
        <v>0</v>
      </c>
      <c r="Z49" s="89">
        <f t="shared" si="27"/>
        <v>0</v>
      </c>
      <c r="AA49" s="89">
        <f t="shared" si="27"/>
        <v>0</v>
      </c>
      <c r="AB49" s="89">
        <f t="shared" si="27"/>
        <v>0</v>
      </c>
      <c r="AC49" s="89">
        <f t="shared" si="27"/>
        <v>0</v>
      </c>
      <c r="AD49" s="89">
        <f t="shared" si="27"/>
        <v>0</v>
      </c>
      <c r="AE49" s="89">
        <f t="shared" si="27"/>
        <v>0</v>
      </c>
      <c r="AF49" s="89">
        <f t="shared" si="27"/>
        <v>0</v>
      </c>
    </row>
    <row r="50" spans="1:34" ht="16">
      <c r="A50" s="1"/>
      <c r="B50" s="89" t="s">
        <v>72</v>
      </c>
      <c r="C50" s="89"/>
      <c r="D50" s="88"/>
      <c r="E50" s="88">
        <f>E101</f>
        <v>0</v>
      </c>
      <c r="F50" s="88">
        <f>F101</f>
        <v>0</v>
      </c>
      <c r="G50" s="88">
        <f>G101</f>
        <v>0</v>
      </c>
      <c r="H50" s="88">
        <f>H101</f>
        <v>0</v>
      </c>
      <c r="I50" s="88">
        <f>I101</f>
        <v>0</v>
      </c>
      <c r="J50" s="88">
        <f>E50-J35</f>
        <v>0</v>
      </c>
      <c r="K50" s="89">
        <f t="shared" ref="K50:T50" si="28">K101</f>
        <v>0</v>
      </c>
      <c r="L50" s="89">
        <f t="shared" si="28"/>
        <v>0</v>
      </c>
      <c r="M50" s="89">
        <f t="shared" si="28"/>
        <v>0</v>
      </c>
      <c r="N50" s="89">
        <f t="shared" si="28"/>
        <v>0</v>
      </c>
      <c r="O50" s="89">
        <f>J50-O35</f>
        <v>0</v>
      </c>
      <c r="P50" s="89">
        <f t="shared" si="28"/>
        <v>0</v>
      </c>
      <c r="Q50" s="89">
        <f t="shared" si="28"/>
        <v>0</v>
      </c>
      <c r="R50" s="89">
        <f t="shared" si="28"/>
        <v>0</v>
      </c>
      <c r="S50" s="89">
        <f t="shared" si="28"/>
        <v>0</v>
      </c>
      <c r="T50" s="89">
        <f t="shared" si="28"/>
        <v>0</v>
      </c>
      <c r="V50" s="89">
        <f>V101</f>
        <v>0</v>
      </c>
      <c r="W50" s="89">
        <f>W101</f>
        <v>0</v>
      </c>
      <c r="X50" s="89">
        <f>X101</f>
        <v>0</v>
      </c>
      <c r="Y50" s="89">
        <f>Y101</f>
        <v>0</v>
      </c>
      <c r="Z50" s="89">
        <f>Z101</f>
        <v>0</v>
      </c>
      <c r="AB50" s="89">
        <f>AB101</f>
        <v>0</v>
      </c>
      <c r="AC50" s="89">
        <f>AC101</f>
        <v>0</v>
      </c>
      <c r="AD50" s="89">
        <f>AD101</f>
        <v>0</v>
      </c>
      <c r="AE50" s="89">
        <f>AE101</f>
        <v>0</v>
      </c>
      <c r="AF50" s="89">
        <f>AF101</f>
        <v>0</v>
      </c>
      <c r="AG50" s="393"/>
      <c r="AH50" s="394"/>
    </row>
    <row r="51" spans="1:34" ht="17" thickBot="1">
      <c r="A51" s="1"/>
      <c r="B51" s="48" t="s">
        <v>73</v>
      </c>
      <c r="C51" s="48"/>
      <c r="D51" s="49"/>
      <c r="E51" s="48">
        <f>SUM(E47:E50)</f>
        <v>0</v>
      </c>
      <c r="F51" s="48">
        <f>SUM(F47:F50)</f>
        <v>0</v>
      </c>
      <c r="G51" s="48">
        <f t="shared" ref="G51:O51" si="29">SUM(G47:G50)</f>
        <v>0</v>
      </c>
      <c r="H51" s="48">
        <f t="shared" si="29"/>
        <v>0</v>
      </c>
      <c r="I51" s="48">
        <f t="shared" si="29"/>
        <v>0</v>
      </c>
      <c r="J51" s="48">
        <f t="shared" si="29"/>
        <v>0</v>
      </c>
      <c r="K51" s="48">
        <f t="shared" si="29"/>
        <v>0</v>
      </c>
      <c r="L51" s="48">
        <f t="shared" si="29"/>
        <v>0</v>
      </c>
      <c r="M51" s="48">
        <f t="shared" si="29"/>
        <v>0</v>
      </c>
      <c r="N51" s="48">
        <f t="shared" si="29"/>
        <v>0</v>
      </c>
      <c r="O51" s="48">
        <f t="shared" si="29"/>
        <v>0</v>
      </c>
      <c r="P51" s="48">
        <f>SUM(P47:P50)</f>
        <v>0</v>
      </c>
      <c r="Q51" s="48">
        <f>SUM(Q47:Q50)</f>
        <v>0</v>
      </c>
      <c r="R51" s="48">
        <f>SUM(R47:R50)</f>
        <v>0</v>
      </c>
      <c r="S51" s="48">
        <f>SUM(S47:S50)</f>
        <v>0</v>
      </c>
      <c r="T51" s="48">
        <f>SUM(T47:T50)</f>
        <v>0</v>
      </c>
      <c r="V51" s="48">
        <f>SUM(V47:V50)</f>
        <v>0</v>
      </c>
      <c r="W51" s="48">
        <f>SUM(W47:W50)</f>
        <v>0</v>
      </c>
      <c r="X51" s="48">
        <f>SUM(X47:X50)</f>
        <v>0</v>
      </c>
      <c r="Y51" s="48">
        <f>SUM(Y47:Y50)</f>
        <v>0</v>
      </c>
      <c r="Z51" s="48">
        <f>SUM(Z47:Z50)</f>
        <v>0</v>
      </c>
      <c r="AB51" s="48">
        <f>SUM(AB47:AB50)</f>
        <v>0</v>
      </c>
      <c r="AC51" s="48">
        <f>SUM(AC47:AC50)</f>
        <v>0</v>
      </c>
      <c r="AD51" s="48">
        <f>SUM(AD47:AD50)</f>
        <v>0</v>
      </c>
      <c r="AE51" s="48">
        <f>SUM(AE47:AE50)</f>
        <v>0</v>
      </c>
      <c r="AF51" s="48">
        <f>SUM(AF47:AF50)</f>
        <v>0</v>
      </c>
    </row>
    <row r="52" spans="1:34" ht="17" thickTop="1">
      <c r="A52" s="1"/>
      <c r="B52" s="44"/>
      <c r="C52" s="44"/>
      <c r="D52" s="45"/>
      <c r="E52" s="45"/>
      <c r="F52" s="44"/>
      <c r="G52" s="44"/>
      <c r="H52" s="44"/>
      <c r="I52" s="44"/>
      <c r="J52" s="44"/>
      <c r="K52" s="44"/>
      <c r="L52" s="44"/>
      <c r="M52" s="44"/>
      <c r="N52" s="44"/>
      <c r="O52" s="44"/>
      <c r="P52" s="44"/>
      <c r="Q52" s="44"/>
      <c r="R52" s="44"/>
      <c r="S52" s="44"/>
      <c r="T52" s="44"/>
      <c r="V52" s="44"/>
      <c r="W52" s="44"/>
      <c r="X52" s="44"/>
      <c r="Y52" s="44"/>
      <c r="Z52" s="44"/>
      <c r="AB52" s="44"/>
      <c r="AC52" s="44"/>
      <c r="AD52" s="44"/>
      <c r="AE52" s="44"/>
      <c r="AF52" s="44"/>
    </row>
    <row r="53" spans="1:34" ht="16">
      <c r="A53" s="1"/>
      <c r="B53" s="38" t="s">
        <v>74</v>
      </c>
      <c r="C53" s="89"/>
      <c r="D53" s="50"/>
      <c r="F53" s="89"/>
      <c r="G53" s="89"/>
      <c r="H53" s="89"/>
      <c r="I53" s="89"/>
      <c r="J53" s="89"/>
      <c r="K53" s="89"/>
      <c r="L53" s="89"/>
      <c r="M53" s="89"/>
      <c r="N53" s="89"/>
      <c r="O53" s="89"/>
      <c r="P53" s="89"/>
      <c r="Q53" s="89"/>
      <c r="R53" s="89"/>
      <c r="S53" s="89"/>
      <c r="T53" s="89"/>
      <c r="V53" s="89"/>
      <c r="W53" s="89"/>
      <c r="X53" s="89"/>
      <c r="Y53" s="89"/>
      <c r="Z53" s="89"/>
      <c r="AB53" s="89"/>
      <c r="AC53" s="89"/>
      <c r="AD53" s="89"/>
      <c r="AE53" s="89"/>
      <c r="AF53" s="89"/>
    </row>
    <row r="54" spans="1:34" ht="16">
      <c r="A54" s="1"/>
      <c r="B54" s="89" t="s">
        <v>75</v>
      </c>
      <c r="C54" s="89"/>
      <c r="D54" s="50"/>
      <c r="E54" s="89">
        <f>E28*E20/91.25</f>
        <v>0</v>
      </c>
      <c r="F54" s="89">
        <f t="shared" ref="F54:N54" si="30">F28*F20/91.25</f>
        <v>0</v>
      </c>
      <c r="G54" s="89">
        <f t="shared" si="30"/>
        <v>0</v>
      </c>
      <c r="H54" s="89">
        <f t="shared" si="30"/>
        <v>0</v>
      </c>
      <c r="I54" s="89">
        <f t="shared" si="30"/>
        <v>0</v>
      </c>
      <c r="J54" s="89">
        <v>0</v>
      </c>
      <c r="K54" s="89">
        <f t="shared" si="30"/>
        <v>0</v>
      </c>
      <c r="L54" s="89">
        <f t="shared" si="30"/>
        <v>0</v>
      </c>
      <c r="M54" s="89">
        <f t="shared" si="30"/>
        <v>0</v>
      </c>
      <c r="N54" s="89">
        <f t="shared" si="30"/>
        <v>0</v>
      </c>
      <c r="O54" s="89">
        <v>0</v>
      </c>
      <c r="P54" s="89">
        <f>P28*P20/91.25</f>
        <v>0</v>
      </c>
      <c r="Q54" s="89">
        <f>Q28*Q20/91.25</f>
        <v>0</v>
      </c>
      <c r="R54" s="89">
        <f>R28*R20/91.25</f>
        <v>0</v>
      </c>
      <c r="S54" s="89">
        <f>S28*S20/91.25</f>
        <v>0</v>
      </c>
      <c r="T54" s="89">
        <v>0</v>
      </c>
      <c r="V54" s="89">
        <f>V28*V20/91.25</f>
        <v>0</v>
      </c>
      <c r="W54" s="89">
        <f>W28*W20/91.25</f>
        <v>0</v>
      </c>
      <c r="X54" s="89">
        <f>X28*X20/91.25</f>
        <v>0</v>
      </c>
      <c r="Y54" s="89">
        <f>Y28*Y20/91.25</f>
        <v>0</v>
      </c>
      <c r="Z54" s="89">
        <v>0</v>
      </c>
      <c r="AB54" s="89">
        <f>AB28*AB20/91.25</f>
        <v>0</v>
      </c>
      <c r="AC54" s="89">
        <f>AC28*AC20/91.25</f>
        <v>0</v>
      </c>
      <c r="AD54" s="89">
        <f>AD28*AD20/91.25</f>
        <v>0</v>
      </c>
      <c r="AE54" s="89">
        <f>AE28*AE20/91.25</f>
        <v>0</v>
      </c>
      <c r="AF54" s="89">
        <v>0</v>
      </c>
      <c r="AH54" s="191"/>
    </row>
    <row r="55" spans="1:34" ht="16">
      <c r="A55" s="1"/>
      <c r="B55" s="89" t="s">
        <v>76</v>
      </c>
      <c r="C55" s="89"/>
      <c r="D55" s="88"/>
      <c r="E55" s="88">
        <f>E106</f>
        <v>0</v>
      </c>
      <c r="F55" s="88">
        <f>F106</f>
        <v>0</v>
      </c>
      <c r="G55" s="88">
        <f>G106</f>
        <v>0</v>
      </c>
      <c r="H55" s="88">
        <f>H106</f>
        <v>0</v>
      </c>
      <c r="I55" s="88">
        <f>I106</f>
        <v>0</v>
      </c>
      <c r="J55" s="88">
        <f>E55+J22</f>
        <v>0</v>
      </c>
      <c r="K55" s="89">
        <f t="shared" ref="K55:N55" si="31">K106</f>
        <v>0</v>
      </c>
      <c r="L55" s="89">
        <f t="shared" si="31"/>
        <v>0</v>
      </c>
      <c r="M55" s="89">
        <f t="shared" si="31"/>
        <v>0</v>
      </c>
      <c r="N55" s="89">
        <f t="shared" si="31"/>
        <v>0</v>
      </c>
      <c r="O55" s="89">
        <f>J55+O22</f>
        <v>0</v>
      </c>
      <c r="P55" s="89">
        <f t="shared" ref="P55:AE55" si="32">K55+P22</f>
        <v>0</v>
      </c>
      <c r="Q55" s="89">
        <f t="shared" si="32"/>
        <v>0</v>
      </c>
      <c r="R55" s="89">
        <f t="shared" si="32"/>
        <v>0</v>
      </c>
      <c r="S55" s="89">
        <f t="shared" si="32"/>
        <v>0</v>
      </c>
      <c r="T55" s="89">
        <f t="shared" si="32"/>
        <v>0</v>
      </c>
      <c r="U55" s="89">
        <f t="shared" si="32"/>
        <v>0</v>
      </c>
      <c r="V55" s="89">
        <f t="shared" si="32"/>
        <v>0</v>
      </c>
      <c r="W55" s="89">
        <f t="shared" si="32"/>
        <v>0</v>
      </c>
      <c r="X55" s="89">
        <f t="shared" si="32"/>
        <v>0</v>
      </c>
      <c r="Y55" s="89">
        <f t="shared" si="32"/>
        <v>0</v>
      </c>
      <c r="Z55" s="89">
        <f>T55+Z22</f>
        <v>0</v>
      </c>
      <c r="AA55" s="89">
        <f t="shared" si="32"/>
        <v>0</v>
      </c>
      <c r="AB55" s="89">
        <f t="shared" si="32"/>
        <v>0</v>
      </c>
      <c r="AC55" s="89">
        <f t="shared" si="32"/>
        <v>0</v>
      </c>
      <c r="AD55" s="89">
        <f t="shared" si="32"/>
        <v>0</v>
      </c>
      <c r="AE55" s="89">
        <f t="shared" si="32"/>
        <v>0</v>
      </c>
      <c r="AF55" s="89">
        <f>Z55+AF22</f>
        <v>0</v>
      </c>
    </row>
    <row r="56" spans="1:34" ht="16">
      <c r="A56" s="1"/>
      <c r="B56" s="41" t="s">
        <v>77</v>
      </c>
      <c r="C56" s="41"/>
      <c r="D56" s="42"/>
      <c r="E56" s="41">
        <f>SUM(E54:E55)</f>
        <v>0</v>
      </c>
      <c r="F56" s="41">
        <f>SUM(F54:F55)</f>
        <v>0</v>
      </c>
      <c r="G56" s="41">
        <f t="shared" ref="G56:O56" si="33">SUM(G54:G55)</f>
        <v>0</v>
      </c>
      <c r="H56" s="41">
        <f t="shared" si="33"/>
        <v>0</v>
      </c>
      <c r="I56" s="41">
        <f t="shared" si="33"/>
        <v>0</v>
      </c>
      <c r="J56" s="41">
        <f t="shared" si="33"/>
        <v>0</v>
      </c>
      <c r="K56" s="41">
        <f t="shared" si="33"/>
        <v>0</v>
      </c>
      <c r="L56" s="41">
        <f t="shared" si="33"/>
        <v>0</v>
      </c>
      <c r="M56" s="41">
        <f t="shared" si="33"/>
        <v>0</v>
      </c>
      <c r="N56" s="41">
        <f t="shared" si="33"/>
        <v>0</v>
      </c>
      <c r="O56" s="41">
        <f t="shared" si="33"/>
        <v>0</v>
      </c>
      <c r="P56" s="41">
        <f>SUM(P54:P55)</f>
        <v>0</v>
      </c>
      <c r="Q56" s="41">
        <f>SUM(Q54:Q55)</f>
        <v>0</v>
      </c>
      <c r="R56" s="41">
        <f>SUM(R54:R55)</f>
        <v>0</v>
      </c>
      <c r="S56" s="41">
        <f>SUM(S54:S55)</f>
        <v>0</v>
      </c>
      <c r="T56" s="41">
        <f>SUM(T54:T55)</f>
        <v>0</v>
      </c>
      <c r="V56" s="41">
        <f>SUM(V54:V55)</f>
        <v>0</v>
      </c>
      <c r="W56" s="41">
        <f>SUM(W54:W55)</f>
        <v>0</v>
      </c>
      <c r="X56" s="41">
        <f>SUM(X54:X55)</f>
        <v>0</v>
      </c>
      <c r="Y56" s="41">
        <f>SUM(Y54:Y55)</f>
        <v>0</v>
      </c>
      <c r="Z56" s="41">
        <f>SUM(Z54:Z55)</f>
        <v>0</v>
      </c>
      <c r="AB56" s="41">
        <f>SUM(AB54:AB55)</f>
        <v>0</v>
      </c>
      <c r="AC56" s="41">
        <f>SUM(AC54:AC55)</f>
        <v>0</v>
      </c>
      <c r="AD56" s="41">
        <f>SUM(AD54:AD55)</f>
        <v>0</v>
      </c>
      <c r="AE56" s="41">
        <f>SUM(AE54:AE55)</f>
        <v>0</v>
      </c>
      <c r="AF56" s="41">
        <f>SUM(AF54:AF55)</f>
        <v>0</v>
      </c>
    </row>
    <row r="57" spans="1:34" ht="16">
      <c r="A57" s="1"/>
      <c r="B57" s="38" t="s">
        <v>78</v>
      </c>
      <c r="C57" s="89"/>
      <c r="D57" s="88"/>
      <c r="E57" s="88"/>
      <c r="F57" s="89"/>
      <c r="G57" s="89"/>
      <c r="H57" s="89"/>
      <c r="I57" s="89"/>
      <c r="J57" s="89"/>
      <c r="K57" s="89"/>
      <c r="L57" s="89"/>
      <c r="M57" s="89"/>
      <c r="N57" s="89"/>
      <c r="O57" s="89"/>
      <c r="P57" s="89"/>
      <c r="Q57" s="89"/>
      <c r="R57" s="89"/>
      <c r="S57" s="89"/>
      <c r="T57" s="89"/>
      <c r="V57" s="89"/>
      <c r="W57" s="89"/>
      <c r="X57" s="89"/>
      <c r="Y57" s="89"/>
      <c r="Z57" s="89"/>
      <c r="AB57" s="89"/>
      <c r="AC57" s="89"/>
      <c r="AD57" s="89"/>
      <c r="AE57" s="89"/>
      <c r="AF57" s="89"/>
    </row>
    <row r="58" spans="1:34" ht="16">
      <c r="A58" s="1"/>
      <c r="B58" s="89" t="s">
        <v>79</v>
      </c>
      <c r="C58" s="89"/>
      <c r="D58" s="88"/>
      <c r="E58" s="88">
        <f>E23</f>
        <v>0</v>
      </c>
      <c r="F58" s="89">
        <f>E58+F23</f>
        <v>0</v>
      </c>
      <c r="G58" s="89">
        <f>F58+G23</f>
        <v>0</v>
      </c>
      <c r="H58" s="89">
        <f>G58+H23</f>
        <v>0</v>
      </c>
      <c r="I58" s="89">
        <f>H58+I23</f>
        <v>0</v>
      </c>
      <c r="J58" s="89">
        <f>J23+E58</f>
        <v>0</v>
      </c>
      <c r="K58" s="89">
        <f t="shared" ref="K58:AF58" si="34">K23+F58</f>
        <v>0</v>
      </c>
      <c r="L58" s="89">
        <f t="shared" si="34"/>
        <v>0</v>
      </c>
      <c r="M58" s="89">
        <f t="shared" si="34"/>
        <v>0</v>
      </c>
      <c r="N58" s="89">
        <f t="shared" si="34"/>
        <v>0</v>
      </c>
      <c r="O58" s="89">
        <f t="shared" si="34"/>
        <v>0</v>
      </c>
      <c r="P58" s="89">
        <f t="shared" si="34"/>
        <v>0</v>
      </c>
      <c r="Q58" s="89">
        <f t="shared" si="34"/>
        <v>0</v>
      </c>
      <c r="R58" s="89">
        <f t="shared" si="34"/>
        <v>0</v>
      </c>
      <c r="S58" s="89">
        <f t="shared" si="34"/>
        <v>0</v>
      </c>
      <c r="T58" s="89">
        <f t="shared" si="34"/>
        <v>0</v>
      </c>
      <c r="U58" s="89">
        <f t="shared" si="34"/>
        <v>0</v>
      </c>
      <c r="V58" s="89">
        <f t="shared" si="34"/>
        <v>0</v>
      </c>
      <c r="W58" s="89">
        <f t="shared" si="34"/>
        <v>0</v>
      </c>
      <c r="X58" s="89">
        <f t="shared" si="34"/>
        <v>0</v>
      </c>
      <c r="Y58" s="89">
        <f t="shared" si="34"/>
        <v>0</v>
      </c>
      <c r="Z58" s="89">
        <f t="shared" si="34"/>
        <v>0</v>
      </c>
      <c r="AA58" s="89">
        <f t="shared" si="34"/>
        <v>0</v>
      </c>
      <c r="AB58" s="89">
        <f t="shared" si="34"/>
        <v>0</v>
      </c>
      <c r="AC58" s="89">
        <f t="shared" si="34"/>
        <v>0</v>
      </c>
      <c r="AD58" s="89">
        <f t="shared" si="34"/>
        <v>0</v>
      </c>
      <c r="AE58" s="89">
        <f t="shared" si="34"/>
        <v>0</v>
      </c>
      <c r="AF58" s="89">
        <f t="shared" si="34"/>
        <v>0</v>
      </c>
    </row>
    <row r="59" spans="1:34" ht="16">
      <c r="A59" s="1"/>
      <c r="B59" s="89" t="s">
        <v>80</v>
      </c>
      <c r="C59" s="89"/>
      <c r="D59" s="88"/>
      <c r="E59" s="94">
        <f>E41</f>
        <v>0</v>
      </c>
      <c r="F59" s="94">
        <f>F41+E59</f>
        <v>0</v>
      </c>
      <c r="G59" s="94">
        <f>G41+F59</f>
        <v>0</v>
      </c>
      <c r="H59" s="94">
        <f>H41+G59</f>
        <v>0</v>
      </c>
      <c r="I59" s="94">
        <f>I41+H59</f>
        <v>0</v>
      </c>
      <c r="J59" s="94">
        <f>J41+E59</f>
        <v>0</v>
      </c>
      <c r="K59" s="94">
        <f t="shared" ref="K59:AE59" si="35">K41+F59</f>
        <v>0</v>
      </c>
      <c r="L59" s="94">
        <f t="shared" si="35"/>
        <v>0</v>
      </c>
      <c r="M59" s="94">
        <f t="shared" si="35"/>
        <v>0</v>
      </c>
      <c r="N59" s="94">
        <f t="shared" si="35"/>
        <v>0</v>
      </c>
      <c r="O59" s="94">
        <f t="shared" si="35"/>
        <v>0</v>
      </c>
      <c r="P59" s="94">
        <f t="shared" si="35"/>
        <v>0</v>
      </c>
      <c r="Q59" s="94">
        <f t="shared" si="35"/>
        <v>0</v>
      </c>
      <c r="R59" s="94">
        <f t="shared" si="35"/>
        <v>0</v>
      </c>
      <c r="S59" s="94">
        <f t="shared" si="35"/>
        <v>0</v>
      </c>
      <c r="T59" s="94">
        <f t="shared" si="35"/>
        <v>0</v>
      </c>
      <c r="U59" s="94">
        <f t="shared" si="35"/>
        <v>0</v>
      </c>
      <c r="V59" s="94">
        <f t="shared" si="35"/>
        <v>0</v>
      </c>
      <c r="W59" s="94">
        <f t="shared" si="35"/>
        <v>0</v>
      </c>
      <c r="X59" s="94">
        <f t="shared" si="35"/>
        <v>0</v>
      </c>
      <c r="Y59" s="94">
        <f t="shared" si="35"/>
        <v>0</v>
      </c>
      <c r="Z59" s="94">
        <f>T59+Z41</f>
        <v>0</v>
      </c>
      <c r="AA59" s="94">
        <f t="shared" si="35"/>
        <v>0</v>
      </c>
      <c r="AB59" s="94">
        <f t="shared" si="35"/>
        <v>0</v>
      </c>
      <c r="AC59" s="94">
        <f t="shared" si="35"/>
        <v>0</v>
      </c>
      <c r="AD59" s="94">
        <f t="shared" si="35"/>
        <v>0</v>
      </c>
      <c r="AE59" s="94">
        <f t="shared" si="35"/>
        <v>0</v>
      </c>
      <c r="AF59" s="94">
        <f>Z59+AF41</f>
        <v>0</v>
      </c>
    </row>
    <row r="60" spans="1:34" ht="16">
      <c r="A60" s="1"/>
      <c r="B60" s="51" t="s">
        <v>78</v>
      </c>
      <c r="C60" s="51"/>
      <c r="D60" s="52"/>
      <c r="E60" s="51">
        <f>SUM(E58:E59)</f>
        <v>0</v>
      </c>
      <c r="F60" s="51">
        <f>SUM(F58:F59)</f>
        <v>0</v>
      </c>
      <c r="G60" s="51">
        <f t="shared" ref="G60:O60" si="36">SUM(G58:G59)</f>
        <v>0</v>
      </c>
      <c r="H60" s="51">
        <f t="shared" si="36"/>
        <v>0</v>
      </c>
      <c r="I60" s="51">
        <f t="shared" si="36"/>
        <v>0</v>
      </c>
      <c r="J60" s="51">
        <f t="shared" si="36"/>
        <v>0</v>
      </c>
      <c r="K60" s="51">
        <f t="shared" si="36"/>
        <v>0</v>
      </c>
      <c r="L60" s="51">
        <f t="shared" si="36"/>
        <v>0</v>
      </c>
      <c r="M60" s="51">
        <f t="shared" si="36"/>
        <v>0</v>
      </c>
      <c r="N60" s="51">
        <f t="shared" si="36"/>
        <v>0</v>
      </c>
      <c r="O60" s="51">
        <f t="shared" si="36"/>
        <v>0</v>
      </c>
      <c r="P60" s="51">
        <f>SUM(P58:P59)</f>
        <v>0</v>
      </c>
      <c r="Q60" s="51">
        <f>SUM(Q58:Q59)</f>
        <v>0</v>
      </c>
      <c r="R60" s="51">
        <f>SUM(R58:R59)</f>
        <v>0</v>
      </c>
      <c r="S60" s="51">
        <f>SUM(S58:S59)</f>
        <v>0</v>
      </c>
      <c r="T60" s="51">
        <f>SUM(T58:T59)</f>
        <v>0</v>
      </c>
      <c r="V60" s="51">
        <f>SUM(V58:V59)</f>
        <v>0</v>
      </c>
      <c r="W60" s="51">
        <f>SUM(W58:W59)</f>
        <v>0</v>
      </c>
      <c r="X60" s="51">
        <f>SUM(X58:X59)</f>
        <v>0</v>
      </c>
      <c r="Y60" s="51">
        <f>SUM(Y58:Y59)</f>
        <v>0</v>
      </c>
      <c r="Z60" s="51">
        <f>SUM(Z58:Z59)</f>
        <v>0</v>
      </c>
      <c r="AB60" s="51">
        <f>SUM(AB58:AB59)</f>
        <v>0</v>
      </c>
      <c r="AC60" s="51">
        <f>SUM(AC58:AC59)</f>
        <v>0</v>
      </c>
      <c r="AD60" s="51">
        <f>SUM(AD58:AD59)</f>
        <v>0</v>
      </c>
      <c r="AE60" s="51">
        <f>SUM(AE58:AE59)</f>
        <v>0</v>
      </c>
      <c r="AF60" s="51">
        <f>SUM(AF58:AF59)</f>
        <v>0</v>
      </c>
    </row>
    <row r="61" spans="1:34" ht="17" thickBot="1">
      <c r="A61" s="1"/>
      <c r="B61" s="48" t="s">
        <v>81</v>
      </c>
      <c r="C61" s="48"/>
      <c r="D61" s="49"/>
      <c r="E61" s="48">
        <f>E56+E60</f>
        <v>0</v>
      </c>
      <c r="F61" s="48">
        <f>F56+F60</f>
        <v>0</v>
      </c>
      <c r="G61" s="48">
        <f t="shared" ref="G61:O61" si="37">G56+G60</f>
        <v>0</v>
      </c>
      <c r="H61" s="48">
        <f t="shared" si="37"/>
        <v>0</v>
      </c>
      <c r="I61" s="48">
        <f t="shared" si="37"/>
        <v>0</v>
      </c>
      <c r="J61" s="48">
        <f t="shared" si="37"/>
        <v>0</v>
      </c>
      <c r="K61" s="48">
        <f t="shared" si="37"/>
        <v>0</v>
      </c>
      <c r="L61" s="48">
        <f t="shared" si="37"/>
        <v>0</v>
      </c>
      <c r="M61" s="48">
        <f t="shared" si="37"/>
        <v>0</v>
      </c>
      <c r="N61" s="48">
        <f t="shared" si="37"/>
        <v>0</v>
      </c>
      <c r="O61" s="48">
        <f t="shared" si="37"/>
        <v>0</v>
      </c>
      <c r="P61" s="48">
        <f>P56+P60</f>
        <v>0</v>
      </c>
      <c r="Q61" s="48">
        <f>Q56+Q60</f>
        <v>0</v>
      </c>
      <c r="R61" s="48">
        <f>R56+R60</f>
        <v>0</v>
      </c>
      <c r="S61" s="48">
        <f>S56+S60</f>
        <v>0</v>
      </c>
      <c r="T61" s="48">
        <f>T56+T60</f>
        <v>0</v>
      </c>
      <c r="V61" s="48">
        <f>V56+V60</f>
        <v>0</v>
      </c>
      <c r="W61" s="48">
        <f>W56+W60</f>
        <v>0</v>
      </c>
      <c r="X61" s="48">
        <f>X56+X60</f>
        <v>0</v>
      </c>
      <c r="Y61" s="48">
        <f>Y56+Y60</f>
        <v>0</v>
      </c>
      <c r="Z61" s="48">
        <f>Z56+Z60</f>
        <v>0</v>
      </c>
      <c r="AB61" s="48">
        <f>AB56+AB60</f>
        <v>0</v>
      </c>
      <c r="AC61" s="48">
        <f>AC56+AC60</f>
        <v>0</v>
      </c>
      <c r="AD61" s="48">
        <f>AD56+AD60</f>
        <v>0</v>
      </c>
      <c r="AE61" s="48">
        <f>AE56+AE60</f>
        <v>0</v>
      </c>
      <c r="AF61" s="48">
        <f>AF56+AF60</f>
        <v>0</v>
      </c>
    </row>
    <row r="62" spans="1:34" ht="17" thickTop="1">
      <c r="A62" s="1"/>
      <c r="B62" s="89"/>
      <c r="C62" s="89"/>
      <c r="D62" s="88"/>
      <c r="E62" s="88"/>
      <c r="F62" s="47"/>
      <c r="G62" s="47"/>
      <c r="H62" s="47"/>
      <c r="I62" s="47"/>
      <c r="J62" s="47"/>
      <c r="K62" s="47"/>
      <c r="L62" s="47"/>
      <c r="M62" s="47"/>
      <c r="N62" s="47"/>
      <c r="O62" s="47"/>
      <c r="P62" s="47"/>
      <c r="Q62" s="47"/>
      <c r="R62" s="47"/>
      <c r="S62" s="47"/>
      <c r="T62" s="47"/>
      <c r="V62" s="47"/>
      <c r="W62" s="47"/>
      <c r="X62" s="47"/>
      <c r="Y62" s="47"/>
      <c r="Z62" s="47"/>
      <c r="AB62" s="47"/>
      <c r="AC62" s="47"/>
      <c r="AD62" s="47"/>
      <c r="AE62" s="47"/>
      <c r="AF62" s="47"/>
    </row>
    <row r="63" spans="1:34" ht="16">
      <c r="A63" s="1"/>
      <c r="B63" s="53" t="s">
        <v>82</v>
      </c>
      <c r="C63" s="54"/>
      <c r="D63" s="55"/>
      <c r="E63" s="56">
        <f>E61-E51</f>
        <v>0</v>
      </c>
      <c r="F63" s="56">
        <f>F61-F51</f>
        <v>0</v>
      </c>
      <c r="G63" s="56">
        <f>G61-G51</f>
        <v>0</v>
      </c>
      <c r="H63" s="56">
        <f t="shared" ref="H63:AF63" si="38">H61-H51</f>
        <v>0</v>
      </c>
      <c r="I63" s="56">
        <f t="shared" si="38"/>
        <v>0</v>
      </c>
      <c r="J63" s="56">
        <f t="shared" si="38"/>
        <v>0</v>
      </c>
      <c r="K63" s="56">
        <f t="shared" si="38"/>
        <v>0</v>
      </c>
      <c r="L63" s="56">
        <f t="shared" si="38"/>
        <v>0</v>
      </c>
      <c r="M63" s="56">
        <f t="shared" si="38"/>
        <v>0</v>
      </c>
      <c r="N63" s="56">
        <f t="shared" si="38"/>
        <v>0</v>
      </c>
      <c r="O63" s="56">
        <f t="shared" si="38"/>
        <v>0</v>
      </c>
      <c r="P63" s="56">
        <f t="shared" si="38"/>
        <v>0</v>
      </c>
      <c r="Q63" s="56">
        <f t="shared" si="38"/>
        <v>0</v>
      </c>
      <c r="R63" s="56">
        <f t="shared" si="38"/>
        <v>0</v>
      </c>
      <c r="S63" s="56">
        <f t="shared" si="38"/>
        <v>0</v>
      </c>
      <c r="T63" s="56">
        <f t="shared" si="38"/>
        <v>0</v>
      </c>
      <c r="U63" s="56">
        <f t="shared" si="38"/>
        <v>0</v>
      </c>
      <c r="V63" s="56">
        <f t="shared" si="38"/>
        <v>0</v>
      </c>
      <c r="W63" s="56">
        <f t="shared" si="38"/>
        <v>0</v>
      </c>
      <c r="X63" s="56">
        <f t="shared" si="38"/>
        <v>0</v>
      </c>
      <c r="Y63" s="56">
        <f t="shared" si="38"/>
        <v>0</v>
      </c>
      <c r="Z63" s="56">
        <f t="shared" si="38"/>
        <v>0</v>
      </c>
      <c r="AA63" s="56">
        <f t="shared" si="38"/>
        <v>0</v>
      </c>
      <c r="AB63" s="56">
        <f t="shared" si="38"/>
        <v>0</v>
      </c>
      <c r="AC63" s="56">
        <f t="shared" si="38"/>
        <v>0</v>
      </c>
      <c r="AD63" s="56">
        <f t="shared" si="38"/>
        <v>0</v>
      </c>
      <c r="AE63" s="56">
        <f t="shared" si="38"/>
        <v>0</v>
      </c>
      <c r="AF63" s="56">
        <f t="shared" si="38"/>
        <v>0</v>
      </c>
    </row>
    <row r="64" spans="1:34" ht="16">
      <c r="A64" s="1"/>
      <c r="B64" s="3"/>
      <c r="C64" s="3"/>
      <c r="D64" s="8"/>
      <c r="E64" s="55"/>
      <c r="F64" s="54"/>
      <c r="G64" s="54"/>
      <c r="H64" s="54"/>
      <c r="I64" s="54"/>
      <c r="J64" s="54"/>
      <c r="K64" s="54"/>
      <c r="L64" s="54"/>
      <c r="M64" s="54"/>
      <c r="N64" s="54"/>
      <c r="O64" s="54"/>
      <c r="P64" s="54"/>
      <c r="Q64" s="54"/>
      <c r="R64" s="54"/>
      <c r="S64" s="54"/>
      <c r="T64" s="54"/>
      <c r="U64" s="50"/>
      <c r="V64" s="54"/>
      <c r="W64" s="54"/>
      <c r="X64" s="54"/>
      <c r="Y64" s="54"/>
      <c r="Z64" s="395"/>
      <c r="AA64" s="50"/>
      <c r="AB64" s="54"/>
      <c r="AC64" s="54"/>
      <c r="AD64" s="54"/>
      <c r="AE64" s="54"/>
      <c r="AF64" s="395"/>
    </row>
    <row r="65" spans="1:32" ht="16">
      <c r="A65" s="1"/>
      <c r="B65" s="1"/>
      <c r="C65" s="1"/>
      <c r="D65" s="7"/>
      <c r="E65" s="7"/>
      <c r="F65" s="5"/>
      <c r="G65" s="5"/>
      <c r="H65" s="5"/>
      <c r="I65" s="5"/>
      <c r="J65" s="5"/>
      <c r="K65" s="1"/>
      <c r="L65" s="1"/>
      <c r="M65" s="1"/>
      <c r="N65" s="1"/>
      <c r="O65" s="1"/>
      <c r="P65" s="1"/>
      <c r="Q65" s="1"/>
      <c r="R65" s="1"/>
      <c r="S65" s="1"/>
      <c r="T65" s="1"/>
      <c r="V65" s="1"/>
      <c r="W65" s="1"/>
      <c r="X65" s="1"/>
      <c r="Y65" s="1"/>
      <c r="Z65" s="1"/>
      <c r="AB65" s="1"/>
      <c r="AC65" s="1"/>
      <c r="AD65" s="1"/>
      <c r="AE65" s="1"/>
      <c r="AF65" s="1"/>
    </row>
    <row r="66" spans="1:32" ht="18">
      <c r="A66" s="1"/>
      <c r="B66" s="66" t="s">
        <v>83</v>
      </c>
      <c r="C66" s="66"/>
      <c r="D66" s="66"/>
      <c r="E66" s="66"/>
      <c r="F66" s="66"/>
      <c r="G66" s="66"/>
      <c r="H66" s="66"/>
      <c r="I66" s="66"/>
      <c r="J66" s="66" t="s">
        <v>18</v>
      </c>
      <c r="K66" s="66"/>
      <c r="L66" s="66"/>
      <c r="M66" s="66"/>
      <c r="N66" s="66"/>
      <c r="O66" s="66" t="s">
        <v>19</v>
      </c>
      <c r="P66" s="66"/>
      <c r="Q66" s="66"/>
      <c r="R66" s="66"/>
      <c r="S66" s="66"/>
      <c r="T66" s="66" t="s">
        <v>115</v>
      </c>
      <c r="V66" s="66"/>
      <c r="W66" s="66"/>
      <c r="X66" s="66"/>
      <c r="Y66" s="66"/>
      <c r="Z66" s="66" t="s">
        <v>116</v>
      </c>
      <c r="AB66" s="66"/>
      <c r="AC66" s="66"/>
      <c r="AD66" s="66"/>
      <c r="AE66" s="66"/>
      <c r="AF66" s="66" t="s">
        <v>117</v>
      </c>
    </row>
    <row r="67" spans="1:32" ht="16">
      <c r="A67" s="1"/>
      <c r="B67" s="38" t="s">
        <v>84</v>
      </c>
      <c r="C67" s="89"/>
      <c r="D67" s="88"/>
      <c r="E67" s="88"/>
      <c r="F67" s="47"/>
      <c r="G67" s="47"/>
      <c r="H67" s="47"/>
      <c r="I67" s="47"/>
      <c r="J67" s="47"/>
      <c r="K67" s="89"/>
      <c r="L67" s="89"/>
      <c r="M67" s="89"/>
      <c r="N67" s="89"/>
      <c r="O67" s="89"/>
      <c r="P67" s="89"/>
      <c r="Q67" s="89"/>
      <c r="R67" s="89"/>
      <c r="S67" s="89"/>
      <c r="T67" s="89"/>
      <c r="V67" s="89"/>
      <c r="W67" s="89"/>
      <c r="X67" s="89"/>
      <c r="Y67" s="89"/>
      <c r="Z67" s="89"/>
      <c r="AB67" s="89"/>
      <c r="AC67" s="89"/>
      <c r="AD67" s="89"/>
      <c r="AE67" s="89"/>
      <c r="AF67" s="89"/>
    </row>
    <row r="68" spans="1:32" ht="16">
      <c r="A68" s="1"/>
      <c r="B68" s="89" t="s">
        <v>65</v>
      </c>
      <c r="C68" s="89"/>
      <c r="D68" s="88"/>
      <c r="E68" s="94">
        <f>E41</f>
        <v>0</v>
      </c>
      <c r="F68" s="89">
        <f t="shared" ref="F68:O68" si="39">F41</f>
        <v>0</v>
      </c>
      <c r="G68" s="89">
        <f t="shared" si="39"/>
        <v>0</v>
      </c>
      <c r="H68" s="89">
        <f t="shared" si="39"/>
        <v>0</v>
      </c>
      <c r="I68" s="89">
        <f t="shared" si="39"/>
        <v>0</v>
      </c>
      <c r="J68" s="89">
        <f t="shared" si="39"/>
        <v>0</v>
      </c>
      <c r="K68" s="89">
        <f t="shared" si="39"/>
        <v>0</v>
      </c>
      <c r="L68" s="89">
        <f t="shared" si="39"/>
        <v>0</v>
      </c>
      <c r="M68" s="89">
        <f t="shared" si="39"/>
        <v>0</v>
      </c>
      <c r="N68" s="89">
        <f t="shared" si="39"/>
        <v>0</v>
      </c>
      <c r="O68" s="89">
        <f t="shared" si="39"/>
        <v>0</v>
      </c>
      <c r="P68" s="89">
        <f>P41</f>
        <v>0</v>
      </c>
      <c r="Q68" s="89">
        <f>Q41</f>
        <v>0</v>
      </c>
      <c r="R68" s="89">
        <f>R41</f>
        <v>0</v>
      </c>
      <c r="S68" s="89">
        <f>S41</f>
        <v>0</v>
      </c>
      <c r="T68" s="89">
        <f>T41</f>
        <v>0</v>
      </c>
      <c r="V68" s="89">
        <f>V41</f>
        <v>0</v>
      </c>
      <c r="W68" s="89">
        <f>W41</f>
        <v>0</v>
      </c>
      <c r="X68" s="89">
        <f>X41</f>
        <v>0</v>
      </c>
      <c r="Y68" s="89">
        <f>Y41</f>
        <v>0</v>
      </c>
      <c r="Z68" s="89">
        <f>Z41</f>
        <v>0</v>
      </c>
      <c r="AB68" s="89">
        <f>AB41</f>
        <v>0</v>
      </c>
      <c r="AC68" s="89">
        <f>AC41</f>
        <v>0</v>
      </c>
      <c r="AD68" s="89">
        <f>AD41</f>
        <v>0</v>
      </c>
      <c r="AE68" s="89">
        <f>AE41</f>
        <v>0</v>
      </c>
      <c r="AF68" s="89">
        <f>AF41</f>
        <v>0</v>
      </c>
    </row>
    <row r="69" spans="1:32" ht="16">
      <c r="A69" s="1"/>
      <c r="B69" s="89" t="s">
        <v>85</v>
      </c>
      <c r="C69" s="89"/>
      <c r="D69" s="88"/>
      <c r="E69" s="88">
        <v>0</v>
      </c>
      <c r="F69" s="89">
        <f t="shared" ref="F69:O69" si="40">+F35</f>
        <v>0</v>
      </c>
      <c r="G69" s="89">
        <f t="shared" si="40"/>
        <v>0</v>
      </c>
      <c r="H69" s="89">
        <f t="shared" si="40"/>
        <v>0</v>
      </c>
      <c r="I69" s="89">
        <f t="shared" si="40"/>
        <v>0</v>
      </c>
      <c r="J69" s="89">
        <f t="shared" si="40"/>
        <v>0</v>
      </c>
      <c r="K69" s="89">
        <f t="shared" si="40"/>
        <v>0</v>
      </c>
      <c r="L69" s="89">
        <f t="shared" si="40"/>
        <v>0</v>
      </c>
      <c r="M69" s="89">
        <f t="shared" si="40"/>
        <v>0</v>
      </c>
      <c r="N69" s="89">
        <f t="shared" si="40"/>
        <v>0</v>
      </c>
      <c r="O69" s="89">
        <f t="shared" si="40"/>
        <v>0</v>
      </c>
      <c r="P69" s="89">
        <f>+P35</f>
        <v>0</v>
      </c>
      <c r="Q69" s="89">
        <f>+Q35</f>
        <v>0</v>
      </c>
      <c r="R69" s="89">
        <f>+R35</f>
        <v>0</v>
      </c>
      <c r="S69" s="89">
        <f>+S35</f>
        <v>0</v>
      </c>
      <c r="T69" s="89">
        <f>T35</f>
        <v>0</v>
      </c>
      <c r="V69" s="89">
        <f>+V35</f>
        <v>0</v>
      </c>
      <c r="W69" s="89">
        <f>+W35</f>
        <v>0</v>
      </c>
      <c r="X69" s="89">
        <f>+X35</f>
        <v>0</v>
      </c>
      <c r="Y69" s="89">
        <f>+Y35</f>
        <v>0</v>
      </c>
      <c r="Z69" s="89">
        <f>Z35</f>
        <v>0</v>
      </c>
      <c r="AB69" s="89">
        <f>+AB35</f>
        <v>0</v>
      </c>
      <c r="AC69" s="89">
        <f>+AC35</f>
        <v>0</v>
      </c>
      <c r="AD69" s="89">
        <f>+AD35</f>
        <v>0</v>
      </c>
      <c r="AE69" s="89">
        <f>+AE35</f>
        <v>0</v>
      </c>
      <c r="AF69" s="89">
        <f>AF35</f>
        <v>0</v>
      </c>
    </row>
    <row r="70" spans="1:32" ht="16">
      <c r="A70" s="1"/>
      <c r="B70" s="89" t="s">
        <v>86</v>
      </c>
      <c r="C70" s="89"/>
      <c r="D70" s="88"/>
      <c r="E70" s="94">
        <f t="shared" ref="E70:T70" si="41">E95</f>
        <v>0</v>
      </c>
      <c r="F70" s="94">
        <f t="shared" si="41"/>
        <v>0</v>
      </c>
      <c r="G70" s="94">
        <f t="shared" si="41"/>
        <v>0</v>
      </c>
      <c r="H70" s="94">
        <f t="shared" si="41"/>
        <v>0</v>
      </c>
      <c r="I70" s="94">
        <f t="shared" si="41"/>
        <v>0</v>
      </c>
      <c r="J70" s="89">
        <f t="shared" si="41"/>
        <v>0</v>
      </c>
      <c r="K70" s="89">
        <f t="shared" si="41"/>
        <v>0</v>
      </c>
      <c r="L70" s="89">
        <f t="shared" si="41"/>
        <v>0</v>
      </c>
      <c r="M70" s="89">
        <f t="shared" si="41"/>
        <v>0</v>
      </c>
      <c r="N70" s="89">
        <f t="shared" si="41"/>
        <v>0</v>
      </c>
      <c r="O70" s="89">
        <f t="shared" si="41"/>
        <v>0</v>
      </c>
      <c r="P70" s="89">
        <f t="shared" si="41"/>
        <v>0</v>
      </c>
      <c r="Q70" s="89">
        <f t="shared" si="41"/>
        <v>0</v>
      </c>
      <c r="R70" s="89">
        <f t="shared" si="41"/>
        <v>0</v>
      </c>
      <c r="S70" s="89">
        <f t="shared" si="41"/>
        <v>0</v>
      </c>
      <c r="T70" s="89">
        <f t="shared" si="41"/>
        <v>0</v>
      </c>
      <c r="V70" s="89">
        <f>V95</f>
        <v>0</v>
      </c>
      <c r="W70" s="89">
        <f>W95</f>
        <v>0</v>
      </c>
      <c r="X70" s="89">
        <f>X95</f>
        <v>0</v>
      </c>
      <c r="Y70" s="89">
        <f>Y95</f>
        <v>0</v>
      </c>
      <c r="Z70" s="89">
        <f>Z95</f>
        <v>0</v>
      </c>
      <c r="AB70" s="89">
        <f>AB95</f>
        <v>0</v>
      </c>
      <c r="AC70" s="89">
        <f>AC95</f>
        <v>0</v>
      </c>
      <c r="AD70" s="89">
        <f>AD95</f>
        <v>0</v>
      </c>
      <c r="AE70" s="89">
        <f>AE95</f>
        <v>0</v>
      </c>
      <c r="AF70" s="89">
        <f>AF95</f>
        <v>0</v>
      </c>
    </row>
    <row r="71" spans="1:32" ht="16">
      <c r="A71" s="1"/>
      <c r="B71" s="41" t="s">
        <v>87</v>
      </c>
      <c r="C71" s="90"/>
      <c r="D71" s="295"/>
      <c r="E71" s="43">
        <f>E68+E69-E70</f>
        <v>0</v>
      </c>
      <c r="F71" s="43">
        <f>F68+F69-F70</f>
        <v>0</v>
      </c>
      <c r="G71" s="43">
        <f t="shared" ref="G71:O71" si="42">G68+G69-G70</f>
        <v>0</v>
      </c>
      <c r="H71" s="43">
        <f t="shared" si="42"/>
        <v>0</v>
      </c>
      <c r="I71" s="43">
        <f t="shared" si="42"/>
        <v>0</v>
      </c>
      <c r="J71" s="43">
        <f t="shared" si="42"/>
        <v>0</v>
      </c>
      <c r="K71" s="43">
        <f t="shared" si="42"/>
        <v>0</v>
      </c>
      <c r="L71" s="43">
        <f t="shared" si="42"/>
        <v>0</v>
      </c>
      <c r="M71" s="43">
        <f t="shared" si="42"/>
        <v>0</v>
      </c>
      <c r="N71" s="43">
        <f t="shared" si="42"/>
        <v>0</v>
      </c>
      <c r="O71" s="43">
        <f t="shared" si="42"/>
        <v>0</v>
      </c>
      <c r="P71" s="43">
        <f>P68+P69-P70</f>
        <v>0</v>
      </c>
      <c r="Q71" s="43">
        <f>Q68+Q69-Q70</f>
        <v>0</v>
      </c>
      <c r="R71" s="43">
        <f>R68+R69-R70</f>
        <v>0</v>
      </c>
      <c r="S71" s="43">
        <f>S68+S69-S70</f>
        <v>0</v>
      </c>
      <c r="T71" s="43">
        <f>T68+T69-T70</f>
        <v>0</v>
      </c>
      <c r="V71" s="43">
        <f>V68+V69-V70</f>
        <v>0</v>
      </c>
      <c r="W71" s="43">
        <f>W68+W69-W70</f>
        <v>0</v>
      </c>
      <c r="X71" s="43">
        <f>X68+X69-X70</f>
        <v>0</v>
      </c>
      <c r="Y71" s="43">
        <f>Y68+Y69-Y70</f>
        <v>0</v>
      </c>
      <c r="Z71" s="43">
        <f>Z68+Z69-Z70</f>
        <v>0</v>
      </c>
      <c r="AB71" s="43">
        <f>AB68+AB69-AB70</f>
        <v>0</v>
      </c>
      <c r="AC71" s="43">
        <f>AC68+AC69-AC70</f>
        <v>0</v>
      </c>
      <c r="AD71" s="43">
        <f>AD68+AD69-AD70</f>
        <v>0</v>
      </c>
      <c r="AE71" s="43">
        <f>AE68+AE69-AE70</f>
        <v>0</v>
      </c>
      <c r="AF71" s="43">
        <f>AF68+AF69-AF70</f>
        <v>0</v>
      </c>
    </row>
    <row r="72" spans="1:32" ht="16">
      <c r="A72" s="1"/>
      <c r="B72" s="44"/>
      <c r="C72" s="98"/>
      <c r="D72" s="97"/>
      <c r="E72" s="97"/>
      <c r="F72" s="46"/>
      <c r="G72" s="46"/>
      <c r="H72" s="46"/>
      <c r="I72" s="46"/>
      <c r="J72" s="46"/>
      <c r="K72" s="44"/>
      <c r="L72" s="44"/>
      <c r="M72" s="44"/>
      <c r="N72" s="44"/>
      <c r="O72" s="44"/>
      <c r="P72" s="44"/>
      <c r="Q72" s="44"/>
      <c r="R72" s="44"/>
      <c r="S72" s="44"/>
      <c r="T72" s="44"/>
      <c r="V72" s="44"/>
      <c r="W72" s="44"/>
      <c r="X72" s="44"/>
      <c r="Y72" s="44"/>
      <c r="Z72" s="44"/>
      <c r="AB72" s="44"/>
      <c r="AC72" s="44"/>
      <c r="AD72" s="44"/>
      <c r="AE72" s="44"/>
      <c r="AF72" s="44"/>
    </row>
    <row r="73" spans="1:32" ht="16">
      <c r="A73" s="1"/>
      <c r="B73" s="38" t="s">
        <v>88</v>
      </c>
      <c r="C73" s="89"/>
      <c r="D73" s="88"/>
      <c r="E73" s="88"/>
      <c r="F73" s="40"/>
      <c r="G73" s="40"/>
      <c r="H73" s="40"/>
      <c r="I73" s="40"/>
      <c r="J73" s="40"/>
      <c r="K73" s="98"/>
      <c r="L73" s="98"/>
      <c r="M73" s="98"/>
      <c r="N73" s="98"/>
      <c r="O73" s="98"/>
      <c r="P73" s="98"/>
      <c r="Q73" s="98"/>
      <c r="R73" s="98"/>
      <c r="S73" s="98"/>
      <c r="T73" s="98"/>
      <c r="V73" s="98"/>
      <c r="W73" s="98"/>
      <c r="X73" s="98"/>
      <c r="Y73" s="98"/>
      <c r="Z73" s="98"/>
      <c r="AB73" s="98"/>
      <c r="AC73" s="98"/>
      <c r="AD73" s="98"/>
      <c r="AE73" s="98"/>
      <c r="AF73" s="98"/>
    </row>
    <row r="74" spans="1:32" ht="16">
      <c r="A74" s="1"/>
      <c r="B74" s="89" t="s">
        <v>89</v>
      </c>
      <c r="C74" s="89"/>
      <c r="D74" s="88"/>
      <c r="E74" s="88">
        <f>E21</f>
        <v>0</v>
      </c>
      <c r="F74" s="88">
        <f t="shared" ref="F74:O74" si="43">F21</f>
        <v>0</v>
      </c>
      <c r="G74" s="88">
        <f t="shared" si="43"/>
        <v>0</v>
      </c>
      <c r="H74" s="88">
        <f t="shared" si="43"/>
        <v>0</v>
      </c>
      <c r="I74" s="88">
        <f t="shared" si="43"/>
        <v>0</v>
      </c>
      <c r="J74" s="88">
        <f t="shared" si="43"/>
        <v>0</v>
      </c>
      <c r="K74" s="88">
        <f t="shared" si="43"/>
        <v>0</v>
      </c>
      <c r="L74" s="88">
        <f t="shared" si="43"/>
        <v>0</v>
      </c>
      <c r="M74" s="88">
        <f t="shared" si="43"/>
        <v>0</v>
      </c>
      <c r="N74" s="88">
        <f t="shared" si="43"/>
        <v>0</v>
      </c>
      <c r="O74" s="88">
        <f t="shared" si="43"/>
        <v>0</v>
      </c>
      <c r="P74" s="88">
        <f>P21</f>
        <v>0</v>
      </c>
      <c r="Q74" s="88">
        <f>Q21</f>
        <v>0</v>
      </c>
      <c r="R74" s="88">
        <f>R21</f>
        <v>0</v>
      </c>
      <c r="S74" s="88">
        <f>S21</f>
        <v>0</v>
      </c>
      <c r="T74" s="88">
        <f>T21</f>
        <v>0</v>
      </c>
      <c r="V74" s="88">
        <f>V21</f>
        <v>0</v>
      </c>
      <c r="W74" s="88">
        <f>W21</f>
        <v>0</v>
      </c>
      <c r="X74" s="88">
        <f>X21</f>
        <v>0</v>
      </c>
      <c r="Y74" s="88">
        <f>Y21</f>
        <v>0</v>
      </c>
      <c r="Z74" s="88">
        <f>Z21</f>
        <v>0</v>
      </c>
      <c r="AB74" s="88">
        <f>AB21</f>
        <v>0</v>
      </c>
      <c r="AC74" s="88">
        <f>AC21</f>
        <v>0</v>
      </c>
      <c r="AD74" s="88">
        <f>AD21</f>
        <v>0</v>
      </c>
      <c r="AE74" s="88">
        <f>AE21</f>
        <v>0</v>
      </c>
      <c r="AF74" s="88">
        <f>AF21</f>
        <v>0</v>
      </c>
    </row>
    <row r="75" spans="1:32" ht="16">
      <c r="A75" s="1"/>
      <c r="B75" s="41" t="s">
        <v>90</v>
      </c>
      <c r="C75" s="90"/>
      <c r="D75" s="295"/>
      <c r="E75" s="43">
        <f>SUM(E74)</f>
        <v>0</v>
      </c>
      <c r="F75" s="43">
        <f>SUM(F74)</f>
        <v>0</v>
      </c>
      <c r="G75" s="43">
        <f t="shared" ref="G75:O75" si="44">SUM(G74)</f>
        <v>0</v>
      </c>
      <c r="H75" s="43">
        <f t="shared" si="44"/>
        <v>0</v>
      </c>
      <c r="I75" s="43">
        <f t="shared" si="44"/>
        <v>0</v>
      </c>
      <c r="J75" s="43">
        <f t="shared" si="44"/>
        <v>0</v>
      </c>
      <c r="K75" s="43">
        <f t="shared" si="44"/>
        <v>0</v>
      </c>
      <c r="L75" s="43">
        <f t="shared" si="44"/>
        <v>0</v>
      </c>
      <c r="M75" s="43">
        <f t="shared" si="44"/>
        <v>0</v>
      </c>
      <c r="N75" s="43">
        <f t="shared" si="44"/>
        <v>0</v>
      </c>
      <c r="O75" s="43">
        <f t="shared" si="44"/>
        <v>0</v>
      </c>
      <c r="P75" s="43">
        <f>SUM(P74)</f>
        <v>0</v>
      </c>
      <c r="Q75" s="43">
        <f>SUM(Q74)</f>
        <v>0</v>
      </c>
      <c r="R75" s="43">
        <f>SUM(R74)</f>
        <v>0</v>
      </c>
      <c r="S75" s="43">
        <f>SUM(S74)</f>
        <v>0</v>
      </c>
      <c r="T75" s="43">
        <f>SUM(T74)</f>
        <v>0</v>
      </c>
      <c r="V75" s="43">
        <f>SUM(V74)</f>
        <v>0</v>
      </c>
      <c r="W75" s="43">
        <f>SUM(W74)</f>
        <v>0</v>
      </c>
      <c r="X75" s="43">
        <f>SUM(X74)</f>
        <v>0</v>
      </c>
      <c r="Y75" s="43">
        <f>SUM(Y74)</f>
        <v>0</v>
      </c>
      <c r="Z75" s="43">
        <f>SUM(Z74)</f>
        <v>0</v>
      </c>
      <c r="AB75" s="43">
        <f>SUM(AB74)</f>
        <v>0</v>
      </c>
      <c r="AC75" s="43">
        <f>SUM(AC74)</f>
        <v>0</v>
      </c>
      <c r="AD75" s="43">
        <f>SUM(AD74)</f>
        <v>0</v>
      </c>
      <c r="AE75" s="43">
        <f>SUM(AE74)</f>
        <v>0</v>
      </c>
      <c r="AF75" s="43">
        <f>SUM(AF74)</f>
        <v>0</v>
      </c>
    </row>
    <row r="76" spans="1:32" ht="16">
      <c r="A76" s="1"/>
      <c r="B76" s="44"/>
      <c r="C76" s="98"/>
      <c r="D76" s="97"/>
      <c r="E76" s="97"/>
      <c r="F76" s="46"/>
      <c r="G76" s="46"/>
      <c r="H76" s="46"/>
      <c r="I76" s="46"/>
      <c r="J76" s="46"/>
      <c r="K76" s="44"/>
      <c r="L76" s="44"/>
      <c r="M76" s="44"/>
      <c r="N76" s="44"/>
      <c r="O76" s="44"/>
      <c r="P76" s="44"/>
      <c r="Q76" s="44"/>
      <c r="R76" s="44"/>
      <c r="S76" s="44"/>
      <c r="T76" s="44"/>
      <c r="V76" s="44"/>
      <c r="W76" s="44"/>
      <c r="X76" s="44"/>
      <c r="Y76" s="44"/>
      <c r="Z76" s="44"/>
      <c r="AB76" s="44"/>
      <c r="AC76" s="44"/>
      <c r="AD76" s="44"/>
      <c r="AE76" s="44"/>
      <c r="AF76" s="44"/>
    </row>
    <row r="77" spans="1:32" ht="16">
      <c r="A77" s="1"/>
      <c r="B77" s="38" t="s">
        <v>91</v>
      </c>
      <c r="C77" s="89"/>
      <c r="D77" s="88"/>
      <c r="E77" s="88"/>
      <c r="F77" s="40"/>
      <c r="G77" s="40"/>
      <c r="H77" s="40"/>
      <c r="I77" s="40"/>
      <c r="J77" s="40"/>
      <c r="K77" s="98"/>
      <c r="L77" s="98"/>
      <c r="M77" s="98"/>
      <c r="N77" s="98"/>
      <c r="O77" s="98"/>
      <c r="P77" s="98"/>
      <c r="Q77" s="98"/>
      <c r="R77" s="98"/>
      <c r="S77" s="98"/>
      <c r="T77" s="98"/>
      <c r="V77" s="98"/>
      <c r="W77" s="98"/>
      <c r="X77" s="98"/>
      <c r="Y77" s="98"/>
      <c r="Z77" s="98"/>
      <c r="AB77" s="98"/>
      <c r="AC77" s="98"/>
      <c r="AD77" s="98"/>
      <c r="AE77" s="98"/>
      <c r="AF77" s="98"/>
    </row>
    <row r="78" spans="1:32" ht="16">
      <c r="A78" s="1"/>
      <c r="B78" s="89" t="s">
        <v>92</v>
      </c>
      <c r="C78" s="89"/>
      <c r="D78" s="88"/>
      <c r="E78" s="88">
        <f>E22</f>
        <v>0</v>
      </c>
      <c r="F78" s="88">
        <f t="shared" ref="F78:I79" si="45">F22</f>
        <v>0</v>
      </c>
      <c r="G78" s="88">
        <f t="shared" si="45"/>
        <v>0</v>
      </c>
      <c r="H78" s="88">
        <f t="shared" si="45"/>
        <v>0</v>
      </c>
      <c r="I78" s="88">
        <f t="shared" si="45"/>
        <v>0</v>
      </c>
      <c r="J78" s="98">
        <f t="shared" ref="J78:O79" si="46">J22</f>
        <v>0</v>
      </c>
      <c r="K78" s="98">
        <f>K22</f>
        <v>0</v>
      </c>
      <c r="L78" s="98">
        <f t="shared" si="46"/>
        <v>0</v>
      </c>
      <c r="M78" s="98">
        <f t="shared" si="46"/>
        <v>0</v>
      </c>
      <c r="N78" s="98">
        <f t="shared" si="46"/>
        <v>0</v>
      </c>
      <c r="O78" s="98">
        <f t="shared" si="46"/>
        <v>0</v>
      </c>
      <c r="P78" s="98">
        <f t="shared" ref="P78:T79" si="47">P22</f>
        <v>0</v>
      </c>
      <c r="Q78" s="98">
        <f t="shared" si="47"/>
        <v>0</v>
      </c>
      <c r="R78" s="98">
        <f t="shared" si="47"/>
        <v>0</v>
      </c>
      <c r="S78" s="98">
        <f t="shared" si="47"/>
        <v>0</v>
      </c>
      <c r="T78" s="98">
        <f t="shared" si="47"/>
        <v>0</v>
      </c>
      <c r="V78" s="98">
        <f t="shared" ref="V78:Z79" si="48">V22</f>
        <v>0</v>
      </c>
      <c r="W78" s="98">
        <f t="shared" si="48"/>
        <v>0</v>
      </c>
      <c r="X78" s="98">
        <f t="shared" si="48"/>
        <v>0</v>
      </c>
      <c r="Y78" s="98">
        <f t="shared" si="48"/>
        <v>0</v>
      </c>
      <c r="Z78" s="98">
        <f t="shared" si="48"/>
        <v>0</v>
      </c>
      <c r="AB78" s="98">
        <f t="shared" ref="AB78:AF79" si="49">AB22</f>
        <v>0</v>
      </c>
      <c r="AC78" s="98">
        <f t="shared" si="49"/>
        <v>0</v>
      </c>
      <c r="AD78" s="98">
        <f t="shared" si="49"/>
        <v>0</v>
      </c>
      <c r="AE78" s="98">
        <f t="shared" si="49"/>
        <v>0</v>
      </c>
      <c r="AF78" s="98">
        <f t="shared" si="49"/>
        <v>0</v>
      </c>
    </row>
    <row r="79" spans="1:32" ht="16">
      <c r="A79" s="1"/>
      <c r="B79" s="89" t="s">
        <v>93</v>
      </c>
      <c r="C79" s="89"/>
      <c r="D79" s="88"/>
      <c r="E79" s="88">
        <f>E23</f>
        <v>0</v>
      </c>
      <c r="F79" s="88">
        <f t="shared" si="45"/>
        <v>0</v>
      </c>
      <c r="G79" s="88">
        <f t="shared" si="45"/>
        <v>0</v>
      </c>
      <c r="H79" s="88">
        <f t="shared" si="45"/>
        <v>0</v>
      </c>
      <c r="I79" s="88">
        <f t="shared" si="45"/>
        <v>0</v>
      </c>
      <c r="J79" s="40">
        <v>0</v>
      </c>
      <c r="K79" s="98">
        <f>K23</f>
        <v>0</v>
      </c>
      <c r="L79" s="98">
        <f t="shared" si="46"/>
        <v>0</v>
      </c>
      <c r="M79" s="98">
        <f t="shared" si="46"/>
        <v>0</v>
      </c>
      <c r="N79" s="98">
        <f t="shared" si="46"/>
        <v>0</v>
      </c>
      <c r="O79" s="98">
        <f t="shared" si="46"/>
        <v>0</v>
      </c>
      <c r="P79" s="98">
        <f t="shared" si="47"/>
        <v>0</v>
      </c>
      <c r="Q79" s="98">
        <f t="shared" si="47"/>
        <v>0</v>
      </c>
      <c r="R79" s="98">
        <f t="shared" si="47"/>
        <v>0</v>
      </c>
      <c r="S79" s="98">
        <f t="shared" si="47"/>
        <v>0</v>
      </c>
      <c r="T79" s="98">
        <f t="shared" si="47"/>
        <v>0</v>
      </c>
      <c r="V79" s="98">
        <f t="shared" si="48"/>
        <v>0</v>
      </c>
      <c r="W79" s="98">
        <f t="shared" si="48"/>
        <v>0</v>
      </c>
      <c r="X79" s="98">
        <f t="shared" si="48"/>
        <v>0</v>
      </c>
      <c r="Y79" s="98">
        <f t="shared" si="48"/>
        <v>0</v>
      </c>
      <c r="Z79" s="98">
        <f t="shared" si="48"/>
        <v>0</v>
      </c>
      <c r="AB79" s="98">
        <f t="shared" si="49"/>
        <v>0</v>
      </c>
      <c r="AC79" s="98">
        <f t="shared" si="49"/>
        <v>0</v>
      </c>
      <c r="AD79" s="98">
        <f t="shared" si="49"/>
        <v>0</v>
      </c>
      <c r="AE79" s="98">
        <f t="shared" si="49"/>
        <v>0</v>
      </c>
      <c r="AF79" s="98">
        <f t="shared" si="49"/>
        <v>0</v>
      </c>
    </row>
    <row r="80" spans="1:32" ht="16">
      <c r="A80" s="1"/>
      <c r="B80" s="41" t="s">
        <v>94</v>
      </c>
      <c r="C80" s="90"/>
      <c r="D80" s="295"/>
      <c r="E80" s="43">
        <f>SUM(E78:E79)</f>
        <v>0</v>
      </c>
      <c r="F80" s="43">
        <f>SUM(F78:F79)</f>
        <v>0</v>
      </c>
      <c r="G80" s="43">
        <f t="shared" ref="G80:O80" si="50">SUM(G78:G79)</f>
        <v>0</v>
      </c>
      <c r="H80" s="43">
        <f t="shared" si="50"/>
        <v>0</v>
      </c>
      <c r="I80" s="43">
        <f t="shared" si="50"/>
        <v>0</v>
      </c>
      <c r="J80" s="43">
        <f t="shared" si="50"/>
        <v>0</v>
      </c>
      <c r="K80" s="43">
        <f t="shared" si="50"/>
        <v>0</v>
      </c>
      <c r="L80" s="43">
        <f t="shared" si="50"/>
        <v>0</v>
      </c>
      <c r="M80" s="43">
        <f t="shared" si="50"/>
        <v>0</v>
      </c>
      <c r="N80" s="43">
        <f t="shared" si="50"/>
        <v>0</v>
      </c>
      <c r="O80" s="43">
        <f t="shared" si="50"/>
        <v>0</v>
      </c>
      <c r="P80" s="43">
        <f>SUM(P78:P79)</f>
        <v>0</v>
      </c>
      <c r="Q80" s="43">
        <f>SUM(Q78:Q79)</f>
        <v>0</v>
      </c>
      <c r="R80" s="43">
        <f>SUM(R78:R79)</f>
        <v>0</v>
      </c>
      <c r="S80" s="43">
        <f>SUM(S78:S79)</f>
        <v>0</v>
      </c>
      <c r="T80" s="43">
        <f>SUM(T78:T79)</f>
        <v>0</v>
      </c>
      <c r="V80" s="43">
        <f>SUM(V78:V79)</f>
        <v>0</v>
      </c>
      <c r="W80" s="43">
        <f>SUM(W78:W79)</f>
        <v>0</v>
      </c>
      <c r="X80" s="43">
        <f>SUM(X78:X79)</f>
        <v>0</v>
      </c>
      <c r="Y80" s="43">
        <f>SUM(Y78:Y79)</f>
        <v>0</v>
      </c>
      <c r="Z80" s="43">
        <f>SUM(Z78:Z79)</f>
        <v>0</v>
      </c>
      <c r="AB80" s="43">
        <f>SUM(AB78:AB79)</f>
        <v>0</v>
      </c>
      <c r="AC80" s="43">
        <f>SUM(AC78:AC79)</f>
        <v>0</v>
      </c>
      <c r="AD80" s="43">
        <f>SUM(AD78:AD79)</f>
        <v>0</v>
      </c>
      <c r="AE80" s="43">
        <f>SUM(AE78:AE79)</f>
        <v>0</v>
      </c>
      <c r="AF80" s="43">
        <f>SUM(AF78:AF79)</f>
        <v>0</v>
      </c>
    </row>
    <row r="81" spans="1:32" ht="16">
      <c r="A81" s="1"/>
      <c r="B81" s="44"/>
      <c r="C81" s="98"/>
      <c r="D81" s="97"/>
      <c r="E81" s="97"/>
      <c r="F81" s="46"/>
      <c r="G81" s="46"/>
      <c r="H81" s="46"/>
      <c r="I81" s="46"/>
      <c r="J81" s="46"/>
      <c r="K81" s="44"/>
      <c r="L81" s="44"/>
      <c r="M81" s="44"/>
      <c r="N81" s="44"/>
      <c r="O81" s="44"/>
      <c r="P81" s="44"/>
      <c r="Q81" s="44"/>
      <c r="R81" s="44"/>
      <c r="S81" s="44"/>
      <c r="T81" s="44"/>
      <c r="V81" s="44"/>
      <c r="W81" s="44"/>
      <c r="X81" s="44"/>
      <c r="Y81" s="44"/>
      <c r="Z81" s="44"/>
      <c r="AB81" s="44"/>
      <c r="AC81" s="44"/>
      <c r="AD81" s="44"/>
      <c r="AE81" s="44"/>
      <c r="AF81" s="44"/>
    </row>
    <row r="82" spans="1:32" ht="16">
      <c r="A82" s="1"/>
      <c r="B82" s="89" t="s">
        <v>95</v>
      </c>
      <c r="C82" s="89"/>
      <c r="D82" s="88"/>
      <c r="E82" s="57">
        <f t="shared" ref="E82:S82" si="51">E71-E75+E80</f>
        <v>0</v>
      </c>
      <c r="F82" s="57">
        <f t="shared" si="51"/>
        <v>0</v>
      </c>
      <c r="G82" s="57">
        <f t="shared" si="51"/>
        <v>0</v>
      </c>
      <c r="H82" s="57">
        <f t="shared" si="51"/>
        <v>0</v>
      </c>
      <c r="I82" s="57">
        <f t="shared" si="51"/>
        <v>0</v>
      </c>
      <c r="J82" s="57">
        <f t="shared" si="51"/>
        <v>0</v>
      </c>
      <c r="K82" s="57">
        <f t="shared" si="51"/>
        <v>0</v>
      </c>
      <c r="L82" s="57">
        <f t="shared" si="51"/>
        <v>0</v>
      </c>
      <c r="M82" s="57">
        <f t="shared" si="51"/>
        <v>0</v>
      </c>
      <c r="N82" s="57">
        <f t="shared" si="51"/>
        <v>0</v>
      </c>
      <c r="O82" s="57">
        <f t="shared" si="51"/>
        <v>0</v>
      </c>
      <c r="P82" s="57">
        <f t="shared" si="51"/>
        <v>0</v>
      </c>
      <c r="Q82" s="57">
        <f t="shared" si="51"/>
        <v>0</v>
      </c>
      <c r="R82" s="57">
        <f t="shared" si="51"/>
        <v>0</v>
      </c>
      <c r="S82" s="57">
        <f t="shared" si="51"/>
        <v>0</v>
      </c>
      <c r="T82" s="57">
        <f>T71-T75+T80</f>
        <v>0</v>
      </c>
      <c r="V82" s="57">
        <f>V71-V75+V80</f>
        <v>0</v>
      </c>
      <c r="W82" s="57">
        <f>W71-W75+W80</f>
        <v>0</v>
      </c>
      <c r="X82" s="57">
        <f>X71-X75+X80</f>
        <v>0</v>
      </c>
      <c r="Y82" s="57">
        <f>Y71-Y75+Y80</f>
        <v>0</v>
      </c>
      <c r="Z82" s="57">
        <f>Z71-Z75+Z80</f>
        <v>0</v>
      </c>
      <c r="AB82" s="57">
        <f>AB71-AB75+AB80</f>
        <v>0</v>
      </c>
      <c r="AC82" s="57">
        <f>AC71-AC75+AC80</f>
        <v>0</v>
      </c>
      <c r="AD82" s="57">
        <f>AD71-AD75+AD80</f>
        <v>0</v>
      </c>
      <c r="AE82" s="57">
        <f>AE71-AE75+AE80</f>
        <v>0</v>
      </c>
      <c r="AF82" s="57">
        <f>AF71-AF75+AF80</f>
        <v>0</v>
      </c>
    </row>
    <row r="83" spans="1:32" ht="16">
      <c r="A83" s="1"/>
      <c r="B83" s="89" t="s">
        <v>96</v>
      </c>
      <c r="C83" s="89"/>
      <c r="D83" s="88"/>
      <c r="E83" s="88"/>
      <c r="F83" s="98">
        <f>E84</f>
        <v>0</v>
      </c>
      <c r="G83" s="98">
        <f>F84</f>
        <v>0</v>
      </c>
      <c r="H83" s="98">
        <f>G84</f>
        <v>0</v>
      </c>
      <c r="I83" s="98">
        <f>H84</f>
        <v>0</v>
      </c>
      <c r="J83" s="98">
        <f>I84</f>
        <v>0</v>
      </c>
      <c r="K83" s="98">
        <f>I84</f>
        <v>0</v>
      </c>
      <c r="L83" s="98">
        <f>+K84</f>
        <v>0</v>
      </c>
      <c r="M83" s="98">
        <f>+L84</f>
        <v>0</v>
      </c>
      <c r="N83" s="98">
        <f>+M84</f>
        <v>0</v>
      </c>
      <c r="O83" s="98">
        <f>J84</f>
        <v>0</v>
      </c>
      <c r="P83" s="98">
        <f>N84</f>
        <v>0</v>
      </c>
      <c r="Q83" s="98">
        <f>+P84</f>
        <v>0</v>
      </c>
      <c r="R83" s="98">
        <f>+Q84</f>
        <v>0</v>
      </c>
      <c r="S83" s="98">
        <f>+R84</f>
        <v>0</v>
      </c>
      <c r="T83" s="98">
        <f>O84</f>
        <v>0</v>
      </c>
      <c r="V83" s="98">
        <f>S84</f>
        <v>0</v>
      </c>
      <c r="W83" s="98">
        <f>+V84</f>
        <v>0</v>
      </c>
      <c r="X83" s="98">
        <f>+W84</f>
        <v>0</v>
      </c>
      <c r="Y83" s="98">
        <f>+X84</f>
        <v>0</v>
      </c>
      <c r="Z83" s="98">
        <f>T84</f>
        <v>0</v>
      </c>
      <c r="AB83" s="98">
        <f>Y84</f>
        <v>0</v>
      </c>
      <c r="AC83" s="98">
        <f>+AB84</f>
        <v>0</v>
      </c>
      <c r="AD83" s="98">
        <f>+AC84</f>
        <v>0</v>
      </c>
      <c r="AE83" s="98">
        <f>+AD84</f>
        <v>0</v>
      </c>
      <c r="AF83" s="98">
        <f>Z84</f>
        <v>0</v>
      </c>
    </row>
    <row r="84" spans="1:32" ht="16">
      <c r="A84" s="1"/>
      <c r="B84" s="41" t="s">
        <v>97</v>
      </c>
      <c r="C84" s="90"/>
      <c r="D84" s="295"/>
      <c r="E84" s="43">
        <f>SUM(E82:E83)</f>
        <v>0</v>
      </c>
      <c r="F84" s="43">
        <f>SUM(F82:F83)</f>
        <v>0</v>
      </c>
      <c r="G84" s="43">
        <f t="shared" ref="G84:O84" si="52">SUM(G82:G83)</f>
        <v>0</v>
      </c>
      <c r="H84" s="43">
        <f t="shared" si="52"/>
        <v>0</v>
      </c>
      <c r="I84" s="43">
        <f t="shared" si="52"/>
        <v>0</v>
      </c>
      <c r="J84" s="43">
        <f t="shared" si="52"/>
        <v>0</v>
      </c>
      <c r="K84" s="43">
        <f t="shared" si="52"/>
        <v>0</v>
      </c>
      <c r="L84" s="43">
        <f t="shared" si="52"/>
        <v>0</v>
      </c>
      <c r="M84" s="43">
        <f t="shared" si="52"/>
        <v>0</v>
      </c>
      <c r="N84" s="43">
        <f t="shared" si="52"/>
        <v>0</v>
      </c>
      <c r="O84" s="43">
        <f t="shared" si="52"/>
        <v>0</v>
      </c>
      <c r="P84" s="43">
        <f>SUM(P82:P83)</f>
        <v>0</v>
      </c>
      <c r="Q84" s="43">
        <f>SUM(Q82:Q83)</f>
        <v>0</v>
      </c>
      <c r="R84" s="43">
        <f>SUM(R82:R83)</f>
        <v>0</v>
      </c>
      <c r="S84" s="43">
        <f>SUM(S82:S83)</f>
        <v>0</v>
      </c>
      <c r="T84" s="43">
        <f>SUM(T82:T83)</f>
        <v>0</v>
      </c>
      <c r="V84" s="43">
        <f>SUM(V82:V83)</f>
        <v>0</v>
      </c>
      <c r="W84" s="43">
        <f>SUM(W82:W83)</f>
        <v>0</v>
      </c>
      <c r="X84" s="43">
        <f>SUM(X82:X83)</f>
        <v>0</v>
      </c>
      <c r="Y84" s="43">
        <f>SUM(Y82:Y83)</f>
        <v>0</v>
      </c>
      <c r="Z84" s="43">
        <f>SUM(Z82:Z83)</f>
        <v>0</v>
      </c>
      <c r="AB84" s="43">
        <f>SUM(AB82:AB83)</f>
        <v>0</v>
      </c>
      <c r="AC84" s="43">
        <f>SUM(AC82:AC83)</f>
        <v>0</v>
      </c>
      <c r="AD84" s="43">
        <f>SUM(AD82:AD83)</f>
        <v>0</v>
      </c>
      <c r="AE84" s="43">
        <f>SUM(AE82:AE83)</f>
        <v>0</v>
      </c>
      <c r="AF84" s="43">
        <f>SUM(AF82:AF83)</f>
        <v>0</v>
      </c>
    </row>
    <row r="85" spans="1:32" ht="16">
      <c r="A85" s="1"/>
      <c r="B85" s="38"/>
      <c r="C85" s="89"/>
      <c r="D85" s="88"/>
      <c r="E85" s="88"/>
      <c r="F85" s="46"/>
      <c r="G85" s="47"/>
      <c r="H85" s="47"/>
      <c r="I85" s="47"/>
      <c r="J85" s="47"/>
      <c r="K85" s="89"/>
      <c r="L85" s="89"/>
      <c r="M85" s="89"/>
      <c r="N85" s="89"/>
      <c r="O85" s="89"/>
      <c r="P85" s="89"/>
      <c r="Q85" s="89"/>
      <c r="R85" s="89"/>
      <c r="S85" s="89"/>
      <c r="T85" s="89"/>
      <c r="V85" s="89"/>
      <c r="W85" s="89"/>
      <c r="X85" s="89"/>
      <c r="Y85" s="89"/>
      <c r="Z85" s="89"/>
      <c r="AB85" s="89"/>
      <c r="AC85" s="89"/>
      <c r="AD85" s="89"/>
      <c r="AE85" s="89"/>
      <c r="AF85" s="89"/>
    </row>
    <row r="86" spans="1:32" ht="16">
      <c r="A86" s="1"/>
      <c r="B86" s="53" t="s">
        <v>82</v>
      </c>
      <c r="C86" s="54"/>
      <c r="D86" s="55"/>
      <c r="E86" s="56">
        <f>E84-E47</f>
        <v>0</v>
      </c>
      <c r="F86" s="56">
        <f>F84-F47</f>
        <v>0</v>
      </c>
      <c r="G86" s="56">
        <f t="shared" ref="G86:O86" si="53">G84-G47</f>
        <v>0</v>
      </c>
      <c r="H86" s="56">
        <f t="shared" si="53"/>
        <v>0</v>
      </c>
      <c r="I86" s="56">
        <f t="shared" si="53"/>
        <v>0</v>
      </c>
      <c r="J86" s="56">
        <f t="shared" si="53"/>
        <v>0</v>
      </c>
      <c r="K86" s="56">
        <f t="shared" si="53"/>
        <v>0</v>
      </c>
      <c r="L86" s="56">
        <f t="shared" si="53"/>
        <v>0</v>
      </c>
      <c r="M86" s="56">
        <f t="shared" si="53"/>
        <v>0</v>
      </c>
      <c r="N86" s="56">
        <f t="shared" si="53"/>
        <v>0</v>
      </c>
      <c r="O86" s="56">
        <f t="shared" si="53"/>
        <v>0</v>
      </c>
      <c r="P86" s="56">
        <f>P84-P47</f>
        <v>0</v>
      </c>
      <c r="Q86" s="56">
        <f>Q84-Q47</f>
        <v>0</v>
      </c>
      <c r="R86" s="56">
        <f>R84-R47</f>
        <v>0</v>
      </c>
      <c r="S86" s="56">
        <f>S84-S47</f>
        <v>0</v>
      </c>
      <c r="T86" s="56">
        <f>T84-T47</f>
        <v>0</v>
      </c>
      <c r="U86" s="56">
        <f t="shared" ref="U86:AF86" si="54">U84-U47</f>
        <v>0</v>
      </c>
      <c r="V86" s="56">
        <f t="shared" si="54"/>
        <v>0</v>
      </c>
      <c r="W86" s="56">
        <f t="shared" si="54"/>
        <v>0</v>
      </c>
      <c r="X86" s="56">
        <f t="shared" si="54"/>
        <v>0</v>
      </c>
      <c r="Y86" s="56">
        <f t="shared" si="54"/>
        <v>0</v>
      </c>
      <c r="Z86" s="56">
        <f t="shared" si="54"/>
        <v>0</v>
      </c>
      <c r="AA86" s="56">
        <f t="shared" si="54"/>
        <v>0</v>
      </c>
      <c r="AB86" s="56">
        <f t="shared" si="54"/>
        <v>0</v>
      </c>
      <c r="AC86" s="56">
        <f t="shared" si="54"/>
        <v>0</v>
      </c>
      <c r="AD86" s="56">
        <f t="shared" si="54"/>
        <v>0</v>
      </c>
      <c r="AE86" s="56">
        <f t="shared" si="54"/>
        <v>0</v>
      </c>
      <c r="AF86" s="56">
        <f t="shared" si="54"/>
        <v>0</v>
      </c>
    </row>
    <row r="87" spans="1:32" ht="16">
      <c r="A87" s="1"/>
      <c r="B87" s="2"/>
      <c r="C87" s="1"/>
      <c r="D87" s="7"/>
      <c r="E87" s="7"/>
      <c r="F87" s="11"/>
      <c r="G87" s="5"/>
      <c r="H87" s="5"/>
      <c r="I87" s="5"/>
      <c r="J87" s="5"/>
      <c r="K87" s="1"/>
      <c r="L87" s="1"/>
      <c r="M87" s="1"/>
      <c r="N87" s="1"/>
      <c r="O87" s="1"/>
      <c r="P87" s="1"/>
      <c r="Q87" s="1"/>
      <c r="R87" s="1"/>
      <c r="S87" s="1"/>
      <c r="T87" s="1"/>
      <c r="V87" s="1"/>
      <c r="W87" s="1"/>
      <c r="X87" s="1"/>
      <c r="Y87" s="1"/>
      <c r="Z87" s="1"/>
      <c r="AB87" s="1"/>
      <c r="AC87" s="1"/>
      <c r="AD87" s="1"/>
      <c r="AE87" s="1"/>
      <c r="AF87" s="1"/>
    </row>
    <row r="88" spans="1:32" ht="16">
      <c r="A88" s="1"/>
      <c r="B88" s="1"/>
      <c r="C88" s="1"/>
      <c r="D88" s="7"/>
      <c r="E88" s="7"/>
      <c r="F88" s="5"/>
      <c r="G88" s="5"/>
      <c r="H88" s="5"/>
      <c r="I88" s="5"/>
      <c r="J88" s="5"/>
      <c r="K88" s="1"/>
      <c r="L88" s="1"/>
      <c r="M88" s="1"/>
      <c r="N88" s="1"/>
      <c r="O88" s="1"/>
      <c r="P88" s="1"/>
      <c r="Q88" s="1"/>
      <c r="R88" s="1"/>
      <c r="S88" s="1"/>
      <c r="T88" s="1"/>
      <c r="V88" s="1"/>
      <c r="W88" s="1"/>
      <c r="X88" s="1"/>
      <c r="Y88" s="1"/>
      <c r="Z88" s="1"/>
      <c r="AB88" s="1"/>
      <c r="AC88" s="1"/>
      <c r="AD88" s="1"/>
      <c r="AE88" s="1"/>
      <c r="AF88" s="1"/>
    </row>
    <row r="89" spans="1:32" ht="18">
      <c r="A89" s="1"/>
      <c r="B89" s="66" t="s">
        <v>98</v>
      </c>
      <c r="C89" s="66"/>
      <c r="D89" s="66"/>
      <c r="E89" s="66"/>
      <c r="F89" s="66"/>
      <c r="G89" s="66"/>
      <c r="H89" s="66"/>
      <c r="I89" s="66"/>
      <c r="J89" s="66"/>
      <c r="K89" s="66"/>
      <c r="L89" s="66"/>
      <c r="M89" s="66"/>
      <c r="N89" s="66"/>
      <c r="O89" s="66"/>
      <c r="P89" s="66"/>
      <c r="Q89" s="66"/>
      <c r="R89" s="66"/>
      <c r="S89" s="66"/>
      <c r="T89" s="66"/>
      <c r="V89" s="66"/>
      <c r="W89" s="66"/>
      <c r="X89" s="66"/>
      <c r="Y89" s="66"/>
      <c r="Z89" s="66"/>
      <c r="AB89" s="66"/>
      <c r="AC89" s="66"/>
      <c r="AD89" s="66"/>
      <c r="AE89" s="66"/>
      <c r="AF89" s="66"/>
    </row>
    <row r="90" spans="1:32" ht="16">
      <c r="A90" s="1"/>
      <c r="B90" s="38" t="s">
        <v>99</v>
      </c>
      <c r="C90" s="89"/>
      <c r="D90" s="88"/>
      <c r="E90" s="88"/>
      <c r="F90" s="89"/>
      <c r="G90" s="47"/>
      <c r="H90" s="47"/>
      <c r="I90" s="47"/>
      <c r="J90" s="47"/>
      <c r="K90" s="89"/>
      <c r="L90" s="89"/>
      <c r="M90" s="89"/>
      <c r="N90" s="89"/>
      <c r="O90" s="89"/>
      <c r="P90" s="89"/>
      <c r="Q90" s="89"/>
      <c r="R90" s="89"/>
      <c r="S90" s="89"/>
      <c r="T90" s="89"/>
      <c r="V90" s="89"/>
      <c r="W90" s="89"/>
      <c r="X90" s="89"/>
      <c r="Y90" s="89"/>
      <c r="Z90" s="89"/>
      <c r="AB90" s="89"/>
      <c r="AC90" s="89"/>
      <c r="AD90" s="89"/>
      <c r="AE90" s="89"/>
      <c r="AF90" s="89"/>
    </row>
    <row r="91" spans="1:32" ht="16">
      <c r="A91" s="1"/>
      <c r="B91" s="89" t="s">
        <v>70</v>
      </c>
      <c r="C91" s="89"/>
      <c r="D91" s="88"/>
      <c r="E91" s="88">
        <v>0</v>
      </c>
      <c r="F91" s="89">
        <v>0</v>
      </c>
      <c r="G91" s="89">
        <v>0</v>
      </c>
      <c r="H91" s="89">
        <v>0</v>
      </c>
      <c r="I91" s="89">
        <v>0</v>
      </c>
      <c r="J91" s="89">
        <v>0</v>
      </c>
      <c r="K91" s="89">
        <v>0</v>
      </c>
      <c r="L91" s="89">
        <v>0</v>
      </c>
      <c r="M91" s="89">
        <v>0</v>
      </c>
      <c r="N91" s="89">
        <v>0</v>
      </c>
      <c r="O91" s="89">
        <v>0</v>
      </c>
      <c r="P91" s="89">
        <v>0</v>
      </c>
      <c r="Q91" s="89">
        <v>0</v>
      </c>
      <c r="R91" s="89">
        <v>0</v>
      </c>
      <c r="S91" s="89">
        <v>0</v>
      </c>
      <c r="T91" s="89">
        <v>0</v>
      </c>
      <c r="V91" s="89">
        <v>0</v>
      </c>
      <c r="W91" s="89">
        <v>0</v>
      </c>
      <c r="X91" s="89">
        <v>0</v>
      </c>
      <c r="Y91" s="89">
        <v>0</v>
      </c>
      <c r="Z91" s="89">
        <v>0</v>
      </c>
      <c r="AB91" s="89">
        <v>0</v>
      </c>
      <c r="AC91" s="89">
        <v>0</v>
      </c>
      <c r="AD91" s="89">
        <v>0</v>
      </c>
      <c r="AE91" s="89">
        <v>0</v>
      </c>
      <c r="AF91" s="89">
        <v>0</v>
      </c>
    </row>
    <row r="92" spans="1:32" ht="16">
      <c r="A92" s="1"/>
      <c r="B92" s="89" t="s">
        <v>71</v>
      </c>
      <c r="C92" s="89"/>
      <c r="D92" s="88"/>
      <c r="E92" s="88">
        <f t="shared" ref="E92:J92" si="55">E49</f>
        <v>0</v>
      </c>
      <c r="F92" s="88">
        <f t="shared" si="55"/>
        <v>0</v>
      </c>
      <c r="G92" s="88">
        <f t="shared" si="55"/>
        <v>0</v>
      </c>
      <c r="H92" s="88">
        <f t="shared" si="55"/>
        <v>0</v>
      </c>
      <c r="I92" s="88">
        <f t="shared" si="55"/>
        <v>0</v>
      </c>
      <c r="J92" s="89">
        <f t="shared" si="55"/>
        <v>0</v>
      </c>
      <c r="K92" s="89">
        <f t="shared" ref="K92:AF92" si="56">K49</f>
        <v>0</v>
      </c>
      <c r="L92" s="89">
        <f t="shared" si="56"/>
        <v>0</v>
      </c>
      <c r="M92" s="89">
        <f t="shared" si="56"/>
        <v>0</v>
      </c>
      <c r="N92" s="89">
        <f t="shared" si="56"/>
        <v>0</v>
      </c>
      <c r="O92" s="89">
        <f t="shared" si="56"/>
        <v>0</v>
      </c>
      <c r="P92" s="89">
        <f t="shared" si="56"/>
        <v>0</v>
      </c>
      <c r="Q92" s="89">
        <f t="shared" si="56"/>
        <v>0</v>
      </c>
      <c r="R92" s="89">
        <f t="shared" si="56"/>
        <v>0</v>
      </c>
      <c r="S92" s="89">
        <f t="shared" si="56"/>
        <v>0</v>
      </c>
      <c r="T92" s="89">
        <f t="shared" si="56"/>
        <v>0</v>
      </c>
      <c r="U92" s="89">
        <f t="shared" si="56"/>
        <v>0</v>
      </c>
      <c r="V92" s="89">
        <f t="shared" si="56"/>
        <v>0</v>
      </c>
      <c r="W92" s="89">
        <f t="shared" si="56"/>
        <v>0</v>
      </c>
      <c r="X92" s="89">
        <f t="shared" si="56"/>
        <v>0</v>
      </c>
      <c r="Y92" s="89">
        <f t="shared" si="56"/>
        <v>0</v>
      </c>
      <c r="Z92" s="89">
        <f t="shared" si="56"/>
        <v>0</v>
      </c>
      <c r="AA92" s="89">
        <f t="shared" si="56"/>
        <v>0</v>
      </c>
      <c r="AB92" s="89">
        <f t="shared" si="56"/>
        <v>0</v>
      </c>
      <c r="AC92" s="89">
        <f t="shared" si="56"/>
        <v>0</v>
      </c>
      <c r="AD92" s="89">
        <f t="shared" si="56"/>
        <v>0</v>
      </c>
      <c r="AE92" s="89">
        <f t="shared" si="56"/>
        <v>0</v>
      </c>
      <c r="AF92" s="89">
        <f t="shared" si="56"/>
        <v>0</v>
      </c>
    </row>
    <row r="93" spans="1:32" ht="16">
      <c r="A93" s="1"/>
      <c r="B93" s="89" t="s">
        <v>75</v>
      </c>
      <c r="C93" s="89"/>
      <c r="D93" s="88"/>
      <c r="E93" s="88">
        <f>E54</f>
        <v>0</v>
      </c>
      <c r="F93" s="88">
        <f t="shared" ref="F93:O93" si="57">F54</f>
        <v>0</v>
      </c>
      <c r="G93" s="88">
        <f t="shared" si="57"/>
        <v>0</v>
      </c>
      <c r="H93" s="88">
        <f t="shared" si="57"/>
        <v>0</v>
      </c>
      <c r="I93" s="88">
        <f t="shared" si="57"/>
        <v>0</v>
      </c>
      <c r="J93" s="88">
        <f t="shared" si="57"/>
        <v>0</v>
      </c>
      <c r="K93" s="88">
        <f t="shared" si="57"/>
        <v>0</v>
      </c>
      <c r="L93" s="88">
        <f t="shared" si="57"/>
        <v>0</v>
      </c>
      <c r="M93" s="88">
        <f t="shared" si="57"/>
        <v>0</v>
      </c>
      <c r="N93" s="88">
        <f t="shared" si="57"/>
        <v>0</v>
      </c>
      <c r="O93" s="88">
        <f t="shared" si="57"/>
        <v>0</v>
      </c>
      <c r="P93" s="88">
        <f>P54</f>
        <v>0</v>
      </c>
      <c r="Q93" s="88">
        <f>Q54</f>
        <v>0</v>
      </c>
      <c r="R93" s="88">
        <f>R54</f>
        <v>0</v>
      </c>
      <c r="S93" s="88">
        <f>S54</f>
        <v>0</v>
      </c>
      <c r="T93" s="88">
        <f>T54</f>
        <v>0</v>
      </c>
      <c r="V93" s="88">
        <f>V54</f>
        <v>0</v>
      </c>
      <c r="W93" s="88">
        <f>W54</f>
        <v>0</v>
      </c>
      <c r="X93" s="88">
        <f>X54</f>
        <v>0</v>
      </c>
      <c r="Y93" s="88">
        <f>Y54</f>
        <v>0</v>
      </c>
      <c r="Z93" s="88">
        <f>Z54</f>
        <v>0</v>
      </c>
      <c r="AB93" s="88">
        <f>AB54</f>
        <v>0</v>
      </c>
      <c r="AC93" s="88">
        <f>AC54</f>
        <v>0</v>
      </c>
      <c r="AD93" s="88">
        <f>AD54</f>
        <v>0</v>
      </c>
      <c r="AE93" s="88">
        <f>AE54</f>
        <v>0</v>
      </c>
      <c r="AF93" s="88">
        <f>AF54</f>
        <v>0</v>
      </c>
    </row>
    <row r="94" spans="1:32" ht="16">
      <c r="A94" s="1"/>
      <c r="B94" s="90" t="s">
        <v>100</v>
      </c>
      <c r="C94" s="90"/>
      <c r="D94" s="295"/>
      <c r="E94" s="90">
        <f>E91+E92-E93</f>
        <v>0</v>
      </c>
      <c r="F94" s="90">
        <f>F91+F92-F93</f>
        <v>0</v>
      </c>
      <c r="G94" s="90">
        <f t="shared" ref="G94:O94" si="58">G91+G92-G93</f>
        <v>0</v>
      </c>
      <c r="H94" s="90">
        <f t="shared" si="58"/>
        <v>0</v>
      </c>
      <c r="I94" s="90">
        <f t="shared" si="58"/>
        <v>0</v>
      </c>
      <c r="J94" s="90">
        <f>J91+J92-J93</f>
        <v>0</v>
      </c>
      <c r="K94" s="90">
        <f t="shared" si="58"/>
        <v>0</v>
      </c>
      <c r="L94" s="90">
        <f t="shared" si="58"/>
        <v>0</v>
      </c>
      <c r="M94" s="90">
        <f t="shared" si="58"/>
        <v>0</v>
      </c>
      <c r="N94" s="90">
        <f t="shared" si="58"/>
        <v>0</v>
      </c>
      <c r="O94" s="90">
        <f t="shared" si="58"/>
        <v>0</v>
      </c>
      <c r="P94" s="90">
        <f>P91+P92-P93</f>
        <v>0</v>
      </c>
      <c r="Q94" s="90">
        <f>Q91+Q92-Q93</f>
        <v>0</v>
      </c>
      <c r="R94" s="90">
        <f>R91+R92-R93</f>
        <v>0</v>
      </c>
      <c r="S94" s="90">
        <f>S91+S92-S93</f>
        <v>0</v>
      </c>
      <c r="T94" s="90">
        <f>T91+T92-T93</f>
        <v>0</v>
      </c>
      <c r="V94" s="90">
        <f>V91+V92-V93</f>
        <v>0</v>
      </c>
      <c r="W94" s="90">
        <f>W91+W92-W93</f>
        <v>0</v>
      </c>
      <c r="X94" s="90">
        <f>X91+X92-X93</f>
        <v>0</v>
      </c>
      <c r="Y94" s="90">
        <f>Y91+Y92-Y93</f>
        <v>0</v>
      </c>
      <c r="Z94" s="90">
        <f>Z91+Z92-Z93</f>
        <v>0</v>
      </c>
      <c r="AB94" s="90">
        <f>AB91+AB92-AB93</f>
        <v>0</v>
      </c>
      <c r="AC94" s="90">
        <f>AC91+AC92-AC93</f>
        <v>0</v>
      </c>
      <c r="AD94" s="90">
        <f>AD91+AD92-AD93</f>
        <v>0</v>
      </c>
      <c r="AE94" s="90">
        <f>AE91+AE92-AE93</f>
        <v>0</v>
      </c>
      <c r="AF94" s="90">
        <f>AF91+AF92-AF93</f>
        <v>0</v>
      </c>
    </row>
    <row r="95" spans="1:32" ht="16">
      <c r="A95" s="1"/>
      <c r="B95" s="89" t="s">
        <v>101</v>
      </c>
      <c r="C95" s="89"/>
      <c r="D95" s="88"/>
      <c r="E95" s="89">
        <f>E94-C94</f>
        <v>0</v>
      </c>
      <c r="F95" s="89">
        <f>F94-E94</f>
        <v>0</v>
      </c>
      <c r="G95" s="89">
        <f>G94-F94</f>
        <v>0</v>
      </c>
      <c r="H95" s="89">
        <f>H94-G94</f>
        <v>0</v>
      </c>
      <c r="I95" s="89">
        <f>I94-H94</f>
        <v>0</v>
      </c>
      <c r="J95" s="89">
        <f>E94+J94</f>
        <v>0</v>
      </c>
      <c r="K95" s="89">
        <f>K94-I94</f>
        <v>0</v>
      </c>
      <c r="L95" s="89">
        <f>L94-K94</f>
        <v>0</v>
      </c>
      <c r="M95" s="89">
        <f>M94-L94</f>
        <v>0</v>
      </c>
      <c r="N95" s="89">
        <f>N94-M94</f>
        <v>0</v>
      </c>
      <c r="O95" s="89">
        <f>J94-O94</f>
        <v>0</v>
      </c>
      <c r="P95" s="89">
        <f>P94-N94</f>
        <v>0</v>
      </c>
      <c r="Q95" s="89">
        <f>Q94-P94</f>
        <v>0</v>
      </c>
      <c r="R95" s="89">
        <f>R94-Q94</f>
        <v>0</v>
      </c>
      <c r="S95" s="89">
        <f>S94-R94</f>
        <v>0</v>
      </c>
      <c r="T95" s="89">
        <f>O94-T94</f>
        <v>0</v>
      </c>
      <c r="V95" s="89">
        <f>V94-S94</f>
        <v>0</v>
      </c>
      <c r="W95" s="89">
        <f>W94-V94</f>
        <v>0</v>
      </c>
      <c r="X95" s="89">
        <f>X94-W94</f>
        <v>0</v>
      </c>
      <c r="Y95" s="89">
        <f>Y94-X94</f>
        <v>0</v>
      </c>
      <c r="Z95" s="89">
        <f>T94-Z94</f>
        <v>0</v>
      </c>
      <c r="AB95" s="89">
        <f>AB94-Y94</f>
        <v>0</v>
      </c>
      <c r="AC95" s="89">
        <f>AC94-AB94</f>
        <v>0</v>
      </c>
      <c r="AD95" s="89">
        <f>AD94-AC94</f>
        <v>0</v>
      </c>
      <c r="AE95" s="89">
        <f>AE94-AD94</f>
        <v>0</v>
      </c>
      <c r="AF95" s="89">
        <f>Z94-AF94</f>
        <v>0</v>
      </c>
    </row>
    <row r="96" spans="1:32" ht="16">
      <c r="A96" s="1"/>
      <c r="B96" s="89"/>
      <c r="C96" s="89"/>
      <c r="D96" s="88"/>
      <c r="E96" s="88"/>
      <c r="F96" s="89"/>
      <c r="G96" s="89"/>
      <c r="H96" s="89"/>
      <c r="I96" s="89"/>
      <c r="J96" s="89"/>
      <c r="K96" s="89"/>
      <c r="L96" s="89"/>
      <c r="M96" s="89"/>
      <c r="N96" s="89"/>
      <c r="O96" s="89"/>
      <c r="P96" s="89"/>
      <c r="Q96" s="89"/>
      <c r="R96" s="89"/>
      <c r="S96" s="89"/>
      <c r="T96" s="89"/>
      <c r="V96" s="89"/>
      <c r="W96" s="89"/>
      <c r="X96" s="89"/>
      <c r="Y96" s="89"/>
      <c r="Z96" s="89"/>
      <c r="AB96" s="89"/>
      <c r="AC96" s="89"/>
      <c r="AD96" s="89"/>
      <c r="AE96" s="89"/>
      <c r="AF96" s="89"/>
    </row>
    <row r="97" spans="1:32" ht="16">
      <c r="A97" s="1"/>
      <c r="B97" s="38" t="s">
        <v>102</v>
      </c>
      <c r="C97" s="89"/>
      <c r="D97" s="88"/>
      <c r="E97" s="88"/>
      <c r="F97" s="89"/>
      <c r="G97" s="89"/>
      <c r="H97" s="89"/>
      <c r="I97" s="89"/>
      <c r="J97" s="89"/>
      <c r="K97" s="89"/>
      <c r="L97" s="89"/>
      <c r="M97" s="89"/>
      <c r="N97" s="89"/>
      <c r="O97" s="89"/>
      <c r="P97" s="89"/>
      <c r="Q97" s="89"/>
      <c r="R97" s="89"/>
      <c r="S97" s="89"/>
      <c r="T97" s="89"/>
      <c r="V97" s="89"/>
      <c r="W97" s="89"/>
      <c r="X97" s="89"/>
      <c r="Y97" s="89"/>
      <c r="Z97" s="89"/>
      <c r="AB97" s="89"/>
      <c r="AC97" s="89"/>
      <c r="AD97" s="89"/>
      <c r="AE97" s="89"/>
      <c r="AF97" s="89"/>
    </row>
    <row r="98" spans="1:32" ht="16">
      <c r="A98" s="1"/>
      <c r="B98" s="89" t="s">
        <v>103</v>
      </c>
      <c r="C98" s="89"/>
      <c r="D98" s="88"/>
      <c r="E98" s="88">
        <v>0</v>
      </c>
      <c r="F98" s="89">
        <f>E101</f>
        <v>0</v>
      </c>
      <c r="G98" s="89">
        <f>F101</f>
        <v>0</v>
      </c>
      <c r="H98" s="89">
        <f>G101</f>
        <v>0</v>
      </c>
      <c r="I98" s="89">
        <f>H101</f>
        <v>0</v>
      </c>
      <c r="J98" s="89">
        <f>E101</f>
        <v>0</v>
      </c>
      <c r="K98" s="89">
        <f>I101</f>
        <v>0</v>
      </c>
      <c r="L98" s="89">
        <f>K101</f>
        <v>0</v>
      </c>
      <c r="M98" s="89">
        <f>L101</f>
        <v>0</v>
      </c>
      <c r="N98" s="89">
        <f>M101</f>
        <v>0</v>
      </c>
      <c r="O98" s="89">
        <f>J101</f>
        <v>0</v>
      </c>
      <c r="P98" s="89">
        <f>N101</f>
        <v>0</v>
      </c>
      <c r="Q98" s="89">
        <f>P101</f>
        <v>0</v>
      </c>
      <c r="R98" s="89">
        <f>Q101</f>
        <v>0</v>
      </c>
      <c r="S98" s="89">
        <f>R101</f>
        <v>0</v>
      </c>
      <c r="T98" s="89">
        <f>O101</f>
        <v>0</v>
      </c>
      <c r="V98" s="89">
        <f>S101</f>
        <v>0</v>
      </c>
      <c r="W98" s="89">
        <f>V101</f>
        <v>0</v>
      </c>
      <c r="X98" s="89">
        <f>W101</f>
        <v>0</v>
      </c>
      <c r="Y98" s="89">
        <f>X101</f>
        <v>0</v>
      </c>
      <c r="Z98" s="89">
        <f>T101</f>
        <v>0</v>
      </c>
      <c r="AB98" s="89">
        <f>Y101</f>
        <v>0</v>
      </c>
      <c r="AC98" s="89">
        <f>AB101</f>
        <v>0</v>
      </c>
      <c r="AD98" s="89">
        <f>AC101</f>
        <v>0</v>
      </c>
      <c r="AE98" s="89">
        <f>AD101</f>
        <v>0</v>
      </c>
      <c r="AF98" s="89">
        <f>Z101</f>
        <v>0</v>
      </c>
    </row>
    <row r="99" spans="1:32" ht="16">
      <c r="A99" s="1"/>
      <c r="B99" s="89" t="s">
        <v>104</v>
      </c>
      <c r="C99" s="89"/>
      <c r="D99" s="88"/>
      <c r="E99" s="88">
        <f t="shared" ref="E99:J99" si="59">E21</f>
        <v>0</v>
      </c>
      <c r="F99" s="88">
        <f t="shared" si="59"/>
        <v>0</v>
      </c>
      <c r="G99" s="88">
        <f t="shared" si="59"/>
        <v>0</v>
      </c>
      <c r="H99" s="88">
        <f t="shared" si="59"/>
        <v>0</v>
      </c>
      <c r="I99" s="88">
        <f t="shared" si="59"/>
        <v>0</v>
      </c>
      <c r="J99" s="88">
        <f t="shared" si="59"/>
        <v>0</v>
      </c>
      <c r="K99" s="89">
        <f>+K21</f>
        <v>0</v>
      </c>
      <c r="L99" s="89">
        <f>+L21</f>
        <v>0</v>
      </c>
      <c r="M99" s="89">
        <f>+M21</f>
        <v>0</v>
      </c>
      <c r="N99" s="89">
        <f>+N21</f>
        <v>0</v>
      </c>
      <c r="O99" s="88">
        <f>O21</f>
        <v>0</v>
      </c>
      <c r="P99" s="89">
        <f>+P21</f>
        <v>0</v>
      </c>
      <c r="Q99" s="89">
        <f>+Q21</f>
        <v>0</v>
      </c>
      <c r="R99" s="89">
        <f>+R21</f>
        <v>0</v>
      </c>
      <c r="S99" s="89">
        <f>+S21</f>
        <v>0</v>
      </c>
      <c r="T99" s="88">
        <f>T21</f>
        <v>0</v>
      </c>
      <c r="V99" s="89">
        <f>+V21</f>
        <v>0</v>
      </c>
      <c r="W99" s="89">
        <f>+W21</f>
        <v>0</v>
      </c>
      <c r="X99" s="89">
        <f>+X21</f>
        <v>0</v>
      </c>
      <c r="Y99" s="89">
        <f>+Y21</f>
        <v>0</v>
      </c>
      <c r="Z99" s="88">
        <f>Z21</f>
        <v>0</v>
      </c>
      <c r="AB99" s="89">
        <f>+AB21</f>
        <v>0</v>
      </c>
      <c r="AC99" s="89">
        <f>+AC21</f>
        <v>0</v>
      </c>
      <c r="AD99" s="89">
        <f>+AD21</f>
        <v>0</v>
      </c>
      <c r="AE99" s="89">
        <f>+AE21</f>
        <v>0</v>
      </c>
      <c r="AF99" s="88">
        <f>AF21</f>
        <v>0</v>
      </c>
    </row>
    <row r="100" spans="1:32" ht="16">
      <c r="A100" s="1"/>
      <c r="B100" s="89" t="s">
        <v>105</v>
      </c>
      <c r="C100" s="89"/>
      <c r="D100" s="50"/>
      <c r="E100" s="50"/>
      <c r="F100" s="89">
        <f>F98*(F14/4)</f>
        <v>0</v>
      </c>
      <c r="G100" s="89">
        <f t="shared" ref="G100:N100" si="60">G98*(G14/4)</f>
        <v>0</v>
      </c>
      <c r="H100" s="89">
        <f t="shared" si="60"/>
        <v>0</v>
      </c>
      <c r="I100" s="89">
        <f t="shared" si="60"/>
        <v>0</v>
      </c>
      <c r="J100" s="89">
        <f>'3 Statement Model'!J100</f>
        <v>0</v>
      </c>
      <c r="K100" s="89">
        <f t="shared" si="60"/>
        <v>0</v>
      </c>
      <c r="L100" s="89">
        <f t="shared" si="60"/>
        <v>0</v>
      </c>
      <c r="M100" s="89">
        <f t="shared" si="60"/>
        <v>0</v>
      </c>
      <c r="N100" s="89">
        <f t="shared" si="60"/>
        <v>0</v>
      </c>
      <c r="O100" s="91">
        <f>'3 Statement Model'!O100</f>
        <v>0</v>
      </c>
      <c r="P100" s="89">
        <f>P98*(P14/4)</f>
        <v>0</v>
      </c>
      <c r="Q100" s="89">
        <f>Q98*(Q14/4)</f>
        <v>0</v>
      </c>
      <c r="R100" s="89">
        <f>R98*(R14/4)</f>
        <v>0</v>
      </c>
      <c r="S100" s="89">
        <f>S98*(S14/4)</f>
        <v>0</v>
      </c>
      <c r="T100" s="91">
        <f>T98*T14</f>
        <v>0</v>
      </c>
      <c r="V100" s="89">
        <f>V98*(V14/4)</f>
        <v>0</v>
      </c>
      <c r="W100" s="89">
        <f>W98*(W14/4)</f>
        <v>0</v>
      </c>
      <c r="X100" s="89">
        <f>X98*(X14/4)</f>
        <v>0</v>
      </c>
      <c r="Y100" s="89">
        <f>Y98*(Y14/4)</f>
        <v>0</v>
      </c>
      <c r="Z100" s="91">
        <f>Z98*Z14</f>
        <v>0</v>
      </c>
      <c r="AB100" s="89">
        <f>AB98*(AB14/4)</f>
        <v>0</v>
      </c>
      <c r="AC100" s="89">
        <f>AC98*(AC14/4)</f>
        <v>0</v>
      </c>
      <c r="AD100" s="89">
        <f>AD98*(AD14/4)</f>
        <v>0</v>
      </c>
      <c r="AE100" s="89">
        <f>AE98*(AE14/4)</f>
        <v>0</v>
      </c>
      <c r="AF100" s="91">
        <f>AF98*AF14</f>
        <v>0</v>
      </c>
    </row>
    <row r="101" spans="1:32" ht="16">
      <c r="A101" s="1"/>
      <c r="B101" s="90" t="s">
        <v>106</v>
      </c>
      <c r="C101" s="90"/>
      <c r="D101" s="295"/>
      <c r="E101" s="90">
        <f>E98+E99-E100</f>
        <v>0</v>
      </c>
      <c r="F101" s="90">
        <f>F98+F99-F100</f>
        <v>0</v>
      </c>
      <c r="G101" s="90">
        <f t="shared" ref="G101:O101" si="61">G98+G99-G100</f>
        <v>0</v>
      </c>
      <c r="H101" s="90">
        <f t="shared" si="61"/>
        <v>0</v>
      </c>
      <c r="I101" s="90">
        <f t="shared" si="61"/>
        <v>0</v>
      </c>
      <c r="J101" s="90">
        <f t="shared" si="61"/>
        <v>0</v>
      </c>
      <c r="K101" s="90">
        <f t="shared" si="61"/>
        <v>0</v>
      </c>
      <c r="L101" s="90">
        <f t="shared" si="61"/>
        <v>0</v>
      </c>
      <c r="M101" s="90">
        <f t="shared" si="61"/>
        <v>0</v>
      </c>
      <c r="N101" s="90">
        <f t="shared" si="61"/>
        <v>0</v>
      </c>
      <c r="O101" s="90">
        <f t="shared" si="61"/>
        <v>0</v>
      </c>
      <c r="P101" s="90">
        <f>P98+P99-P100</f>
        <v>0</v>
      </c>
      <c r="Q101" s="90">
        <f>Q98+Q99-Q100</f>
        <v>0</v>
      </c>
      <c r="R101" s="90">
        <f>R98+R99-R100</f>
        <v>0</v>
      </c>
      <c r="S101" s="90">
        <f>S98+S99-S100</f>
        <v>0</v>
      </c>
      <c r="T101" s="90">
        <f>T98+T99-T100</f>
        <v>0</v>
      </c>
      <c r="V101" s="90">
        <f>V98+V99-V100</f>
        <v>0</v>
      </c>
      <c r="W101" s="90">
        <f>W98+W99-W100</f>
        <v>0</v>
      </c>
      <c r="X101" s="90">
        <f>X98+X99-X100</f>
        <v>0</v>
      </c>
      <c r="Y101" s="90">
        <f>Y98+Y99-Y100</f>
        <v>0</v>
      </c>
      <c r="Z101" s="90">
        <f>Z98+Z99-Z100</f>
        <v>0</v>
      </c>
      <c r="AB101" s="90">
        <f>AB98+AB99-AB100</f>
        <v>0</v>
      </c>
      <c r="AC101" s="90">
        <f>AC98+AC99-AC100</f>
        <v>0</v>
      </c>
      <c r="AD101" s="90">
        <f>AD98+AD99-AD100</f>
        <v>0</v>
      </c>
      <c r="AE101" s="90">
        <f>AE98+AE99-AE100</f>
        <v>0</v>
      </c>
      <c r="AF101" s="90">
        <f>AF98+AF99-AF100</f>
        <v>0</v>
      </c>
    </row>
    <row r="102" spans="1:32" ht="16">
      <c r="A102" s="1"/>
      <c r="B102" s="89"/>
      <c r="C102" s="89"/>
      <c r="D102" s="88"/>
      <c r="E102" s="88"/>
      <c r="F102" s="89"/>
      <c r="G102" s="89"/>
      <c r="H102" s="89"/>
      <c r="I102" s="89"/>
      <c r="J102" s="89"/>
      <c r="K102" s="89"/>
      <c r="L102" s="89"/>
      <c r="M102" s="89"/>
      <c r="N102" s="89"/>
      <c r="O102" s="89"/>
      <c r="P102" s="89"/>
      <c r="Q102" s="89"/>
      <c r="R102" s="89"/>
      <c r="S102" s="89"/>
      <c r="T102" s="89"/>
      <c r="V102" s="89"/>
      <c r="W102" s="89"/>
      <c r="X102" s="89"/>
      <c r="Y102" s="89"/>
      <c r="Z102" s="89"/>
      <c r="AB102" s="89"/>
      <c r="AC102" s="89"/>
      <c r="AD102" s="89"/>
      <c r="AE102" s="89"/>
      <c r="AF102" s="89"/>
    </row>
    <row r="103" spans="1:32" ht="16">
      <c r="A103" s="1"/>
      <c r="B103" s="38" t="s">
        <v>107</v>
      </c>
      <c r="C103" s="89"/>
      <c r="D103" s="88"/>
      <c r="E103" s="88"/>
      <c r="F103" s="89"/>
      <c r="G103" s="89"/>
      <c r="H103" s="89"/>
      <c r="I103" s="89"/>
      <c r="J103" s="89"/>
      <c r="K103" s="89"/>
      <c r="L103" s="89"/>
      <c r="M103" s="89"/>
      <c r="N103" s="89"/>
      <c r="O103" s="89"/>
      <c r="P103" s="89"/>
      <c r="Q103" s="89"/>
      <c r="R103" s="89"/>
      <c r="S103" s="89"/>
      <c r="T103" s="89"/>
      <c r="V103" s="89"/>
      <c r="W103" s="89"/>
      <c r="X103" s="89"/>
      <c r="Y103" s="89"/>
      <c r="Z103" s="89"/>
      <c r="AB103" s="89"/>
      <c r="AC103" s="89"/>
      <c r="AD103" s="89"/>
      <c r="AE103" s="89"/>
      <c r="AF103" s="89"/>
    </row>
    <row r="104" spans="1:32" ht="16">
      <c r="A104" s="1"/>
      <c r="B104" s="89" t="s">
        <v>108</v>
      </c>
      <c r="C104" s="89"/>
      <c r="D104" s="88"/>
      <c r="E104" s="88"/>
      <c r="F104" s="89">
        <f>E106</f>
        <v>0</v>
      </c>
      <c r="G104" s="89">
        <f>F106</f>
        <v>0</v>
      </c>
      <c r="H104" s="89">
        <f>G106</f>
        <v>0</v>
      </c>
      <c r="I104" s="89">
        <f>H106</f>
        <v>0</v>
      </c>
      <c r="J104" s="89">
        <f>E105</f>
        <v>0</v>
      </c>
      <c r="K104" s="89">
        <f>I106</f>
        <v>0</v>
      </c>
      <c r="L104" s="89">
        <f>K106</f>
        <v>0</v>
      </c>
      <c r="M104" s="89">
        <f>L106</f>
        <v>0</v>
      </c>
      <c r="N104" s="89">
        <f>M106</f>
        <v>0</v>
      </c>
      <c r="O104" s="89">
        <f>J106</f>
        <v>0</v>
      </c>
      <c r="P104" s="89">
        <f t="shared" ref="P104:T104" si="62">K106</f>
        <v>0</v>
      </c>
      <c r="Q104" s="89">
        <f t="shared" si="62"/>
        <v>0</v>
      </c>
      <c r="R104" s="89">
        <f t="shared" si="62"/>
        <v>0</v>
      </c>
      <c r="S104" s="89">
        <f t="shared" si="62"/>
        <v>0</v>
      </c>
      <c r="T104" s="89">
        <f t="shared" si="62"/>
        <v>0</v>
      </c>
      <c r="U104" s="89">
        <f t="shared" ref="U104" si="63">P106</f>
        <v>0</v>
      </c>
      <c r="V104" s="89">
        <f t="shared" ref="V104" si="64">Q106</f>
        <v>0</v>
      </c>
      <c r="W104" s="89">
        <f t="shared" ref="W104" si="65">R106</f>
        <v>0</v>
      </c>
      <c r="X104" s="89">
        <f t="shared" ref="X104" si="66">S106</f>
        <v>0</v>
      </c>
      <c r="Y104" s="89">
        <f t="shared" ref="Y104" si="67">T106</f>
        <v>0</v>
      </c>
      <c r="Z104" s="89">
        <f>T106</f>
        <v>0</v>
      </c>
      <c r="AA104" s="89">
        <f t="shared" ref="AA104" si="68">V106</f>
        <v>0</v>
      </c>
      <c r="AB104" s="89">
        <f t="shared" ref="AB104" si="69">W106</f>
        <v>0</v>
      </c>
      <c r="AC104" s="89">
        <f t="shared" ref="AC104" si="70">X106</f>
        <v>0</v>
      </c>
      <c r="AD104" s="89">
        <f t="shared" ref="AD104" si="71">Y106</f>
        <v>0</v>
      </c>
      <c r="AE104" s="89">
        <f t="shared" ref="AE104" si="72">Z106</f>
        <v>0</v>
      </c>
      <c r="AF104" s="89">
        <f>Z106</f>
        <v>0</v>
      </c>
    </row>
    <row r="105" spans="1:32" ht="16">
      <c r="A105" s="1"/>
      <c r="B105" s="89" t="s">
        <v>109</v>
      </c>
      <c r="C105" s="89"/>
      <c r="D105" s="88"/>
      <c r="E105" s="88">
        <f t="shared" ref="E105:T105" si="73">E22</f>
        <v>0</v>
      </c>
      <c r="F105" s="88">
        <f t="shared" si="73"/>
        <v>0</v>
      </c>
      <c r="G105" s="88">
        <f t="shared" si="73"/>
        <v>0</v>
      </c>
      <c r="H105" s="88">
        <f t="shared" si="73"/>
        <v>0</v>
      </c>
      <c r="I105" s="88">
        <f t="shared" si="73"/>
        <v>0</v>
      </c>
      <c r="J105" s="89">
        <f t="shared" si="73"/>
        <v>0</v>
      </c>
      <c r="K105" s="92">
        <f t="shared" si="73"/>
        <v>0</v>
      </c>
      <c r="L105" s="92">
        <f t="shared" si="73"/>
        <v>0</v>
      </c>
      <c r="M105" s="92">
        <f t="shared" si="73"/>
        <v>0</v>
      </c>
      <c r="N105" s="92">
        <f t="shared" si="73"/>
        <v>0</v>
      </c>
      <c r="O105" s="92">
        <f t="shared" si="73"/>
        <v>0</v>
      </c>
      <c r="P105" s="92">
        <f t="shared" si="73"/>
        <v>0</v>
      </c>
      <c r="Q105" s="92">
        <f t="shared" si="73"/>
        <v>0</v>
      </c>
      <c r="R105" s="92">
        <f t="shared" si="73"/>
        <v>0</v>
      </c>
      <c r="S105" s="92">
        <f t="shared" si="73"/>
        <v>0</v>
      </c>
      <c r="T105" s="92">
        <f t="shared" si="73"/>
        <v>0</v>
      </c>
      <c r="V105" s="92">
        <f>V22</f>
        <v>0</v>
      </c>
      <c r="W105" s="92">
        <f>W22</f>
        <v>0</v>
      </c>
      <c r="X105" s="92">
        <f>X22</f>
        <v>0</v>
      </c>
      <c r="Y105" s="92">
        <f>Y22</f>
        <v>0</v>
      </c>
      <c r="Z105" s="92">
        <f>Z22</f>
        <v>0</v>
      </c>
      <c r="AB105" s="92">
        <f>AB22</f>
        <v>0</v>
      </c>
      <c r="AC105" s="92">
        <f>AC22</f>
        <v>0</v>
      </c>
      <c r="AD105" s="92">
        <f>AD22</f>
        <v>0</v>
      </c>
      <c r="AE105" s="92">
        <f>AE22</f>
        <v>0</v>
      </c>
      <c r="AF105" s="92">
        <f>AF22</f>
        <v>0</v>
      </c>
    </row>
    <row r="106" spans="1:32" ht="16">
      <c r="A106" s="1"/>
      <c r="B106" s="90" t="s">
        <v>110</v>
      </c>
      <c r="C106" s="90"/>
      <c r="D106" s="295"/>
      <c r="E106" s="90">
        <f t="shared" ref="E106:J106" si="74">SUM(E104:E105)</f>
        <v>0</v>
      </c>
      <c r="F106" s="90">
        <f t="shared" si="74"/>
        <v>0</v>
      </c>
      <c r="G106" s="90">
        <f t="shared" si="74"/>
        <v>0</v>
      </c>
      <c r="H106" s="90">
        <f t="shared" si="74"/>
        <v>0</v>
      </c>
      <c r="I106" s="90">
        <f t="shared" si="74"/>
        <v>0</v>
      </c>
      <c r="J106" s="90">
        <f t="shared" si="74"/>
        <v>0</v>
      </c>
      <c r="K106" s="90">
        <f t="shared" ref="K106:AF106" si="75">SUM(K104:K105)</f>
        <v>0</v>
      </c>
      <c r="L106" s="90">
        <f t="shared" si="75"/>
        <v>0</v>
      </c>
      <c r="M106" s="90">
        <f t="shared" si="75"/>
        <v>0</v>
      </c>
      <c r="N106" s="90">
        <f t="shared" si="75"/>
        <v>0</v>
      </c>
      <c r="O106" s="90">
        <f t="shared" si="75"/>
        <v>0</v>
      </c>
      <c r="P106" s="90">
        <f t="shared" si="75"/>
        <v>0</v>
      </c>
      <c r="Q106" s="90">
        <f t="shared" si="75"/>
        <v>0</v>
      </c>
      <c r="R106" s="90">
        <f t="shared" si="75"/>
        <v>0</v>
      </c>
      <c r="S106" s="90">
        <f t="shared" si="75"/>
        <v>0</v>
      </c>
      <c r="T106" s="90">
        <f t="shared" si="75"/>
        <v>0</v>
      </c>
      <c r="U106" s="90">
        <f t="shared" si="75"/>
        <v>0</v>
      </c>
      <c r="V106" s="90">
        <f t="shared" si="75"/>
        <v>0</v>
      </c>
      <c r="W106" s="90">
        <f t="shared" si="75"/>
        <v>0</v>
      </c>
      <c r="X106" s="90">
        <f t="shared" si="75"/>
        <v>0</v>
      </c>
      <c r="Y106" s="90">
        <f t="shared" si="75"/>
        <v>0</v>
      </c>
      <c r="Z106" s="90">
        <f t="shared" si="75"/>
        <v>0</v>
      </c>
      <c r="AA106" s="90">
        <f t="shared" si="75"/>
        <v>0</v>
      </c>
      <c r="AB106" s="90">
        <f t="shared" si="75"/>
        <v>0</v>
      </c>
      <c r="AC106" s="90">
        <f t="shared" si="75"/>
        <v>0</v>
      </c>
      <c r="AD106" s="90">
        <f t="shared" si="75"/>
        <v>0</v>
      </c>
      <c r="AE106" s="90">
        <f t="shared" si="75"/>
        <v>0</v>
      </c>
      <c r="AF106" s="90">
        <f t="shared" si="75"/>
        <v>0</v>
      </c>
    </row>
    <row r="107" spans="1:32" ht="16">
      <c r="A107" s="1"/>
      <c r="B107" s="89" t="s">
        <v>111</v>
      </c>
      <c r="C107" s="89"/>
      <c r="D107" s="50"/>
      <c r="E107" s="50"/>
      <c r="F107" s="89">
        <f>F104*(F15/4)</f>
        <v>0</v>
      </c>
      <c r="G107" s="89">
        <f t="shared" ref="G107:N107" si="76">G104*(G15/4)</f>
        <v>0</v>
      </c>
      <c r="H107" s="89">
        <f t="shared" si="76"/>
        <v>0</v>
      </c>
      <c r="I107" s="89">
        <f t="shared" si="76"/>
        <v>0</v>
      </c>
      <c r="J107" s="89">
        <f>J36</f>
        <v>0</v>
      </c>
      <c r="K107" s="89">
        <f>K104*(K15/4)</f>
        <v>0</v>
      </c>
      <c r="L107" s="89">
        <f t="shared" si="76"/>
        <v>0</v>
      </c>
      <c r="M107" s="89">
        <f t="shared" si="76"/>
        <v>0</v>
      </c>
      <c r="N107" s="89">
        <f t="shared" si="76"/>
        <v>0</v>
      </c>
      <c r="O107" s="89">
        <f>O36</f>
        <v>0</v>
      </c>
      <c r="P107" s="89">
        <f>P104*(P15/4)</f>
        <v>0</v>
      </c>
      <c r="Q107" s="89">
        <f>Q104*(Q15/4)</f>
        <v>0</v>
      </c>
      <c r="R107" s="89">
        <f>R104*(R15/4)</f>
        <v>0</v>
      </c>
      <c r="S107" s="89">
        <f>S104*(S15/4)</f>
        <v>0</v>
      </c>
      <c r="T107" s="89">
        <f>SUM(P107:S108)</f>
        <v>0</v>
      </c>
      <c r="V107" s="89">
        <f>V104*(V15/4)</f>
        <v>0</v>
      </c>
      <c r="W107" s="89">
        <f>W104*(W15/4)</f>
        <v>0</v>
      </c>
      <c r="X107" s="89">
        <f>X104*(X15/4)</f>
        <v>0</v>
      </c>
      <c r="Y107" s="89">
        <f>Y104*(Y15/4)</f>
        <v>0</v>
      </c>
      <c r="Z107" s="89">
        <f>SUM(V107:Y108)</f>
        <v>0</v>
      </c>
      <c r="AB107" s="89">
        <f>AB104*(AB15/4)</f>
        <v>0</v>
      </c>
      <c r="AC107" s="89">
        <f>AC104*(AC15/4)</f>
        <v>0</v>
      </c>
      <c r="AD107" s="89">
        <f>AD104*(AD15/4)</f>
        <v>0</v>
      </c>
      <c r="AE107" s="89">
        <f>AE104*(AE15/4)</f>
        <v>0</v>
      </c>
      <c r="AF107" s="89">
        <f>SUM(AB107:AE108)</f>
        <v>0</v>
      </c>
    </row>
    <row r="108" spans="1:32" ht="16">
      <c r="A108" s="1"/>
      <c r="B108" s="1"/>
      <c r="C108" s="1"/>
      <c r="D108" s="7"/>
      <c r="E108" s="7"/>
      <c r="F108" s="5"/>
      <c r="G108" s="5"/>
      <c r="H108" s="12"/>
      <c r="I108" s="5"/>
      <c r="J108" s="5"/>
      <c r="K108" s="1"/>
      <c r="L108" s="1"/>
      <c r="M108" s="1"/>
      <c r="N108" s="1"/>
      <c r="O108" s="1"/>
    </row>
    <row r="109" spans="1:32" ht="16">
      <c r="A109" s="1"/>
      <c r="B109" s="1"/>
      <c r="C109" s="1"/>
      <c r="D109" s="7"/>
      <c r="E109" s="7"/>
      <c r="F109" s="5"/>
      <c r="G109" s="5"/>
      <c r="H109" s="5"/>
      <c r="I109" s="5"/>
      <c r="J109" s="5"/>
      <c r="K109" s="1"/>
      <c r="L109" s="1"/>
      <c r="M109" s="1"/>
      <c r="N109" s="1"/>
      <c r="O109" s="1"/>
    </row>
    <row r="110" spans="1:32" ht="16">
      <c r="A110" s="1"/>
      <c r="B110" s="1"/>
      <c r="C110" s="1"/>
      <c r="D110" s="7"/>
      <c r="E110" s="7"/>
      <c r="F110" s="5"/>
      <c r="G110" s="5"/>
      <c r="H110" s="5"/>
      <c r="I110" s="5"/>
      <c r="J110" s="5"/>
      <c r="K110" s="1"/>
      <c r="L110" s="1"/>
      <c r="M110" s="1"/>
      <c r="N110" s="1"/>
      <c r="O110" s="1"/>
    </row>
  </sheetData>
  <mergeCells count="6">
    <mergeCell ref="AI13:AJ13"/>
    <mergeCell ref="F2:I2"/>
    <mergeCell ref="K2:N2"/>
    <mergeCell ref="P2:S2"/>
    <mergeCell ref="V2:Y2"/>
    <mergeCell ref="AB2:AE2"/>
  </mergeCells>
  <phoneticPr fontId="39" type="noConversion"/>
  <conditionalFormatting sqref="E4">
    <cfRule type="containsText" dxfId="9" priority="7" operator="containsText" text="OK">
      <formula>NOT(ISERROR(SEARCH("OK",E4)))</formula>
    </cfRule>
    <cfRule type="containsText" dxfId="8" priority="8" operator="containsText" text="ERROR">
      <formula>NOT(ISERROR(SEARCH("ERROR",E4)))</formula>
    </cfRule>
  </conditionalFormatting>
  <conditionalFormatting sqref="P4:T4">
    <cfRule type="containsText" dxfId="7" priority="5" operator="containsText" text="OK">
      <formula>NOT(ISERROR(SEARCH("OK",P4)))</formula>
    </cfRule>
    <cfRule type="containsText" dxfId="6" priority="6" operator="containsText" text="ERROR">
      <formula>NOT(ISERROR(SEARCH("ERROR",P4)))</formula>
    </cfRule>
  </conditionalFormatting>
  <conditionalFormatting sqref="F4:O4">
    <cfRule type="containsText" dxfId="5" priority="9" operator="containsText" text="OK">
      <formula>NOT(ISERROR(SEARCH("OK",F4)))</formula>
    </cfRule>
    <cfRule type="containsText" dxfId="4" priority="10" operator="containsText" text="ERROR">
      <formula>NOT(ISERROR(SEARCH("ERROR",F4)))</formula>
    </cfRule>
  </conditionalFormatting>
  <conditionalFormatting sqref="V4:Z4">
    <cfRule type="containsText" dxfId="3" priority="3" operator="containsText" text="OK">
      <formula>NOT(ISERROR(SEARCH("OK",V4)))</formula>
    </cfRule>
    <cfRule type="containsText" dxfId="2" priority="4" operator="containsText" text="ERROR">
      <formula>NOT(ISERROR(SEARCH("ERROR",V4)))</formula>
    </cfRule>
  </conditionalFormatting>
  <conditionalFormatting sqref="AB4:AF4">
    <cfRule type="containsText" dxfId="1" priority="1" operator="containsText" text="OK">
      <formula>NOT(ISERROR(SEARCH("OK",AB4)))</formula>
    </cfRule>
    <cfRule type="containsText" dxfId="0" priority="2" operator="containsText" text="ERROR">
      <formula>NOT(ISERROR(SEARCH("ERROR",AB4)))</formula>
    </cfRule>
  </conditionalFormatting>
  <hyperlinks>
    <hyperlink ref="AI13" location="'Expense Drivers'!A1" display="Expense Drivers " xr:uid="{7489364D-86FA-AC44-A51D-248A69076C0C}"/>
  </hyperlinks>
  <pageMargins left="0.7" right="0.7" top="0.75" bottom="0.75" header="0.3" footer="0.3"/>
  <pageSetup orientation="portrait" horizontalDpi="0" verticalDpi="0"/>
  <ignoredErrors>
    <ignoredError sqref="J30 O30 O37 O39"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0F378-63ED-804C-A304-E00F89367285}">
  <dimension ref="B1:R64"/>
  <sheetViews>
    <sheetView showGridLines="0" zoomScale="150" zoomScaleNormal="150" workbookViewId="0">
      <selection activeCell="N10" sqref="N10"/>
    </sheetView>
  </sheetViews>
  <sheetFormatPr baseColWidth="10" defaultColWidth="11.5" defaultRowHeight="15"/>
  <cols>
    <col min="1" max="1" width="4.83203125" customWidth="1"/>
    <col min="2" max="2" width="6" customWidth="1"/>
    <col min="3" max="3" width="5.6640625" customWidth="1"/>
    <col min="4" max="4" width="13.5" bestFit="1" customWidth="1"/>
    <col min="5" max="5" width="13.33203125" customWidth="1"/>
    <col min="6" max="6" width="10.83203125" customWidth="1"/>
    <col min="7" max="7" width="11" bestFit="1" customWidth="1"/>
    <col min="8" max="8" width="11" customWidth="1"/>
    <col min="9" max="9" width="11" bestFit="1" customWidth="1"/>
    <col min="10" max="10" width="11.33203125" bestFit="1" customWidth="1"/>
    <col min="11" max="14" width="11" bestFit="1" customWidth="1"/>
    <col min="15" max="18" width="11.83203125" bestFit="1" customWidth="1"/>
  </cols>
  <sheetData>
    <row r="1" spans="2:18">
      <c r="B1" t="s">
        <v>119</v>
      </c>
    </row>
    <row r="2" spans="2:18">
      <c r="B2" t="s">
        <v>120</v>
      </c>
      <c r="C2" s="68" t="s">
        <v>121</v>
      </c>
      <c r="F2" s="119">
        <f>$B$7</f>
        <v>0</v>
      </c>
      <c r="G2" s="119">
        <f t="shared" ref="G2:R2" si="0">$B$7</f>
        <v>0</v>
      </c>
      <c r="H2" s="119">
        <f t="shared" si="0"/>
        <v>0</v>
      </c>
      <c r="I2" s="119">
        <f t="shared" si="0"/>
        <v>0</v>
      </c>
      <c r="J2" s="119">
        <f t="shared" si="0"/>
        <v>0</v>
      </c>
      <c r="K2" s="119">
        <f t="shared" si="0"/>
        <v>0</v>
      </c>
      <c r="L2" s="119">
        <f t="shared" si="0"/>
        <v>0</v>
      </c>
      <c r="M2" s="119">
        <f t="shared" si="0"/>
        <v>0</v>
      </c>
      <c r="N2" s="119">
        <f t="shared" si="0"/>
        <v>0</v>
      </c>
      <c r="O2" s="119">
        <f t="shared" si="0"/>
        <v>0</v>
      </c>
      <c r="P2" s="119">
        <f t="shared" si="0"/>
        <v>0</v>
      </c>
      <c r="Q2" s="119">
        <f t="shared" si="0"/>
        <v>0</v>
      </c>
      <c r="R2" s="119">
        <f t="shared" si="0"/>
        <v>0</v>
      </c>
    </row>
    <row r="3" spans="2:18" ht="16" thickBot="1">
      <c r="C3" s="68"/>
      <c r="F3" s="119"/>
      <c r="G3" s="120"/>
      <c r="H3" s="120"/>
      <c r="I3" s="120"/>
      <c r="J3" s="120"/>
      <c r="K3" s="120"/>
      <c r="L3" s="120"/>
      <c r="M3" s="120"/>
      <c r="N3" s="120"/>
      <c r="O3" s="120"/>
      <c r="P3" s="120"/>
      <c r="Q3" s="120"/>
      <c r="R3" s="120"/>
    </row>
    <row r="4" spans="2:18">
      <c r="B4" s="124" t="s">
        <v>370</v>
      </c>
      <c r="C4" s="125"/>
      <c r="D4" s="125"/>
      <c r="E4" s="125"/>
      <c r="F4" s="125"/>
      <c r="G4" s="125"/>
      <c r="H4" s="125"/>
      <c r="I4" s="125"/>
      <c r="J4" s="125"/>
      <c r="K4" s="125"/>
      <c r="L4" s="125"/>
      <c r="M4" s="125"/>
      <c r="N4" s="125"/>
      <c r="O4" s="125"/>
      <c r="P4" s="125"/>
      <c r="Q4" s="125"/>
      <c r="R4" s="126"/>
    </row>
    <row r="5" spans="2:18" ht="16" thickBot="1">
      <c r="B5" s="140"/>
      <c r="C5" s="141" t="s">
        <v>122</v>
      </c>
      <c r="D5" s="142"/>
      <c r="E5" s="270" t="s">
        <v>123</v>
      </c>
      <c r="F5" s="143" t="s">
        <v>14</v>
      </c>
      <c r="G5" s="144" t="s">
        <v>15</v>
      </c>
      <c r="H5" s="144" t="s">
        <v>16</v>
      </c>
      <c r="I5" s="144" t="s">
        <v>17</v>
      </c>
      <c r="J5" s="146" t="s">
        <v>124</v>
      </c>
      <c r="K5" s="143" t="s">
        <v>14</v>
      </c>
      <c r="L5" s="144" t="s">
        <v>15</v>
      </c>
      <c r="M5" s="144" t="s">
        <v>16</v>
      </c>
      <c r="N5" s="144" t="s">
        <v>17</v>
      </c>
      <c r="O5" s="146" t="s">
        <v>125</v>
      </c>
      <c r="P5" s="146" t="s">
        <v>126</v>
      </c>
      <c r="Q5" s="146" t="s">
        <v>127</v>
      </c>
      <c r="R5" s="147" t="s">
        <v>128</v>
      </c>
    </row>
    <row r="6" spans="2:18" ht="16" thickBot="1">
      <c r="B6" s="192" t="s">
        <v>120</v>
      </c>
      <c r="C6" s="141"/>
      <c r="D6" s="142"/>
      <c r="E6" s="239" t="s">
        <v>129</v>
      </c>
      <c r="F6" s="174"/>
      <c r="G6" s="175"/>
      <c r="H6" s="175"/>
      <c r="I6" s="175"/>
      <c r="J6" s="176"/>
      <c r="K6" s="174"/>
      <c r="L6" s="175"/>
      <c r="M6" s="175"/>
      <c r="N6" s="175"/>
      <c r="O6" s="176"/>
      <c r="P6" s="176"/>
      <c r="Q6" s="176"/>
      <c r="R6" s="177"/>
    </row>
    <row r="7" spans="2:18" ht="16" thickBot="1">
      <c r="B7" s="121">
        <f>IF(B6="Yes",'Pricing Options'!F40,0)</f>
        <v>0</v>
      </c>
      <c r="D7" t="s">
        <v>130</v>
      </c>
      <c r="E7" s="168"/>
      <c r="F7" s="391">
        <v>0</v>
      </c>
      <c r="G7" s="192">
        <v>0</v>
      </c>
      <c r="H7" s="192">
        <v>0</v>
      </c>
      <c r="I7" s="192">
        <v>0</v>
      </c>
      <c r="J7" s="132">
        <f>SUM(F7:I7)</f>
        <v>0</v>
      </c>
      <c r="K7" s="192">
        <v>0</v>
      </c>
      <c r="L7" s="192">
        <v>0</v>
      </c>
      <c r="M7" s="192">
        <v>0</v>
      </c>
      <c r="N7" s="192">
        <v>0</v>
      </c>
      <c r="O7" s="132">
        <f>SUM(K7:N7)</f>
        <v>0</v>
      </c>
      <c r="P7" s="192">
        <v>0</v>
      </c>
      <c r="Q7" s="192">
        <v>0</v>
      </c>
      <c r="R7" s="192">
        <v>0</v>
      </c>
    </row>
    <row r="8" spans="2:18" ht="16" thickBot="1">
      <c r="B8" s="121"/>
      <c r="D8" s="178" t="s">
        <v>131</v>
      </c>
      <c r="E8" s="134"/>
      <c r="F8" s="131">
        <v>0</v>
      </c>
      <c r="G8">
        <f>F7+F8</f>
        <v>0</v>
      </c>
      <c r="H8">
        <f t="shared" ref="H8:I8" si="1">G7+G8</f>
        <v>0</v>
      </c>
      <c r="I8">
        <f t="shared" si="1"/>
        <v>0</v>
      </c>
      <c r="J8" s="134">
        <f>I8</f>
        <v>0</v>
      </c>
      <c r="K8" s="131">
        <f>I7+I8</f>
        <v>0</v>
      </c>
      <c r="L8">
        <f>K7+K8</f>
        <v>0</v>
      </c>
      <c r="M8">
        <f t="shared" ref="M8:N8" si="2">L7+L8</f>
        <v>0</v>
      </c>
      <c r="N8">
        <f t="shared" si="2"/>
        <v>0</v>
      </c>
      <c r="O8" s="134">
        <f>N8</f>
        <v>0</v>
      </c>
      <c r="P8" s="134">
        <f>P7+O8</f>
        <v>0</v>
      </c>
      <c r="Q8" s="134">
        <f>Q7+P8</f>
        <v>0</v>
      </c>
      <c r="R8" s="135">
        <f>R7+Q8</f>
        <v>0</v>
      </c>
    </row>
    <row r="9" spans="2:18" ht="16" thickBot="1">
      <c r="B9" s="192"/>
      <c r="D9" t="s">
        <v>369</v>
      </c>
      <c r="E9" s="134"/>
      <c r="F9" s="131">
        <f>$B$9*(F8+F7)*'Pricing Options'!$F$40</f>
        <v>0</v>
      </c>
      <c r="G9">
        <f>$B$9*(G8+G7)*'Pricing Options'!$F$40</f>
        <v>0</v>
      </c>
      <c r="H9">
        <f>$B$9*(H8+H7)*'Pricing Options'!$F$40</f>
        <v>0</v>
      </c>
      <c r="I9">
        <f>$B$9*(I8+I7)*'Pricing Options'!$F$40</f>
        <v>0</v>
      </c>
      <c r="J9" s="134">
        <f>SUM(F9:I9)</f>
        <v>0</v>
      </c>
      <c r="K9" s="131">
        <f>$B$9*(K8+K7)*'Pricing Options'!$F$40</f>
        <v>0</v>
      </c>
      <c r="L9">
        <f>$B$9*(L8+L7)*'Pricing Options'!$F$40</f>
        <v>0</v>
      </c>
      <c r="M9">
        <f>$B$9*(M8+M7)*'Pricing Options'!$F$40</f>
        <v>0</v>
      </c>
      <c r="N9">
        <f>$B$9*(N8+N7)*'Pricing Options'!$F$40</f>
        <v>0</v>
      </c>
      <c r="O9" s="134">
        <f>SUM(K9:N9)</f>
        <v>0</v>
      </c>
      <c r="P9" s="131">
        <f>P10*'Pricing Options'!$F$40</f>
        <v>0</v>
      </c>
      <c r="Q9" s="131">
        <f>Q10*'Pricing Options'!$F$40</f>
        <v>0</v>
      </c>
      <c r="R9" s="135">
        <f>R10*'Pricing Options'!$F$40</f>
        <v>0</v>
      </c>
    </row>
    <row r="10" spans="2:18" ht="16" thickBot="1">
      <c r="B10" s="121"/>
      <c r="D10" s="178" t="s">
        <v>373</v>
      </c>
      <c r="E10" s="134"/>
      <c r="F10" s="131">
        <f>$B$9*(F7+F8)</f>
        <v>0</v>
      </c>
      <c r="G10">
        <f>$B$9*(G7+G8)</f>
        <v>0</v>
      </c>
      <c r="H10">
        <f>$B$9*(H7+H8)</f>
        <v>0</v>
      </c>
      <c r="I10">
        <f>$B$9*(I7+I8)</f>
        <v>0</v>
      </c>
      <c r="J10" s="134">
        <f>SUM(F10:I10)</f>
        <v>0</v>
      </c>
      <c r="K10" s="131">
        <f>$B$9*(K7+K8)</f>
        <v>0</v>
      </c>
      <c r="L10">
        <f>$B$9*(L7+L8)</f>
        <v>0</v>
      </c>
      <c r="M10">
        <f>$B$9*(M7+M8)</f>
        <v>0</v>
      </c>
      <c r="N10">
        <f>$B$9*(N7+N8)</f>
        <v>0</v>
      </c>
      <c r="O10" s="134">
        <f>SUM(K10:N10)</f>
        <v>0</v>
      </c>
      <c r="P10" s="134">
        <f>$B$9*(P8)*4</f>
        <v>0</v>
      </c>
      <c r="Q10" s="134">
        <f>$B$9*(Q8)*4</f>
        <v>0</v>
      </c>
      <c r="R10" s="259">
        <f>$B$9*(R8)*4</f>
        <v>0</v>
      </c>
    </row>
    <row r="11" spans="2:18" ht="16" thickBot="1">
      <c r="B11" s="192"/>
      <c r="D11" s="388" t="s">
        <v>335</v>
      </c>
      <c r="E11" s="134"/>
      <c r="F11" s="131">
        <f>$B$11/4</f>
        <v>0</v>
      </c>
      <c r="G11">
        <f t="shared" ref="G11:I11" si="3">$B$11/4</f>
        <v>0</v>
      </c>
      <c r="H11">
        <f t="shared" si="3"/>
        <v>0</v>
      </c>
      <c r="I11">
        <f t="shared" si="3"/>
        <v>0</v>
      </c>
      <c r="J11" s="134">
        <f>SUM(F11:I11)</f>
        <v>0</v>
      </c>
      <c r="K11" s="131">
        <f>$B$11/4</f>
        <v>0</v>
      </c>
      <c r="L11">
        <f t="shared" ref="L11:N11" si="4">$B$11/4</f>
        <v>0</v>
      </c>
      <c r="M11">
        <f t="shared" si="4"/>
        <v>0</v>
      </c>
      <c r="N11">
        <f t="shared" si="4"/>
        <v>0</v>
      </c>
      <c r="O11" s="134">
        <f>SUM(K11:N11)</f>
        <v>0</v>
      </c>
      <c r="P11" s="134">
        <f>$B$11</f>
        <v>0</v>
      </c>
      <c r="Q11" s="134">
        <f>B11</f>
        <v>0</v>
      </c>
      <c r="R11" s="135">
        <f>B11</f>
        <v>0</v>
      </c>
    </row>
    <row r="12" spans="2:18" ht="16" thickBot="1">
      <c r="B12" s="121"/>
      <c r="E12" s="134"/>
      <c r="F12" s="131"/>
      <c r="J12" s="134"/>
      <c r="K12" s="131"/>
      <c r="O12" s="138"/>
      <c r="P12" s="134"/>
      <c r="Q12" s="134"/>
      <c r="R12" s="135"/>
    </row>
    <row r="13" spans="2:18" ht="16" thickBot="1">
      <c r="B13" s="127"/>
      <c r="C13" s="128" t="s">
        <v>132</v>
      </c>
      <c r="D13" s="129"/>
      <c r="E13" s="272"/>
      <c r="F13" s="133">
        <f>F9</f>
        <v>0</v>
      </c>
      <c r="G13" s="130">
        <f t="shared" ref="G13:I13" si="5">G9</f>
        <v>0</v>
      </c>
      <c r="H13" s="130">
        <f t="shared" si="5"/>
        <v>0</v>
      </c>
      <c r="I13" s="130">
        <f t="shared" si="5"/>
        <v>0</v>
      </c>
      <c r="J13" s="148">
        <f>SUM(F13:I13)</f>
        <v>0</v>
      </c>
      <c r="K13" s="133">
        <f>K9</f>
        <v>0</v>
      </c>
      <c r="L13" s="130">
        <f t="shared" ref="L13:N13" si="6">L9</f>
        <v>0</v>
      </c>
      <c r="M13" s="130">
        <f t="shared" si="6"/>
        <v>0</v>
      </c>
      <c r="N13" s="130">
        <f t="shared" si="6"/>
        <v>0</v>
      </c>
      <c r="O13" s="148">
        <f>SUM(K13:N13)</f>
        <v>0</v>
      </c>
      <c r="P13" s="148">
        <f>P9</f>
        <v>0</v>
      </c>
      <c r="Q13" s="148">
        <f>Q9</f>
        <v>0</v>
      </c>
      <c r="R13" s="148">
        <f>R9</f>
        <v>0</v>
      </c>
    </row>
    <row r="14" spans="2:18" ht="16" thickBot="1">
      <c r="B14" s="122"/>
      <c r="C14" s="123"/>
      <c r="D14" s="123"/>
      <c r="E14" s="138"/>
      <c r="F14" s="136"/>
      <c r="G14" s="123"/>
      <c r="H14" s="123"/>
      <c r="I14" s="123"/>
      <c r="J14" s="138"/>
      <c r="K14" s="136"/>
      <c r="L14" s="123"/>
      <c r="M14" s="123"/>
      <c r="N14" s="123"/>
      <c r="O14" s="319"/>
      <c r="P14" s="138"/>
      <c r="Q14" s="138"/>
      <c r="R14" s="139"/>
    </row>
    <row r="16" spans="2:18" ht="16" thickBot="1"/>
    <row r="17" spans="2:18">
      <c r="B17" s="124" t="s">
        <v>371</v>
      </c>
      <c r="C17" s="125"/>
      <c r="D17" s="125"/>
      <c r="E17" s="125"/>
      <c r="F17" s="125"/>
      <c r="G17" s="125"/>
      <c r="H17" s="199" t="s">
        <v>133</v>
      </c>
      <c r="I17" s="125" t="str">
        <f>IF('Pricing Options'!F2&gt;0,'Pricing Options'!#REF!,(IF('Pricing Options'!F26&gt;0,'Pricing Options'!E17,(IF('Pricing Options'!F31&gt;0,'Pricing Options'!E29,"")))))</f>
        <v xml:space="preserve">     Timing</v>
      </c>
      <c r="J17" s="125"/>
      <c r="K17" s="199" t="s">
        <v>134</v>
      </c>
      <c r="L17" s="125"/>
      <c r="M17" s="125"/>
      <c r="N17" s="125"/>
      <c r="O17" s="125"/>
      <c r="P17" s="125"/>
      <c r="Q17" s="125"/>
      <c r="R17" s="126"/>
    </row>
    <row r="18" spans="2:18" ht="16" thickBot="1">
      <c r="B18" s="140"/>
      <c r="C18" s="141" t="s">
        <v>122</v>
      </c>
      <c r="D18" s="142"/>
      <c r="E18" s="270" t="s">
        <v>123</v>
      </c>
      <c r="F18" s="143" t="s">
        <v>14</v>
      </c>
      <c r="G18" s="144" t="s">
        <v>15</v>
      </c>
      <c r="H18" s="144" t="s">
        <v>16</v>
      </c>
      <c r="I18" s="144" t="s">
        <v>17</v>
      </c>
      <c r="J18" s="146" t="s">
        <v>124</v>
      </c>
      <c r="K18" s="143" t="s">
        <v>14</v>
      </c>
      <c r="L18" s="144" t="s">
        <v>15</v>
      </c>
      <c r="M18" s="144" t="s">
        <v>16</v>
      </c>
      <c r="N18" s="144" t="s">
        <v>17</v>
      </c>
      <c r="O18" s="146" t="s">
        <v>125</v>
      </c>
      <c r="P18" s="146" t="s">
        <v>126</v>
      </c>
      <c r="Q18" s="146" t="s">
        <v>127</v>
      </c>
      <c r="R18" s="147" t="s">
        <v>128</v>
      </c>
    </row>
    <row r="19" spans="2:18" ht="16" thickBot="1">
      <c r="B19" s="192" t="s">
        <v>120</v>
      </c>
      <c r="C19" s="141" t="s">
        <v>135</v>
      </c>
      <c r="D19" s="230"/>
      <c r="E19" s="239" t="s">
        <v>129</v>
      </c>
      <c r="F19" s="175"/>
      <c r="G19" s="175"/>
      <c r="H19" s="175"/>
      <c r="I19" s="188"/>
      <c r="J19" s="188"/>
      <c r="K19" s="175"/>
      <c r="L19" s="175"/>
      <c r="M19" s="175"/>
      <c r="N19" s="175"/>
      <c r="O19" s="176"/>
      <c r="P19" s="176"/>
      <c r="Q19" s="176"/>
      <c r="R19" s="177"/>
    </row>
    <row r="20" spans="2:18">
      <c r="B20" s="121">
        <f>IF(B19="Yes",'Pricing Options'!F40,0)</f>
        <v>0</v>
      </c>
      <c r="C20" s="229">
        <v>1.4999999999999999E-2</v>
      </c>
      <c r="D20" t="s">
        <v>136</v>
      </c>
      <c r="E20" s="134"/>
      <c r="F20" s="150">
        <f>'Expense Drivers'!G41*'Expense Drivers'!$D$39*$C$20*$B$20</f>
        <v>0</v>
      </c>
      <c r="G20" s="150">
        <f>'Expense Drivers'!H41*'Expense Drivers'!$D$39*$C$20*$B$20</f>
        <v>0</v>
      </c>
      <c r="H20" s="150">
        <f>'Expense Drivers'!I41*'Expense Drivers'!$D$39*$C$20*$B$20</f>
        <v>0</v>
      </c>
      <c r="I20" s="200">
        <f>'Expense Drivers'!J41*'Expense Drivers'!$D$39*$C$20*$B$20</f>
        <v>0</v>
      </c>
      <c r="J20" s="132">
        <f t="shared" ref="J20:J29" si="7">SUM(F20:I20)</f>
        <v>0</v>
      </c>
      <c r="K20" s="150">
        <f>'Expense Drivers'!L41*'Expense Drivers'!$D$39*$C$20*$B$20</f>
        <v>0</v>
      </c>
      <c r="L20" s="150">
        <f>'Expense Drivers'!M41*'Expense Drivers'!$D$39*$C$20*$B$20</f>
        <v>0</v>
      </c>
      <c r="M20" s="150">
        <f>'Expense Drivers'!N41*'Expense Drivers'!$D$39*$C$20*$B$20</f>
        <v>0</v>
      </c>
      <c r="N20" s="200">
        <f>'Expense Drivers'!O41*'Expense Drivers'!$D$39*$C$20*$B$20</f>
        <v>0</v>
      </c>
      <c r="O20" s="132">
        <f t="shared" ref="O20:O28" si="8">SUM(K20:N20)</f>
        <v>0</v>
      </c>
      <c r="P20" s="134">
        <f>'Expense Drivers'!Q41*'Expense Drivers'!$D$39*$C$20*$B$20</f>
        <v>0</v>
      </c>
      <c r="Q20" s="134">
        <f>'Expense Drivers'!R41*'Expense Drivers'!$D$39*$C$20*$B$20</f>
        <v>0</v>
      </c>
      <c r="R20" s="135">
        <f>'Expense Drivers'!S41*'Expense Drivers'!$D$39*$C$20*$B$20</f>
        <v>0</v>
      </c>
    </row>
    <row r="21" spans="2:18">
      <c r="B21" s="121"/>
      <c r="D21" s="178" t="s">
        <v>137</v>
      </c>
      <c r="E21" s="237"/>
      <c r="F21">
        <f>IFERROR(F20/$B$20,0)</f>
        <v>0</v>
      </c>
      <c r="G21">
        <f>IFERROR(G20/$B$20,0)</f>
        <v>0</v>
      </c>
      <c r="H21">
        <f>IFERROR(H20/$B$20,0)</f>
        <v>0</v>
      </c>
      <c r="I21" s="132">
        <f>IFERROR(I20/$B$20,0)</f>
        <v>0</v>
      </c>
      <c r="J21" s="132">
        <f t="shared" si="7"/>
        <v>0</v>
      </c>
      <c r="K21">
        <f>IFERROR(K20/$B$20,0)</f>
        <v>0</v>
      </c>
      <c r="L21">
        <f>IFERROR(L20/$B$20,0)</f>
        <v>0</v>
      </c>
      <c r="M21">
        <f>IFERROR(M20/$B$20,0)</f>
        <v>0</v>
      </c>
      <c r="N21" s="132">
        <f>IFERROR(N20/$B$20,0)</f>
        <v>0</v>
      </c>
      <c r="O21" s="132">
        <f t="shared" si="8"/>
        <v>0</v>
      </c>
      <c r="P21" s="134">
        <f>IFERROR(P20/$B$20,0)</f>
        <v>0</v>
      </c>
      <c r="Q21" s="134">
        <f>IFERROR(Q20/$B$20,0)</f>
        <v>0</v>
      </c>
      <c r="R21" s="135">
        <f>IFERROR(R20/$B$20,0)</f>
        <v>0</v>
      </c>
    </row>
    <row r="22" spans="2:18">
      <c r="B22" s="121"/>
      <c r="C22" s="229">
        <v>0.01</v>
      </c>
      <c r="D22" t="s">
        <v>138</v>
      </c>
      <c r="E22" s="134"/>
      <c r="F22" s="150">
        <f>'Expense Drivers'!G43*'Expense Drivers'!$D$39*$C$22*$B$20</f>
        <v>0</v>
      </c>
      <c r="G22" s="150">
        <f>'Expense Drivers'!H43*'Expense Drivers'!$D$39*$C$22*$B$20</f>
        <v>0</v>
      </c>
      <c r="H22" s="150">
        <f>'Expense Drivers'!I43*'Expense Drivers'!$D$39*$C$22*$B$20</f>
        <v>0</v>
      </c>
      <c r="I22" s="200">
        <f>'Expense Drivers'!J43*'Expense Drivers'!$D$39*$C$22*$B$20</f>
        <v>0</v>
      </c>
      <c r="J22" s="132">
        <f t="shared" si="7"/>
        <v>0</v>
      </c>
      <c r="K22" s="150">
        <f>'Expense Drivers'!L43*'Expense Drivers'!$D$39*$C$22*$B$20</f>
        <v>0</v>
      </c>
      <c r="L22" s="150">
        <f>'Expense Drivers'!M43*'Expense Drivers'!$D$39*$C$22*$B$20</f>
        <v>0</v>
      </c>
      <c r="M22" s="150">
        <f>'Expense Drivers'!N43*'Expense Drivers'!$D$39*$C$22*$B$20</f>
        <v>0</v>
      </c>
      <c r="N22" s="200">
        <f>'Expense Drivers'!O43*'Expense Drivers'!$D$39*$C$22*$B$20</f>
        <v>0</v>
      </c>
      <c r="O22" s="132">
        <f t="shared" si="8"/>
        <v>0</v>
      </c>
      <c r="P22" s="134">
        <f>'Expense Drivers'!Q43*'Expense Drivers'!$D$39*$C$22*$B$20</f>
        <v>0</v>
      </c>
      <c r="Q22" s="134">
        <f>'Expense Drivers'!R43*'Expense Drivers'!$D$39*$C$22*$B$20</f>
        <v>0</v>
      </c>
      <c r="R22" s="135">
        <f>'Expense Drivers'!S43*'Expense Drivers'!$D$39*$C$22*$B$20</f>
        <v>0</v>
      </c>
    </row>
    <row r="23" spans="2:18">
      <c r="B23" s="121"/>
      <c r="D23" s="178" t="s">
        <v>137</v>
      </c>
      <c r="E23" s="237"/>
      <c r="F23">
        <f>IFERROR(F22/$B$20,0)</f>
        <v>0</v>
      </c>
      <c r="G23">
        <f>IFERROR(G22/$B$20,0)</f>
        <v>0</v>
      </c>
      <c r="H23">
        <f>IFERROR(H22/$B$20,0)</f>
        <v>0</v>
      </c>
      <c r="I23" s="132">
        <f>IFERROR(I22/$B$20,0)</f>
        <v>0</v>
      </c>
      <c r="J23" s="132">
        <f t="shared" si="7"/>
        <v>0</v>
      </c>
      <c r="K23">
        <f>IFERROR(K22/$B$20,0)</f>
        <v>0</v>
      </c>
      <c r="L23">
        <f>IFERROR(L22/$B$20,0)</f>
        <v>0</v>
      </c>
      <c r="M23">
        <f>IFERROR(M22/$B$20,0)</f>
        <v>0</v>
      </c>
      <c r="N23" s="132">
        <f>IFERROR(N22/$B$20,0)</f>
        <v>0</v>
      </c>
      <c r="O23" s="132">
        <f t="shared" si="8"/>
        <v>0</v>
      </c>
      <c r="P23" s="134">
        <f>IFERROR(P22/$B$20,0)</f>
        <v>0</v>
      </c>
      <c r="Q23" s="134">
        <f>IFERROR(Q22/$B$20,0)</f>
        <v>0</v>
      </c>
      <c r="R23" s="135">
        <f>IFERROR(R22/$B$20,0)</f>
        <v>0</v>
      </c>
    </row>
    <row r="24" spans="2:18">
      <c r="B24" s="121"/>
      <c r="C24" s="229">
        <v>0.02</v>
      </c>
      <c r="D24" t="s">
        <v>139</v>
      </c>
      <c r="E24" s="134"/>
      <c r="F24" s="150">
        <f>'Expense Drivers'!G45*'Expense Drivers'!$D$39*$C$24*$B$20</f>
        <v>0</v>
      </c>
      <c r="G24" s="150">
        <f>'Expense Drivers'!H45*'Expense Drivers'!$D$39*$C$24*$B$20</f>
        <v>0</v>
      </c>
      <c r="H24" s="150">
        <f>'Expense Drivers'!I45*'Expense Drivers'!$D$39*$C$24*$B$20</f>
        <v>0</v>
      </c>
      <c r="I24" s="200">
        <f>'Expense Drivers'!J45*'Expense Drivers'!$D$39*$C$24*$B$20</f>
        <v>0</v>
      </c>
      <c r="J24" s="132">
        <f t="shared" si="7"/>
        <v>0</v>
      </c>
      <c r="K24" s="150">
        <f>'Expense Drivers'!L45*'Expense Drivers'!$D$39*$C$24*$B$20</f>
        <v>0</v>
      </c>
      <c r="L24" s="150">
        <f>'Expense Drivers'!M45*'Expense Drivers'!$D$39*$C$24*$B$20</f>
        <v>0</v>
      </c>
      <c r="M24" s="150">
        <f>'Expense Drivers'!N45*'Expense Drivers'!$D$39*$C$24*$B$20</f>
        <v>0</v>
      </c>
      <c r="N24" s="200">
        <f>'Expense Drivers'!O45*'Expense Drivers'!$D$39*$C$24*$B$20</f>
        <v>0</v>
      </c>
      <c r="O24" s="132">
        <f t="shared" si="8"/>
        <v>0</v>
      </c>
      <c r="P24" s="134">
        <f>'Expense Drivers'!Q45*'Expense Drivers'!$D$39*$C$24*$B$20</f>
        <v>0</v>
      </c>
      <c r="Q24" s="134">
        <f>'Expense Drivers'!R45*'Expense Drivers'!$D$39*$C$24*$B$20</f>
        <v>0</v>
      </c>
      <c r="R24" s="135">
        <f>'Expense Drivers'!S45*'Expense Drivers'!$D$39*$C$24*$B$20</f>
        <v>0</v>
      </c>
    </row>
    <row r="25" spans="2:18">
      <c r="B25" s="121"/>
      <c r="D25" s="178" t="s">
        <v>137</v>
      </c>
      <c r="E25" s="237"/>
      <c r="F25">
        <f>IFERROR(F24/$B$20,0)</f>
        <v>0</v>
      </c>
      <c r="G25">
        <f>IFERROR(G24/$B$20,0)</f>
        <v>0</v>
      </c>
      <c r="H25">
        <f>IFERROR(H24/$B$20,0)</f>
        <v>0</v>
      </c>
      <c r="I25" s="132">
        <f>IFERROR(I24/$B$20,0)</f>
        <v>0</v>
      </c>
      <c r="J25" s="132">
        <f t="shared" si="7"/>
        <v>0</v>
      </c>
      <c r="K25">
        <f>IFERROR(K24/$B$20,0)</f>
        <v>0</v>
      </c>
      <c r="L25">
        <f>IFERROR(L24/$B$20,0)</f>
        <v>0</v>
      </c>
      <c r="M25">
        <f>IFERROR(M24/$B$20,0)</f>
        <v>0</v>
      </c>
      <c r="N25" s="132">
        <f>IFERROR(N24/$B$20,0)</f>
        <v>0</v>
      </c>
      <c r="O25" s="132">
        <f t="shared" si="8"/>
        <v>0</v>
      </c>
      <c r="P25" s="134">
        <f>IFERROR(P24/$B$20,0)</f>
        <v>0</v>
      </c>
      <c r="Q25" s="134">
        <f>IFERROR(Q24/$B$20,0)</f>
        <v>0</v>
      </c>
      <c r="R25" s="135">
        <f>IFERROR(R24/$B$20,0)</f>
        <v>0</v>
      </c>
    </row>
    <row r="26" spans="2:18">
      <c r="B26" s="121"/>
      <c r="C26" s="229">
        <v>0.05</v>
      </c>
      <c r="D26" t="s">
        <v>140</v>
      </c>
      <c r="E26" s="134"/>
      <c r="F26" s="150">
        <f>'Expense Drivers'!G49*'Expense Drivers'!$D$39*$C$26*$B$20</f>
        <v>0</v>
      </c>
      <c r="G26" s="150">
        <f>'Expense Drivers'!H49*'Expense Drivers'!$D$39*$C$26*$B$20</f>
        <v>0</v>
      </c>
      <c r="H26" s="150">
        <f>'Expense Drivers'!I49*'Expense Drivers'!$D$39*$C$26*$B$20</f>
        <v>0</v>
      </c>
      <c r="I26" s="150">
        <f>'Expense Drivers'!J49*'Expense Drivers'!$D$39*$C$26*$B$20</f>
        <v>0</v>
      </c>
      <c r="J26" s="134">
        <f t="shared" si="7"/>
        <v>0</v>
      </c>
      <c r="K26" s="150">
        <f>'Expense Drivers'!L49*'Expense Drivers'!$D$39*$C$26*$B$20</f>
        <v>0</v>
      </c>
      <c r="L26" s="150">
        <f>'Expense Drivers'!M49*'Expense Drivers'!$D$39*$C$26*$B$20</f>
        <v>0</v>
      </c>
      <c r="M26" s="150">
        <f>'Expense Drivers'!N49*'Expense Drivers'!$D$39*$C$26*$B$20</f>
        <v>0</v>
      </c>
      <c r="N26" s="150">
        <f>'Expense Drivers'!O49*'Expense Drivers'!$D$39*$C$26*$B$20</f>
        <v>0</v>
      </c>
      <c r="O26" s="134">
        <f t="shared" si="8"/>
        <v>0</v>
      </c>
      <c r="P26" s="134">
        <f>'Expense Drivers'!Q49*'Expense Drivers'!$D$39*$C$26*$B$20</f>
        <v>0</v>
      </c>
      <c r="Q26" s="134">
        <f>'Expense Drivers'!R49*'Expense Drivers'!$D$39*$C$26*$B$20</f>
        <v>0</v>
      </c>
      <c r="R26" s="135">
        <f>'Expense Drivers'!S49*'Expense Drivers'!$D$39*$C$26*$B$20</f>
        <v>0</v>
      </c>
    </row>
    <row r="27" spans="2:18" ht="16" thickBot="1">
      <c r="B27" s="121"/>
      <c r="D27" s="178" t="s">
        <v>137</v>
      </c>
      <c r="E27" s="237"/>
      <c r="F27">
        <f>IFERROR(F26/$B$20,0)</f>
        <v>0</v>
      </c>
      <c r="G27">
        <f>IFERROR(G26/$B$20,0)</f>
        <v>0</v>
      </c>
      <c r="H27">
        <f>IFERROR(H26/$B$20,0)</f>
        <v>0</v>
      </c>
      <c r="I27">
        <f>IFERROR(I26/$B$20,0)</f>
        <v>0</v>
      </c>
      <c r="J27" s="134">
        <f t="shared" si="7"/>
        <v>0</v>
      </c>
      <c r="K27">
        <f>IFERROR(K26/$B$20,0)</f>
        <v>0</v>
      </c>
      <c r="L27">
        <f>IFERROR(L26/$B$20,0)</f>
        <v>0</v>
      </c>
      <c r="M27">
        <f>IFERROR(M26/$B$20,0)</f>
        <v>0</v>
      </c>
      <c r="N27">
        <f>IFERROR(N26/$B$20,0)</f>
        <v>0</v>
      </c>
      <c r="O27" s="134">
        <f t="shared" si="8"/>
        <v>0</v>
      </c>
      <c r="P27" s="134">
        <f>IFERROR(P26/$B$20,0)</f>
        <v>0</v>
      </c>
      <c r="Q27" s="134">
        <f>IFERROR(Q26/$B$20,0)</f>
        <v>0</v>
      </c>
      <c r="R27" s="135">
        <f>IFERROR(R26/$B$20,0)</f>
        <v>0</v>
      </c>
    </row>
    <row r="28" spans="2:18" ht="16" thickBot="1">
      <c r="B28" s="121"/>
      <c r="D28" t="s">
        <v>141</v>
      </c>
      <c r="E28" s="134"/>
      <c r="F28">
        <f>F20+F22+F24+F26</f>
        <v>0</v>
      </c>
      <c r="G28">
        <f>G20+G22+G24+G26</f>
        <v>0</v>
      </c>
      <c r="H28">
        <f>H20+H22+H24+H26</f>
        <v>0</v>
      </c>
      <c r="I28">
        <f>I20+I22+I24+I26</f>
        <v>0</v>
      </c>
      <c r="J28" s="220">
        <f t="shared" si="7"/>
        <v>0</v>
      </c>
      <c r="K28">
        <f>K20+K22+K24+K26</f>
        <v>0</v>
      </c>
      <c r="L28">
        <f>L20+L22+L24+L26</f>
        <v>0</v>
      </c>
      <c r="M28">
        <f>M20+M22+M24+M26</f>
        <v>0</v>
      </c>
      <c r="N28">
        <f>N20+N22+N24+N26</f>
        <v>0</v>
      </c>
      <c r="O28" s="220">
        <f t="shared" si="8"/>
        <v>0</v>
      </c>
      <c r="P28" s="220">
        <f>P20+P22+P24+P26</f>
        <v>0</v>
      </c>
      <c r="Q28" s="220">
        <f t="shared" ref="Q28:R28" si="9">Q20+Q22+Q24+Q26</f>
        <v>0</v>
      </c>
      <c r="R28" s="220">
        <f t="shared" si="9"/>
        <v>0</v>
      </c>
    </row>
    <row r="29" spans="2:18">
      <c r="B29" s="121"/>
      <c r="D29" t="s">
        <v>142</v>
      </c>
      <c r="E29" s="134"/>
      <c r="F29" s="153">
        <f>F27+F25+F23+F21</f>
        <v>0</v>
      </c>
      <c r="G29" s="153">
        <f>G27+G25+G23+G21</f>
        <v>0</v>
      </c>
      <c r="H29" s="153">
        <f>H27+H25+H23+H21</f>
        <v>0</v>
      </c>
      <c r="I29" s="153">
        <f>I27+I25+I23+I21</f>
        <v>0</v>
      </c>
      <c r="J29" s="202">
        <f t="shared" si="7"/>
        <v>0</v>
      </c>
      <c r="K29" s="153">
        <f>K21+K23+K25+K27</f>
        <v>0</v>
      </c>
      <c r="L29" s="153">
        <f>(L21+L23+L25+L27)</f>
        <v>0</v>
      </c>
      <c r="M29" s="153">
        <f>(M21+M23+M25+M27)</f>
        <v>0</v>
      </c>
      <c r="N29" s="180">
        <f>(N21+N23+N25+N27)</f>
        <v>0</v>
      </c>
      <c r="O29" s="202">
        <f t="shared" ref="O29" si="10">SUM(K29:N29)</f>
        <v>0</v>
      </c>
      <c r="P29" s="202">
        <f>IFERROR(P28/$B$20,0)</f>
        <v>0</v>
      </c>
      <c r="Q29" s="202">
        <f>IFERROR(Q28/$B$20,0)</f>
        <v>0</v>
      </c>
      <c r="R29" s="212">
        <f>IFERROR(R28/$B$20,0)</f>
        <v>0</v>
      </c>
    </row>
    <row r="30" spans="2:18" ht="16" thickBot="1">
      <c r="B30" s="121"/>
      <c r="C30" s="118"/>
      <c r="E30" s="134"/>
      <c r="F30" s="152"/>
      <c r="G30" s="152"/>
      <c r="H30" s="152"/>
      <c r="I30" s="152"/>
      <c r="J30" s="158"/>
      <c r="K30" s="152"/>
      <c r="L30" s="152"/>
      <c r="M30" s="152"/>
      <c r="N30" s="152"/>
      <c r="O30" s="158"/>
      <c r="P30" s="158"/>
      <c r="Q30" s="158"/>
      <c r="R30" s="161"/>
    </row>
    <row r="31" spans="2:18" ht="16" thickBot="1">
      <c r="B31" s="121"/>
      <c r="C31" s="197">
        <v>0</v>
      </c>
      <c r="D31" t="s">
        <v>143</v>
      </c>
      <c r="E31" s="134"/>
      <c r="F31" s="152">
        <f>C31</f>
        <v>0</v>
      </c>
      <c r="G31" s="206">
        <f>C31</f>
        <v>0</v>
      </c>
      <c r="H31" s="206">
        <f>C31</f>
        <v>0</v>
      </c>
      <c r="I31" s="206">
        <f>C31</f>
        <v>0</v>
      </c>
      <c r="J31" s="159"/>
      <c r="K31" s="149">
        <f>I31</f>
        <v>0</v>
      </c>
      <c r="L31" s="206">
        <f>I31</f>
        <v>0</v>
      </c>
      <c r="M31" s="206">
        <f>I31</f>
        <v>0</v>
      </c>
      <c r="N31" s="206">
        <f>I31</f>
        <v>0</v>
      </c>
      <c r="O31" s="159"/>
      <c r="P31" s="158">
        <f>C31</f>
        <v>0</v>
      </c>
      <c r="Q31" s="158">
        <f>C31</f>
        <v>0</v>
      </c>
      <c r="R31" s="161">
        <f>C31</f>
        <v>0</v>
      </c>
    </row>
    <row r="32" spans="2:18">
      <c r="B32" s="121"/>
      <c r="C32" s="118"/>
      <c r="D32" t="s">
        <v>144</v>
      </c>
      <c r="E32" s="134"/>
      <c r="F32" s="273"/>
      <c r="G32" s="260"/>
      <c r="H32" s="203"/>
      <c r="I32" s="204"/>
      <c r="J32" s="205">
        <f>SUM(F32:I32)</f>
        <v>0</v>
      </c>
      <c r="K32" s="183">
        <f>(K33)*$B$20</f>
        <v>0</v>
      </c>
      <c r="L32" s="183">
        <f>(L33)*$B$20</f>
        <v>0</v>
      </c>
      <c r="M32" s="183">
        <f>(M33)*$B$20</f>
        <v>0</v>
      </c>
      <c r="N32" s="183">
        <f>(N33)*$B$20</f>
        <v>0</v>
      </c>
      <c r="O32" s="186">
        <f>SUM(K32:N32)</f>
        <v>0</v>
      </c>
      <c r="P32" s="186">
        <f>P33*B20</f>
        <v>0</v>
      </c>
      <c r="Q32" s="186">
        <f>Q33*B20</f>
        <v>0</v>
      </c>
      <c r="R32" s="228">
        <f>R33*B20</f>
        <v>0</v>
      </c>
    </row>
    <row r="33" spans="2:18">
      <c r="B33" s="121"/>
      <c r="D33" t="s">
        <v>145</v>
      </c>
      <c r="E33" s="134"/>
      <c r="F33">
        <v>0</v>
      </c>
      <c r="G33">
        <v>0</v>
      </c>
      <c r="H33">
        <v>0</v>
      </c>
      <c r="I33">
        <v>0</v>
      </c>
      <c r="J33" s="200">
        <v>0</v>
      </c>
      <c r="K33" s="150">
        <f>F29*K31</f>
        <v>0</v>
      </c>
      <c r="L33" s="150">
        <f>G29*L31</f>
        <v>0</v>
      </c>
      <c r="M33" s="150">
        <f>H29*M31</f>
        <v>0</v>
      </c>
      <c r="N33" s="150">
        <f>I29*N31</f>
        <v>0</v>
      </c>
      <c r="O33" s="160">
        <f>N33</f>
        <v>0</v>
      </c>
      <c r="P33" s="160">
        <f>(O33+O29)*P31</f>
        <v>0</v>
      </c>
      <c r="Q33" s="160">
        <f>(P33+P29)*Q31</f>
        <v>0</v>
      </c>
      <c r="R33" s="223">
        <f>(Q33+Q29)*R31</f>
        <v>0</v>
      </c>
    </row>
    <row r="34" spans="2:18" ht="16" thickBot="1">
      <c r="B34" s="121"/>
      <c r="E34" s="134"/>
      <c r="J34" s="138"/>
      <c r="K34" s="131"/>
      <c r="O34" s="138"/>
      <c r="P34" s="134"/>
      <c r="Q34" s="134"/>
      <c r="R34" s="135"/>
    </row>
    <row r="35" spans="2:18" ht="16" thickBot="1">
      <c r="B35" s="127"/>
      <c r="C35" s="128" t="s">
        <v>132</v>
      </c>
      <c r="D35" s="129"/>
      <c r="E35" s="272"/>
      <c r="F35" s="130">
        <f>F32+F28</f>
        <v>0</v>
      </c>
      <c r="G35" s="133">
        <f>G32+G28</f>
        <v>0</v>
      </c>
      <c r="H35" s="133">
        <f>H32+H28</f>
        <v>0</v>
      </c>
      <c r="I35" s="133">
        <f>I32+I28</f>
        <v>0</v>
      </c>
      <c r="J35" s="148">
        <f>SUM(F35:I35)</f>
        <v>0</v>
      </c>
      <c r="K35" s="133">
        <f t="shared" ref="K35:R35" si="11">K32+K28</f>
        <v>0</v>
      </c>
      <c r="L35" s="133">
        <f t="shared" si="11"/>
        <v>0</v>
      </c>
      <c r="M35" s="133">
        <f t="shared" si="11"/>
        <v>0</v>
      </c>
      <c r="N35" s="133">
        <f t="shared" si="11"/>
        <v>0</v>
      </c>
      <c r="O35" s="148">
        <f>O32+O28</f>
        <v>0</v>
      </c>
      <c r="P35" s="148">
        <f>P32+P28</f>
        <v>0</v>
      </c>
      <c r="Q35" s="148">
        <f t="shared" si="11"/>
        <v>0</v>
      </c>
      <c r="R35" s="148">
        <f t="shared" si="11"/>
        <v>0</v>
      </c>
    </row>
    <row r="36" spans="2:18" ht="16" thickBot="1">
      <c r="B36" s="122"/>
      <c r="C36" s="123"/>
      <c r="D36" s="123"/>
      <c r="E36" s="138"/>
      <c r="F36" s="123"/>
      <c r="G36" s="123"/>
      <c r="H36" s="123"/>
      <c r="I36" s="123"/>
      <c r="J36" s="137"/>
      <c r="K36" s="136"/>
      <c r="L36" s="123"/>
      <c r="M36" s="123"/>
      <c r="N36" s="123"/>
      <c r="O36" s="137"/>
      <c r="P36" s="138"/>
      <c r="Q36" s="138"/>
      <c r="R36" s="139"/>
    </row>
    <row r="38" spans="2:18" ht="16" thickBot="1">
      <c r="F38" s="196">
        <f>IF('Direct Sales Funnel'!$E$25=3,'Direct Sales Funnel'!$G$19,0)</f>
        <v>0</v>
      </c>
      <c r="G38" s="196">
        <f>IF('Direct Sales Funnel'!$E$25=3,'Direct Sales Funnel'!$G$19,(IF('Direct Sales Funnel'!$E$25=6,'Direct Sales Funnel'!$G$19,0)))</f>
        <v>0</v>
      </c>
      <c r="H38" s="196">
        <f>IF('Direct Sales Funnel'!$E$25=3,'Direct Sales Funnel'!$G$19,(IF('Direct Sales Funnel'!$E$25=6,0,(IF('Direct Sales Funnel'!E25=9,'Direct Sales Funnel'!$G$19,0)))))</f>
        <v>0</v>
      </c>
      <c r="I38" s="196">
        <f>IF('Direct Sales Funnel'!$E$25=3,'Direct Sales Funnel'!$G$19,(IF('Direct Sales Funnel'!$E$25=6,'Direct Sales Funnel'!$G$19,(IF('Direct Sales Funnel'!$E$25=9,'Direct Sales Funnel'!$G$19,(IF('Direct Sales Funnel'!$E$25=12,'Direct Sales Funnel'!$G$19,0)))))))</f>
        <v>0</v>
      </c>
      <c r="J38" s="162"/>
      <c r="K38" s="196">
        <f>IF('Direct Sales Funnel'!$E$25=3,'Direct Sales Funnel'!$G$19,0)</f>
        <v>0</v>
      </c>
      <c r="L38" s="196">
        <f>IF('Direct Sales Funnel'!$E$25=3,'Direct Sales Funnel'!$G$19,(IF('Direct Sales Funnel'!$E$25=6,'Direct Sales Funnel'!$G$19,0)))</f>
        <v>0</v>
      </c>
      <c r="M38" s="196">
        <f>IF('Direct Sales Funnel'!$E$25=3,'Direct Sales Funnel'!$G$19,(IF('Direct Sales Funnel'!$E$25=6,0,(IF('Direct Sales Funnel'!J25=9,'Direct Sales Funnel'!$G$19,0)))))</f>
        <v>0</v>
      </c>
      <c r="N38" s="196">
        <f>IF('Direct Sales Funnel'!$E$25=3,'Direct Sales Funnel'!$G$19,(IF('Direct Sales Funnel'!$E$25=6,'Direct Sales Funnel'!$G$19,(IF('Direct Sales Funnel'!$E$25=9,'Direct Sales Funnel'!$G$19,(IF('Direct Sales Funnel'!$E$25=12,'Direct Sales Funnel'!$G$19,0)))))))</f>
        <v>0</v>
      </c>
      <c r="O38" s="162"/>
      <c r="P38" s="196">
        <f>IF('Direct Sales Funnel'!$E$25=3,'Direct Sales Funnel'!$G$19,(IF('Direct Sales Funnel'!$E$25=6,'Direct Sales Funnel'!$G$19,(IF('Direct Sales Funnel'!$E$25=9,'Direct Sales Funnel'!$G$19,(IF('Direct Sales Funnel'!$E$25=12,'Direct Sales Funnel'!$G$19,0)))))))</f>
        <v>0</v>
      </c>
      <c r="Q38" s="196">
        <f>IF('Direct Sales Funnel'!$E$25=3,'Direct Sales Funnel'!$G$19,(IF('Direct Sales Funnel'!$E$25=6,'Direct Sales Funnel'!$G$19,(IF('Direct Sales Funnel'!$E$25=9,'Direct Sales Funnel'!$G$19,(IF('Direct Sales Funnel'!$E$25=12,'Direct Sales Funnel'!$G$19,0)))))))</f>
        <v>0</v>
      </c>
      <c r="R38" s="196">
        <f>IF('Direct Sales Funnel'!$E$25=3,'Direct Sales Funnel'!$G$19,(IF('Direct Sales Funnel'!$E$25=6,'Direct Sales Funnel'!$G$19,(IF('Direct Sales Funnel'!$E$25=9,'Direct Sales Funnel'!$G$19,(IF('Direct Sales Funnel'!$E$25=12,'Direct Sales Funnel'!$G$19,0)))))))</f>
        <v>0</v>
      </c>
    </row>
    <row r="39" spans="2:18">
      <c r="B39" s="124" t="s">
        <v>372</v>
      </c>
      <c r="C39" s="125"/>
      <c r="D39" s="125"/>
      <c r="E39" s="125"/>
      <c r="F39" s="125"/>
      <c r="G39" s="125"/>
      <c r="H39" s="199"/>
      <c r="I39" s="125"/>
      <c r="J39" s="125"/>
      <c r="K39" s="199"/>
      <c r="L39" s="125"/>
      <c r="M39" s="125"/>
      <c r="N39" s="125"/>
      <c r="O39" s="125"/>
      <c r="P39" s="125"/>
      <c r="Q39" s="125"/>
      <c r="R39" s="126"/>
    </row>
    <row r="40" spans="2:18" ht="16" thickBot="1">
      <c r="B40" s="127"/>
      <c r="C40" s="129"/>
      <c r="D40" s="129"/>
      <c r="E40" s="270" t="s">
        <v>123</v>
      </c>
      <c r="F40" s="129"/>
      <c r="G40" s="129"/>
      <c r="H40" s="128"/>
      <c r="I40" s="129"/>
      <c r="J40" s="129"/>
      <c r="K40" s="128"/>
      <c r="L40" s="129"/>
      <c r="M40" s="129"/>
      <c r="N40" s="129"/>
      <c r="O40" s="129"/>
      <c r="P40" s="129"/>
      <c r="Q40" s="129"/>
      <c r="R40" s="271"/>
    </row>
    <row r="41" spans="2:18" ht="16" thickBot="1">
      <c r="B41" s="192" t="s">
        <v>120</v>
      </c>
      <c r="C41" s="141" t="s">
        <v>122</v>
      </c>
      <c r="D41" s="142"/>
      <c r="E41" s="239" t="s">
        <v>129</v>
      </c>
      <c r="F41" s="143" t="s">
        <v>14</v>
      </c>
      <c r="G41" s="144" t="s">
        <v>15</v>
      </c>
      <c r="H41" s="144" t="s">
        <v>16</v>
      </c>
      <c r="I41" s="144" t="s">
        <v>17</v>
      </c>
      <c r="J41" s="146" t="s">
        <v>124</v>
      </c>
      <c r="K41" s="143" t="s">
        <v>14</v>
      </c>
      <c r="L41" s="144" t="s">
        <v>15</v>
      </c>
      <c r="M41" s="144" t="s">
        <v>16</v>
      </c>
      <c r="N41" s="144" t="s">
        <v>17</v>
      </c>
      <c r="O41" s="146" t="s">
        <v>125</v>
      </c>
      <c r="P41" s="146" t="s">
        <v>126</v>
      </c>
      <c r="Q41" s="146" t="s">
        <v>127</v>
      </c>
      <c r="R41" s="147" t="s">
        <v>128</v>
      </c>
    </row>
    <row r="42" spans="2:18">
      <c r="B42" s="121"/>
      <c r="D42" t="s">
        <v>146</v>
      </c>
      <c r="E42" s="134"/>
      <c r="F42">
        <f>$F$38*'Expense Drivers'!G25</f>
        <v>0</v>
      </c>
      <c r="G42">
        <f>$G$38*'Expense Drivers'!H25</f>
        <v>0</v>
      </c>
      <c r="H42">
        <f>$H$38*'Expense Drivers'!I25</f>
        <v>0</v>
      </c>
      <c r="I42" s="132">
        <f>$I$38*'Expense Drivers'!J25</f>
        <v>0</v>
      </c>
      <c r="J42" s="132">
        <f t="shared" ref="J42:J49" si="12">SUM(F42:I42)</f>
        <v>0</v>
      </c>
      <c r="K42" s="131">
        <f>$K$38*'Expense Drivers'!L25</f>
        <v>0</v>
      </c>
      <c r="L42">
        <f>$L$38*'Expense Drivers'!M25</f>
        <v>0</v>
      </c>
      <c r="M42">
        <f>$M$38*'Expense Drivers'!N25</f>
        <v>0</v>
      </c>
      <c r="N42" s="132">
        <f>$N$38*'Expense Drivers'!O25</f>
        <v>0</v>
      </c>
      <c r="O42" s="134">
        <f t="shared" ref="O42:O47" si="13">SUM(K42:N42)</f>
        <v>0</v>
      </c>
      <c r="P42" s="134">
        <f>IF('Direct Sales Funnel'!$E$25&lt;1,0,('Direct Sales Funnel'!$D$4*'Direct Sales Funnel'!$H$19*(12/'Direct Sales Funnel'!$E$25)*'Expense Drivers'!Q25))</f>
        <v>0</v>
      </c>
      <c r="Q42" s="134">
        <f>IF('Direct Sales Funnel'!$E$25&lt;1,0,('Direct Sales Funnel'!$D$4*'Direct Sales Funnel'!$H$19*(12/'Direct Sales Funnel'!$E$25)*'Expense Drivers'!R25))</f>
        <v>0</v>
      </c>
      <c r="R42" s="135">
        <f>IF('Direct Sales Funnel'!$E$25&lt;1,0,('Direct Sales Funnel'!$D$4*'Direct Sales Funnel'!$H$19*(12/'Direct Sales Funnel'!$E$25)*'Expense Drivers'!S25))</f>
        <v>0</v>
      </c>
    </row>
    <row r="43" spans="2:18">
      <c r="B43" s="121"/>
      <c r="D43" s="178" t="s">
        <v>137</v>
      </c>
      <c r="E43" s="237"/>
      <c r="F43">
        <f>IFERROR(F42/'Direct Sales Funnel'!$D$4,0)</f>
        <v>0</v>
      </c>
      <c r="G43">
        <f>IFERROR(G42/'Direct Sales Funnel'!$D$4,0)</f>
        <v>0</v>
      </c>
      <c r="H43">
        <f>IFERROR(H42/'Direct Sales Funnel'!$D$4,0)</f>
        <v>0</v>
      </c>
      <c r="I43" s="132">
        <f>IFERROR(I42/'Direct Sales Funnel'!$D$4,0)</f>
        <v>0</v>
      </c>
      <c r="J43" s="132">
        <f t="shared" si="12"/>
        <v>0</v>
      </c>
      <c r="K43">
        <f>IFERROR(K42/'Direct Sales Funnel'!$D$4,0)</f>
        <v>0</v>
      </c>
      <c r="L43">
        <f>IFERROR(L42/'Direct Sales Funnel'!$D$4,0)</f>
        <v>0</v>
      </c>
      <c r="M43">
        <f>IFERROR(M42/'Direct Sales Funnel'!$D$4,0)</f>
        <v>0</v>
      </c>
      <c r="N43">
        <f>IFERROR(N42/'Direct Sales Funnel'!$D$4,0)</f>
        <v>0</v>
      </c>
      <c r="O43" s="134">
        <f t="shared" si="13"/>
        <v>0</v>
      </c>
      <c r="P43" s="134">
        <f>IF('Direct Sales Funnel'!$E$25&lt;1,0,('Direct Sales Funnel'!$H$19*'Expense Drivers'!Q25)*(12/'Direct Sales Funnel'!$E$25))</f>
        <v>0</v>
      </c>
      <c r="Q43" s="134">
        <f>IF('Direct Sales Funnel'!$E$25&lt;1,0,('Direct Sales Funnel'!$H$19*'Expense Drivers'!R25)*(12/'Direct Sales Funnel'!$E$25))</f>
        <v>0</v>
      </c>
      <c r="R43" s="135">
        <f>IF('Direct Sales Funnel'!$E$25&lt;1,0,('Direct Sales Funnel'!$H$19*'Expense Drivers'!S25)*(12/'Direct Sales Funnel'!$E$25))</f>
        <v>0</v>
      </c>
    </row>
    <row r="44" spans="2:18">
      <c r="B44" s="121"/>
      <c r="D44" t="s">
        <v>147</v>
      </c>
      <c r="E44" s="134"/>
      <c r="I44" s="132"/>
      <c r="J44" s="134">
        <f t="shared" si="12"/>
        <v>0</v>
      </c>
      <c r="N44" s="132"/>
      <c r="O44" s="134">
        <f t="shared" si="13"/>
        <v>0</v>
      </c>
      <c r="P44" s="134"/>
      <c r="Q44" s="134"/>
      <c r="R44" s="135"/>
    </row>
    <row r="45" spans="2:18">
      <c r="B45" s="121"/>
      <c r="D45" s="178" t="s">
        <v>137</v>
      </c>
      <c r="E45" s="237"/>
      <c r="F45">
        <f>IFERROR(F44/'Direct Sales Funnel'!$D$4,0)</f>
        <v>0</v>
      </c>
      <c r="G45">
        <f>IFERROR(G44/'Direct Sales Funnel'!$D$4,0)</f>
        <v>0</v>
      </c>
      <c r="H45">
        <f>IFERROR(H44/'Direct Sales Funnel'!$D$4,0)</f>
        <v>0</v>
      </c>
      <c r="I45" s="132">
        <f>IFERROR(I44/'Direct Sales Funnel'!$D$4,0)</f>
        <v>0</v>
      </c>
      <c r="J45" s="132">
        <f t="shared" si="12"/>
        <v>0</v>
      </c>
      <c r="K45">
        <f>IFERROR(K44/'Direct Sales Funnel'!$D$4,0)</f>
        <v>0</v>
      </c>
      <c r="L45">
        <f>IFERROR(L44/'Direct Sales Funnel'!$D$4,0)</f>
        <v>0</v>
      </c>
      <c r="M45">
        <f>IFERROR(M44/'Direct Sales Funnel'!$D$4,0)</f>
        <v>0</v>
      </c>
      <c r="N45" s="132">
        <f>IFERROR(N44/'Direct Sales Funnel'!$D$4,0)</f>
        <v>0</v>
      </c>
      <c r="O45" s="132">
        <f t="shared" si="13"/>
        <v>0</v>
      </c>
      <c r="P45" s="134">
        <v>0</v>
      </c>
      <c r="Q45" s="134">
        <v>0</v>
      </c>
      <c r="R45" s="135">
        <v>0</v>
      </c>
    </row>
    <row r="46" spans="2:18">
      <c r="B46" s="121"/>
      <c r="D46" t="s">
        <v>148</v>
      </c>
      <c r="E46" s="134"/>
      <c r="I46" s="132"/>
      <c r="J46" s="134">
        <f t="shared" si="12"/>
        <v>0</v>
      </c>
      <c r="N46" s="132"/>
      <c r="O46" s="134">
        <f t="shared" si="13"/>
        <v>0</v>
      </c>
      <c r="P46" s="134"/>
      <c r="Q46" s="134"/>
      <c r="R46" s="135"/>
    </row>
    <row r="47" spans="2:18">
      <c r="B47" s="121"/>
      <c r="D47" s="178" t="s">
        <v>137</v>
      </c>
      <c r="E47" s="237"/>
      <c r="F47">
        <f>IFERROR(F46/'Direct Sales Funnel'!$D$4,0)</f>
        <v>0</v>
      </c>
      <c r="G47">
        <f>IFERROR(G46/'Direct Sales Funnel'!$D$4,0)</f>
        <v>0</v>
      </c>
      <c r="H47">
        <f>IFERROR(H46/'Direct Sales Funnel'!$D$4,0)</f>
        <v>0</v>
      </c>
      <c r="I47" s="132">
        <f>IFERROR(I46/'Direct Sales Funnel'!$D$4,0)</f>
        <v>0</v>
      </c>
      <c r="J47" s="202">
        <f t="shared" si="12"/>
        <v>0</v>
      </c>
      <c r="K47">
        <f>IFERROR(K46/'Direct Sales Funnel'!$D$4,0)</f>
        <v>0</v>
      </c>
      <c r="L47">
        <f>IFERROR(L46/'Direct Sales Funnel'!$D$4,0)</f>
        <v>0</v>
      </c>
      <c r="M47">
        <f>IFERROR(M46/'Direct Sales Funnel'!$D$4,0)</f>
        <v>0</v>
      </c>
      <c r="N47" s="132">
        <f>IFERROR(N46/'Direct Sales Funnel'!$D$4,0)</f>
        <v>0</v>
      </c>
      <c r="O47" s="202">
        <f t="shared" si="13"/>
        <v>0</v>
      </c>
      <c r="P47" s="134">
        <v>0</v>
      </c>
      <c r="Q47" s="134">
        <v>0</v>
      </c>
      <c r="R47" s="135">
        <v>0</v>
      </c>
    </row>
    <row r="48" spans="2:18">
      <c r="B48" s="121"/>
      <c r="D48" t="s">
        <v>141</v>
      </c>
      <c r="E48" s="134"/>
      <c r="F48" s="201">
        <f>F42+F44+F46</f>
        <v>0</v>
      </c>
      <c r="G48" s="201">
        <f>G42+G44+G46</f>
        <v>0</v>
      </c>
      <c r="H48" s="201">
        <f>H42+H44+H46</f>
        <v>0</v>
      </c>
      <c r="I48" s="164">
        <f>I42+I44+I46</f>
        <v>0</v>
      </c>
      <c r="J48" s="132">
        <f t="shared" si="12"/>
        <v>0</v>
      </c>
      <c r="K48" s="168">
        <f t="shared" ref="K48:R48" si="14">K42+K44+K46</f>
        <v>0</v>
      </c>
      <c r="L48" s="201">
        <f t="shared" si="14"/>
        <v>0</v>
      </c>
      <c r="M48" s="201">
        <f t="shared" si="14"/>
        <v>0</v>
      </c>
      <c r="N48" s="164">
        <f t="shared" si="14"/>
        <v>0</v>
      </c>
      <c r="O48" s="156">
        <f t="shared" si="14"/>
        <v>0</v>
      </c>
      <c r="P48" s="156">
        <f t="shared" si="14"/>
        <v>0</v>
      </c>
      <c r="Q48" s="156">
        <f t="shared" si="14"/>
        <v>0</v>
      </c>
      <c r="R48" s="157">
        <f t="shared" si="14"/>
        <v>0</v>
      </c>
    </row>
    <row r="49" spans="2:18">
      <c r="B49" s="121"/>
      <c r="D49" t="s">
        <v>142</v>
      </c>
      <c r="E49" s="134"/>
      <c r="F49" s="153">
        <f>F43+F45+F47</f>
        <v>0</v>
      </c>
      <c r="G49" s="153">
        <f>(G43+G45+G47)</f>
        <v>0</v>
      </c>
      <c r="H49" s="153">
        <f>(H43+H45+H47)</f>
        <v>0</v>
      </c>
      <c r="I49" s="180">
        <f>(I43+I45+I47)</f>
        <v>0</v>
      </c>
      <c r="J49" s="156">
        <f t="shared" si="12"/>
        <v>0</v>
      </c>
      <c r="K49" s="183">
        <f>(K43+K45+K47)</f>
        <v>0</v>
      </c>
      <c r="L49" s="183">
        <f>(L43+L45+L47)</f>
        <v>0</v>
      </c>
      <c r="M49" s="183">
        <f>(M43+M45+M47)</f>
        <v>0</v>
      </c>
      <c r="N49" s="184">
        <f>(N43+N45+N47)</f>
        <v>0</v>
      </c>
      <c r="O49" s="184">
        <f>O43+O45+O47</f>
        <v>0</v>
      </c>
      <c r="P49" s="156">
        <f>P43+P45+P47</f>
        <v>0</v>
      </c>
      <c r="Q49" s="156">
        <f>Q43+Q45+Q47</f>
        <v>0</v>
      </c>
      <c r="R49" s="157">
        <f>R43+R45+R47</f>
        <v>0</v>
      </c>
    </row>
    <row r="50" spans="2:18" ht="16" thickBot="1">
      <c r="B50" s="121"/>
      <c r="C50" s="118"/>
      <c r="E50" s="134"/>
      <c r="F50" s="152"/>
      <c r="G50" s="152"/>
      <c r="H50" s="152"/>
      <c r="I50" s="152"/>
      <c r="J50" s="158"/>
      <c r="K50" s="152"/>
      <c r="L50" s="152"/>
      <c r="M50" s="152"/>
      <c r="N50" s="152"/>
      <c r="O50" s="158"/>
      <c r="P50" s="158"/>
      <c r="Q50" s="158"/>
      <c r="R50" s="161"/>
    </row>
    <row r="51" spans="2:18" ht="16" thickBot="1">
      <c r="B51" s="121"/>
      <c r="C51" s="197"/>
      <c r="D51" t="s">
        <v>143</v>
      </c>
      <c r="E51" s="131"/>
      <c r="F51" s="277">
        <f>C51</f>
        <v>0</v>
      </c>
      <c r="G51" s="278">
        <f>C51</f>
        <v>0</v>
      </c>
      <c r="H51" s="278">
        <f>C51</f>
        <v>0</v>
      </c>
      <c r="I51" s="278">
        <f>C51</f>
        <v>0</v>
      </c>
      <c r="J51" s="281"/>
      <c r="K51" s="280">
        <f>I51</f>
        <v>0</v>
      </c>
      <c r="L51" s="278">
        <f>I51</f>
        <v>0</v>
      </c>
      <c r="M51" s="278">
        <f>I51</f>
        <v>0</v>
      </c>
      <c r="N51" s="278">
        <f>I51</f>
        <v>0</v>
      </c>
      <c r="O51" s="281"/>
      <c r="P51" s="289">
        <f>C51</f>
        <v>0</v>
      </c>
      <c r="Q51" s="289">
        <f>C51</f>
        <v>0</v>
      </c>
      <c r="R51" s="290">
        <f>C51</f>
        <v>0</v>
      </c>
    </row>
    <row r="52" spans="2:18">
      <c r="B52" s="121"/>
      <c r="C52" s="118"/>
      <c r="D52" t="s">
        <v>144</v>
      </c>
      <c r="E52" s="131"/>
      <c r="F52" s="149"/>
      <c r="G52" s="151"/>
      <c r="H52" s="151"/>
      <c r="I52" s="151"/>
      <c r="J52" s="282">
        <f>SUM(F52:I52)</f>
        <v>0</v>
      </c>
      <c r="K52" s="150">
        <f>(K54)*'Direct Sales Funnel'!$D$4</f>
        <v>0</v>
      </c>
      <c r="L52" s="150">
        <f>L54*'Direct Sales Funnel'!$D$4</f>
        <v>0</v>
      </c>
      <c r="M52" s="150">
        <f>M54*'Direct Sales Funnel'!$D$4</f>
        <v>0</v>
      </c>
      <c r="N52" s="150">
        <f>N54*'Direct Sales Funnel'!$D$4</f>
        <v>0</v>
      </c>
      <c r="O52" s="160">
        <f>SUM(K52:N52)</f>
        <v>0</v>
      </c>
      <c r="P52" s="134">
        <f>'Direct Sales Funnel'!D4*P54</f>
        <v>0</v>
      </c>
      <c r="Q52" s="134">
        <f>'Direct Sales Funnel'!D4*Q54</f>
        <v>0</v>
      </c>
      <c r="R52" s="135">
        <f>'Direct Sales Funnel'!D4*R54</f>
        <v>0</v>
      </c>
    </row>
    <row r="53" spans="2:18">
      <c r="B53" s="121"/>
      <c r="C53" s="118"/>
      <c r="D53" s="163" t="s">
        <v>149</v>
      </c>
      <c r="E53" s="285"/>
      <c r="F53" s="279"/>
      <c r="G53" s="279"/>
      <c r="H53" s="279"/>
      <c r="I53" s="287"/>
      <c r="J53" s="284"/>
      <c r="K53" s="283">
        <f>(1-$C$51)*F49</f>
        <v>0</v>
      </c>
      <c r="L53" s="283">
        <f>(1-$C$51)*G49</f>
        <v>0</v>
      </c>
      <c r="M53" s="283">
        <f t="shared" ref="M53:N53" si="15">(1-$C$51)*H49</f>
        <v>0</v>
      </c>
      <c r="N53" s="283">
        <f t="shared" si="15"/>
        <v>0</v>
      </c>
      <c r="O53" s="284">
        <f>SUM(K53:N53)</f>
        <v>0</v>
      </c>
      <c r="P53" s="284">
        <f>(1-$C$51)*O49</f>
        <v>0</v>
      </c>
      <c r="Q53" s="284">
        <f t="shared" ref="Q53:R53" si="16">(1-$C$51)*P49</f>
        <v>0</v>
      </c>
      <c r="R53" s="291">
        <f t="shared" si="16"/>
        <v>0</v>
      </c>
    </row>
    <row r="54" spans="2:18">
      <c r="B54" s="121"/>
      <c r="D54" s="286" t="s">
        <v>150</v>
      </c>
      <c r="E54" s="202">
        <v>0</v>
      </c>
      <c r="F54" s="182"/>
      <c r="G54" s="182"/>
      <c r="H54" s="182"/>
      <c r="I54" s="274"/>
      <c r="J54" s="276">
        <f>0</f>
        <v>0</v>
      </c>
      <c r="K54" s="275">
        <f>F49*K51</f>
        <v>0</v>
      </c>
      <c r="L54" s="275">
        <f>G49*L51</f>
        <v>0</v>
      </c>
      <c r="M54" s="275">
        <f>H49*M51</f>
        <v>0</v>
      </c>
      <c r="N54" s="275">
        <f>I49*N51</f>
        <v>0</v>
      </c>
      <c r="O54" s="276">
        <f>SUM(K54:N54)</f>
        <v>0</v>
      </c>
      <c r="P54" s="276">
        <f>(O49+O54)*P51</f>
        <v>0</v>
      </c>
      <c r="Q54" s="276">
        <f>(P49+P54)*Q51</f>
        <v>0</v>
      </c>
      <c r="R54" s="372">
        <f>(Q49+Q54)*R51</f>
        <v>0</v>
      </c>
    </row>
    <row r="55" spans="2:18">
      <c r="B55" s="121"/>
      <c r="E55" s="134"/>
      <c r="F55" s="182"/>
      <c r="G55" s="182"/>
      <c r="H55" s="182"/>
      <c r="I55" s="211"/>
      <c r="J55" s="274"/>
      <c r="K55" s="275"/>
      <c r="L55" s="275"/>
      <c r="M55" s="275"/>
      <c r="N55" s="275"/>
      <c r="O55" s="276"/>
      <c r="P55" s="276"/>
      <c r="Q55" s="202"/>
      <c r="R55" s="212"/>
    </row>
    <row r="56" spans="2:18">
      <c r="B56" s="121"/>
      <c r="D56" s="68" t="s">
        <v>151</v>
      </c>
      <c r="E56" s="238"/>
      <c r="F56" s="267">
        <f>F49+E54</f>
        <v>0</v>
      </c>
      <c r="G56" s="267">
        <f>G49+F54</f>
        <v>0</v>
      </c>
      <c r="H56" s="267">
        <f>H49+G54</f>
        <v>0</v>
      </c>
      <c r="I56" s="268">
        <f>I49+H54</f>
        <v>0</v>
      </c>
      <c r="J56" s="269">
        <f>I54+J49</f>
        <v>0</v>
      </c>
      <c r="K56" s="288">
        <f>J56+K49-K53</f>
        <v>0</v>
      </c>
      <c r="L56" s="288">
        <f>K56+L49-L53</f>
        <v>0</v>
      </c>
      <c r="M56" s="288">
        <f>L56+M49-M53</f>
        <v>0</v>
      </c>
      <c r="N56" s="288">
        <f>M56+N49-N53</f>
        <v>0</v>
      </c>
      <c r="O56" s="269">
        <f>O49+O54</f>
        <v>0</v>
      </c>
      <c r="P56" s="269">
        <f>P54+P49</f>
        <v>0</v>
      </c>
      <c r="Q56" s="269">
        <f>Q54+Q49</f>
        <v>0</v>
      </c>
      <c r="R56" s="374">
        <f>R54+R49</f>
        <v>0</v>
      </c>
    </row>
    <row r="57" spans="2:18" ht="16" thickBot="1">
      <c r="B57" s="121"/>
      <c r="E57" s="134"/>
      <c r="J57" s="138"/>
      <c r="K57" s="131"/>
      <c r="O57" s="138"/>
      <c r="P57" s="134"/>
      <c r="Q57" s="134"/>
      <c r="R57" s="135"/>
    </row>
    <row r="58" spans="2:18" ht="16" thickBot="1">
      <c r="B58" s="127"/>
      <c r="C58" s="128" t="s">
        <v>132</v>
      </c>
      <c r="D58" s="129"/>
      <c r="E58" s="272"/>
      <c r="F58" s="130">
        <f>F52+F48</f>
        <v>0</v>
      </c>
      <c r="G58" s="133">
        <f>G52+G48</f>
        <v>0</v>
      </c>
      <c r="H58" s="133">
        <f>H52+H48</f>
        <v>0</v>
      </c>
      <c r="I58" s="133">
        <f>I52+I48</f>
        <v>0</v>
      </c>
      <c r="J58" s="148">
        <f>SUM(F58:I58)</f>
        <v>0</v>
      </c>
      <c r="K58" s="133">
        <f t="shared" ref="K58:R58" si="17">K52+K48</f>
        <v>0</v>
      </c>
      <c r="L58" s="133">
        <f t="shared" si="17"/>
        <v>0</v>
      </c>
      <c r="M58" s="133">
        <f t="shared" si="17"/>
        <v>0</v>
      </c>
      <c r="N58" s="133">
        <f t="shared" si="17"/>
        <v>0</v>
      </c>
      <c r="O58" s="148">
        <f t="shared" si="17"/>
        <v>0</v>
      </c>
      <c r="P58" s="148">
        <f t="shared" si="17"/>
        <v>0</v>
      </c>
      <c r="Q58" s="148">
        <f t="shared" si="17"/>
        <v>0</v>
      </c>
      <c r="R58" s="148">
        <f t="shared" si="17"/>
        <v>0</v>
      </c>
    </row>
    <row r="59" spans="2:18" ht="16" thickBot="1">
      <c r="B59" s="122"/>
      <c r="C59" s="123"/>
      <c r="D59" s="123"/>
      <c r="E59" s="138"/>
      <c r="F59" s="123"/>
      <c r="G59" s="123"/>
      <c r="H59" s="123"/>
      <c r="I59" s="123"/>
      <c r="J59" s="137"/>
      <c r="K59" s="136"/>
      <c r="L59" s="123"/>
      <c r="M59" s="123"/>
      <c r="N59" s="123"/>
      <c r="O59" s="137"/>
      <c r="P59" s="138"/>
      <c r="Q59" s="138"/>
      <c r="R59" s="139"/>
    </row>
    <row r="61" spans="2:18" ht="16" thickBot="1"/>
    <row r="62" spans="2:18" ht="16" thickBot="1">
      <c r="D62" s="68" t="s">
        <v>152</v>
      </c>
      <c r="E62" s="215">
        <v>0</v>
      </c>
      <c r="F62" s="215">
        <f>F58+F35+F13</f>
        <v>0</v>
      </c>
      <c r="G62" s="215">
        <f t="shared" ref="G62:O62" si="18">G58+G35+G13</f>
        <v>0</v>
      </c>
      <c r="H62" s="215">
        <f t="shared" si="18"/>
        <v>0</v>
      </c>
      <c r="I62" s="215">
        <f t="shared" si="18"/>
        <v>0</v>
      </c>
      <c r="J62" s="219">
        <f>J58+J35+J13</f>
        <v>0</v>
      </c>
      <c r="K62" s="215">
        <f t="shared" si="18"/>
        <v>0</v>
      </c>
      <c r="L62" s="215">
        <f t="shared" si="18"/>
        <v>0</v>
      </c>
      <c r="M62" s="215">
        <f t="shared" si="18"/>
        <v>0</v>
      </c>
      <c r="N62" s="215">
        <f t="shared" si="18"/>
        <v>0</v>
      </c>
      <c r="O62" s="219">
        <f t="shared" si="18"/>
        <v>0</v>
      </c>
      <c r="P62" s="219">
        <f>P13+P35+P58</f>
        <v>0</v>
      </c>
      <c r="Q62" s="219">
        <f>Q13+Q35+Q58</f>
        <v>0</v>
      </c>
      <c r="R62" s="219">
        <f>R13+R35+R58</f>
        <v>0</v>
      </c>
    </row>
    <row r="63" spans="2:18" ht="16" thickBot="1">
      <c r="D63" s="68" t="s">
        <v>142</v>
      </c>
      <c r="F63">
        <f>F49+F29+F10</f>
        <v>0</v>
      </c>
      <c r="G63">
        <f t="shared" ref="G63:I63" si="19">G49+G29+G10</f>
        <v>0</v>
      </c>
      <c r="H63">
        <f t="shared" si="19"/>
        <v>0</v>
      </c>
      <c r="I63">
        <f t="shared" si="19"/>
        <v>0</v>
      </c>
      <c r="J63" s="220">
        <f>J49+J29+J10</f>
        <v>0</v>
      </c>
      <c r="K63">
        <f>K49+K29+K10</f>
        <v>0</v>
      </c>
      <c r="L63">
        <f t="shared" ref="L63:N63" si="20">L49+L29+L10</f>
        <v>0</v>
      </c>
      <c r="M63">
        <f t="shared" si="20"/>
        <v>0</v>
      </c>
      <c r="N63">
        <f t="shared" si="20"/>
        <v>0</v>
      </c>
      <c r="O63" s="220">
        <f>O49+O29+O10</f>
        <v>0</v>
      </c>
      <c r="P63" s="220">
        <f>P49+P29+P10</f>
        <v>0</v>
      </c>
      <c r="Q63" s="220">
        <f>Q49+Q29+Q10</f>
        <v>0</v>
      </c>
      <c r="R63" s="220">
        <f>R49+R29+R10</f>
        <v>0</v>
      </c>
    </row>
    <row r="64" spans="2:18" ht="16" thickBot="1">
      <c r="D64" s="68" t="s">
        <v>145</v>
      </c>
      <c r="F64">
        <f>F54+F33</f>
        <v>0</v>
      </c>
      <c r="G64">
        <f t="shared" ref="G64:R64" si="21">G54+G33</f>
        <v>0</v>
      </c>
      <c r="H64">
        <f t="shared" si="21"/>
        <v>0</v>
      </c>
      <c r="I64">
        <f t="shared" si="21"/>
        <v>0</v>
      </c>
      <c r="J64" s="220">
        <f t="shared" si="21"/>
        <v>0</v>
      </c>
      <c r="K64">
        <f t="shared" si="21"/>
        <v>0</v>
      </c>
      <c r="L64">
        <f t="shared" si="21"/>
        <v>0</v>
      </c>
      <c r="M64">
        <f t="shared" si="21"/>
        <v>0</v>
      </c>
      <c r="N64">
        <f t="shared" si="21"/>
        <v>0</v>
      </c>
      <c r="O64" s="292">
        <f t="shared" si="21"/>
        <v>0</v>
      </c>
      <c r="P64" s="292">
        <f t="shared" si="21"/>
        <v>0</v>
      </c>
      <c r="Q64" s="292">
        <f t="shared" si="21"/>
        <v>0</v>
      </c>
      <c r="R64" s="292">
        <f t="shared" si="21"/>
        <v>0</v>
      </c>
    </row>
  </sheetData>
  <dataValidations count="1">
    <dataValidation type="list" allowBlank="1" showInputMessage="1" showErrorMessage="1" sqref="B6 B41 B19" xr:uid="{F3B9D06D-3E91-1149-8CCC-C7B660C9C604}">
      <formula1>$B$1:$B$2</formula1>
    </dataValidation>
  </dataValidation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6CF90E35-94E8-5143-B38F-D774410A0650}">
          <x14:formula1>
            <xm:f>'Expense Drivers'!$U$39:$U$43</xm:f>
          </x14:formula1>
          <xm:sqref>D20:E20 D22:E22 D26:E26 D24:E24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26B0C-2579-A449-942C-086FF31D1D8A}">
  <dimension ref="A1:K41"/>
  <sheetViews>
    <sheetView showGridLines="0" topLeftCell="A16" zoomScale="180" zoomScaleNormal="180" workbookViewId="0">
      <selection activeCell="G42" sqref="G42"/>
    </sheetView>
  </sheetViews>
  <sheetFormatPr baseColWidth="10" defaultColWidth="11.5" defaultRowHeight="15"/>
  <cols>
    <col min="1" max="2" width="3.33203125" customWidth="1"/>
    <col min="3" max="3" width="5.1640625" customWidth="1"/>
    <col min="4" max="4" width="21.5" customWidth="1"/>
    <col min="5" max="5" width="13.5" bestFit="1" customWidth="1"/>
  </cols>
  <sheetData>
    <row r="1" spans="1:11">
      <c r="A1" t="s">
        <v>119</v>
      </c>
    </row>
    <row r="2" spans="1:11">
      <c r="A2" t="s">
        <v>120</v>
      </c>
    </row>
    <row r="4" spans="1:11" ht="16" thickBot="1">
      <c r="D4" s="69" t="s">
        <v>2</v>
      </c>
    </row>
    <row r="5" spans="1:11" ht="16" thickBot="1">
      <c r="C5" s="192" t="s">
        <v>120</v>
      </c>
      <c r="D5" s="432" t="s">
        <v>153</v>
      </c>
      <c r="E5" s="244" t="s">
        <v>350</v>
      </c>
      <c r="F5" s="201"/>
      <c r="G5" s="201"/>
      <c r="H5" s="201"/>
      <c r="I5" s="201"/>
      <c r="J5" s="201"/>
      <c r="K5" s="201"/>
    </row>
    <row r="6" spans="1:11" ht="16" thickBot="1">
      <c r="D6" s="433"/>
      <c r="E6" t="s">
        <v>154</v>
      </c>
      <c r="F6">
        <f>IF(C5="Yes",'Bill of Materials'!F29,0)</f>
        <v>0</v>
      </c>
      <c r="G6" t="s">
        <v>346</v>
      </c>
    </row>
    <row r="7" spans="1:11" ht="16" thickBot="1">
      <c r="D7" s="433"/>
      <c r="E7" t="s">
        <v>155</v>
      </c>
      <c r="F7" s="197">
        <v>0</v>
      </c>
      <c r="G7" t="s">
        <v>156</v>
      </c>
    </row>
    <row r="8" spans="1:11" ht="16" thickBot="1">
      <c r="D8" s="433"/>
      <c r="E8" t="s">
        <v>353</v>
      </c>
      <c r="F8" s="320">
        <v>1</v>
      </c>
      <c r="G8" t="s">
        <v>168</v>
      </c>
    </row>
    <row r="9" spans="1:11">
      <c r="D9" s="433"/>
      <c r="E9" t="s">
        <v>157</v>
      </c>
      <c r="F9">
        <f>IF(C5="Yes",F6*(1+F7)*F8,0)</f>
        <v>0</v>
      </c>
    </row>
    <row r="10" spans="1:11">
      <c r="C10" s="182"/>
      <c r="D10" s="434"/>
      <c r="E10" s="324" t="s">
        <v>158</v>
      </c>
      <c r="F10" s="325"/>
      <c r="G10" s="182"/>
      <c r="H10" s="182"/>
      <c r="I10" s="182"/>
      <c r="J10" s="182"/>
      <c r="K10" s="182"/>
    </row>
    <row r="11" spans="1:11" ht="16" thickBot="1"/>
    <row r="12" spans="1:11" ht="16" thickBot="1">
      <c r="C12" s="192" t="s">
        <v>120</v>
      </c>
      <c r="D12" s="201"/>
      <c r="E12" s="244" t="s">
        <v>349</v>
      </c>
      <c r="F12" s="201"/>
      <c r="G12" s="201"/>
      <c r="H12" s="201"/>
      <c r="I12" s="201"/>
      <c r="J12" s="201"/>
      <c r="K12" s="201"/>
    </row>
    <row r="13" spans="1:11" ht="16" thickBot="1">
      <c r="E13" t="s">
        <v>154</v>
      </c>
      <c r="F13">
        <f>IF(C12="Yes",'Bill of Materials'!L29,0)</f>
        <v>0</v>
      </c>
      <c r="G13" t="s">
        <v>346</v>
      </c>
    </row>
    <row r="14" spans="1:11" ht="16" thickBot="1">
      <c r="E14" t="s">
        <v>155</v>
      </c>
      <c r="F14" s="197">
        <v>0</v>
      </c>
      <c r="G14" t="s">
        <v>156</v>
      </c>
    </row>
    <row r="15" spans="1:11" ht="16" thickBot="1">
      <c r="E15" t="s">
        <v>353</v>
      </c>
      <c r="F15" s="320">
        <v>1</v>
      </c>
      <c r="G15" t="s">
        <v>168</v>
      </c>
    </row>
    <row r="16" spans="1:11">
      <c r="E16" t="s">
        <v>157</v>
      </c>
      <c r="F16">
        <f>IF(C12="Yes",F13*(1+F14)*F15,0)</f>
        <v>0</v>
      </c>
    </row>
    <row r="17" spans="1:11">
      <c r="C17" s="182"/>
      <c r="D17" s="182"/>
      <c r="E17" s="324" t="s">
        <v>158</v>
      </c>
      <c r="F17" s="325"/>
      <c r="G17" s="182"/>
      <c r="H17" s="182"/>
      <c r="I17" s="182"/>
      <c r="J17" s="182"/>
      <c r="K17" s="182"/>
    </row>
    <row r="18" spans="1:11" ht="16" thickBot="1">
      <c r="F18" s="68"/>
    </row>
    <row r="19" spans="1:11" ht="16" thickBot="1">
      <c r="C19" s="192" t="s">
        <v>120</v>
      </c>
      <c r="D19" s="201"/>
      <c r="E19" s="244" t="s">
        <v>352</v>
      </c>
      <c r="F19" s="201"/>
      <c r="G19" s="201"/>
      <c r="H19" s="201"/>
      <c r="I19" s="201"/>
      <c r="J19" s="201"/>
      <c r="K19" s="201"/>
    </row>
    <row r="20" spans="1:11" ht="16" thickBot="1">
      <c r="E20" t="s">
        <v>154</v>
      </c>
      <c r="F20">
        <f>IF(C19="Yes",'Bill of Materials'!R29,0)</f>
        <v>0</v>
      </c>
      <c r="G20" t="s">
        <v>346</v>
      </c>
    </row>
    <row r="21" spans="1:11" ht="16" thickBot="1">
      <c r="E21" t="s">
        <v>155</v>
      </c>
      <c r="F21" s="197">
        <v>0</v>
      </c>
      <c r="G21" t="s">
        <v>156</v>
      </c>
    </row>
    <row r="22" spans="1:11" ht="16" thickBot="1">
      <c r="E22" t="s">
        <v>353</v>
      </c>
      <c r="F22" s="320">
        <v>1</v>
      </c>
      <c r="G22" t="s">
        <v>168</v>
      </c>
    </row>
    <row r="23" spans="1:11">
      <c r="E23" t="s">
        <v>157</v>
      </c>
      <c r="F23">
        <f>IF(C19="Yes",F20*(1+F21)*F22,0)</f>
        <v>0</v>
      </c>
    </row>
    <row r="24" spans="1:11">
      <c r="C24" s="182"/>
      <c r="D24" s="182"/>
      <c r="E24" s="324" t="s">
        <v>158</v>
      </c>
      <c r="F24" s="325"/>
      <c r="G24" s="182"/>
      <c r="H24" s="182"/>
      <c r="I24" s="182"/>
      <c r="J24" s="182"/>
      <c r="K24" s="182"/>
    </row>
    <row r="25" spans="1:11" ht="16" thickBot="1"/>
    <row r="26" spans="1:11" ht="16" thickBot="1">
      <c r="A26">
        <v>0</v>
      </c>
      <c r="C26" s="192" t="s">
        <v>120</v>
      </c>
      <c r="D26" s="201"/>
      <c r="E26" s="244" t="s">
        <v>159</v>
      </c>
      <c r="F26" s="297" t="s">
        <v>347</v>
      </c>
      <c r="G26" s="244" t="s">
        <v>160</v>
      </c>
      <c r="H26" s="201"/>
      <c r="I26" s="201"/>
      <c r="J26" s="201"/>
      <c r="K26" s="201"/>
    </row>
    <row r="27" spans="1:11" ht="16" thickBot="1">
      <c r="A27">
        <v>1</v>
      </c>
      <c r="E27" t="s">
        <v>161</v>
      </c>
      <c r="F27" s="192"/>
      <c r="G27" s="195">
        <v>0</v>
      </c>
      <c r="H27" t="s">
        <v>162</v>
      </c>
    </row>
    <row r="28" spans="1:11" ht="16" thickBot="1">
      <c r="E28" t="s">
        <v>163</v>
      </c>
      <c r="F28" s="192"/>
      <c r="G28" s="195">
        <v>0</v>
      </c>
      <c r="H28" s="257" t="s">
        <v>164</v>
      </c>
    </row>
    <row r="29" spans="1:11" ht="16" thickBot="1">
      <c r="E29" t="s">
        <v>165</v>
      </c>
      <c r="F29" s="192"/>
      <c r="G29" s="328">
        <v>0</v>
      </c>
    </row>
    <row r="30" spans="1:11" ht="16" thickBot="1">
      <c r="E30" t="s">
        <v>353</v>
      </c>
      <c r="F30" s="320">
        <v>1</v>
      </c>
      <c r="G30" t="s">
        <v>168</v>
      </c>
    </row>
    <row r="31" spans="1:11">
      <c r="E31" t="s">
        <v>157</v>
      </c>
      <c r="F31" cm="1">
        <f t="array" ref="F31">IF(C26="Yes",IF(G31=0,0,SUM((F27:F29)/G31)*F30),0)</f>
        <v>0</v>
      </c>
      <c r="G31" s="198">
        <f>SUM(G27:G29)</f>
        <v>0</v>
      </c>
    </row>
    <row r="32" spans="1:11">
      <c r="C32" s="182"/>
      <c r="D32" s="182"/>
      <c r="E32" s="324" t="s">
        <v>134</v>
      </c>
      <c r="F32" s="325"/>
      <c r="G32" s="182"/>
      <c r="H32" s="182"/>
      <c r="I32" s="182"/>
      <c r="J32" s="182"/>
      <c r="K32" s="182"/>
    </row>
    <row r="34" spans="3:11" ht="16" thickBot="1">
      <c r="C34" s="256" t="s">
        <v>120</v>
      </c>
      <c r="D34" s="201"/>
      <c r="E34" s="244" t="s">
        <v>166</v>
      </c>
      <c r="F34" s="201"/>
      <c r="G34" s="201"/>
      <c r="H34" s="201"/>
      <c r="I34" s="201"/>
      <c r="J34" s="201"/>
      <c r="K34" s="201"/>
    </row>
    <row r="35" spans="3:11" ht="16" thickBot="1">
      <c r="E35" s="68" t="s">
        <v>167</v>
      </c>
      <c r="F35" s="192">
        <v>1</v>
      </c>
      <c r="G35" t="s">
        <v>168</v>
      </c>
    </row>
    <row r="36" spans="3:11" ht="16" thickBot="1">
      <c r="E36" t="s">
        <v>169</v>
      </c>
      <c r="F36" s="338"/>
      <c r="G36" t="s">
        <v>170</v>
      </c>
    </row>
    <row r="37" spans="3:11">
      <c r="E37" t="s">
        <v>157</v>
      </c>
      <c r="F37">
        <f>F36*F35</f>
        <v>0</v>
      </c>
    </row>
    <row r="38" spans="3:11">
      <c r="C38" s="182"/>
      <c r="D38" s="182"/>
      <c r="E38" s="324" t="s">
        <v>158</v>
      </c>
      <c r="F38" s="325" t="s">
        <v>171</v>
      </c>
      <c r="G38" s="182"/>
      <c r="H38" s="182"/>
      <c r="I38" s="182"/>
      <c r="J38" s="182"/>
      <c r="K38" s="182"/>
    </row>
    <row r="40" spans="3:11">
      <c r="D40" t="s">
        <v>172</v>
      </c>
      <c r="F40">
        <f>IF(C5="Yes",F9,IF(C12="Yes",F16,IF(C19="Yes",F23,IF(C26="Yes",F31,IF(C34="Yes",F37,0)))))</f>
        <v>0</v>
      </c>
    </row>
    <row r="41" spans="3:11">
      <c r="D41" t="s">
        <v>360</v>
      </c>
      <c r="F41">
        <f>IF(C5="Yes",F8,IF(C12="Yes",F15,IF(C19="Yes",F22,IF(C26="Yes",F30,IF(C34="Yes",F35,1)))))</f>
        <v>1</v>
      </c>
    </row>
  </sheetData>
  <mergeCells count="1">
    <mergeCell ref="D5:D10"/>
  </mergeCells>
  <dataValidations count="4">
    <dataValidation type="list" allowBlank="1" showInputMessage="1" showErrorMessage="1" sqref="F10 F32 F17:F18 F24" xr:uid="{9828338D-53FF-1245-AA54-73040486DA2F}">
      <formula1>"Monthly, Up-Front"</formula1>
    </dataValidation>
    <dataValidation type="list" allowBlank="1" showInputMessage="1" showErrorMessage="1" sqref="G27:G29" xr:uid="{2BACA613-ACBA-834A-BD62-4ACDC9434ABA}">
      <formula1>$A$26:$A$27</formula1>
    </dataValidation>
    <dataValidation type="list" allowBlank="1" showInputMessage="1" showErrorMessage="1" sqref="C5 C12 C26 C34 C19" xr:uid="{A6868337-BE06-5A4B-9630-5E200420F378}">
      <formula1>$A$1:$A$2</formula1>
    </dataValidation>
    <dataValidation type="list" allowBlank="1" showInputMessage="1" showErrorMessage="1" sqref="F38" xr:uid="{344DAB28-F539-B449-9091-5358D0E7775F}">
      <formula1>"Up-Front, Monthly, Quarterly"</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03705-1CB5-9940-B42B-23BC49807D74}">
  <dimension ref="B2:Q29"/>
  <sheetViews>
    <sheetView showGridLines="0" topLeftCell="A3" zoomScale="140" zoomScaleNormal="140" workbookViewId="0">
      <selection activeCell="J20" sqref="J20"/>
    </sheetView>
  </sheetViews>
  <sheetFormatPr baseColWidth="10" defaultColWidth="11.5" defaultRowHeight="15"/>
  <cols>
    <col min="3" max="3" width="15.1640625" bestFit="1" customWidth="1"/>
    <col min="5" max="5" width="12.1640625" bestFit="1" customWidth="1"/>
    <col min="10" max="10" width="27" customWidth="1"/>
  </cols>
  <sheetData>
    <row r="2" spans="2:17">
      <c r="B2" s="435" t="s">
        <v>173</v>
      </c>
      <c r="C2" s="435"/>
      <c r="D2" s="435"/>
      <c r="E2" s="435"/>
      <c r="F2" s="435"/>
      <c r="G2" s="435"/>
      <c r="H2" s="435"/>
      <c r="J2" s="435"/>
      <c r="K2" s="435"/>
      <c r="L2" s="435"/>
      <c r="M2" s="435"/>
      <c r="N2" s="435"/>
      <c r="O2" s="435"/>
      <c r="P2" s="435"/>
    </row>
    <row r="3" spans="2:17" ht="16" thickBot="1">
      <c r="B3" s="69"/>
      <c r="C3" s="69"/>
      <c r="D3" s="69"/>
      <c r="E3" s="69"/>
      <c r="F3" s="69"/>
      <c r="G3" s="69"/>
      <c r="H3" s="69"/>
      <c r="O3" s="69"/>
      <c r="P3" s="69"/>
    </row>
    <row r="4" spans="2:17" ht="33" thickBot="1">
      <c r="B4" s="68"/>
      <c r="C4" s="329" t="s">
        <v>174</v>
      </c>
      <c r="D4" s="330">
        <f>IF('Revenue Model Drivers'!B41="Yes",'Pricing Options'!F40,0)</f>
        <v>0</v>
      </c>
      <c r="E4" s="331"/>
      <c r="F4" s="332" t="s">
        <v>175</v>
      </c>
      <c r="G4" s="333">
        <f>I4*D4</f>
        <v>0</v>
      </c>
      <c r="H4" s="331" t="s">
        <v>176</v>
      </c>
      <c r="I4" s="334">
        <f>'Expense Drivers'!D26</f>
        <v>0</v>
      </c>
      <c r="J4" s="335" t="s">
        <v>356</v>
      </c>
      <c r="O4" s="68"/>
    </row>
    <row r="5" spans="2:17" ht="16" thickBot="1">
      <c r="O5" s="68"/>
    </row>
    <row r="6" spans="2:17" ht="16" thickBot="1">
      <c r="B6" t="s">
        <v>363</v>
      </c>
      <c r="D6" s="192" t="s">
        <v>120</v>
      </c>
      <c r="E6" s="189" t="s">
        <v>177</v>
      </c>
    </row>
    <row r="7" spans="2:17">
      <c r="C7" s="190" t="s">
        <v>178</v>
      </c>
      <c r="D7" s="190"/>
      <c r="E7" s="189" t="s">
        <v>179</v>
      </c>
      <c r="G7" s="68" t="s">
        <v>180</v>
      </c>
      <c r="H7" s="68" t="s">
        <v>181</v>
      </c>
      <c r="O7" s="68"/>
      <c r="P7" s="68"/>
    </row>
    <row r="8" spans="2:17" ht="16" thickBot="1">
      <c r="E8" s="142"/>
      <c r="F8" s="142"/>
      <c r="G8" s="142"/>
      <c r="H8" s="142"/>
    </row>
    <row r="9" spans="2:17" ht="16" thickBot="1">
      <c r="B9" t="s">
        <v>182</v>
      </c>
      <c r="C9" s="182" t="s">
        <v>183</v>
      </c>
      <c r="E9" s="322">
        <v>0</v>
      </c>
      <c r="F9" s="142"/>
      <c r="G9" s="142">
        <f>H9*D4</f>
        <v>0</v>
      </c>
      <c r="H9" s="320"/>
      <c r="I9" t="s">
        <v>345</v>
      </c>
    </row>
    <row r="10" spans="2:17">
      <c r="E10" s="323"/>
      <c r="F10" s="142"/>
      <c r="G10" s="142"/>
      <c r="H10" s="142"/>
    </row>
    <row r="11" spans="2:17">
      <c r="B11" t="s">
        <v>184</v>
      </c>
      <c r="C11" s="182" t="s">
        <v>185</v>
      </c>
      <c r="E11" s="322">
        <v>0</v>
      </c>
      <c r="F11" s="142"/>
      <c r="G11" s="142">
        <f>H11*D4</f>
        <v>0</v>
      </c>
      <c r="H11" s="142">
        <f>IF(E9=0,0,H9*E9)</f>
        <v>0</v>
      </c>
    </row>
    <row r="12" spans="2:17">
      <c r="E12" s="317"/>
      <c r="F12" s="142"/>
      <c r="G12" s="142"/>
      <c r="H12" s="142"/>
    </row>
    <row r="13" spans="2:17">
      <c r="B13" t="s">
        <v>186</v>
      </c>
      <c r="C13" s="182" t="s">
        <v>187</v>
      </c>
      <c r="E13" s="322">
        <v>0</v>
      </c>
      <c r="F13" s="142"/>
      <c r="G13" s="142">
        <f>H13*D4</f>
        <v>0</v>
      </c>
      <c r="H13" s="142">
        <f>IF(E11=0,0,H11*E11)</f>
        <v>0</v>
      </c>
      <c r="Q13" s="222" t="e">
        <f>P13/P4</f>
        <v>#DIV/0!</v>
      </c>
    </row>
    <row r="14" spans="2:17">
      <c r="E14" s="142"/>
      <c r="F14" s="142"/>
      <c r="G14" s="142"/>
      <c r="H14" s="142"/>
    </row>
    <row r="15" spans="2:17">
      <c r="B15" t="s">
        <v>188</v>
      </c>
      <c r="C15" s="182" t="s">
        <v>189</v>
      </c>
      <c r="E15" s="322">
        <v>0</v>
      </c>
      <c r="F15" s="142"/>
      <c r="G15" s="142">
        <f>H15*D4</f>
        <v>0</v>
      </c>
      <c r="H15" s="142">
        <f>IF(E13=0,0,H13*E13)</f>
        <v>0</v>
      </c>
      <c r="Q15" s="222" t="e">
        <f>P15/P4</f>
        <v>#DIV/0!</v>
      </c>
    </row>
    <row r="16" spans="2:17">
      <c r="E16" s="142"/>
      <c r="F16" s="142"/>
      <c r="G16" s="142"/>
      <c r="H16" s="142"/>
    </row>
    <row r="17" spans="2:15">
      <c r="B17" t="s">
        <v>190</v>
      </c>
      <c r="C17" s="182" t="s">
        <v>191</v>
      </c>
      <c r="E17" s="322">
        <v>0</v>
      </c>
      <c r="F17" s="142"/>
      <c r="G17" s="142">
        <f>H17*D4</f>
        <v>0</v>
      </c>
      <c r="H17" s="142">
        <f>IF(E15=0,0,H15*E15)</f>
        <v>0</v>
      </c>
    </row>
    <row r="18" spans="2:15" ht="16" thickBot="1"/>
    <row r="19" spans="2:15" ht="16" thickBot="1">
      <c r="C19" s="68" t="s">
        <v>344</v>
      </c>
      <c r="D19" s="208"/>
      <c r="F19" t="s">
        <v>192</v>
      </c>
      <c r="G19" s="215">
        <f>H19*D4</f>
        <v>0</v>
      </c>
      <c r="H19" s="150">
        <f>IF(D6="No",ROUNDDOWN(H9*D19,0),ROUNDDOWN(H17,0))</f>
        <v>0</v>
      </c>
      <c r="O19" s="215"/>
    </row>
    <row r="21" spans="2:15" ht="16" thickBot="1"/>
    <row r="22" spans="2:15" ht="16" thickBot="1">
      <c r="B22" s="194" t="s">
        <v>193</v>
      </c>
      <c r="C22" s="68" t="s">
        <v>194</v>
      </c>
      <c r="E22" s="321">
        <v>0</v>
      </c>
      <c r="F22" t="s">
        <v>195</v>
      </c>
    </row>
    <row r="23" spans="2:15">
      <c r="B23" s="194" t="s">
        <v>193</v>
      </c>
      <c r="C23" s="68" t="s">
        <v>196</v>
      </c>
      <c r="E23" s="193">
        <f>IFERROR(12/E25*(G19),0)</f>
        <v>0</v>
      </c>
    </row>
    <row r="24" spans="2:15" ht="16" thickBot="1">
      <c r="C24" s="68"/>
      <c r="E24" s="191"/>
    </row>
    <row r="25" spans="2:15" ht="16" thickBot="1">
      <c r="C25" s="68" t="s">
        <v>197</v>
      </c>
      <c r="E25" s="195">
        <v>0</v>
      </c>
      <c r="F25" t="s">
        <v>198</v>
      </c>
    </row>
    <row r="26" spans="2:15">
      <c r="G26" s="198">
        <v>0</v>
      </c>
      <c r="H26" t="s">
        <v>119</v>
      </c>
    </row>
    <row r="27" spans="2:15">
      <c r="G27" s="198">
        <v>3</v>
      </c>
      <c r="H27" t="s">
        <v>120</v>
      </c>
    </row>
    <row r="28" spans="2:15">
      <c r="G28" s="198">
        <v>6</v>
      </c>
    </row>
    <row r="29" spans="2:15">
      <c r="G29" s="198">
        <v>12</v>
      </c>
    </row>
  </sheetData>
  <mergeCells count="2">
    <mergeCell ref="B2:H2"/>
    <mergeCell ref="J2:P2"/>
  </mergeCells>
  <dataValidations count="2">
    <dataValidation type="list" allowBlank="1" showInputMessage="1" showErrorMessage="1" sqref="E25" xr:uid="{96A9D89E-EDE0-3C40-B209-C1D26752080B}">
      <formula1>$G$26:$G$29</formula1>
    </dataValidation>
    <dataValidation type="list" allowBlank="1" showInputMessage="1" showErrorMessage="1" sqref="D6" xr:uid="{59938466-F012-0641-A66C-C0D656C58913}">
      <formula1>$H$26:$H$27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3E301-452E-8643-A428-F95504C7B03B}">
  <dimension ref="A2:BN108"/>
  <sheetViews>
    <sheetView showGridLines="0" topLeftCell="B37" zoomScale="130" zoomScaleNormal="130" workbookViewId="0">
      <selection activeCell="T92" sqref="T92"/>
    </sheetView>
  </sheetViews>
  <sheetFormatPr baseColWidth="10" defaultColWidth="11.5" defaultRowHeight="15"/>
  <cols>
    <col min="1" max="1" width="21.6640625" customWidth="1"/>
    <col min="2" max="2" width="4.6640625" customWidth="1"/>
    <col min="3" max="3" width="7.33203125" customWidth="1"/>
    <col min="4" max="4" width="7.1640625" customWidth="1"/>
    <col min="5" max="5" width="15.83203125" customWidth="1"/>
    <col min="6" max="6" width="13.5" customWidth="1"/>
    <col min="7" max="7" width="10.83203125" customWidth="1"/>
    <col min="11" max="11" width="11.1640625" bestFit="1" customWidth="1"/>
    <col min="17" max="17" width="11" customWidth="1"/>
    <col min="18" max="19" width="11.1640625" bestFit="1" customWidth="1"/>
  </cols>
  <sheetData>
    <row r="2" spans="3:19">
      <c r="D2" s="68" t="s">
        <v>121</v>
      </c>
      <c r="G2" s="119">
        <v>10</v>
      </c>
      <c r="H2" s="120">
        <f>G2</f>
        <v>10</v>
      </c>
      <c r="I2" s="120">
        <f t="shared" ref="I2:S2" si="0">H2</f>
        <v>10</v>
      </c>
      <c r="J2" s="120">
        <f t="shared" si="0"/>
        <v>10</v>
      </c>
      <c r="K2" s="120">
        <f t="shared" si="0"/>
        <v>10</v>
      </c>
      <c r="L2" s="120">
        <f t="shared" si="0"/>
        <v>10</v>
      </c>
      <c r="M2" s="120">
        <f t="shared" si="0"/>
        <v>10</v>
      </c>
      <c r="N2" s="120">
        <f t="shared" si="0"/>
        <v>10</v>
      </c>
      <c r="O2" s="120">
        <f t="shared" si="0"/>
        <v>10</v>
      </c>
      <c r="P2" s="120">
        <f t="shared" si="0"/>
        <v>10</v>
      </c>
      <c r="Q2" s="120">
        <f t="shared" si="0"/>
        <v>10</v>
      </c>
      <c r="R2" s="120">
        <f t="shared" si="0"/>
        <v>10</v>
      </c>
      <c r="S2" s="120">
        <f t="shared" si="0"/>
        <v>10</v>
      </c>
    </row>
    <row r="3" spans="3:19" ht="16" thickBot="1">
      <c r="D3" s="68"/>
      <c r="G3" s="119"/>
      <c r="H3" s="120"/>
      <c r="I3" s="120"/>
      <c r="J3" s="120"/>
      <c r="K3" s="120"/>
      <c r="L3" s="120"/>
      <c r="M3" s="120"/>
      <c r="N3" s="120"/>
      <c r="O3" s="120"/>
      <c r="P3" s="120"/>
      <c r="Q3" s="120"/>
      <c r="R3" s="120"/>
      <c r="S3" s="120"/>
    </row>
    <row r="4" spans="3:19" ht="16" thickBot="1">
      <c r="C4" s="124" t="s">
        <v>354</v>
      </c>
      <c r="D4" s="125"/>
      <c r="E4" s="125"/>
      <c r="F4" s="125"/>
      <c r="G4" s="125"/>
      <c r="H4" s="125"/>
      <c r="I4" s="125"/>
      <c r="J4" s="125"/>
      <c r="K4" s="125"/>
      <c r="L4" s="125"/>
      <c r="M4" s="125"/>
      <c r="N4" s="125"/>
      <c r="O4" s="125"/>
      <c r="P4" s="125"/>
      <c r="Q4" s="125"/>
      <c r="R4" s="125"/>
      <c r="S4" s="126"/>
    </row>
    <row r="5" spans="3:19">
      <c r="C5" s="140"/>
      <c r="D5" s="141" t="s">
        <v>199</v>
      </c>
      <c r="E5" s="142"/>
      <c r="F5" s="353" t="s">
        <v>123</v>
      </c>
      <c r="G5" s="144" t="s">
        <v>14</v>
      </c>
      <c r="H5" s="144" t="s">
        <v>15</v>
      </c>
      <c r="I5" s="144" t="s">
        <v>16</v>
      </c>
      <c r="J5" s="145" t="s">
        <v>17</v>
      </c>
      <c r="K5" s="145" t="s">
        <v>124</v>
      </c>
      <c r="L5" s="143" t="s">
        <v>14</v>
      </c>
      <c r="M5" s="144" t="s">
        <v>15</v>
      </c>
      <c r="N5" s="144" t="s">
        <v>16</v>
      </c>
      <c r="O5" s="145" t="s">
        <v>17</v>
      </c>
      <c r="P5" s="145" t="s">
        <v>125</v>
      </c>
      <c r="Q5" s="146" t="s">
        <v>126</v>
      </c>
      <c r="R5" s="146" t="s">
        <v>127</v>
      </c>
      <c r="S5" s="147" t="s">
        <v>128</v>
      </c>
    </row>
    <row r="6" spans="3:19" ht="16" thickBot="1">
      <c r="C6" s="140"/>
      <c r="D6" s="141" t="s">
        <v>200</v>
      </c>
      <c r="E6" s="142"/>
      <c r="F6" s="354" t="s">
        <v>129</v>
      </c>
      <c r="G6" s="175"/>
      <c r="H6" s="175"/>
      <c r="I6" s="175"/>
      <c r="J6" s="188"/>
      <c r="K6" s="188"/>
      <c r="L6" s="174"/>
      <c r="M6" s="175"/>
      <c r="N6" s="175"/>
      <c r="O6" s="188"/>
      <c r="P6" s="188"/>
      <c r="Q6" s="176"/>
      <c r="R6" s="176"/>
      <c r="S6" s="177"/>
    </row>
    <row r="7" spans="3:19" ht="16" thickBot="1">
      <c r="C7" s="121"/>
      <c r="D7" s="192"/>
      <c r="E7" t="s">
        <v>357</v>
      </c>
      <c r="F7" s="355">
        <f>F8*D7</f>
        <v>0</v>
      </c>
      <c r="G7">
        <f>G8*($D$7/4)</f>
        <v>0</v>
      </c>
      <c r="H7">
        <f>H8*($D$7/4)</f>
        <v>0</v>
      </c>
      <c r="I7">
        <f>I8*($D$7/4)</f>
        <v>0</v>
      </c>
      <c r="J7" s="132">
        <f>J8*($D$7/4)</f>
        <v>0</v>
      </c>
      <c r="K7" s="132">
        <f>SUM(G7:J7)</f>
        <v>0</v>
      </c>
      <c r="L7">
        <f>L8*($D$7/4)</f>
        <v>0</v>
      </c>
      <c r="M7">
        <f>M8*($D$7/4)</f>
        <v>0</v>
      </c>
      <c r="N7">
        <f>N8*($D$7/4)</f>
        <v>0</v>
      </c>
      <c r="O7" s="132">
        <f>O8*($D$7/4)</f>
        <v>0</v>
      </c>
      <c r="P7" s="132">
        <f>SUM(L7:O7)</f>
        <v>0</v>
      </c>
      <c r="Q7" s="134">
        <f>Q8*D7</f>
        <v>0</v>
      </c>
      <c r="R7" s="134">
        <f>R8*D7</f>
        <v>0</v>
      </c>
      <c r="S7" s="135">
        <f>S8*D7</f>
        <v>0</v>
      </c>
    </row>
    <row r="8" spans="3:19" ht="16" thickBot="1">
      <c r="C8" s="121"/>
      <c r="E8" s="178" t="s">
        <v>358</v>
      </c>
      <c r="F8" s="240">
        <v>0</v>
      </c>
      <c r="G8" s="236">
        <v>0</v>
      </c>
      <c r="H8" s="192">
        <v>0</v>
      </c>
      <c r="I8" s="192">
        <v>0</v>
      </c>
      <c r="J8" s="192">
        <v>0</v>
      </c>
      <c r="K8" s="134">
        <f>SUM(G8:J8)/4</f>
        <v>0</v>
      </c>
      <c r="L8" s="192">
        <v>0</v>
      </c>
      <c r="M8" s="192">
        <v>0</v>
      </c>
      <c r="N8" s="192">
        <v>0</v>
      </c>
      <c r="O8" s="192">
        <v>0</v>
      </c>
      <c r="P8" s="134">
        <f>SUM(L8:O8)/4</f>
        <v>0</v>
      </c>
      <c r="Q8" s="192">
        <v>0</v>
      </c>
      <c r="R8" s="192">
        <v>0</v>
      </c>
      <c r="S8" s="192">
        <v>0</v>
      </c>
    </row>
    <row r="9" spans="3:19" ht="16" thickBot="1">
      <c r="C9" s="121"/>
      <c r="D9" s="192"/>
      <c r="E9" s="340" t="s">
        <v>366</v>
      </c>
      <c r="F9" s="337"/>
      <c r="G9">
        <f>G10*($D$7/4)</f>
        <v>0</v>
      </c>
      <c r="H9">
        <f>H10*($D$7/4)</f>
        <v>0</v>
      </c>
      <c r="I9">
        <f>I10*($D$7/4)</f>
        <v>0</v>
      </c>
      <c r="J9" s="132">
        <f>J10*($D$7/4)</f>
        <v>0</v>
      </c>
      <c r="K9" s="132">
        <f>SUM(G9:J9)</f>
        <v>0</v>
      </c>
      <c r="L9">
        <f>L10*($D$7/4)</f>
        <v>0</v>
      </c>
      <c r="M9">
        <f>M10*($D$7/4)</f>
        <v>0</v>
      </c>
      <c r="N9">
        <f>N10*($D$7/4)</f>
        <v>0</v>
      </c>
      <c r="O9" s="132">
        <f>O10*($D$7/4)</f>
        <v>0</v>
      </c>
      <c r="P9" s="132">
        <f>SUM(L9:O9)</f>
        <v>0</v>
      </c>
      <c r="Q9">
        <f>Q10*D9</f>
        <v>0</v>
      </c>
      <c r="R9">
        <f>R10*D9</f>
        <v>0</v>
      </c>
      <c r="S9" s="259">
        <f>S10*D9</f>
        <v>0</v>
      </c>
    </row>
    <row r="10" spans="3:19" ht="16" thickBot="1">
      <c r="C10" s="121"/>
      <c r="E10" s="343" t="s">
        <v>358</v>
      </c>
      <c r="F10" s="240">
        <v>0</v>
      </c>
      <c r="G10" s="236">
        <v>0</v>
      </c>
      <c r="H10" s="192">
        <v>0</v>
      </c>
      <c r="I10" s="192">
        <v>0</v>
      </c>
      <c r="J10" s="192">
        <v>0</v>
      </c>
      <c r="K10" s="134">
        <f>SUM(G10:J10)/4</f>
        <v>0</v>
      </c>
      <c r="L10" s="236">
        <v>0</v>
      </c>
      <c r="M10" s="192">
        <v>0</v>
      </c>
      <c r="N10" s="192">
        <v>0</v>
      </c>
      <c r="O10" s="192">
        <v>0</v>
      </c>
      <c r="P10" s="134">
        <f>SUM(L10:O10)/4</f>
        <v>0</v>
      </c>
      <c r="Q10" s="192">
        <v>0</v>
      </c>
      <c r="R10" s="192">
        <v>0</v>
      </c>
      <c r="S10" s="192">
        <v>0</v>
      </c>
    </row>
    <row r="11" spans="3:19" ht="16" thickBot="1">
      <c r="C11" s="121"/>
      <c r="D11" s="192"/>
      <c r="E11" s="232" t="s">
        <v>202</v>
      </c>
      <c r="F11" s="365"/>
      <c r="G11" s="232">
        <f>G12*$D$11</f>
        <v>0</v>
      </c>
      <c r="H11" s="232">
        <f>H12*$D$11</f>
        <v>0</v>
      </c>
      <c r="I11" s="232">
        <f>I12*$D$11</f>
        <v>0</v>
      </c>
      <c r="J11" s="231">
        <f>J12*$D$11</f>
        <v>0</v>
      </c>
      <c r="K11" s="231">
        <f>J11</f>
        <v>0</v>
      </c>
      <c r="L11" s="232">
        <f>L12*$D$11</f>
        <v>0</v>
      </c>
      <c r="M11" s="232">
        <f>M12*$D$11</f>
        <v>0</v>
      </c>
      <c r="N11" s="232">
        <f>N12*$D$11</f>
        <v>0</v>
      </c>
      <c r="O11" s="231">
        <f>O12*$D$11</f>
        <v>0</v>
      </c>
      <c r="P11" s="231">
        <f>SUM(L11:O11)</f>
        <v>0</v>
      </c>
      <c r="Q11" s="233">
        <f>Q12*D11</f>
        <v>0</v>
      </c>
      <c r="R11" s="233">
        <f>R12*D11</f>
        <v>0</v>
      </c>
      <c r="S11" s="234">
        <f>S12*D11</f>
        <v>0</v>
      </c>
    </row>
    <row r="12" spans="3:19" ht="16" thickBot="1">
      <c r="C12" s="121"/>
      <c r="E12" s="232"/>
      <c r="F12" s="365"/>
      <c r="G12" s="232">
        <v>0</v>
      </c>
      <c r="H12" s="232">
        <v>0</v>
      </c>
      <c r="I12" s="232">
        <v>0</v>
      </c>
      <c r="J12" s="231">
        <v>0</v>
      </c>
      <c r="K12" s="231"/>
      <c r="L12" s="235">
        <v>0</v>
      </c>
      <c r="M12" s="232">
        <v>0</v>
      </c>
      <c r="N12" s="232">
        <v>0</v>
      </c>
      <c r="O12" s="231">
        <v>0</v>
      </c>
      <c r="P12" s="231"/>
      <c r="Q12" s="233">
        <v>0</v>
      </c>
      <c r="R12" s="233">
        <v>0</v>
      </c>
      <c r="S12" s="234">
        <v>0</v>
      </c>
    </row>
    <row r="13" spans="3:19" ht="16" thickBot="1">
      <c r="C13" s="121"/>
      <c r="D13" s="192"/>
      <c r="E13" t="s">
        <v>203</v>
      </c>
      <c r="F13" s="355">
        <f>F14*D13</f>
        <v>0</v>
      </c>
      <c r="G13">
        <f>G14*$D$13</f>
        <v>0</v>
      </c>
      <c r="H13">
        <f>H14*$D$13</f>
        <v>0</v>
      </c>
      <c r="I13">
        <f>I14*$D$13</f>
        <v>0</v>
      </c>
      <c r="J13" s="132">
        <f>J14*$D$13</f>
        <v>0</v>
      </c>
      <c r="K13" s="132">
        <f>$G$13</f>
        <v>0</v>
      </c>
      <c r="L13">
        <f>L14*$D$13</f>
        <v>0</v>
      </c>
      <c r="M13">
        <f>M14*$D$13</f>
        <v>0</v>
      </c>
      <c r="N13">
        <f>N14*$D$13</f>
        <v>0</v>
      </c>
      <c r="O13" s="132">
        <f>O14*$D$13</f>
        <v>0</v>
      </c>
      <c r="P13" s="132">
        <f>SUM(L13:O13)</f>
        <v>0</v>
      </c>
      <c r="Q13" s="134">
        <f>Q14*D13</f>
        <v>0</v>
      </c>
      <c r="R13" s="134">
        <f>R14*D13</f>
        <v>0</v>
      </c>
      <c r="S13" s="135">
        <f>S14*D13</f>
        <v>0</v>
      </c>
    </row>
    <row r="14" spans="3:19" ht="16" thickBot="1">
      <c r="C14" s="121"/>
      <c r="E14" s="178" t="s">
        <v>204</v>
      </c>
      <c r="F14" s="240">
        <v>0</v>
      </c>
      <c r="G14" s="236">
        <v>0</v>
      </c>
      <c r="H14" s="192">
        <v>0</v>
      </c>
      <c r="I14" s="192">
        <v>0</v>
      </c>
      <c r="J14" s="192">
        <v>0</v>
      </c>
      <c r="K14" s="132">
        <f>SUM(G14:J14)</f>
        <v>0</v>
      </c>
      <c r="L14" s="192">
        <v>0</v>
      </c>
      <c r="M14" s="192">
        <v>0</v>
      </c>
      <c r="N14" s="192">
        <v>0</v>
      </c>
      <c r="O14" s="192">
        <v>0</v>
      </c>
      <c r="P14" s="132">
        <f>SUM(L14:O14)</f>
        <v>0</v>
      </c>
      <c r="Q14" s="192">
        <v>0</v>
      </c>
      <c r="R14" s="192">
        <v>0</v>
      </c>
      <c r="S14" s="192">
        <v>0</v>
      </c>
    </row>
    <row r="15" spans="3:19">
      <c r="C15" s="121"/>
      <c r="E15" s="68" t="s">
        <v>205</v>
      </c>
      <c r="F15" s="366"/>
      <c r="G15" s="153">
        <f>G7+G9+G11+G13</f>
        <v>0</v>
      </c>
      <c r="H15" s="153">
        <f>H7+H9+H11+H13</f>
        <v>0</v>
      </c>
      <c r="I15" s="153">
        <f>I7+I9+I11+I13</f>
        <v>0</v>
      </c>
      <c r="J15" s="180">
        <f>J7+J9+J11+J13</f>
        <v>0</v>
      </c>
      <c r="K15" s="180"/>
      <c r="L15" s="153">
        <f>L7+L11+L13</f>
        <v>0</v>
      </c>
      <c r="M15" s="153">
        <f>M7+M11+M13</f>
        <v>0</v>
      </c>
      <c r="N15" s="153">
        <f>N7+N11+N13</f>
        <v>0</v>
      </c>
      <c r="O15" s="180">
        <f>O7+O11+O13</f>
        <v>0</v>
      </c>
      <c r="P15" s="180">
        <f>SUM(L15:O15)</f>
        <v>0</v>
      </c>
      <c r="Q15" s="156">
        <f>Q7+Q11+Q13</f>
        <v>0</v>
      </c>
      <c r="R15" s="156">
        <f>R7++R11+R13</f>
        <v>0</v>
      </c>
      <c r="S15" s="157">
        <f>S7+S13+S11+S13</f>
        <v>0</v>
      </c>
    </row>
    <row r="16" spans="3:19" ht="16" thickBot="1">
      <c r="C16" s="121"/>
      <c r="F16" s="355"/>
      <c r="J16" s="132"/>
      <c r="K16" s="132"/>
      <c r="L16" s="131"/>
      <c r="O16" s="132"/>
      <c r="P16" s="132"/>
      <c r="Q16" s="134"/>
      <c r="R16" s="134"/>
      <c r="S16" s="135"/>
    </row>
    <row r="17" spans="3:19" ht="16" thickBot="1">
      <c r="C17" s="127"/>
      <c r="D17" s="128" t="s">
        <v>31</v>
      </c>
      <c r="E17" s="129"/>
      <c r="F17" s="364">
        <f>F7+F9+F11+F13</f>
        <v>0</v>
      </c>
      <c r="G17" s="130">
        <f>G15</f>
        <v>0</v>
      </c>
      <c r="H17" s="130">
        <f>H15</f>
        <v>0</v>
      </c>
      <c r="I17" s="130">
        <f>I15</f>
        <v>0</v>
      </c>
      <c r="J17" s="130">
        <f>J15</f>
        <v>0</v>
      </c>
      <c r="K17" s="148">
        <f>SUM(G17:J17)</f>
        <v>0</v>
      </c>
      <c r="L17" s="130">
        <f>L15</f>
        <v>0</v>
      </c>
      <c r="M17" s="130">
        <f>M15</f>
        <v>0</v>
      </c>
      <c r="N17" s="130">
        <f>N15</f>
        <v>0</v>
      </c>
      <c r="O17" s="130">
        <f>O15</f>
        <v>0</v>
      </c>
      <c r="P17" s="148">
        <f>SUM(L17:O17)</f>
        <v>0</v>
      </c>
      <c r="Q17" s="148">
        <f>Q7+Q13+Q11+Q13</f>
        <v>0</v>
      </c>
      <c r="R17" s="148">
        <f>R15</f>
        <v>0</v>
      </c>
      <c r="S17" s="148">
        <f>S15</f>
        <v>0</v>
      </c>
    </row>
    <row r="18" spans="3:19" ht="16" thickBot="1">
      <c r="C18" s="122"/>
      <c r="D18" s="123"/>
      <c r="E18" s="123"/>
      <c r="F18" s="359"/>
      <c r="G18" s="123"/>
      <c r="H18" s="123"/>
      <c r="I18" s="123"/>
      <c r="J18" s="137"/>
      <c r="K18" s="137"/>
      <c r="L18" s="136"/>
      <c r="M18" s="123"/>
      <c r="N18" s="123"/>
      <c r="O18" s="123"/>
      <c r="P18" s="137"/>
      <c r="Q18" s="138"/>
      <c r="R18" s="138"/>
      <c r="S18" s="139"/>
    </row>
    <row r="20" spans="3:19" ht="16" thickBot="1"/>
    <row r="21" spans="3:19" ht="16" thickBot="1">
      <c r="C21" s="124" t="s">
        <v>355</v>
      </c>
      <c r="D21" s="125"/>
      <c r="E21" s="125"/>
      <c r="F21" s="125"/>
      <c r="G21" s="125"/>
      <c r="H21" s="125"/>
      <c r="I21" s="125"/>
      <c r="J21" s="125"/>
      <c r="K21" s="125"/>
      <c r="L21" s="125"/>
      <c r="M21" s="125"/>
      <c r="N21" s="125"/>
      <c r="O21" s="125"/>
      <c r="P21" s="125"/>
      <c r="Q21" s="125"/>
      <c r="R21" s="125"/>
      <c r="S21" s="126"/>
    </row>
    <row r="22" spans="3:19">
      <c r="C22" s="140"/>
      <c r="D22" s="141" t="s">
        <v>206</v>
      </c>
      <c r="E22" s="142"/>
      <c r="F22" s="353" t="s">
        <v>123</v>
      </c>
      <c r="G22" s="144" t="s">
        <v>14</v>
      </c>
      <c r="H22" s="144" t="s">
        <v>15</v>
      </c>
      <c r="I22" s="144" t="s">
        <v>16</v>
      </c>
      <c r="J22" s="144" t="s">
        <v>17</v>
      </c>
      <c r="K22" s="146" t="s">
        <v>124</v>
      </c>
      <c r="L22" s="143" t="s">
        <v>14</v>
      </c>
      <c r="M22" s="144" t="s">
        <v>15</v>
      </c>
      <c r="N22" s="144" t="s">
        <v>16</v>
      </c>
      <c r="O22" s="144" t="s">
        <v>17</v>
      </c>
      <c r="P22" s="146" t="s">
        <v>125</v>
      </c>
      <c r="Q22" s="146" t="s">
        <v>126</v>
      </c>
      <c r="R22" s="146" t="s">
        <v>127</v>
      </c>
      <c r="S22" s="147" t="s">
        <v>128</v>
      </c>
    </row>
    <row r="23" spans="3:19" ht="16" thickBot="1">
      <c r="C23" s="207" t="s">
        <v>135</v>
      </c>
      <c r="D23" s="141" t="s">
        <v>207</v>
      </c>
      <c r="E23" s="142"/>
      <c r="F23" s="354" t="s">
        <v>129</v>
      </c>
      <c r="G23" s="175"/>
      <c r="H23" s="175"/>
      <c r="I23" s="175"/>
      <c r="J23" s="175"/>
      <c r="K23" s="176"/>
      <c r="L23" s="174"/>
      <c r="M23" s="175"/>
      <c r="N23" s="175"/>
      <c r="O23" s="175"/>
      <c r="P23" s="176"/>
      <c r="Q23" s="176"/>
      <c r="R23" s="176"/>
      <c r="S23" s="177"/>
    </row>
    <row r="24" spans="3:19" ht="16" thickBot="1">
      <c r="C24" s="121"/>
      <c r="D24" s="192"/>
      <c r="E24" t="s">
        <v>208</v>
      </c>
      <c r="F24" s="355">
        <f>F25*D24</f>
        <v>0</v>
      </c>
      <c r="G24">
        <f>G25*($D$24/4)</f>
        <v>0</v>
      </c>
      <c r="H24">
        <f>H25*($D$24/4)</f>
        <v>0</v>
      </c>
      <c r="I24">
        <f>I25*($D$24/4)</f>
        <v>0</v>
      </c>
      <c r="J24" s="132">
        <f>J25*($D$24/4)</f>
        <v>0</v>
      </c>
      <c r="K24" s="134">
        <f>SUM(G24:J24)</f>
        <v>0</v>
      </c>
      <c r="L24">
        <f>L25*($D$24/4)</f>
        <v>0</v>
      </c>
      <c r="M24">
        <f>M25*($D$24/4)</f>
        <v>0</v>
      </c>
      <c r="N24">
        <f>N25*($D$24/4)</f>
        <v>0</v>
      </c>
      <c r="O24" s="132">
        <f>O25*($D$24/4)</f>
        <v>0</v>
      </c>
      <c r="P24" s="134">
        <f>SUM(L24:O24)</f>
        <v>0</v>
      </c>
      <c r="Q24" s="134">
        <f>Q25*$D$24</f>
        <v>0</v>
      </c>
      <c r="R24" s="134">
        <f>R25*$D$24</f>
        <v>0</v>
      </c>
      <c r="S24" s="135">
        <f>S25*D24</f>
        <v>0</v>
      </c>
    </row>
    <row r="25" spans="3:19" ht="16" thickBot="1">
      <c r="C25" s="121"/>
      <c r="E25" s="178" t="s">
        <v>358</v>
      </c>
      <c r="F25" s="356">
        <v>0</v>
      </c>
      <c r="G25" s="236">
        <v>0</v>
      </c>
      <c r="H25" s="192">
        <v>0</v>
      </c>
      <c r="I25" s="192">
        <v>0</v>
      </c>
      <c r="J25" s="192">
        <v>0</v>
      </c>
      <c r="K25" s="134">
        <f>SUM(G25:J25)/4</f>
        <v>0</v>
      </c>
      <c r="L25" s="192">
        <v>0</v>
      </c>
      <c r="M25" s="192">
        <v>0</v>
      </c>
      <c r="N25" s="192">
        <v>0</v>
      </c>
      <c r="O25" s="192">
        <v>0</v>
      </c>
      <c r="P25" s="134">
        <f>SUM(L25:O25)/4</f>
        <v>0</v>
      </c>
      <c r="Q25" s="192">
        <v>0</v>
      </c>
      <c r="R25" s="192">
        <v>0</v>
      </c>
      <c r="S25" s="192">
        <v>0</v>
      </c>
    </row>
    <row r="26" spans="3:19" ht="16" thickBot="1">
      <c r="C26" s="241"/>
      <c r="D26" s="208"/>
      <c r="E26" s="349" t="s">
        <v>209</v>
      </c>
      <c r="F26" s="357">
        <f>'Revenue Model Drivers'!E48*$D$26</f>
        <v>0</v>
      </c>
      <c r="G26">
        <f>'Revenue Model Drivers'!F48*$D$26</f>
        <v>0</v>
      </c>
      <c r="H26">
        <f>'Revenue Model Drivers'!G48*$D$26</f>
        <v>0</v>
      </c>
      <c r="I26">
        <f>'Revenue Model Drivers'!H48*$D$26</f>
        <v>0</v>
      </c>
      <c r="J26" s="132">
        <f>'Revenue Model Drivers'!I48*$D$26</f>
        <v>0</v>
      </c>
      <c r="K26" s="134">
        <f>SUM(G26:J26)</f>
        <v>0</v>
      </c>
      <c r="L26">
        <f>'Revenue Model Drivers'!K48*$D$26</f>
        <v>0</v>
      </c>
      <c r="M26">
        <f>'Revenue Model Drivers'!L48*$D$26</f>
        <v>0</v>
      </c>
      <c r="N26">
        <f>'Revenue Model Drivers'!M48*$D$26</f>
        <v>0</v>
      </c>
      <c r="O26">
        <f>'Revenue Model Drivers'!N48*$D$26</f>
        <v>0</v>
      </c>
      <c r="P26" s="134">
        <f>SUM(L26:O26)</f>
        <v>0</v>
      </c>
      <c r="Q26" s="134">
        <f>'Revenue Model Drivers'!P48*$D$26</f>
        <v>0</v>
      </c>
      <c r="R26" s="134">
        <f>'Revenue Model Drivers'!Q48*$D$26</f>
        <v>0</v>
      </c>
      <c r="S26" s="135">
        <f>'Revenue Model Drivers'!R48*$D$26</f>
        <v>0</v>
      </c>
    </row>
    <row r="27" spans="3:19" ht="16" thickBot="1">
      <c r="C27" s="121"/>
      <c r="E27" s="178" t="s">
        <v>359</v>
      </c>
      <c r="F27" s="358">
        <f>D26</f>
        <v>0</v>
      </c>
      <c r="G27" s="345">
        <f>$D$26</f>
        <v>0</v>
      </c>
      <c r="H27" s="345">
        <f t="shared" ref="H27:I27" si="1">$D$26</f>
        <v>0</v>
      </c>
      <c r="I27" s="345">
        <f t="shared" si="1"/>
        <v>0</v>
      </c>
      <c r="J27" s="346">
        <f>$D$26</f>
        <v>0</v>
      </c>
      <c r="K27" s="132"/>
      <c r="L27" s="344">
        <f>$D$26</f>
        <v>0</v>
      </c>
      <c r="M27" s="345">
        <f t="shared" ref="M27:N27" si="2">$D$26</f>
        <v>0</v>
      </c>
      <c r="N27" s="345">
        <f t="shared" si="2"/>
        <v>0</v>
      </c>
      <c r="O27" s="346">
        <f>$D$26</f>
        <v>0</v>
      </c>
      <c r="P27" s="131"/>
      <c r="Q27" s="347">
        <f>D26</f>
        <v>0</v>
      </c>
      <c r="R27" s="347">
        <f>D26</f>
        <v>0</v>
      </c>
      <c r="S27" s="348">
        <f>D26</f>
        <v>0</v>
      </c>
    </row>
    <row r="28" spans="3:19" ht="16" thickBot="1">
      <c r="C28" s="121"/>
      <c r="D28" s="192"/>
      <c r="E28" t="s">
        <v>210</v>
      </c>
      <c r="F28" s="355">
        <f>F29*D28</f>
        <v>0</v>
      </c>
      <c r="G28">
        <f>G29*($D$28/4)</f>
        <v>0</v>
      </c>
      <c r="H28">
        <f>H29*($D$28/4)</f>
        <v>0</v>
      </c>
      <c r="I28">
        <f>I29*($D$28/4)</f>
        <v>0</v>
      </c>
      <c r="J28" s="132">
        <f>J29*($D$28/4)</f>
        <v>0</v>
      </c>
      <c r="K28" s="134">
        <f t="shared" ref="K28:K30" si="3">SUM(G28:J28)</f>
        <v>0</v>
      </c>
      <c r="L28">
        <f>L29*($D$28/4)</f>
        <v>0</v>
      </c>
      <c r="M28">
        <f>M29*($D$28/4)</f>
        <v>0</v>
      </c>
      <c r="N28">
        <f>N29*($D$28/4)</f>
        <v>0</v>
      </c>
      <c r="O28" s="132">
        <f>O29*($D$28/4)</f>
        <v>0</v>
      </c>
      <c r="P28" s="134">
        <f>SUM(L28:O28)</f>
        <v>0</v>
      </c>
      <c r="Q28" s="134">
        <f>Q29*$D$28</f>
        <v>0</v>
      </c>
      <c r="R28" s="134">
        <f>R29*$D$28</f>
        <v>0</v>
      </c>
      <c r="S28" s="135">
        <f>S29*$D$28</f>
        <v>0</v>
      </c>
    </row>
    <row r="29" spans="3:19" ht="16" thickBot="1">
      <c r="C29" s="121"/>
      <c r="E29" s="178" t="s">
        <v>358</v>
      </c>
      <c r="F29" s="192">
        <v>0</v>
      </c>
      <c r="G29" s="236">
        <v>0</v>
      </c>
      <c r="H29" s="192">
        <v>0</v>
      </c>
      <c r="I29" s="192">
        <v>0</v>
      </c>
      <c r="J29" s="192">
        <v>0</v>
      </c>
      <c r="K29" s="134">
        <f>SUM(G29:J29)/4</f>
        <v>0</v>
      </c>
      <c r="L29" s="192">
        <v>0</v>
      </c>
      <c r="M29" s="192">
        <v>0</v>
      </c>
      <c r="N29" s="192">
        <v>0</v>
      </c>
      <c r="O29" s="192">
        <v>0</v>
      </c>
      <c r="P29" s="134">
        <f>SUM(L29:O29)/4</f>
        <v>0</v>
      </c>
      <c r="Q29" s="192">
        <v>0</v>
      </c>
      <c r="R29" s="192">
        <v>0</v>
      </c>
      <c r="S29" s="192">
        <v>0</v>
      </c>
    </row>
    <row r="30" spans="3:19" ht="16" thickBot="1">
      <c r="C30" s="121"/>
      <c r="D30" s="192"/>
      <c r="E30" s="349" t="s">
        <v>211</v>
      </c>
      <c r="F30" s="359">
        <f>F31*($D$30)</f>
        <v>0</v>
      </c>
      <c r="G30">
        <f>G31*($D$30/4)</f>
        <v>0</v>
      </c>
      <c r="H30">
        <f>H31*($D$30/4)</f>
        <v>0</v>
      </c>
      <c r="I30">
        <f>I31*($D$30/4)</f>
        <v>0</v>
      </c>
      <c r="J30">
        <f>J31*($D$30/4)</f>
        <v>0</v>
      </c>
      <c r="K30" s="134">
        <f t="shared" si="3"/>
        <v>0</v>
      </c>
      <c r="L30">
        <f>L31*($D$30/4)</f>
        <v>0</v>
      </c>
      <c r="M30">
        <f>M31*($D$30/4)</f>
        <v>0</v>
      </c>
      <c r="N30">
        <f>N31*($D$30/4)</f>
        <v>0</v>
      </c>
      <c r="O30">
        <f>O31*($D$30/4)</f>
        <v>0</v>
      </c>
      <c r="P30" s="134">
        <f>SUM(L30:O30)</f>
        <v>0</v>
      </c>
      <c r="Q30">
        <f>Q31*D30</f>
        <v>0</v>
      </c>
      <c r="R30">
        <f>R31*D30</f>
        <v>0</v>
      </c>
      <c r="S30" s="259">
        <f>S31*D30</f>
        <v>0</v>
      </c>
    </row>
    <row r="31" spans="3:19" ht="16" thickBot="1">
      <c r="C31" s="121"/>
      <c r="E31" s="178"/>
      <c r="F31" s="240">
        <v>0</v>
      </c>
      <c r="G31" s="236">
        <v>0</v>
      </c>
      <c r="H31" s="192">
        <v>0</v>
      </c>
      <c r="I31" s="192">
        <v>0</v>
      </c>
      <c r="J31" s="192">
        <v>0</v>
      </c>
      <c r="K31" s="134">
        <f>SUM(G31:J31)/4</f>
        <v>0</v>
      </c>
      <c r="L31" s="192">
        <v>0</v>
      </c>
      <c r="M31" s="192">
        <v>0</v>
      </c>
      <c r="N31" s="192">
        <v>0</v>
      </c>
      <c r="O31" s="192">
        <v>0</v>
      </c>
      <c r="P31" s="134">
        <f>SUM(L31:O31)/4</f>
        <v>0</v>
      </c>
      <c r="Q31" s="192">
        <v>0</v>
      </c>
      <c r="R31" s="192">
        <v>0</v>
      </c>
      <c r="S31" s="192">
        <v>0</v>
      </c>
    </row>
    <row r="32" spans="3:19" ht="16" thickBot="1">
      <c r="C32" s="121"/>
      <c r="D32" s="192"/>
      <c r="E32" t="s">
        <v>212</v>
      </c>
      <c r="F32" s="360">
        <f>F33*D32</f>
        <v>0</v>
      </c>
      <c r="G32">
        <f>G33*($D$7/4)</f>
        <v>0</v>
      </c>
      <c r="H32">
        <f>H33*($D$7/4)</f>
        <v>0</v>
      </c>
      <c r="I32">
        <f>I33*($D$7/4)</f>
        <v>0</v>
      </c>
      <c r="J32" s="132">
        <f>J33*($D$7/4)</f>
        <v>0</v>
      </c>
      <c r="K32" s="132">
        <f>SUM(G32:J32)</f>
        <v>0</v>
      </c>
      <c r="L32">
        <f>L33*($D$7/4)</f>
        <v>0</v>
      </c>
      <c r="M32">
        <f>M33*($D$7/4)</f>
        <v>0</v>
      </c>
      <c r="N32">
        <f>N33*($D$7/4)</f>
        <v>0</v>
      </c>
      <c r="O32" s="132">
        <f>O33*($D$7/4)</f>
        <v>0</v>
      </c>
      <c r="P32" s="132">
        <f>SUM(L32:O32)</f>
        <v>0</v>
      </c>
      <c r="Q32">
        <f>Q33*D32</f>
        <v>0</v>
      </c>
      <c r="R32">
        <f>R33*D32</f>
        <v>0</v>
      </c>
      <c r="S32" s="259">
        <f>S33*D32</f>
        <v>0</v>
      </c>
    </row>
    <row r="33" spans="1:21" ht="16" thickBot="1">
      <c r="C33" s="121"/>
      <c r="E33" s="178" t="s">
        <v>358</v>
      </c>
      <c r="F33" s="240">
        <v>0</v>
      </c>
      <c r="G33" s="236">
        <v>0</v>
      </c>
      <c r="H33" s="192">
        <v>0</v>
      </c>
      <c r="I33" s="192">
        <v>0</v>
      </c>
      <c r="J33" s="192">
        <v>0</v>
      </c>
      <c r="K33" s="134">
        <f>SUM(G33:J33)/4</f>
        <v>0</v>
      </c>
      <c r="L33" s="236">
        <v>0</v>
      </c>
      <c r="M33" s="192">
        <v>0</v>
      </c>
      <c r="N33" s="192">
        <v>0</v>
      </c>
      <c r="O33" s="192">
        <v>0</v>
      </c>
      <c r="P33" s="134">
        <f>SUM(L33:O33)/4</f>
        <v>0</v>
      </c>
      <c r="Q33" s="192">
        <v>0</v>
      </c>
      <c r="R33" s="192">
        <v>0</v>
      </c>
      <c r="S33" s="192">
        <v>0</v>
      </c>
    </row>
    <row r="34" spans="1:21" ht="16" thickBot="1">
      <c r="C34" s="121"/>
      <c r="D34" s="192"/>
      <c r="E34" s="340" t="s">
        <v>387</v>
      </c>
      <c r="F34" s="337">
        <f>F35*D34</f>
        <v>0</v>
      </c>
      <c r="G34">
        <f>G35*($D$7/4)</f>
        <v>0</v>
      </c>
      <c r="H34">
        <f>H35*($D$7/4)</f>
        <v>0</v>
      </c>
      <c r="I34">
        <f>I35*($D$7/4)</f>
        <v>0</v>
      </c>
      <c r="J34" s="132">
        <f>J35*($D$7/4)</f>
        <v>0</v>
      </c>
      <c r="K34" s="132">
        <f>SUM(G34:J34)</f>
        <v>0</v>
      </c>
      <c r="L34">
        <f>L35*($D$7/4)</f>
        <v>0</v>
      </c>
      <c r="M34">
        <f>M35*($D$7/4)</f>
        <v>0</v>
      </c>
      <c r="N34">
        <f>N35*($D$7/4)</f>
        <v>0</v>
      </c>
      <c r="O34" s="132">
        <f>O35*($D$7/4)</f>
        <v>0</v>
      </c>
      <c r="P34" s="132">
        <f>SUM(L34:O34)</f>
        <v>0</v>
      </c>
      <c r="Q34">
        <f>Q35*D34</f>
        <v>0</v>
      </c>
      <c r="R34">
        <f>R35*D34</f>
        <v>0</v>
      </c>
      <c r="S34" s="259">
        <f>S35*D34</f>
        <v>0</v>
      </c>
    </row>
    <row r="35" spans="1:21" ht="16" thickBot="1">
      <c r="C35" s="121"/>
      <c r="E35" s="343" t="s">
        <v>358</v>
      </c>
      <c r="F35" s="240">
        <v>0</v>
      </c>
      <c r="G35" s="236">
        <v>0</v>
      </c>
      <c r="H35" s="192">
        <v>0</v>
      </c>
      <c r="I35" s="192">
        <v>0</v>
      </c>
      <c r="J35" s="192">
        <v>0</v>
      </c>
      <c r="K35" s="134">
        <f>SUM(G35:J35)/4</f>
        <v>0</v>
      </c>
      <c r="L35" s="236">
        <v>0</v>
      </c>
      <c r="M35" s="192">
        <v>0</v>
      </c>
      <c r="N35" s="192">
        <v>0</v>
      </c>
      <c r="O35" s="192">
        <v>0</v>
      </c>
      <c r="P35" s="134">
        <f>SUM(L35:O35)/4</f>
        <v>0</v>
      </c>
      <c r="Q35" s="192">
        <v>0</v>
      </c>
      <c r="R35" s="192">
        <v>0</v>
      </c>
      <c r="S35" s="192">
        <v>0</v>
      </c>
    </row>
    <row r="36" spans="1:21" ht="16" thickBot="1">
      <c r="C36" s="121"/>
      <c r="E36" s="343"/>
      <c r="F36" s="337"/>
      <c r="K36" s="134"/>
      <c r="P36" s="134"/>
      <c r="S36" s="259"/>
    </row>
    <row r="37" spans="1:21">
      <c r="C37" s="121"/>
      <c r="E37" s="68" t="s">
        <v>213</v>
      </c>
      <c r="F37" s="361">
        <f>F24+F26+F28+F30+F32+F34</f>
        <v>0</v>
      </c>
      <c r="G37" s="153">
        <f>G24+G26+G28+G30+G32+G34</f>
        <v>0</v>
      </c>
      <c r="H37" s="153">
        <f>H24+H26+H28+H30+H32+H34</f>
        <v>0</v>
      </c>
      <c r="I37" s="153">
        <f>I24+I26+I28+I30+I32+I34</f>
        <v>0</v>
      </c>
      <c r="J37" s="153">
        <f>J24+J26+J28+J30+J32+J34</f>
        <v>0</v>
      </c>
      <c r="K37" s="156">
        <f>SUM(G37:J37)</f>
        <v>0</v>
      </c>
      <c r="L37" s="153">
        <f>L24+L26+L28+L30+L32+L34</f>
        <v>0</v>
      </c>
      <c r="M37" s="153">
        <f>M24+M26+M28+M30+M32+M34</f>
        <v>0</v>
      </c>
      <c r="N37" s="153">
        <f>N24+N26+N28+N30+N32+N34</f>
        <v>0</v>
      </c>
      <c r="O37" s="153">
        <f>O24+O26+O28+O30+O32+O34</f>
        <v>0</v>
      </c>
      <c r="P37" s="156">
        <f>SUM(L37:O37)</f>
        <v>0</v>
      </c>
      <c r="Q37" s="156">
        <f>Q24+Q26+Q28+Q30+Q32+Q34</f>
        <v>0</v>
      </c>
      <c r="R37" s="156">
        <f>R24+R26+R28+R30+R32+R34</f>
        <v>0</v>
      </c>
      <c r="S37" s="157">
        <f>S24+S26+S28+S30+S32+S34</f>
        <v>0</v>
      </c>
    </row>
    <row r="38" spans="1:21">
      <c r="C38" s="121"/>
      <c r="D38" s="118"/>
      <c r="F38" s="355"/>
      <c r="G38" s="152"/>
      <c r="H38" s="152"/>
      <c r="I38" s="152"/>
      <c r="J38" s="226"/>
      <c r="K38" s="158"/>
      <c r="L38" s="152"/>
      <c r="M38" s="152"/>
      <c r="N38" s="152"/>
      <c r="O38" s="152"/>
      <c r="P38" s="158"/>
      <c r="Q38" s="158"/>
      <c r="R38" s="158"/>
      <c r="S38" s="161"/>
    </row>
    <row r="39" spans="1:21" ht="16" thickBot="1">
      <c r="C39" s="217" t="s">
        <v>135</v>
      </c>
      <c r="D39" s="218">
        <v>1000</v>
      </c>
      <c r="E39">
        <v>1000</v>
      </c>
      <c r="F39" s="355"/>
      <c r="G39" s="152"/>
      <c r="H39" s="152"/>
      <c r="I39" s="152"/>
      <c r="J39" s="227"/>
      <c r="K39" s="158"/>
      <c r="L39" s="152"/>
      <c r="M39" s="152"/>
      <c r="N39" s="152"/>
      <c r="O39" s="152"/>
      <c r="P39" s="158"/>
      <c r="Q39" s="158"/>
      <c r="R39" s="158"/>
      <c r="S39" s="161"/>
      <c r="U39" t="s">
        <v>214</v>
      </c>
    </row>
    <row r="40" spans="1:21" ht="16" thickBot="1">
      <c r="C40" s="216">
        <v>1.4999999999999999E-2</v>
      </c>
      <c r="D40" s="192"/>
      <c r="E40" t="s">
        <v>136</v>
      </c>
      <c r="F40" s="355"/>
      <c r="G40" s="187">
        <f>G41*$D$40</f>
        <v>0</v>
      </c>
      <c r="H40" s="187">
        <f>H41*$D$40</f>
        <v>0</v>
      </c>
      <c r="I40" s="187">
        <f>I41*$D$40</f>
        <v>0</v>
      </c>
      <c r="J40" s="225">
        <f>J41*$D$40</f>
        <v>0</v>
      </c>
      <c r="K40" s="134">
        <f t="shared" ref="K40:K49" si="4">SUM(G40:J40)</f>
        <v>0</v>
      </c>
      <c r="L40" s="187">
        <f>L41*$D$40</f>
        <v>0</v>
      </c>
      <c r="M40" s="187">
        <f>M41*$D$40</f>
        <v>0</v>
      </c>
      <c r="N40" s="187">
        <f>N41*$D$40</f>
        <v>0</v>
      </c>
      <c r="O40" s="187">
        <f>O41*$D$40</f>
        <v>0</v>
      </c>
      <c r="P40" s="134">
        <f t="shared" ref="P40:P49" si="5">SUM(L40:O40)</f>
        <v>0</v>
      </c>
      <c r="Q40" s="160">
        <f>Q41*D40</f>
        <v>0</v>
      </c>
      <c r="R40" s="160">
        <f>R41*D40</f>
        <v>0</v>
      </c>
      <c r="S40" s="223">
        <f>S41*D40</f>
        <v>0</v>
      </c>
      <c r="U40" t="s">
        <v>136</v>
      </c>
    </row>
    <row r="41" spans="1:21" ht="16" thickBot="1">
      <c r="C41" s="121"/>
      <c r="E41" s="178" t="s">
        <v>215</v>
      </c>
      <c r="F41" s="192">
        <v>0</v>
      </c>
      <c r="G41" s="236">
        <v>0</v>
      </c>
      <c r="H41" s="192">
        <v>0</v>
      </c>
      <c r="I41" s="192">
        <v>0</v>
      </c>
      <c r="J41" s="192">
        <v>0</v>
      </c>
      <c r="K41" s="224">
        <f t="shared" si="4"/>
        <v>0</v>
      </c>
      <c r="L41" s="192">
        <v>0</v>
      </c>
      <c r="M41" s="192">
        <v>0</v>
      </c>
      <c r="N41" s="192">
        <v>0</v>
      </c>
      <c r="O41" s="192">
        <v>0</v>
      </c>
      <c r="P41" s="224">
        <f t="shared" si="5"/>
        <v>0</v>
      </c>
      <c r="Q41" s="192">
        <v>0</v>
      </c>
      <c r="R41" s="192">
        <v>0</v>
      </c>
      <c r="S41" s="192">
        <v>0</v>
      </c>
      <c r="U41" t="s">
        <v>138</v>
      </c>
    </row>
    <row r="42" spans="1:21" ht="16" thickBot="1">
      <c r="A42" s="198" t="s">
        <v>396</v>
      </c>
      <c r="C42" s="216">
        <v>0.01</v>
      </c>
      <c r="D42" s="192"/>
      <c r="E42" t="s">
        <v>138</v>
      </c>
      <c r="F42" s="355"/>
      <c r="G42" s="187">
        <f>G43*$D$42</f>
        <v>0</v>
      </c>
      <c r="H42" s="187">
        <f>H43*$D$42</f>
        <v>0</v>
      </c>
      <c r="I42" s="187">
        <f>I43*$D$42</f>
        <v>0</v>
      </c>
      <c r="J42" s="225">
        <f>J43*$D$42</f>
        <v>0</v>
      </c>
      <c r="K42" s="134">
        <f t="shared" si="4"/>
        <v>0</v>
      </c>
      <c r="L42" s="187">
        <f>L43*$D$42</f>
        <v>0</v>
      </c>
      <c r="M42" s="187">
        <f>M43*$D$42</f>
        <v>0</v>
      </c>
      <c r="N42" s="187">
        <f>N43*$D$42</f>
        <v>0</v>
      </c>
      <c r="O42" s="187">
        <f>O43*$D$42</f>
        <v>0</v>
      </c>
      <c r="P42" s="134">
        <f t="shared" si="5"/>
        <v>0</v>
      </c>
      <c r="Q42" s="160">
        <f>Q43*D42</f>
        <v>0</v>
      </c>
      <c r="R42" s="160">
        <f>R43*D42</f>
        <v>0</v>
      </c>
      <c r="S42" s="223">
        <f>S43*D42</f>
        <v>0</v>
      </c>
      <c r="U42" t="s">
        <v>139</v>
      </c>
    </row>
    <row r="43" spans="1:21" ht="16" thickBot="1">
      <c r="A43" s="198" t="s">
        <v>397</v>
      </c>
      <c r="C43" s="121"/>
      <c r="E43" s="178" t="s">
        <v>216</v>
      </c>
      <c r="F43" s="192">
        <v>0</v>
      </c>
      <c r="G43" s="236">
        <v>0</v>
      </c>
      <c r="H43" s="192">
        <v>0</v>
      </c>
      <c r="I43" s="192">
        <v>0</v>
      </c>
      <c r="J43" s="192">
        <v>0</v>
      </c>
      <c r="K43" s="224">
        <f t="shared" si="4"/>
        <v>0</v>
      </c>
      <c r="L43" s="192">
        <v>0</v>
      </c>
      <c r="M43" s="192">
        <v>0</v>
      </c>
      <c r="N43" s="192">
        <v>0</v>
      </c>
      <c r="O43" s="192">
        <v>0</v>
      </c>
      <c r="P43" s="224">
        <f t="shared" si="5"/>
        <v>0</v>
      </c>
      <c r="Q43" s="192">
        <v>0</v>
      </c>
      <c r="R43" s="192">
        <v>0</v>
      </c>
      <c r="S43" s="192">
        <v>0</v>
      </c>
      <c r="U43" t="s">
        <v>140</v>
      </c>
    </row>
    <row r="44" spans="1:21" ht="16" thickBot="1">
      <c r="A44" s="198"/>
      <c r="C44" s="216">
        <v>0.02</v>
      </c>
      <c r="D44" s="192"/>
      <c r="E44" t="s">
        <v>217</v>
      </c>
      <c r="F44" s="355"/>
      <c r="G44" s="187">
        <f>G45*$D$44</f>
        <v>0</v>
      </c>
      <c r="H44" s="187">
        <f>H45*$D$44</f>
        <v>0</v>
      </c>
      <c r="I44" s="187">
        <f>I45*$D$44</f>
        <v>0</v>
      </c>
      <c r="J44" s="225">
        <f>J45*$D$44</f>
        <v>0</v>
      </c>
      <c r="K44" s="134">
        <f t="shared" si="4"/>
        <v>0</v>
      </c>
      <c r="L44" s="187">
        <f>L45*$D$44</f>
        <v>0</v>
      </c>
      <c r="M44" s="187">
        <f>M45*$D$44</f>
        <v>0</v>
      </c>
      <c r="N44" s="187">
        <f>N45*$D$44</f>
        <v>0</v>
      </c>
      <c r="O44" s="187">
        <f>O45*$D$44</f>
        <v>0</v>
      </c>
      <c r="P44" s="134">
        <f t="shared" si="5"/>
        <v>0</v>
      </c>
      <c r="Q44" s="160">
        <f>Q45*D44</f>
        <v>0</v>
      </c>
      <c r="R44" s="160">
        <f>R45*D44</f>
        <v>0</v>
      </c>
      <c r="S44" s="223">
        <f>S45*D44</f>
        <v>0</v>
      </c>
    </row>
    <row r="45" spans="1:21" ht="16" thickBot="1">
      <c r="A45" s="198"/>
      <c r="C45" s="121"/>
      <c r="E45" s="178" t="s">
        <v>215</v>
      </c>
      <c r="F45" s="192">
        <v>0</v>
      </c>
      <c r="G45" s="236">
        <v>0</v>
      </c>
      <c r="H45" s="192">
        <v>0</v>
      </c>
      <c r="I45" s="192">
        <v>0</v>
      </c>
      <c r="J45" s="192">
        <v>0</v>
      </c>
      <c r="K45" s="224">
        <f t="shared" si="4"/>
        <v>0</v>
      </c>
      <c r="L45" s="192">
        <v>0</v>
      </c>
      <c r="M45" s="192">
        <v>0</v>
      </c>
      <c r="N45" s="192">
        <v>0</v>
      </c>
      <c r="O45" s="192">
        <v>0</v>
      </c>
      <c r="P45" s="389">
        <f t="shared" si="5"/>
        <v>0</v>
      </c>
      <c r="Q45" s="390">
        <v>0</v>
      </c>
      <c r="R45" s="192">
        <v>0</v>
      </c>
      <c r="S45" s="192">
        <v>0</v>
      </c>
    </row>
    <row r="46" spans="1:21" ht="16" thickBot="1">
      <c r="A46" s="198"/>
      <c r="C46" s="121"/>
      <c r="D46" s="192"/>
      <c r="E46" t="s">
        <v>218</v>
      </c>
      <c r="F46" s="355"/>
      <c r="G46">
        <f>G47*$D$46/4</f>
        <v>0</v>
      </c>
      <c r="H46">
        <f>H47*$D$46/4</f>
        <v>0</v>
      </c>
      <c r="I46">
        <f>I47*$D$46/4</f>
        <v>0</v>
      </c>
      <c r="J46" s="132">
        <f>J47*$D$46/4</f>
        <v>0</v>
      </c>
      <c r="K46" s="134">
        <f t="shared" si="4"/>
        <v>0</v>
      </c>
      <c r="L46">
        <f>L47*$D$46/4</f>
        <v>0</v>
      </c>
      <c r="M46">
        <f>M47*$D$46/4</f>
        <v>0</v>
      </c>
      <c r="N46">
        <f>N47*$D$46/4</f>
        <v>0</v>
      </c>
      <c r="O46">
        <f>O47*$D$46/4</f>
        <v>0</v>
      </c>
      <c r="P46" s="134">
        <f t="shared" si="5"/>
        <v>0</v>
      </c>
      <c r="Q46" s="160">
        <f>Q47*D46</f>
        <v>0</v>
      </c>
      <c r="R46" s="160">
        <f>R47*D46</f>
        <v>0</v>
      </c>
      <c r="S46" s="223">
        <f>S47*D46</f>
        <v>0</v>
      </c>
    </row>
    <row r="47" spans="1:21" ht="16" thickBot="1">
      <c r="A47" s="198"/>
      <c r="C47" s="121"/>
      <c r="E47" s="178" t="s">
        <v>219</v>
      </c>
      <c r="F47" s="337">
        <v>0</v>
      </c>
      <c r="G47" s="264">
        <f>G25+G29+G31+G35</f>
        <v>0</v>
      </c>
      <c r="H47" s="264">
        <f>H25+H29+H31+H35</f>
        <v>0</v>
      </c>
      <c r="I47" s="264">
        <f>I25+I29+I31+I35</f>
        <v>0</v>
      </c>
      <c r="J47" s="264">
        <f>J25+J29+J31+J35</f>
        <v>0</v>
      </c>
      <c r="K47" s="224">
        <f>SUM(G47:J47)/4</f>
        <v>0</v>
      </c>
      <c r="L47" s="264">
        <f>L25+L29+L31+L35</f>
        <v>0</v>
      </c>
      <c r="M47" s="264">
        <f>M25+M29+M31+M35</f>
        <v>0</v>
      </c>
      <c r="N47" s="264">
        <f>N25+N29+N31+N35</f>
        <v>0</v>
      </c>
      <c r="O47" s="264">
        <f>O25+O29+O31+O35</f>
        <v>0</v>
      </c>
      <c r="P47" s="224">
        <f>SUM(L47:O47)/4</f>
        <v>0</v>
      </c>
      <c r="Q47" s="373">
        <f>SUM(Q25+Q29+Q31+Q35)</f>
        <v>0</v>
      </c>
      <c r="R47" s="373">
        <f>SUM(R25+R29+R31+R35)</f>
        <v>0</v>
      </c>
      <c r="S47" s="373">
        <f>SUM(S25+S29+S31+S35)</f>
        <v>0</v>
      </c>
    </row>
    <row r="48" spans="1:21" ht="16" thickBot="1">
      <c r="A48" s="198"/>
      <c r="C48" s="216">
        <v>0.05</v>
      </c>
      <c r="D48" s="338"/>
      <c r="E48" t="s">
        <v>140</v>
      </c>
      <c r="F48" s="355"/>
      <c r="G48" s="187">
        <f>G49*$D$48</f>
        <v>0</v>
      </c>
      <c r="H48" s="187">
        <f>H49*$D$48</f>
        <v>0</v>
      </c>
      <c r="I48" s="187">
        <f>I49*$D$48</f>
        <v>0</v>
      </c>
      <c r="J48" s="225">
        <f>J49*$D$48</f>
        <v>0</v>
      </c>
      <c r="K48" s="134">
        <f t="shared" si="4"/>
        <v>0</v>
      </c>
      <c r="L48" s="187">
        <f>L49*$D$48</f>
        <v>0</v>
      </c>
      <c r="M48" s="187">
        <f>M49*$D$48</f>
        <v>0</v>
      </c>
      <c r="N48" s="187">
        <f>N49*$D$48</f>
        <v>0</v>
      </c>
      <c r="O48" s="187">
        <f>O49*$D$48</f>
        <v>0</v>
      </c>
      <c r="P48" s="134">
        <f t="shared" si="5"/>
        <v>0</v>
      </c>
      <c r="Q48" s="160">
        <f>Q49*D48</f>
        <v>0</v>
      </c>
      <c r="R48" s="160">
        <f>R49*D48</f>
        <v>0</v>
      </c>
      <c r="S48" s="223">
        <f>S49*D48</f>
        <v>0</v>
      </c>
    </row>
    <row r="49" spans="1:20" ht="16" thickBot="1">
      <c r="A49" s="198"/>
      <c r="C49" s="121"/>
      <c r="E49" s="178" t="s">
        <v>220</v>
      </c>
      <c r="F49" s="192">
        <v>0</v>
      </c>
      <c r="G49" s="236">
        <v>0</v>
      </c>
      <c r="H49" s="192">
        <v>0</v>
      </c>
      <c r="I49" s="192">
        <v>0</v>
      </c>
      <c r="J49" s="192">
        <v>0</v>
      </c>
      <c r="K49" s="224">
        <f t="shared" si="4"/>
        <v>0</v>
      </c>
      <c r="L49" s="192">
        <v>0</v>
      </c>
      <c r="M49" s="192">
        <v>0</v>
      </c>
      <c r="N49" s="192">
        <v>0</v>
      </c>
      <c r="O49" s="192">
        <v>0</v>
      </c>
      <c r="P49" s="224">
        <f t="shared" si="5"/>
        <v>0</v>
      </c>
      <c r="Q49" s="192">
        <v>0</v>
      </c>
      <c r="R49" s="192">
        <v>0</v>
      </c>
      <c r="S49" s="192">
        <v>0</v>
      </c>
    </row>
    <row r="50" spans="1:20" ht="16" thickBot="1">
      <c r="A50" s="198"/>
      <c r="C50" s="121"/>
      <c r="E50" s="178"/>
      <c r="F50" s="379"/>
      <c r="K50" s="341"/>
      <c r="P50" s="341"/>
      <c r="Q50" s="380"/>
      <c r="R50" s="380"/>
      <c r="S50" s="259"/>
    </row>
    <row r="51" spans="1:20" ht="16" thickBot="1">
      <c r="A51" s="198"/>
      <c r="C51" s="381"/>
      <c r="D51" s="208"/>
      <c r="E51" s="382" t="s">
        <v>368</v>
      </c>
      <c r="F51" s="220">
        <f>$D$51*'Revenue Model Drivers'!E62</f>
        <v>0</v>
      </c>
      <c r="G51" s="383">
        <f>$D$51*'Revenue Model Drivers'!F13</f>
        <v>0</v>
      </c>
      <c r="H51" s="383">
        <f>$D$51*'Revenue Model Drivers'!G13</f>
        <v>0</v>
      </c>
      <c r="I51" s="383">
        <f>$D$51*'Revenue Model Drivers'!H13</f>
        <v>0</v>
      </c>
      <c r="J51" s="383">
        <f>$D$51*'Revenue Model Drivers'!I13</f>
        <v>0</v>
      </c>
      <c r="K51" s="384">
        <f t="shared" ref="K51" si="6">SUM(G51:J51)</f>
        <v>0</v>
      </c>
      <c r="L51" s="383">
        <f>$D$51*'Revenue Model Drivers'!K13</f>
        <v>0</v>
      </c>
      <c r="M51" s="383">
        <f>$D$51*'Revenue Model Drivers'!L13</f>
        <v>0</v>
      </c>
      <c r="N51" s="383">
        <f>$D$51*'Revenue Model Drivers'!M13</f>
        <v>0</v>
      </c>
      <c r="O51" s="383">
        <f>$D$51*'Revenue Model Drivers'!N13</f>
        <v>0</v>
      </c>
      <c r="P51" s="384">
        <f t="shared" ref="P51" si="7">SUM(L51:O51)</f>
        <v>0</v>
      </c>
      <c r="Q51" s="371">
        <f>$D$51*'Revenue Model Drivers'!P13</f>
        <v>0</v>
      </c>
      <c r="R51" s="371">
        <f>$D$51*'Revenue Model Drivers'!Q13</f>
        <v>0</v>
      </c>
      <c r="S51" s="385">
        <f>$D$51*'Revenue Model Drivers'!R13</f>
        <v>0</v>
      </c>
    </row>
    <row r="52" spans="1:20" ht="16" thickBot="1">
      <c r="A52" s="198"/>
      <c r="C52" s="121"/>
      <c r="E52" s="178" t="s">
        <v>201</v>
      </c>
      <c r="F52" s="220">
        <v>0</v>
      </c>
      <c r="G52" s="264">
        <f>'Revenue Model Drivers'!F10</f>
        <v>0</v>
      </c>
      <c r="H52" s="264">
        <f>'Revenue Model Drivers'!G10</f>
        <v>0</v>
      </c>
      <c r="I52" s="264">
        <f>'Revenue Model Drivers'!H10</f>
        <v>0</v>
      </c>
      <c r="J52" s="264">
        <f>'Revenue Model Drivers'!I10</f>
        <v>0</v>
      </c>
      <c r="K52" s="224">
        <f>SUM(G52:J52)</f>
        <v>0</v>
      </c>
      <c r="L52" s="264">
        <f>'Revenue Model Drivers'!K10</f>
        <v>0</v>
      </c>
      <c r="M52" s="264">
        <f>'Revenue Model Drivers'!L10</f>
        <v>0</v>
      </c>
      <c r="N52" s="264">
        <f>'Revenue Model Drivers'!M10</f>
        <v>0</v>
      </c>
      <c r="O52" s="264">
        <f>'Revenue Model Drivers'!N10</f>
        <v>0</v>
      </c>
      <c r="P52" s="224">
        <f t="shared" ref="P52:P53" si="8">SUM(L52:O52)</f>
        <v>0</v>
      </c>
      <c r="Q52" s="264">
        <f>'Revenue Model Drivers'!P10</f>
        <v>0</v>
      </c>
      <c r="R52" s="264">
        <f>'Revenue Model Drivers'!Q10</f>
        <v>0</v>
      </c>
      <c r="S52" s="264">
        <f>'Revenue Model Drivers'!R10</f>
        <v>0</v>
      </c>
    </row>
    <row r="53" spans="1:20" ht="16" thickBot="1">
      <c r="A53" s="198" t="s">
        <v>398</v>
      </c>
      <c r="C53" s="216"/>
      <c r="D53" s="192"/>
      <c r="E53" s="340" t="s">
        <v>388</v>
      </c>
      <c r="F53" s="220"/>
      <c r="G53" s="187">
        <f>G54*$D$53</f>
        <v>0</v>
      </c>
      <c r="H53" s="187">
        <f>H54*$D$53</f>
        <v>0</v>
      </c>
      <c r="I53" s="187">
        <f>I54*$D$53</f>
        <v>0</v>
      </c>
      <c r="J53" s="225">
        <f>J54*$D$53</f>
        <v>0</v>
      </c>
      <c r="K53" s="134">
        <f t="shared" ref="K53" si="9">SUM(G53:J53)</f>
        <v>0</v>
      </c>
      <c r="L53" s="187">
        <f>L54*$D$53</f>
        <v>0</v>
      </c>
      <c r="M53" s="187">
        <f>M54*$D$53</f>
        <v>0</v>
      </c>
      <c r="N53" s="187">
        <f>N54*$D$53</f>
        <v>0</v>
      </c>
      <c r="O53" s="225">
        <f>O54*$D$53</f>
        <v>0</v>
      </c>
      <c r="P53" s="134">
        <f t="shared" si="8"/>
        <v>0</v>
      </c>
      <c r="Q53" s="342">
        <f>Q54*D53</f>
        <v>0</v>
      </c>
      <c r="R53">
        <f>R54*D53</f>
        <v>0</v>
      </c>
      <c r="S53" s="259">
        <f>S54*D53</f>
        <v>0</v>
      </c>
    </row>
    <row r="54" spans="1:20" ht="16" thickBot="1">
      <c r="A54" s="198"/>
      <c r="C54" s="122"/>
      <c r="D54" s="123"/>
      <c r="E54" s="386" t="s">
        <v>367</v>
      </c>
      <c r="F54" s="192">
        <v>0</v>
      </c>
      <c r="G54" s="236">
        <v>0</v>
      </c>
      <c r="H54" s="192">
        <v>0</v>
      </c>
      <c r="I54" s="192">
        <v>0</v>
      </c>
      <c r="J54" s="192">
        <v>0</v>
      </c>
      <c r="K54" s="387">
        <f t="shared" ref="K54" si="10">SUM(G54:J54)</f>
        <v>0</v>
      </c>
      <c r="L54" s="192">
        <v>0</v>
      </c>
      <c r="M54" s="192">
        <v>0</v>
      </c>
      <c r="N54" s="192">
        <v>0</v>
      </c>
      <c r="O54" s="192">
        <v>0</v>
      </c>
      <c r="P54" s="387">
        <f t="shared" ref="P54" si="11">SUM(L54:O54)</f>
        <v>0</v>
      </c>
      <c r="Q54" s="192">
        <v>0</v>
      </c>
      <c r="R54" s="192">
        <v>0</v>
      </c>
      <c r="S54" s="192">
        <v>0</v>
      </c>
    </row>
    <row r="55" spans="1:20">
      <c r="C55" s="121"/>
      <c r="E55" s="343"/>
      <c r="F55" s="355"/>
      <c r="K55" s="350"/>
      <c r="P55" s="350"/>
      <c r="S55" s="259"/>
    </row>
    <row r="56" spans="1:20">
      <c r="C56" s="121"/>
      <c r="E56" s="68" t="s">
        <v>221</v>
      </c>
      <c r="F56" s="362">
        <f>F40+F42+F44+F46+F48+F51+F53</f>
        <v>0</v>
      </c>
      <c r="G56" s="183">
        <f>G40+G42+G44+G46+G48+G51+G53</f>
        <v>0</v>
      </c>
      <c r="H56" s="183">
        <f>H40+H42+H44+H46+H48+H51+H53</f>
        <v>0</v>
      </c>
      <c r="I56" s="183">
        <f>I40+I42+I44+I46+I48+I51+I53</f>
        <v>0</v>
      </c>
      <c r="J56" s="184">
        <f>J40+J42+J44+J46+J48+J51+J53</f>
        <v>0</v>
      </c>
      <c r="K56" s="186">
        <f>SUM(K40+K42+K44+K46+K48+K51+K53)</f>
        <v>0</v>
      </c>
      <c r="L56" s="185">
        <f>L40+L42+L44+L46+L48+L51+L53</f>
        <v>0</v>
      </c>
      <c r="M56" s="183">
        <f>M40+M42+M44+M46+M48+M51+M53</f>
        <v>0</v>
      </c>
      <c r="N56" s="183">
        <f>N40+N42+N44+N46+N48+N51+N53</f>
        <v>0</v>
      </c>
      <c r="O56" s="184">
        <f>O40+O42+O44+O46+O48+O51+O53</f>
        <v>0</v>
      </c>
      <c r="P56" s="186">
        <f>SUM(P40+P42+P44+P46+P48+P51+P53)</f>
        <v>0</v>
      </c>
      <c r="Q56" s="186">
        <f>Q40+Q42+Q44+Q46+Q48+Q51+Q53</f>
        <v>0</v>
      </c>
      <c r="R56" s="186">
        <f>R40+R42+R44+R46+R48+R51+R53</f>
        <v>0</v>
      </c>
      <c r="S56" s="228">
        <f>S40+S42+S44+S46+S48+S51+S53</f>
        <v>0</v>
      </c>
    </row>
    <row r="57" spans="1:20" ht="16" thickBot="1">
      <c r="C57" s="121"/>
      <c r="F57" s="363"/>
      <c r="K57" s="351"/>
      <c r="P57" s="352"/>
      <c r="S57" s="259"/>
    </row>
    <row r="58" spans="1:20" ht="16" thickBot="1">
      <c r="C58" s="127"/>
      <c r="D58" s="128" t="s">
        <v>222</v>
      </c>
      <c r="E58" s="129"/>
      <c r="F58" s="364">
        <f>F37+F56</f>
        <v>0</v>
      </c>
      <c r="G58" s="130">
        <f>G37+G56</f>
        <v>0</v>
      </c>
      <c r="H58" s="130">
        <f>H37+H56</f>
        <v>0</v>
      </c>
      <c r="I58" s="130">
        <f>I37+I56</f>
        <v>0</v>
      </c>
      <c r="J58" s="130">
        <f>J37+J56</f>
        <v>0</v>
      </c>
      <c r="K58" s="148">
        <f>SUM(G58:J58)</f>
        <v>0</v>
      </c>
      <c r="L58" s="133">
        <f>L37+L56</f>
        <v>0</v>
      </c>
      <c r="M58" s="130">
        <f>M37+M56</f>
        <v>0</v>
      </c>
      <c r="N58" s="130">
        <f>N37+N56</f>
        <v>0</v>
      </c>
      <c r="O58" s="130">
        <f>O37+O56</f>
        <v>0</v>
      </c>
      <c r="P58" s="148">
        <f>SUM(L58:O58)</f>
        <v>0</v>
      </c>
      <c r="Q58" s="148">
        <f>Q37+Q56</f>
        <v>0</v>
      </c>
      <c r="R58" s="148">
        <f>R37+R56</f>
        <v>0</v>
      </c>
      <c r="S58" s="148">
        <f>S37+S56</f>
        <v>0</v>
      </c>
    </row>
    <row r="59" spans="1:20" ht="16" thickBot="1">
      <c r="C59" s="122"/>
      <c r="D59" s="123"/>
      <c r="E59" s="123"/>
      <c r="F59" s="359"/>
      <c r="G59" s="123"/>
      <c r="H59" s="123"/>
      <c r="I59" s="123"/>
      <c r="J59" s="123"/>
      <c r="K59" s="319"/>
      <c r="L59" s="136"/>
      <c r="M59" s="123"/>
      <c r="N59" s="123"/>
      <c r="O59" s="123"/>
      <c r="P59" s="137"/>
      <c r="Q59" s="138"/>
      <c r="R59" s="138"/>
      <c r="S59" s="139"/>
    </row>
    <row r="60" spans="1:20" ht="16" thickBot="1"/>
    <row r="61" spans="1:20" ht="16" thickBot="1">
      <c r="E61" t="s">
        <v>223</v>
      </c>
      <c r="G61" s="208">
        <v>0</v>
      </c>
      <c r="H61" s="424">
        <f>G61</f>
        <v>0</v>
      </c>
      <c r="I61" s="424">
        <f t="shared" ref="I61:J61" si="12">H61</f>
        <v>0</v>
      </c>
      <c r="J61" s="424">
        <f t="shared" si="12"/>
        <v>0</v>
      </c>
      <c r="K61" s="155">
        <f>SUM(G61:J61)/4</f>
        <v>0</v>
      </c>
      <c r="L61" s="208">
        <f>G61</f>
        <v>0</v>
      </c>
      <c r="M61" s="424">
        <f>L61</f>
        <v>0</v>
      </c>
      <c r="N61" s="424">
        <f t="shared" ref="N61:S61" si="13">M61</f>
        <v>0</v>
      </c>
      <c r="O61" s="424">
        <f t="shared" si="13"/>
        <v>0</v>
      </c>
      <c r="P61" s="155">
        <f>SUM(L61:O61)/4</f>
        <v>0</v>
      </c>
      <c r="Q61" s="424">
        <f t="shared" si="13"/>
        <v>0</v>
      </c>
      <c r="R61" s="424">
        <f t="shared" si="13"/>
        <v>0</v>
      </c>
      <c r="S61" s="424">
        <f t="shared" si="13"/>
        <v>0</v>
      </c>
      <c r="T61" s="155"/>
    </row>
    <row r="62" spans="1:20" ht="16" thickBot="1">
      <c r="C62" s="124" t="s">
        <v>343</v>
      </c>
      <c r="D62" s="125"/>
      <c r="E62" s="125"/>
      <c r="F62" s="125"/>
      <c r="G62" s="125"/>
      <c r="H62" s="125"/>
      <c r="I62" s="125"/>
      <c r="J62" s="125"/>
      <c r="K62" s="125"/>
      <c r="L62" s="125"/>
      <c r="M62" s="125"/>
      <c r="N62" s="125"/>
      <c r="O62" s="125"/>
      <c r="P62" s="125"/>
      <c r="Q62" s="125"/>
      <c r="R62" s="125"/>
      <c r="S62" s="126"/>
    </row>
    <row r="63" spans="1:20">
      <c r="C63" s="140"/>
      <c r="D63" s="141" t="s">
        <v>224</v>
      </c>
      <c r="E63" s="142"/>
      <c r="F63" s="353" t="s">
        <v>123</v>
      </c>
      <c r="G63" s="144" t="s">
        <v>14</v>
      </c>
      <c r="H63" s="144" t="s">
        <v>15</v>
      </c>
      <c r="I63" s="144" t="s">
        <v>16</v>
      </c>
      <c r="J63" s="144" t="s">
        <v>17</v>
      </c>
      <c r="K63" s="146" t="s">
        <v>124</v>
      </c>
      <c r="L63" s="143" t="s">
        <v>14</v>
      </c>
      <c r="M63" s="144" t="s">
        <v>15</v>
      </c>
      <c r="N63" s="144" t="s">
        <v>16</v>
      </c>
      <c r="O63" s="144" t="s">
        <v>17</v>
      </c>
      <c r="P63" s="146" t="s">
        <v>125</v>
      </c>
      <c r="Q63" s="146" t="s">
        <v>126</v>
      </c>
      <c r="R63" s="146" t="s">
        <v>127</v>
      </c>
      <c r="S63" s="147" t="s">
        <v>128</v>
      </c>
    </row>
    <row r="64" spans="1:20" ht="16" thickBot="1">
      <c r="C64" s="140"/>
      <c r="D64" s="179" t="s">
        <v>200</v>
      </c>
      <c r="E64" s="142"/>
      <c r="F64" s="354" t="s">
        <v>129</v>
      </c>
      <c r="G64" s="175"/>
      <c r="H64" s="175"/>
      <c r="I64" s="175"/>
      <c r="J64" s="175"/>
      <c r="K64" s="176"/>
      <c r="L64" s="174"/>
      <c r="M64" s="175"/>
      <c r="N64" s="175"/>
      <c r="O64" s="175"/>
      <c r="P64" s="176"/>
      <c r="Q64" s="176"/>
      <c r="R64" s="176"/>
      <c r="S64" s="177"/>
    </row>
    <row r="65" spans="1:66" ht="16" thickBot="1">
      <c r="A65" s="198" t="s">
        <v>391</v>
      </c>
      <c r="C65" s="121"/>
      <c r="D65" s="192"/>
      <c r="E65" s="349" t="s">
        <v>225</v>
      </c>
      <c r="F65" s="355">
        <f>F66*D65</f>
        <v>0</v>
      </c>
      <c r="G65">
        <f>G66*($D$65/4)</f>
        <v>0</v>
      </c>
      <c r="H65">
        <f>H66*($D$65/4)</f>
        <v>0</v>
      </c>
      <c r="I65">
        <f>I66*($D$65/4)</f>
        <v>0</v>
      </c>
      <c r="J65" s="132">
        <f>J66*($D$65/4)</f>
        <v>0</v>
      </c>
      <c r="K65" s="132">
        <f>SUM(G65:J65)</f>
        <v>0</v>
      </c>
      <c r="L65">
        <f>L66*($D$65/4)</f>
        <v>0</v>
      </c>
      <c r="M65">
        <f>M66*($D$65/4)</f>
        <v>0</v>
      </c>
      <c r="N65">
        <f>N66*($D$65/4)</f>
        <v>0</v>
      </c>
      <c r="O65" s="132">
        <f>O66*($D$65/4)</f>
        <v>0</v>
      </c>
      <c r="P65" s="134">
        <f>SUM(L65:O65)</f>
        <v>0</v>
      </c>
      <c r="Q65" s="134">
        <f>Q66*$D$65</f>
        <v>0</v>
      </c>
      <c r="R65" s="134">
        <f>R66*$D$65</f>
        <v>0</v>
      </c>
      <c r="S65" s="135">
        <f>S66*$D$65</f>
        <v>0</v>
      </c>
    </row>
    <row r="66" spans="1:66" ht="16" thickBot="1">
      <c r="C66" s="121"/>
      <c r="E66" s="178" t="s">
        <v>358</v>
      </c>
      <c r="F66" s="240">
        <v>0</v>
      </c>
      <c r="G66" s="236">
        <v>1</v>
      </c>
      <c r="H66" s="192">
        <v>1</v>
      </c>
      <c r="I66" s="192">
        <v>1</v>
      </c>
      <c r="J66" s="192">
        <v>1</v>
      </c>
      <c r="K66" s="134">
        <f>SUM(G66:J66)/4</f>
        <v>1</v>
      </c>
      <c r="L66" s="192">
        <v>1</v>
      </c>
      <c r="M66" s="192">
        <v>1</v>
      </c>
      <c r="N66" s="192">
        <v>1</v>
      </c>
      <c r="O66" s="192">
        <v>1</v>
      </c>
      <c r="P66" s="134">
        <f>SUM(L66:O66)/4</f>
        <v>1</v>
      </c>
      <c r="Q66" s="192">
        <v>1</v>
      </c>
      <c r="R66" s="192">
        <v>1</v>
      </c>
      <c r="S66" s="192">
        <v>1</v>
      </c>
    </row>
    <row r="67" spans="1:66" ht="16" thickBot="1">
      <c r="C67" s="121"/>
      <c r="D67" s="192"/>
      <c r="E67" t="s">
        <v>226</v>
      </c>
      <c r="F67" s="355">
        <f>F68*($D$67)</f>
        <v>0</v>
      </c>
      <c r="G67">
        <f>G68*($D$67/4)</f>
        <v>0</v>
      </c>
      <c r="H67">
        <f>H68*($D$67/4)</f>
        <v>0</v>
      </c>
      <c r="I67">
        <f>I68*($D$67/4)</f>
        <v>0</v>
      </c>
      <c r="J67" s="132">
        <f>J68*($D$67/4)</f>
        <v>0</v>
      </c>
      <c r="K67" s="132">
        <f t="shared" ref="K67:K73" si="14">SUM(G67:J67)</f>
        <v>0</v>
      </c>
      <c r="L67">
        <f>L68*($D$67/4)</f>
        <v>0</v>
      </c>
      <c r="M67">
        <f>M68*($D$67/4)</f>
        <v>0</v>
      </c>
      <c r="N67">
        <f>N68*($D$67/4)</f>
        <v>0</v>
      </c>
      <c r="O67" s="132">
        <f>O68*($D$67/4)</f>
        <v>0</v>
      </c>
      <c r="P67" s="134">
        <f t="shared" ref="P67:P73" si="15">SUM(L67:O67)</f>
        <v>0</v>
      </c>
      <c r="Q67" s="134">
        <f>Q68*$D$67</f>
        <v>0</v>
      </c>
      <c r="R67" s="134">
        <f>R68*$D$67</f>
        <v>0</v>
      </c>
      <c r="S67" s="135">
        <f>S68*$D$67</f>
        <v>0</v>
      </c>
      <c r="T67" s="150"/>
      <c r="U67" s="150"/>
      <c r="V67" s="150"/>
      <c r="W67" s="150"/>
      <c r="X67" s="150"/>
      <c r="Y67" s="150"/>
      <c r="Z67" s="150"/>
      <c r="AA67" s="150"/>
      <c r="AB67" s="150"/>
      <c r="AC67" s="150"/>
      <c r="AD67" s="150"/>
      <c r="AE67" s="150"/>
      <c r="AF67" s="150"/>
      <c r="AG67" s="150"/>
      <c r="AH67" s="150"/>
      <c r="AI67" s="150"/>
      <c r="AJ67" s="150"/>
      <c r="AK67" s="150"/>
      <c r="AL67" s="150"/>
      <c r="AM67" s="150"/>
      <c r="AN67" s="150"/>
      <c r="AO67" s="150"/>
      <c r="AP67" s="150"/>
      <c r="AQ67" s="150"/>
      <c r="AR67" s="150"/>
      <c r="AS67" s="150"/>
      <c r="AT67" s="150"/>
      <c r="AU67" s="150"/>
      <c r="AV67" s="150"/>
      <c r="AW67" s="150"/>
      <c r="AX67" s="150"/>
      <c r="AY67" s="150"/>
      <c r="AZ67" s="150"/>
      <c r="BA67" s="150"/>
      <c r="BB67" s="150"/>
      <c r="BC67" s="150"/>
      <c r="BD67" s="150"/>
      <c r="BE67" s="150"/>
      <c r="BF67" s="150"/>
      <c r="BG67" s="150"/>
      <c r="BH67" s="150"/>
      <c r="BI67" s="150"/>
      <c r="BJ67" s="150"/>
      <c r="BK67" s="150"/>
      <c r="BL67" s="150"/>
      <c r="BM67" s="150"/>
      <c r="BN67" s="150"/>
    </row>
    <row r="68" spans="1:66" ht="16" thickBot="1">
      <c r="C68" s="121"/>
      <c r="E68" s="178" t="s">
        <v>358</v>
      </c>
      <c r="F68" s="240">
        <v>0</v>
      </c>
      <c r="G68" s="236">
        <v>0</v>
      </c>
      <c r="H68" s="192">
        <v>0</v>
      </c>
      <c r="I68" s="192">
        <v>0</v>
      </c>
      <c r="J68" s="192">
        <v>0</v>
      </c>
      <c r="K68" s="134">
        <f>SUM(G68:J68)/4</f>
        <v>0</v>
      </c>
      <c r="L68" s="192">
        <v>0</v>
      </c>
      <c r="M68" s="192">
        <v>0</v>
      </c>
      <c r="N68" s="192">
        <v>0</v>
      </c>
      <c r="O68" s="192">
        <v>0</v>
      </c>
      <c r="P68" s="134">
        <f>SUM(L68:O68)/4</f>
        <v>0</v>
      </c>
      <c r="Q68" s="192">
        <v>0</v>
      </c>
      <c r="R68" s="192">
        <v>0</v>
      </c>
      <c r="S68" s="192">
        <v>0</v>
      </c>
      <c r="T68" s="150"/>
      <c r="U68" s="150"/>
      <c r="V68" s="150"/>
      <c r="W68" s="150"/>
      <c r="X68" s="150"/>
      <c r="Y68" s="150"/>
      <c r="Z68" s="150"/>
      <c r="AA68" s="150"/>
      <c r="AB68" s="150"/>
      <c r="AC68" s="150"/>
      <c r="AD68" s="150"/>
      <c r="AE68" s="150"/>
      <c r="AF68" s="150"/>
      <c r="AG68" s="150"/>
      <c r="AH68" s="150"/>
      <c r="AI68" s="150"/>
      <c r="AJ68" s="150"/>
      <c r="AK68" s="150"/>
      <c r="AL68" s="150"/>
      <c r="AM68" s="150"/>
      <c r="AN68" s="150"/>
      <c r="AO68" s="150"/>
      <c r="AP68" s="150"/>
      <c r="AQ68" s="150"/>
      <c r="AR68" s="150"/>
      <c r="AS68" s="150"/>
      <c r="AT68" s="150"/>
      <c r="AU68" s="150"/>
      <c r="AV68" s="150"/>
      <c r="AW68" s="150"/>
      <c r="AX68" s="150"/>
      <c r="AY68" s="150"/>
      <c r="AZ68" s="150"/>
      <c r="BA68" s="150"/>
      <c r="BB68" s="150"/>
      <c r="BC68" s="150"/>
      <c r="BD68" s="150"/>
      <c r="BE68" s="150"/>
      <c r="BF68" s="150"/>
      <c r="BG68" s="150"/>
      <c r="BH68" s="150"/>
      <c r="BI68" s="150"/>
      <c r="BJ68" s="150"/>
      <c r="BK68" s="150"/>
      <c r="BL68" s="150"/>
      <c r="BM68" s="150"/>
      <c r="BN68" s="150"/>
    </row>
    <row r="69" spans="1:66" ht="16" thickBot="1">
      <c r="C69" s="121"/>
      <c r="D69" s="192"/>
      <c r="E69" s="349" t="s">
        <v>227</v>
      </c>
      <c r="F69" s="355">
        <f>F70*($D$69)</f>
        <v>0</v>
      </c>
      <c r="G69">
        <f>G70*($D$69/4)</f>
        <v>0</v>
      </c>
      <c r="H69">
        <f>H70*($D$69/4)</f>
        <v>0</v>
      </c>
      <c r="I69">
        <f>I70*($D$69/4)</f>
        <v>0</v>
      </c>
      <c r="J69" s="132">
        <f>J70*($D$69/4)</f>
        <v>0</v>
      </c>
      <c r="K69" s="132">
        <f t="shared" si="14"/>
        <v>0</v>
      </c>
      <c r="L69">
        <f>L70*($D$69/4)</f>
        <v>0</v>
      </c>
      <c r="M69">
        <f>M70*($D$69/4)</f>
        <v>0</v>
      </c>
      <c r="N69">
        <f>N70*($D$69/4)</f>
        <v>0</v>
      </c>
      <c r="O69" s="132">
        <f>O70*($D$69/4)</f>
        <v>0</v>
      </c>
      <c r="P69" s="134">
        <f t="shared" si="15"/>
        <v>0</v>
      </c>
      <c r="Q69" s="134">
        <f>Q70*$D$69</f>
        <v>0</v>
      </c>
      <c r="R69" s="134">
        <f>R70*$D$69</f>
        <v>0</v>
      </c>
      <c r="S69" s="135">
        <f>S70*$D$69</f>
        <v>0</v>
      </c>
      <c r="T69" s="150"/>
      <c r="U69" s="150"/>
      <c r="V69" s="150"/>
      <c r="W69" s="150"/>
      <c r="X69" s="150"/>
      <c r="Y69" s="150"/>
      <c r="Z69" s="150"/>
      <c r="AA69" s="150"/>
      <c r="AB69" s="150"/>
      <c r="AC69" s="150"/>
      <c r="AD69" s="150"/>
      <c r="AE69" s="150"/>
      <c r="AF69" s="150"/>
      <c r="AG69" s="150"/>
      <c r="AH69" s="150"/>
      <c r="AI69" s="150"/>
      <c r="AJ69" s="150"/>
      <c r="AK69" s="150"/>
      <c r="AL69" s="150"/>
      <c r="AM69" s="150"/>
      <c r="AN69" s="150"/>
      <c r="AO69" s="150"/>
      <c r="AP69" s="150"/>
      <c r="AQ69" s="150"/>
      <c r="AR69" s="150"/>
      <c r="AS69" s="150"/>
      <c r="AT69" s="150"/>
      <c r="AU69" s="150"/>
      <c r="AV69" s="150"/>
      <c r="AW69" s="150"/>
      <c r="AX69" s="150"/>
      <c r="AY69" s="150"/>
      <c r="AZ69" s="150"/>
      <c r="BA69" s="150"/>
      <c r="BB69" s="150"/>
      <c r="BC69" s="150"/>
      <c r="BD69" s="150"/>
      <c r="BE69" s="150"/>
      <c r="BF69" s="150"/>
      <c r="BG69" s="150"/>
      <c r="BH69" s="150"/>
      <c r="BI69" s="150"/>
      <c r="BJ69" s="150"/>
      <c r="BK69" s="150"/>
      <c r="BL69" s="150"/>
      <c r="BM69" s="150"/>
      <c r="BN69" s="150"/>
    </row>
    <row r="70" spans="1:66" ht="16" thickBot="1">
      <c r="C70" s="121"/>
      <c r="E70" s="178" t="s">
        <v>358</v>
      </c>
      <c r="F70" s="240">
        <v>0</v>
      </c>
      <c r="G70" s="236">
        <v>0</v>
      </c>
      <c r="H70" s="192">
        <v>0</v>
      </c>
      <c r="I70" s="192">
        <v>0</v>
      </c>
      <c r="J70" s="192">
        <v>0</v>
      </c>
      <c r="K70" s="134">
        <f>SUM(G70:J70)/4</f>
        <v>0</v>
      </c>
      <c r="L70" s="192">
        <v>0</v>
      </c>
      <c r="M70" s="192">
        <v>0</v>
      </c>
      <c r="N70" s="192">
        <v>0</v>
      </c>
      <c r="O70" s="192">
        <v>0</v>
      </c>
      <c r="P70" s="134">
        <f>SUM(L70:O70)/4</f>
        <v>0</v>
      </c>
      <c r="Q70" s="192">
        <v>0</v>
      </c>
      <c r="R70" s="192">
        <v>0</v>
      </c>
      <c r="S70" s="192">
        <v>0</v>
      </c>
      <c r="T70" s="150"/>
      <c r="U70" s="150"/>
      <c r="V70" s="150"/>
      <c r="W70" s="150"/>
      <c r="X70" s="150"/>
      <c r="Y70" s="150"/>
      <c r="Z70" s="150"/>
      <c r="AA70" s="150"/>
      <c r="AB70" s="150"/>
      <c r="AC70" s="150"/>
      <c r="AD70" s="150"/>
      <c r="AE70" s="150"/>
      <c r="AF70" s="150"/>
      <c r="AG70" s="150"/>
      <c r="AH70" s="150"/>
      <c r="AI70" s="150"/>
      <c r="AJ70" s="150"/>
      <c r="AK70" s="150"/>
      <c r="AL70" s="150"/>
      <c r="AM70" s="150"/>
      <c r="AN70" s="150"/>
      <c r="AO70" s="150"/>
      <c r="AP70" s="150"/>
      <c r="AQ70" s="150"/>
      <c r="AR70" s="150"/>
      <c r="AS70" s="150"/>
      <c r="AT70" s="150"/>
      <c r="AU70" s="150"/>
      <c r="AV70" s="150"/>
      <c r="AW70" s="150"/>
      <c r="AX70" s="150"/>
      <c r="AY70" s="150"/>
      <c r="AZ70" s="150"/>
      <c r="BA70" s="150"/>
      <c r="BB70" s="150"/>
      <c r="BC70" s="150"/>
      <c r="BD70" s="150"/>
      <c r="BE70" s="150"/>
      <c r="BF70" s="150"/>
      <c r="BG70" s="150"/>
      <c r="BH70" s="150"/>
      <c r="BI70" s="150"/>
      <c r="BJ70" s="150"/>
      <c r="BK70" s="150"/>
      <c r="BL70" s="150"/>
      <c r="BM70" s="150"/>
      <c r="BN70" s="150"/>
    </row>
    <row r="71" spans="1:66" ht="16" thickBot="1">
      <c r="C71" s="121"/>
      <c r="D71" s="192"/>
      <c r="E71" t="s">
        <v>228</v>
      </c>
      <c r="F71" s="355">
        <f>F72*($D$73)</f>
        <v>0</v>
      </c>
      <c r="G71">
        <f>G72*($D$73/4)</f>
        <v>0</v>
      </c>
      <c r="H71">
        <f>H72*($D$73/4)</f>
        <v>0</v>
      </c>
      <c r="I71">
        <f>I72*($D$73/4)</f>
        <v>0</v>
      </c>
      <c r="J71" s="132">
        <f>J72*($D$73/4)</f>
        <v>0</v>
      </c>
      <c r="K71" s="132">
        <f t="shared" ref="K71" si="16">SUM(G71:J71)</f>
        <v>0</v>
      </c>
      <c r="L71">
        <f>L72*($D$73/4)</f>
        <v>0</v>
      </c>
      <c r="M71">
        <f>M72*($D$73/4)</f>
        <v>0</v>
      </c>
      <c r="N71">
        <f>N72*($D$73/4)</f>
        <v>0</v>
      </c>
      <c r="O71" s="132">
        <f>O72*($D$73/4)</f>
        <v>0</v>
      </c>
      <c r="P71" s="134">
        <f t="shared" ref="P71" si="17">SUM(L71:O71)</f>
        <v>0</v>
      </c>
      <c r="Q71" s="134">
        <f>Q72*$D$73</f>
        <v>0</v>
      </c>
      <c r="R71" s="134">
        <f>R72*$D$73</f>
        <v>0</v>
      </c>
      <c r="S71" s="135">
        <f>S72*$D$73</f>
        <v>0</v>
      </c>
      <c r="T71" s="150"/>
      <c r="U71" s="150"/>
      <c r="V71" s="150"/>
      <c r="W71" s="150"/>
      <c r="X71" s="150"/>
      <c r="Y71" s="150"/>
      <c r="Z71" s="150"/>
      <c r="AA71" s="150"/>
      <c r="AB71" s="150"/>
      <c r="AC71" s="150"/>
      <c r="AD71" s="150"/>
      <c r="AE71" s="150"/>
      <c r="AF71" s="150"/>
      <c r="AG71" s="150"/>
      <c r="AH71" s="150"/>
      <c r="AI71" s="150"/>
      <c r="AJ71" s="150"/>
      <c r="AK71" s="150"/>
      <c r="AL71" s="150"/>
      <c r="AM71" s="150"/>
      <c r="AN71" s="150"/>
      <c r="AO71" s="150"/>
      <c r="AP71" s="150"/>
      <c r="AQ71" s="150"/>
      <c r="AR71" s="150"/>
      <c r="AS71" s="150"/>
      <c r="AT71" s="150"/>
      <c r="AU71" s="150"/>
      <c r="AV71" s="150"/>
      <c r="AW71" s="150"/>
      <c r="AX71" s="150"/>
      <c r="AY71" s="150"/>
      <c r="AZ71" s="150"/>
      <c r="BA71" s="150"/>
      <c r="BB71" s="150"/>
      <c r="BC71" s="150"/>
      <c r="BD71" s="150"/>
      <c r="BE71" s="150"/>
      <c r="BF71" s="150"/>
      <c r="BG71" s="150"/>
      <c r="BH71" s="150"/>
      <c r="BI71" s="150"/>
      <c r="BJ71" s="150"/>
      <c r="BK71" s="150"/>
      <c r="BL71" s="150"/>
      <c r="BM71" s="150"/>
      <c r="BN71" s="150"/>
    </row>
    <row r="72" spans="1:66" ht="16" thickBot="1">
      <c r="C72" s="121"/>
      <c r="E72" s="178" t="s">
        <v>358</v>
      </c>
      <c r="F72" s="240">
        <v>0</v>
      </c>
      <c r="G72" s="236">
        <v>0</v>
      </c>
      <c r="H72" s="192">
        <v>0</v>
      </c>
      <c r="I72" s="192">
        <v>0</v>
      </c>
      <c r="J72" s="192">
        <v>0</v>
      </c>
      <c r="K72" s="134">
        <f>SUM(G72:J72)/4</f>
        <v>0</v>
      </c>
      <c r="L72" s="192">
        <v>0</v>
      </c>
      <c r="M72" s="192">
        <v>0</v>
      </c>
      <c r="N72" s="192">
        <v>0</v>
      </c>
      <c r="O72" s="192">
        <v>0</v>
      </c>
      <c r="P72" s="134">
        <f>SUM(L72:O72)/4</f>
        <v>0</v>
      </c>
      <c r="Q72" s="192">
        <v>0</v>
      </c>
      <c r="R72" s="192">
        <v>0</v>
      </c>
      <c r="S72" s="192">
        <v>0</v>
      </c>
      <c r="T72" s="150"/>
      <c r="U72" s="150"/>
      <c r="V72" s="150"/>
      <c r="W72" s="150"/>
      <c r="X72" s="150"/>
      <c r="Y72" s="150"/>
      <c r="Z72" s="150"/>
      <c r="AA72" s="150"/>
      <c r="AB72" s="150"/>
      <c r="AC72" s="150"/>
      <c r="AD72" s="150"/>
      <c r="AE72" s="150"/>
      <c r="AF72" s="150"/>
      <c r="AG72" s="150"/>
      <c r="AH72" s="150"/>
      <c r="AI72" s="150"/>
      <c r="AJ72" s="150"/>
      <c r="AK72" s="150"/>
      <c r="AL72" s="150"/>
      <c r="AM72" s="150"/>
      <c r="AN72" s="150"/>
      <c r="AO72" s="150"/>
      <c r="AP72" s="150"/>
      <c r="AQ72" s="150"/>
      <c r="AR72" s="150"/>
      <c r="AS72" s="150"/>
      <c r="AT72" s="150"/>
      <c r="AU72" s="150"/>
      <c r="AV72" s="150"/>
      <c r="AW72" s="150"/>
      <c r="AX72" s="150"/>
      <c r="AY72" s="150"/>
      <c r="AZ72" s="150"/>
      <c r="BA72" s="150"/>
      <c r="BB72" s="150"/>
      <c r="BC72" s="150"/>
      <c r="BD72" s="150"/>
      <c r="BE72" s="150"/>
      <c r="BF72" s="150"/>
      <c r="BG72" s="150"/>
      <c r="BH72" s="150"/>
      <c r="BI72" s="150"/>
      <c r="BJ72" s="150"/>
      <c r="BK72" s="150"/>
      <c r="BL72" s="150"/>
      <c r="BM72" s="150"/>
      <c r="BN72" s="150"/>
    </row>
    <row r="73" spans="1:66" ht="16" thickBot="1">
      <c r="A73" s="198" t="s">
        <v>395</v>
      </c>
      <c r="C73" s="121"/>
      <c r="D73" s="192"/>
      <c r="E73" s="340" t="s">
        <v>389</v>
      </c>
      <c r="F73" s="355">
        <f>F74*($D$73)</f>
        <v>0</v>
      </c>
      <c r="G73">
        <f>G74*($D$73/4)</f>
        <v>0</v>
      </c>
      <c r="H73">
        <f>H74*($D$73/4)</f>
        <v>0</v>
      </c>
      <c r="I73">
        <f>I74*($D$73/4)</f>
        <v>0</v>
      </c>
      <c r="J73" s="132">
        <f>J74*($D$73/4)</f>
        <v>0</v>
      </c>
      <c r="K73" s="132">
        <f t="shared" si="14"/>
        <v>0</v>
      </c>
      <c r="L73">
        <f>L74*($D$73/4)</f>
        <v>0</v>
      </c>
      <c r="M73">
        <f>M74*($D$73/4)</f>
        <v>0</v>
      </c>
      <c r="N73">
        <f>N74*($D$73/4)</f>
        <v>0</v>
      </c>
      <c r="O73" s="132">
        <f>O74*($D$73/4)</f>
        <v>0</v>
      </c>
      <c r="P73" s="134">
        <f t="shared" si="15"/>
        <v>0</v>
      </c>
      <c r="Q73" s="134">
        <f>Q74*$D$73</f>
        <v>0</v>
      </c>
      <c r="R73" s="134">
        <f>R74*$D$73</f>
        <v>0</v>
      </c>
      <c r="S73" s="135">
        <f>S74*$D$73</f>
        <v>0</v>
      </c>
      <c r="T73" s="154"/>
      <c r="U73" s="154"/>
      <c r="V73" s="154"/>
      <c r="W73" s="154"/>
      <c r="X73" s="154"/>
      <c r="Y73" s="154"/>
      <c r="Z73" s="154"/>
      <c r="AA73" s="154"/>
      <c r="AB73" s="154"/>
      <c r="AC73" s="154"/>
      <c r="AD73" s="154"/>
      <c r="AE73" s="154"/>
      <c r="AF73" s="154"/>
      <c r="AG73" s="154"/>
      <c r="AH73" s="154"/>
      <c r="AI73" s="154"/>
      <c r="AJ73" s="154"/>
      <c r="AK73" s="154"/>
      <c r="AL73" s="154"/>
      <c r="AM73" s="154"/>
      <c r="AN73" s="154"/>
      <c r="AO73" s="154"/>
      <c r="AP73" s="154"/>
      <c r="AQ73" s="154"/>
      <c r="AR73" s="154"/>
      <c r="AS73" s="154"/>
      <c r="AT73" s="154"/>
      <c r="AU73" s="154"/>
      <c r="AV73" s="154"/>
      <c r="AW73" s="154"/>
      <c r="AX73" s="154"/>
      <c r="AY73" s="154"/>
      <c r="AZ73" s="154"/>
      <c r="BA73" s="154"/>
      <c r="BB73" s="154"/>
      <c r="BC73" s="154"/>
      <c r="BD73" s="154"/>
      <c r="BE73" s="154"/>
      <c r="BF73" s="154"/>
      <c r="BG73" s="154"/>
      <c r="BH73" s="154"/>
      <c r="BI73" s="154"/>
      <c r="BJ73" s="154"/>
      <c r="BK73" s="154"/>
      <c r="BL73" s="154"/>
      <c r="BM73" s="154"/>
      <c r="BN73" s="154"/>
    </row>
    <row r="74" spans="1:66" ht="16" thickBot="1">
      <c r="C74" s="121"/>
      <c r="E74" s="343" t="s">
        <v>358</v>
      </c>
      <c r="F74" s="240">
        <v>0</v>
      </c>
      <c r="G74" s="236">
        <v>1</v>
      </c>
      <c r="H74" s="192">
        <v>1</v>
      </c>
      <c r="I74" s="192">
        <v>1</v>
      </c>
      <c r="J74" s="192">
        <v>1</v>
      </c>
      <c r="K74" s="134">
        <f>SUM(G74:J74)/4</f>
        <v>1</v>
      </c>
      <c r="L74" s="192">
        <v>1</v>
      </c>
      <c r="M74" s="192">
        <v>1</v>
      </c>
      <c r="N74" s="192">
        <v>1</v>
      </c>
      <c r="O74" s="192">
        <v>1</v>
      </c>
      <c r="P74" s="134">
        <f>SUM(L74:O74)/4</f>
        <v>1</v>
      </c>
      <c r="Q74" s="192">
        <v>1</v>
      </c>
      <c r="R74" s="192">
        <v>1</v>
      </c>
      <c r="S74" s="192">
        <v>1</v>
      </c>
      <c r="T74" s="154"/>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c r="AR74" s="154"/>
      <c r="AS74" s="154"/>
      <c r="AT74" s="154"/>
      <c r="AU74" s="154"/>
      <c r="AV74" s="154"/>
      <c r="AW74" s="154"/>
      <c r="AX74" s="154"/>
      <c r="AY74" s="154"/>
      <c r="AZ74" s="154"/>
      <c r="BA74" s="154"/>
      <c r="BB74" s="154"/>
      <c r="BC74" s="154"/>
      <c r="BD74" s="154"/>
      <c r="BE74" s="154"/>
      <c r="BF74" s="154"/>
      <c r="BG74" s="154"/>
      <c r="BH74" s="154"/>
      <c r="BI74" s="154"/>
      <c r="BJ74" s="154"/>
      <c r="BK74" s="154"/>
      <c r="BL74" s="154"/>
      <c r="BM74" s="154"/>
      <c r="BN74" s="154"/>
    </row>
    <row r="75" spans="1:66">
      <c r="C75" s="121"/>
      <c r="E75" s="68" t="s">
        <v>229</v>
      </c>
      <c r="F75" s="357">
        <f>F65+F67+F69+F71+F73</f>
        <v>0</v>
      </c>
      <c r="G75" s="153">
        <f>G65+G67+G69+G71+G73</f>
        <v>0</v>
      </c>
      <c r="H75" s="153">
        <f t="shared" ref="H75:I75" si="18">H65+H67+H69+H71+H73</f>
        <v>0</v>
      </c>
      <c r="I75" s="153">
        <f t="shared" si="18"/>
        <v>0</v>
      </c>
      <c r="J75" s="180">
        <f>J65+J67+J69+J71+J73</f>
        <v>0</v>
      </c>
      <c r="K75" s="180">
        <f>SUM(G75:J75)</f>
        <v>0</v>
      </c>
      <c r="L75" s="153">
        <f>L65+L67+L69+L71+L73</f>
        <v>0</v>
      </c>
      <c r="M75" s="153">
        <f t="shared" ref="M75:N75" si="19">M65+M67+M69+M71+M73</f>
        <v>0</v>
      </c>
      <c r="N75" s="153">
        <f t="shared" si="19"/>
        <v>0</v>
      </c>
      <c r="O75" s="180">
        <f>O65+O67+O69+O71+O73</f>
        <v>0</v>
      </c>
      <c r="P75" s="180">
        <f>SUM(L75:O75)</f>
        <v>0</v>
      </c>
      <c r="Q75" s="156">
        <f>Q65+Q67+Q69+Q73</f>
        <v>0</v>
      </c>
      <c r="R75" s="156">
        <f>R65+R67+R69+R73</f>
        <v>0</v>
      </c>
      <c r="S75" s="157">
        <f>S65+S67+S69+S73</f>
        <v>0</v>
      </c>
    </row>
    <row r="76" spans="1:66">
      <c r="C76" s="121"/>
      <c r="D76" s="118"/>
      <c r="F76" s="355"/>
      <c r="G76" s="152"/>
      <c r="H76" s="152"/>
      <c r="I76" s="152"/>
      <c r="J76" s="152"/>
      <c r="K76" s="158"/>
      <c r="L76" s="152"/>
      <c r="M76" s="152"/>
      <c r="N76" s="152"/>
      <c r="O76" s="152"/>
      <c r="P76" s="158"/>
      <c r="Q76" s="158"/>
      <c r="R76" s="158"/>
      <c r="S76" s="161"/>
    </row>
    <row r="77" spans="1:66" ht="16" thickBot="1">
      <c r="C77" s="121"/>
      <c r="D77" s="118"/>
      <c r="F77" s="355"/>
      <c r="G77" s="152"/>
      <c r="H77" s="152"/>
      <c r="I77" s="152"/>
      <c r="J77" s="152"/>
      <c r="K77" s="158"/>
      <c r="L77" s="152"/>
      <c r="M77" s="152"/>
      <c r="N77" s="152"/>
      <c r="O77" s="152"/>
      <c r="P77" s="158"/>
      <c r="Q77" s="158"/>
      <c r="R77" s="158"/>
      <c r="S77" s="161"/>
    </row>
    <row r="78" spans="1:66" ht="16" thickBot="1">
      <c r="A78" s="198" t="s">
        <v>399</v>
      </c>
      <c r="C78" s="121"/>
      <c r="D78" s="192"/>
      <c r="E78" t="s">
        <v>386</v>
      </c>
      <c r="F78" s="240"/>
      <c r="G78" s="236">
        <f>$D$78/4</f>
        <v>0</v>
      </c>
      <c r="H78" s="236">
        <f t="shared" ref="H78:J78" si="20">$D$78/4</f>
        <v>0</v>
      </c>
      <c r="I78" s="236">
        <f t="shared" si="20"/>
        <v>0</v>
      </c>
      <c r="J78" s="236">
        <f t="shared" si="20"/>
        <v>0</v>
      </c>
      <c r="K78" s="132">
        <f>SUM(G78:J78)</f>
        <v>0</v>
      </c>
      <c r="L78" s="236">
        <f>$D$78/4</f>
        <v>0</v>
      </c>
      <c r="M78" s="236">
        <f t="shared" ref="M78:O78" si="21">$D$78/4</f>
        <v>0</v>
      </c>
      <c r="N78" s="236">
        <f t="shared" si="21"/>
        <v>0</v>
      </c>
      <c r="O78" s="236">
        <f t="shared" si="21"/>
        <v>0</v>
      </c>
      <c r="P78" s="132">
        <f>SUM(L78:O78)</f>
        <v>0</v>
      </c>
      <c r="Q78" s="192">
        <f>$D$78*'Revenue Model Drivers'!P8</f>
        <v>0</v>
      </c>
      <c r="R78" s="192">
        <f>$D$78*'Revenue Model Drivers'!Q8</f>
        <v>0</v>
      </c>
      <c r="S78" s="192">
        <f>$D$78*'Revenue Model Drivers'!R8</f>
        <v>0</v>
      </c>
    </row>
    <row r="79" spans="1:66" ht="16" thickBot="1">
      <c r="C79" s="121"/>
      <c r="D79" s="192"/>
      <c r="E79" s="121" t="s">
        <v>231</v>
      </c>
      <c r="F79" s="355"/>
      <c r="G79" s="213">
        <f>(G74+G70+G68+G66)*G61*($D$79/4)</f>
        <v>0</v>
      </c>
      <c r="H79" s="213">
        <f>(H74+H70+H68+H66)*H61*($D$79/4)</f>
        <v>0</v>
      </c>
      <c r="I79" s="213">
        <f>(I74+I70+I68+I66)*I61*($D$79/4)</f>
        <v>0</v>
      </c>
      <c r="J79" s="214">
        <f>(J74+J70+J68+J66)*J61*($D$79/4)</f>
        <v>0</v>
      </c>
      <c r="K79" s="132">
        <f>SUM(G79:J79)</f>
        <v>0</v>
      </c>
      <c r="L79" s="213">
        <f>(L74+L70+L68+L66)*L61*($D$79/4)</f>
        <v>0</v>
      </c>
      <c r="M79" s="213">
        <f>(M74+M70+M68+M66)*M61*($D$79/4)</f>
        <v>0</v>
      </c>
      <c r="N79" s="213">
        <f>(N74+N70+N68+N66)*N61*($D$79/4)</f>
        <v>0</v>
      </c>
      <c r="O79" s="214">
        <f>(O74+O70+O68+O66)*O61*($D$79/4)</f>
        <v>0</v>
      </c>
      <c r="P79" s="132">
        <f>SUM(L79:O79)</f>
        <v>0</v>
      </c>
      <c r="Q79" s="209">
        <f>(Q66+Q68+Q70+Q74)*Q61*$D$79</f>
        <v>0</v>
      </c>
      <c r="R79" s="209">
        <f>(R66+R68+R70+R74)*R61*$D$79</f>
        <v>0</v>
      </c>
      <c r="S79" s="210">
        <f>(S66+S68+S70+S74)*S61*D79</f>
        <v>0</v>
      </c>
    </row>
    <row r="80" spans="1:66" ht="16" thickBot="1">
      <c r="C80" s="121"/>
      <c r="D80" s="192"/>
      <c r="E80" s="121" t="s">
        <v>374</v>
      </c>
      <c r="F80" s="240"/>
      <c r="G80" s="192">
        <f>$D$80/4</f>
        <v>0</v>
      </c>
      <c r="H80" s="192">
        <f>$D$80/4</f>
        <v>0</v>
      </c>
      <c r="I80" s="192">
        <f>$D$80/4</f>
        <v>0</v>
      </c>
      <c r="J80" s="192">
        <f>$D$80/4</f>
        <v>0</v>
      </c>
      <c r="K80" s="132">
        <f>SUM(G80:J80)</f>
        <v>0</v>
      </c>
      <c r="L80" s="192">
        <f>$D$80/4</f>
        <v>0</v>
      </c>
      <c r="M80" s="192">
        <f>$D$80/4</f>
        <v>0</v>
      </c>
      <c r="N80" s="192">
        <f>$D$80/4</f>
        <v>0</v>
      </c>
      <c r="O80" s="192">
        <f>$D$80/4</f>
        <v>0</v>
      </c>
      <c r="P80" s="132">
        <f>SUM(L80:O80)</f>
        <v>0</v>
      </c>
      <c r="Q80" s="192">
        <v>0</v>
      </c>
      <c r="R80" s="192">
        <v>0</v>
      </c>
      <c r="S80" s="192">
        <v>0</v>
      </c>
    </row>
    <row r="81" spans="1:19" ht="16" thickBot="1">
      <c r="C81" s="121"/>
      <c r="F81" s="355"/>
      <c r="K81" s="138"/>
      <c r="L81" s="131"/>
      <c r="P81" s="138"/>
      <c r="Q81" s="134"/>
      <c r="R81" s="134"/>
      <c r="S81" s="135"/>
    </row>
    <row r="82" spans="1:19" ht="16" thickBot="1">
      <c r="C82" s="127"/>
      <c r="D82" s="128"/>
      <c r="E82" s="128" t="s">
        <v>224</v>
      </c>
      <c r="F82" s="364">
        <f>F75+F79+F80+F78</f>
        <v>0</v>
      </c>
      <c r="G82" s="130">
        <f>G75+G79+G80+G78</f>
        <v>0</v>
      </c>
      <c r="H82" s="130">
        <f t="shared" ref="H82:J82" si="22">H75+H79+H80+H78</f>
        <v>0</v>
      </c>
      <c r="I82" s="130">
        <f t="shared" si="22"/>
        <v>0</v>
      </c>
      <c r="J82" s="130">
        <f t="shared" si="22"/>
        <v>0</v>
      </c>
      <c r="K82" s="148">
        <f>SUM(G82:J82)</f>
        <v>0</v>
      </c>
      <c r="L82" s="130">
        <f>L75+L79+L80+L78</f>
        <v>0</v>
      </c>
      <c r="M82" s="130">
        <f t="shared" ref="M82:O82" si="23">M75+M79+M80+M78</f>
        <v>0</v>
      </c>
      <c r="N82" s="130">
        <f t="shared" si="23"/>
        <v>0</v>
      </c>
      <c r="O82" s="130">
        <f t="shared" si="23"/>
        <v>0</v>
      </c>
      <c r="P82" s="148">
        <f>SUM(L82:O82)</f>
        <v>0</v>
      </c>
      <c r="Q82" s="148">
        <f>Q75+Q79+Q80+Q78</f>
        <v>0</v>
      </c>
      <c r="R82" s="148">
        <f t="shared" ref="R82:S82" si="24">R75+R79+R80+R78</f>
        <v>0</v>
      </c>
      <c r="S82" s="148">
        <f t="shared" si="24"/>
        <v>0</v>
      </c>
    </row>
    <row r="83" spans="1:19" ht="16" thickBot="1">
      <c r="C83" s="122"/>
      <c r="D83" s="123"/>
      <c r="E83" s="123" t="s">
        <v>230</v>
      </c>
      <c r="F83" s="240">
        <v>0</v>
      </c>
      <c r="G83" s="236">
        <v>0</v>
      </c>
      <c r="H83" s="192">
        <v>0</v>
      </c>
      <c r="I83" s="192">
        <v>0</v>
      </c>
      <c r="J83" s="192">
        <v>0</v>
      </c>
      <c r="K83" s="158">
        <f>SUM(G83:J83)</f>
        <v>0</v>
      </c>
      <c r="L83" s="236">
        <v>0</v>
      </c>
      <c r="M83" s="192">
        <v>0</v>
      </c>
      <c r="N83" s="192">
        <v>0</v>
      </c>
      <c r="O83" s="192">
        <v>0</v>
      </c>
      <c r="P83" s="158"/>
      <c r="Q83" s="192">
        <v>0</v>
      </c>
      <c r="R83" s="192">
        <v>0</v>
      </c>
      <c r="S83" s="192">
        <v>0</v>
      </c>
    </row>
    <row r="85" spans="1:19" ht="16" thickBot="1"/>
    <row r="86" spans="1:19" ht="16" thickBot="1">
      <c r="C86" s="124" t="s">
        <v>233</v>
      </c>
      <c r="D86" s="125"/>
      <c r="E86" s="125"/>
      <c r="F86" s="125"/>
      <c r="G86" s="125"/>
      <c r="H86" s="125"/>
      <c r="I86" s="125"/>
      <c r="J86" s="125"/>
      <c r="K86" s="125"/>
      <c r="L86" s="125"/>
      <c r="M86" s="125"/>
      <c r="N86" s="125"/>
      <c r="O86" s="125"/>
      <c r="P86" s="125"/>
      <c r="Q86" s="125"/>
      <c r="R86" s="125"/>
      <c r="S86" s="126"/>
    </row>
    <row r="87" spans="1:19">
      <c r="C87" s="140"/>
      <c r="D87" s="411" t="s">
        <v>234</v>
      </c>
      <c r="E87" s="412"/>
      <c r="F87" s="353" t="s">
        <v>123</v>
      </c>
      <c r="G87" s="144" t="s">
        <v>14</v>
      </c>
      <c r="H87" s="144" t="s">
        <v>15</v>
      </c>
      <c r="I87" s="144" t="s">
        <v>16</v>
      </c>
      <c r="J87" s="144" t="s">
        <v>17</v>
      </c>
      <c r="K87" s="146" t="s">
        <v>124</v>
      </c>
      <c r="L87" s="143" t="s">
        <v>14</v>
      </c>
      <c r="M87" s="144" t="s">
        <v>15</v>
      </c>
      <c r="N87" s="144" t="s">
        <v>16</v>
      </c>
      <c r="O87" s="144" t="s">
        <v>17</v>
      </c>
      <c r="P87" s="146" t="s">
        <v>125</v>
      </c>
      <c r="Q87" s="146" t="s">
        <v>126</v>
      </c>
      <c r="R87" s="146" t="s">
        <v>127</v>
      </c>
      <c r="S87" s="147" t="s">
        <v>128</v>
      </c>
    </row>
    <row r="88" spans="1:19" ht="16" thickBot="1">
      <c r="C88" s="140"/>
      <c r="D88" s="413" t="s">
        <v>200</v>
      </c>
      <c r="E88" s="412"/>
      <c r="F88" s="354" t="s">
        <v>129</v>
      </c>
      <c r="G88" s="414"/>
      <c r="H88" s="414"/>
      <c r="I88" s="414"/>
      <c r="J88" s="414"/>
      <c r="K88" s="176"/>
      <c r="L88" s="174"/>
      <c r="M88" s="414"/>
      <c r="N88" s="414"/>
      <c r="O88" s="414"/>
      <c r="P88" s="176"/>
      <c r="Q88" s="176"/>
      <c r="R88" s="176"/>
      <c r="S88" s="177"/>
    </row>
    <row r="89" spans="1:19" ht="16" thickBot="1">
      <c r="C89" s="121"/>
      <c r="D89" s="220">
        <f>'Bill of Materials'!F26</f>
        <v>0</v>
      </c>
      <c r="E89" s="415" t="s">
        <v>235</v>
      </c>
      <c r="F89" s="240"/>
      <c r="G89" s="416">
        <f>(G90*'Pricing Options'!$F$41)*$D89</f>
        <v>0</v>
      </c>
      <c r="H89" s="416">
        <f>(H90*'Pricing Options'!$F$41)*$D89</f>
        <v>0</v>
      </c>
      <c r="I89" s="416">
        <f>(I90*'Pricing Options'!$F$41)*$D89</f>
        <v>0</v>
      </c>
      <c r="J89" s="137">
        <f>(J90*'Pricing Options'!$F$41)*$D89</f>
        <v>0</v>
      </c>
      <c r="K89" s="132">
        <f t="shared" ref="K89:K104" si="25">SUM(G89:J89)</f>
        <v>0</v>
      </c>
      <c r="L89" s="416">
        <f>(L90*'Pricing Options'!$F$41)*$D89</f>
        <v>0</v>
      </c>
      <c r="M89" s="416">
        <f>(M90*'Pricing Options'!$F$41)*$D89</f>
        <v>0</v>
      </c>
      <c r="N89" s="416">
        <f>(N90*'Pricing Options'!$F$41)*$D89</f>
        <v>0</v>
      </c>
      <c r="O89" s="137">
        <f>(O90*'Pricing Options'!$F$41)*$D89</f>
        <v>0</v>
      </c>
      <c r="P89" s="134">
        <f t="shared" ref="P89:P90" si="26">SUM(L89:O89)</f>
        <v>0</v>
      </c>
      <c r="Q89" s="134">
        <f>(Q90*'Pricing Options'!$F$41)*$D89</f>
        <v>0</v>
      </c>
      <c r="R89" s="134">
        <f>(R90*'Pricing Options'!$F$41)*$D89</f>
        <v>0</v>
      </c>
      <c r="S89" s="135">
        <f>(S90*'Pricing Options'!$F$41)*$D89</f>
        <v>0</v>
      </c>
    </row>
    <row r="90" spans="1:19" ht="16" thickBot="1">
      <c r="C90" s="121"/>
      <c r="D90" s="416"/>
      <c r="E90" s="417" t="s">
        <v>201</v>
      </c>
      <c r="F90" s="360"/>
      <c r="G90" s="264">
        <f>'Revenue Model Drivers'!$F$63+'Revenue Model Drivers'!$F$64</f>
        <v>0</v>
      </c>
      <c r="H90" s="264">
        <f>'Revenue Model Drivers'!$G$63+'Revenue Model Drivers'!$G$64</f>
        <v>0</v>
      </c>
      <c r="I90" s="264">
        <f>'Revenue Model Drivers'!$H$63+'Revenue Model Drivers'!$H$64</f>
        <v>0</v>
      </c>
      <c r="J90" s="264">
        <f>'Revenue Model Drivers'!$I$63+'Revenue Model Drivers'!$I$64</f>
        <v>0</v>
      </c>
      <c r="K90" s="134">
        <f t="shared" si="25"/>
        <v>0</v>
      </c>
      <c r="L90" s="264">
        <f>'Revenue Model Drivers'!$K$63+'Revenue Model Drivers'!$K$64</f>
        <v>0</v>
      </c>
      <c r="M90" s="264">
        <f>'Revenue Model Drivers'!$L$63+'Revenue Model Drivers'!$L$64</f>
        <v>0</v>
      </c>
      <c r="N90" s="264">
        <f>'Revenue Model Drivers'!$M$63+'Revenue Model Drivers'!$M$64</f>
        <v>0</v>
      </c>
      <c r="O90" s="264">
        <f>'Revenue Model Drivers'!$N$63+'Revenue Model Drivers'!$N$64</f>
        <v>0</v>
      </c>
      <c r="P90" s="134">
        <f t="shared" si="26"/>
        <v>0</v>
      </c>
      <c r="Q90" s="292">
        <f>'Revenue Model Drivers'!$P$63+'Revenue Model Drivers'!$P$64</f>
        <v>0</v>
      </c>
      <c r="R90" s="292">
        <f>'Revenue Model Drivers'!$Q$63+'Revenue Model Drivers'!$Q$64</f>
        <v>0</v>
      </c>
      <c r="S90" s="292">
        <f>'Revenue Model Drivers'!$R$63+'Revenue Model Drivers'!$R$64</f>
        <v>0</v>
      </c>
    </row>
    <row r="91" spans="1:19" ht="16" thickBot="1">
      <c r="A91" t="s">
        <v>394</v>
      </c>
      <c r="C91" s="121"/>
      <c r="D91" s="192"/>
      <c r="E91" s="418" t="s">
        <v>235</v>
      </c>
      <c r="F91" s="240"/>
      <c r="G91" s="416">
        <f>($D$91*G92)/4</f>
        <v>0</v>
      </c>
      <c r="H91" s="416">
        <f>($D$91*H92)/4</f>
        <v>0</v>
      </c>
      <c r="I91" s="416">
        <f t="shared" ref="I91:J91" si="27">($D$91*I92)/4</f>
        <v>0</v>
      </c>
      <c r="J91" s="406">
        <f t="shared" si="27"/>
        <v>0</v>
      </c>
      <c r="K91" s="132">
        <f>SUM(G91:J91)</f>
        <v>0</v>
      </c>
      <c r="L91" s="416">
        <f>($D$91*L92)/4</f>
        <v>0</v>
      </c>
      <c r="M91" s="416">
        <f>($D$91*M92)/4</f>
        <v>0</v>
      </c>
      <c r="N91" s="416">
        <f t="shared" ref="N91" si="28">($D$91*N92)/4</f>
        <v>0</v>
      </c>
      <c r="O91" s="406">
        <f t="shared" ref="O91" si="29">($D$91*O92)/4</f>
        <v>0</v>
      </c>
      <c r="P91" s="132">
        <f>SUM(L91:O91)</f>
        <v>0</v>
      </c>
      <c r="Q91" s="319">
        <f>Q92*D91</f>
        <v>0</v>
      </c>
      <c r="R91" s="319">
        <f>R92*D91</f>
        <v>0</v>
      </c>
      <c r="S91" s="259">
        <f>S92*D91</f>
        <v>0</v>
      </c>
    </row>
    <row r="92" spans="1:19" ht="16" thickBot="1">
      <c r="A92" t="s">
        <v>393</v>
      </c>
      <c r="C92" s="121"/>
      <c r="D92" s="416"/>
      <c r="E92" s="419" t="s">
        <v>358</v>
      </c>
      <c r="F92" s="453"/>
      <c r="G92" s="236">
        <v>0</v>
      </c>
      <c r="H92" s="236">
        <v>0</v>
      </c>
      <c r="I92" s="236">
        <v>0</v>
      </c>
      <c r="J92" s="236">
        <v>0</v>
      </c>
      <c r="K92" s="134">
        <f>SUM(G92:J92)/4</f>
        <v>0</v>
      </c>
      <c r="L92" s="236">
        <v>0</v>
      </c>
      <c r="M92" s="192">
        <v>0</v>
      </c>
      <c r="N92" s="192">
        <v>0</v>
      </c>
      <c r="O92" s="192">
        <v>0</v>
      </c>
      <c r="P92" s="134">
        <f>SUM(L92:O92)/4</f>
        <v>0</v>
      </c>
      <c r="Q92" s="192">
        <v>0</v>
      </c>
      <c r="R92" s="192">
        <v>0</v>
      </c>
      <c r="S92" s="192">
        <v>0</v>
      </c>
    </row>
    <row r="93" spans="1:19" ht="16" thickBot="1">
      <c r="C93" s="121"/>
      <c r="D93" s="416"/>
      <c r="E93" s="419" t="s">
        <v>390</v>
      </c>
      <c r="F93" s="337"/>
      <c r="G93" s="220">
        <f>IFERROR(G91/G90, 0)</f>
        <v>0</v>
      </c>
      <c r="H93" s="220">
        <f t="shared" ref="H93:J93" si="30">IFERROR(H91/H90, 0)</f>
        <v>0</v>
      </c>
      <c r="I93" s="220">
        <f t="shared" si="30"/>
        <v>0</v>
      </c>
      <c r="J93" s="220">
        <f t="shared" si="30"/>
        <v>0</v>
      </c>
      <c r="K93" s="132"/>
      <c r="L93" s="220">
        <f>IFERROR(L91/L90,0)</f>
        <v>0</v>
      </c>
      <c r="M93" s="220">
        <f t="shared" ref="M93:O93" si="31">IFERROR(M91/M90,0)</f>
        <v>0</v>
      </c>
      <c r="N93" s="220">
        <f t="shared" si="31"/>
        <v>0</v>
      </c>
      <c r="O93" s="220">
        <f t="shared" si="31"/>
        <v>0</v>
      </c>
      <c r="P93" s="134"/>
      <c r="Q93" s="220">
        <f>IFERROR(Q91/Q90,0)</f>
        <v>0</v>
      </c>
      <c r="R93" s="220">
        <f>IFERROR(R91/R90,0)</f>
        <v>0</v>
      </c>
      <c r="S93" s="220">
        <f>IFERROR(S91/S90,0)</f>
        <v>0</v>
      </c>
    </row>
    <row r="94" spans="1:19" ht="16" thickBot="1">
      <c r="A94" t="s">
        <v>392</v>
      </c>
      <c r="C94" s="121"/>
      <c r="D94" s="220">
        <f>'Bill of Materials'!F12</f>
        <v>0</v>
      </c>
      <c r="E94" s="416" t="s">
        <v>236</v>
      </c>
      <c r="F94" s="240"/>
      <c r="G94" s="416">
        <f>(G95*'Pricing Options'!$F$41)*$D94</f>
        <v>0</v>
      </c>
      <c r="H94" s="416">
        <f>(H95*'Pricing Options'!$F$41)*$D94</f>
        <v>0</v>
      </c>
      <c r="I94" s="416">
        <f>(I95*'Pricing Options'!$F$41)*$D94</f>
        <v>0</v>
      </c>
      <c r="J94" s="406">
        <f>(J95*'Pricing Options'!$F$41)*$D94</f>
        <v>0</v>
      </c>
      <c r="K94" s="416">
        <f t="shared" ref="K94" si="32">SUM(G94:J94)</f>
        <v>0</v>
      </c>
      <c r="L94" s="416">
        <f>(L95*'Pricing Options'!$F$41)*$D94</f>
        <v>0</v>
      </c>
      <c r="M94" s="416">
        <f>(M95*'Pricing Options'!$F$41)*$D94</f>
        <v>0</v>
      </c>
      <c r="N94" s="416">
        <f>(N95*'Pricing Options'!$F$41)*$D94</f>
        <v>0</v>
      </c>
      <c r="O94" s="406">
        <f>(O95*'Pricing Options'!$F$41)*$D94</f>
        <v>0</v>
      </c>
      <c r="P94" s="131">
        <f t="shared" ref="P94" si="33">SUM(L94:O94)</f>
        <v>0</v>
      </c>
      <c r="Q94" s="319">
        <f>(Q95*'Pricing Options'!$F$41)*$D94</f>
        <v>0</v>
      </c>
      <c r="R94" s="319">
        <f>(R95*'Pricing Options'!$F$41)*$D94</f>
        <v>0</v>
      </c>
      <c r="S94" s="259">
        <f>(S95*'Pricing Options'!$F$41)*$D94</f>
        <v>0</v>
      </c>
    </row>
    <row r="95" spans="1:19" ht="16" thickBot="1">
      <c r="C95" s="121"/>
      <c r="D95" s="416"/>
      <c r="E95" s="417" t="s">
        <v>201</v>
      </c>
      <c r="F95" s="360"/>
      <c r="G95" s="220">
        <f>'Revenue Model Drivers'!$F$63+'Revenue Model Drivers'!$F$64</f>
        <v>0</v>
      </c>
      <c r="H95" s="264">
        <f>'Revenue Model Drivers'!$G$63+'Revenue Model Drivers'!$G$64</f>
        <v>0</v>
      </c>
      <c r="I95" s="264">
        <f>'Revenue Model Drivers'!$H$63+'Revenue Model Drivers'!$H$64</f>
        <v>0</v>
      </c>
      <c r="J95" s="264">
        <f>'Revenue Model Drivers'!$I$63+'Revenue Model Drivers'!$I$64</f>
        <v>0</v>
      </c>
      <c r="K95" s="134">
        <f t="shared" ref="K95:K96" si="34">SUM(G95:J95)</f>
        <v>0</v>
      </c>
      <c r="L95" s="264">
        <f>'Revenue Model Drivers'!$K$63+'Revenue Model Drivers'!$K$64</f>
        <v>0</v>
      </c>
      <c r="M95" s="264">
        <f>'Revenue Model Drivers'!$L$63+'Revenue Model Drivers'!$L$64</f>
        <v>0</v>
      </c>
      <c r="N95" s="264">
        <f>'Revenue Model Drivers'!$M$63+'Revenue Model Drivers'!$M$64</f>
        <v>0</v>
      </c>
      <c r="O95" s="264">
        <f>'Revenue Model Drivers'!$N$63+'Revenue Model Drivers'!$N$64</f>
        <v>0</v>
      </c>
      <c r="P95" s="134">
        <f t="shared" ref="P95:P96" si="35">SUM(L95:O95)</f>
        <v>0</v>
      </c>
      <c r="Q95" s="292">
        <f>'Revenue Model Drivers'!$P$63+'Revenue Model Drivers'!$P$64</f>
        <v>0</v>
      </c>
      <c r="R95" s="292">
        <f>'Revenue Model Drivers'!$Q$63+'Revenue Model Drivers'!$Q$64</f>
        <v>0</v>
      </c>
      <c r="S95" s="292">
        <f>'Revenue Model Drivers'!$R$63+'Revenue Model Drivers'!$R$64</f>
        <v>0</v>
      </c>
    </row>
    <row r="96" spans="1:19" ht="16" thickBot="1">
      <c r="C96" s="121"/>
      <c r="D96" s="220">
        <f>'Bill of Materials'!F20</f>
        <v>0</v>
      </c>
      <c r="E96" s="415" t="s">
        <v>364</v>
      </c>
      <c r="F96" s="240"/>
      <c r="G96" s="416">
        <f>(G97*'Pricing Options'!$F$41)*$D96</f>
        <v>0</v>
      </c>
      <c r="H96" s="416">
        <f>(H97*'Pricing Options'!$F$41)*$D96</f>
        <v>0</v>
      </c>
      <c r="I96" s="416">
        <f>(I97*'Pricing Options'!$F$41)*$D96</f>
        <v>0</v>
      </c>
      <c r="J96" s="137">
        <f>(J97*'Pricing Options'!$F$41)*$D96</f>
        <v>0</v>
      </c>
      <c r="K96" s="132">
        <f t="shared" si="34"/>
        <v>0</v>
      </c>
      <c r="L96" s="416">
        <f>(L97*'Pricing Options'!$F$41)*$D96</f>
        <v>0</v>
      </c>
      <c r="M96" s="416">
        <f>(M97*'Pricing Options'!$F$41)*$D96</f>
        <v>0</v>
      </c>
      <c r="N96" s="416">
        <f>(N97*'Pricing Options'!$F$41)*$D96</f>
        <v>0</v>
      </c>
      <c r="O96" s="137">
        <f>(O97*'Pricing Options'!$F$41)*$D96</f>
        <v>0</v>
      </c>
      <c r="P96" s="134">
        <f t="shared" si="35"/>
        <v>0</v>
      </c>
      <c r="Q96" s="134">
        <f>(Q97*'Pricing Options'!$F$41)*$D96</f>
        <v>0</v>
      </c>
      <c r="R96" s="134">
        <f>(R97*'Pricing Options'!$F$41)*$D96</f>
        <v>0</v>
      </c>
      <c r="S96" s="135">
        <f>(S97*'Pricing Options'!$F$41)*$D96</f>
        <v>0</v>
      </c>
    </row>
    <row r="97" spans="3:19" ht="16" thickBot="1">
      <c r="C97" s="121"/>
      <c r="D97" s="416"/>
      <c r="E97" s="417" t="s">
        <v>201</v>
      </c>
      <c r="F97" s="360"/>
      <c r="G97" s="264">
        <f>'Revenue Model Drivers'!$F$63+'Revenue Model Drivers'!$F$64</f>
        <v>0</v>
      </c>
      <c r="H97" s="264">
        <f>'Revenue Model Drivers'!$G$63+'Revenue Model Drivers'!$G$64</f>
        <v>0</v>
      </c>
      <c r="I97" s="264">
        <f>'Revenue Model Drivers'!$H$63+'Revenue Model Drivers'!$H$64</f>
        <v>0</v>
      </c>
      <c r="J97" s="264">
        <f>'Revenue Model Drivers'!$I$63+'Revenue Model Drivers'!$I$64</f>
        <v>0</v>
      </c>
      <c r="K97" s="134">
        <f t="shared" ref="K97:K98" si="36">SUM(G97:J97)</f>
        <v>0</v>
      </c>
      <c r="L97" s="264">
        <f>'Revenue Model Drivers'!$K$63+'Revenue Model Drivers'!$K$64</f>
        <v>0</v>
      </c>
      <c r="M97" s="264">
        <f>'Revenue Model Drivers'!$L$63+'Revenue Model Drivers'!$L$64</f>
        <v>0</v>
      </c>
      <c r="N97" s="264">
        <f>'Revenue Model Drivers'!$M$63+'Revenue Model Drivers'!$M$64</f>
        <v>0</v>
      </c>
      <c r="O97" s="264">
        <f>'Revenue Model Drivers'!$N$63+'Revenue Model Drivers'!$N$64</f>
        <v>0</v>
      </c>
      <c r="P97" s="134">
        <f t="shared" ref="P97:P98" si="37">SUM(L97:O97)</f>
        <v>0</v>
      </c>
      <c r="Q97" s="292">
        <f>'Revenue Model Drivers'!$P$63+'Revenue Model Drivers'!$P$64</f>
        <v>0</v>
      </c>
      <c r="R97" s="292">
        <f>'Revenue Model Drivers'!$Q$63+'Revenue Model Drivers'!$Q$64</f>
        <v>0</v>
      </c>
      <c r="S97" s="292">
        <f>'Revenue Model Drivers'!$R$63+'Revenue Model Drivers'!$R$64</f>
        <v>0</v>
      </c>
    </row>
    <row r="98" spans="3:19" ht="16" thickBot="1">
      <c r="C98" s="121"/>
      <c r="D98" s="192">
        <v>0</v>
      </c>
      <c r="E98" s="416" t="s">
        <v>237</v>
      </c>
      <c r="F98" s="240"/>
      <c r="G98" s="416">
        <f>(G99*'Pricing Options'!$F$41)*$D98</f>
        <v>0</v>
      </c>
      <c r="H98" s="416">
        <f>(H99*'Pricing Options'!$F$41)*$D98</f>
        <v>0</v>
      </c>
      <c r="I98" s="416">
        <f>(I99*'Pricing Options'!$F$41)*$D98</f>
        <v>0</v>
      </c>
      <c r="J98" s="137">
        <f>(J99*'Pricing Options'!$F$41)*$D98</f>
        <v>0</v>
      </c>
      <c r="K98" s="132">
        <f t="shared" si="36"/>
        <v>0</v>
      </c>
      <c r="L98" s="416">
        <f>(L99*'Pricing Options'!$F$41)*$D98</f>
        <v>0</v>
      </c>
      <c r="M98" s="416">
        <f>(M99*'Pricing Options'!$F$41)*$D98</f>
        <v>0</v>
      </c>
      <c r="N98" s="416">
        <f>(N99*'Pricing Options'!$F$41)*$D98</f>
        <v>0</v>
      </c>
      <c r="O98" s="137">
        <f>(O99*'Pricing Options'!$F$41)*$D98</f>
        <v>0</v>
      </c>
      <c r="P98" s="134">
        <f t="shared" si="37"/>
        <v>0</v>
      </c>
      <c r="Q98" s="134">
        <f>(Q99*'Pricing Options'!$F$41)*$D98</f>
        <v>0</v>
      </c>
      <c r="R98" s="134">
        <f>(R99*'Pricing Options'!$F$41)*$D98</f>
        <v>0</v>
      </c>
      <c r="S98" s="135">
        <f>(S99*'Pricing Options'!$F$41)*$D98</f>
        <v>0</v>
      </c>
    </row>
    <row r="99" spans="3:19" ht="16" thickBot="1">
      <c r="C99" s="121"/>
      <c r="D99" s="416"/>
      <c r="E99" s="417" t="s">
        <v>201</v>
      </c>
      <c r="F99" s="360"/>
      <c r="G99" s="264">
        <f>'Revenue Model Drivers'!$F$63+'Revenue Model Drivers'!$F$64</f>
        <v>0</v>
      </c>
      <c r="H99" s="264">
        <f>'Revenue Model Drivers'!$G$63+'Revenue Model Drivers'!$G$64</f>
        <v>0</v>
      </c>
      <c r="I99" s="264">
        <f>'Revenue Model Drivers'!$H$63+'Revenue Model Drivers'!$H$64</f>
        <v>0</v>
      </c>
      <c r="J99" s="264">
        <f>'Revenue Model Drivers'!$I$63+'Revenue Model Drivers'!$I$64</f>
        <v>0</v>
      </c>
      <c r="K99" s="134">
        <f t="shared" ref="K99:K100" si="38">SUM(G99:J99)</f>
        <v>0</v>
      </c>
      <c r="L99" s="264">
        <f>'Revenue Model Drivers'!$K$63+'Revenue Model Drivers'!$K$64</f>
        <v>0</v>
      </c>
      <c r="M99" s="264">
        <f>'Revenue Model Drivers'!$L$63+'Revenue Model Drivers'!$L$64</f>
        <v>0</v>
      </c>
      <c r="N99" s="264">
        <f>'Revenue Model Drivers'!$M$63+'Revenue Model Drivers'!$M$64</f>
        <v>0</v>
      </c>
      <c r="O99" s="264">
        <f>'Revenue Model Drivers'!$N$63+'Revenue Model Drivers'!$N$64</f>
        <v>0</v>
      </c>
      <c r="P99" s="134">
        <f t="shared" ref="P99:P100" si="39">SUM(L99:O99)</f>
        <v>0</v>
      </c>
      <c r="Q99" s="292">
        <f>'Revenue Model Drivers'!$P$63+'Revenue Model Drivers'!$P$64</f>
        <v>0</v>
      </c>
      <c r="R99" s="292">
        <f>'Revenue Model Drivers'!$Q$63+'Revenue Model Drivers'!$Q$64</f>
        <v>0</v>
      </c>
      <c r="S99" s="292">
        <f>'Revenue Model Drivers'!$R$63+'Revenue Model Drivers'!$R$64</f>
        <v>0</v>
      </c>
    </row>
    <row r="100" spans="3:19" ht="16" thickBot="1">
      <c r="C100" s="121"/>
      <c r="D100" s="220">
        <f>'Bill of Materials'!R29</f>
        <v>0</v>
      </c>
      <c r="E100" s="415" t="s">
        <v>238</v>
      </c>
      <c r="F100" s="240"/>
      <c r="G100" s="416">
        <f>(G101*'Pricing Options'!$F$41)*$D100</f>
        <v>0</v>
      </c>
      <c r="H100" s="416">
        <f>(H101*'Pricing Options'!$F$41)*$D100</f>
        <v>0</v>
      </c>
      <c r="I100" s="416">
        <f>(I101*'Pricing Options'!$F$41)*$D100</f>
        <v>0</v>
      </c>
      <c r="J100" s="137">
        <f>(J101*'Pricing Options'!$F$41)*$D100</f>
        <v>0</v>
      </c>
      <c r="K100" s="132">
        <f t="shared" si="38"/>
        <v>0</v>
      </c>
      <c r="L100" s="416">
        <f>(L101*'Pricing Options'!$F$41)*$D100</f>
        <v>0</v>
      </c>
      <c r="M100" s="416">
        <f>(M101*'Pricing Options'!$F$41)*$D100</f>
        <v>0</v>
      </c>
      <c r="N100" s="416">
        <f>(N101*'Pricing Options'!$F$41)*$D100</f>
        <v>0</v>
      </c>
      <c r="O100" s="137">
        <f>(O101*'Pricing Options'!$F$41)*$D100</f>
        <v>0</v>
      </c>
      <c r="P100" s="134">
        <f t="shared" si="39"/>
        <v>0</v>
      </c>
      <c r="Q100" s="134">
        <f>(Q101*'Pricing Options'!$F$41)*$D100</f>
        <v>0</v>
      </c>
      <c r="R100" s="134">
        <f>(R101*'Pricing Options'!$F$41)*$D100</f>
        <v>0</v>
      </c>
      <c r="S100" s="135">
        <f>(S101*'Pricing Options'!$F$41)*$D100</f>
        <v>0</v>
      </c>
    </row>
    <row r="101" spans="3:19" ht="16" thickBot="1">
      <c r="C101" s="121"/>
      <c r="D101" s="416"/>
      <c r="E101" s="417" t="s">
        <v>201</v>
      </c>
      <c r="F101" s="360"/>
      <c r="G101" s="264">
        <f>'Revenue Model Drivers'!$F$63+'Revenue Model Drivers'!$F$64</f>
        <v>0</v>
      </c>
      <c r="H101" s="264">
        <f>'Revenue Model Drivers'!$G$63+'Revenue Model Drivers'!$G$64</f>
        <v>0</v>
      </c>
      <c r="I101" s="264">
        <f>'Revenue Model Drivers'!$H$63+'Revenue Model Drivers'!$H$64</f>
        <v>0</v>
      </c>
      <c r="J101" s="264">
        <f>'Revenue Model Drivers'!$I$63+'Revenue Model Drivers'!$I$64</f>
        <v>0</v>
      </c>
      <c r="K101" s="134">
        <f t="shared" ref="K101:K102" si="40">SUM(G101:J101)</f>
        <v>0</v>
      </c>
      <c r="L101" s="264">
        <f>'Revenue Model Drivers'!$K$63+'Revenue Model Drivers'!$K$64</f>
        <v>0</v>
      </c>
      <c r="M101" s="264">
        <f>'Revenue Model Drivers'!$L$63+'Revenue Model Drivers'!$L$64</f>
        <v>0</v>
      </c>
      <c r="N101" s="264">
        <f>'Revenue Model Drivers'!$M$63+'Revenue Model Drivers'!$M$64</f>
        <v>0</v>
      </c>
      <c r="O101" s="264">
        <f>'Revenue Model Drivers'!$N$63+'Revenue Model Drivers'!$N$64</f>
        <v>0</v>
      </c>
      <c r="P101" s="134">
        <f t="shared" ref="P101:P102" si="41">SUM(L101:O101)</f>
        <v>0</v>
      </c>
      <c r="Q101" s="292">
        <f>'Revenue Model Drivers'!$P$63+'Revenue Model Drivers'!$P$64</f>
        <v>0</v>
      </c>
      <c r="R101" s="292">
        <f>'Revenue Model Drivers'!$Q$63+'Revenue Model Drivers'!$Q$64</f>
        <v>0</v>
      </c>
      <c r="S101" s="292">
        <f>'Revenue Model Drivers'!$R$63+'Revenue Model Drivers'!$R$64</f>
        <v>0</v>
      </c>
    </row>
    <row r="102" spans="3:19" ht="16" thickBot="1">
      <c r="C102" s="121"/>
      <c r="D102" s="168">
        <f>'Bill of Materials'!F28</f>
        <v>0</v>
      </c>
      <c r="E102" s="367" t="s">
        <v>239</v>
      </c>
      <c r="F102" s="369">
        <f>F103*D102</f>
        <v>0</v>
      </c>
      <c r="G102" s="420">
        <f>(G103*'Pricing Options'!$F$41)*$D102</f>
        <v>0</v>
      </c>
      <c r="H102" s="420">
        <f>(H103*'Pricing Options'!$F$41)*$D102</f>
        <v>0</v>
      </c>
      <c r="I102" s="420">
        <f>(I103*'Pricing Options'!$F$41)*$D102</f>
        <v>0</v>
      </c>
      <c r="J102" s="375">
        <f>(J103*'Pricing Options'!$F$41)*$D102</f>
        <v>0</v>
      </c>
      <c r="K102" s="376">
        <f t="shared" si="40"/>
        <v>0</v>
      </c>
      <c r="L102" s="420">
        <f>(L103*'Pricing Options'!$F$41)*$D102</f>
        <v>0</v>
      </c>
      <c r="M102" s="420">
        <f>(M103*'Pricing Options'!$F$41)*$D102</f>
        <v>0</v>
      </c>
      <c r="N102" s="420">
        <f>(N103*'Pricing Options'!$F$41)*$D102</f>
        <v>0</v>
      </c>
      <c r="O102" s="375">
        <f>(O103*'Pricing Options'!$F$41)*$D102</f>
        <v>0</v>
      </c>
      <c r="P102" s="377">
        <f t="shared" si="41"/>
        <v>0</v>
      </c>
      <c r="Q102" s="377">
        <f>(Q103*'Pricing Options'!$F$41)*$D102</f>
        <v>0</v>
      </c>
      <c r="R102" s="377">
        <f>(R103*'Pricing Options'!$F$41)*$D102</f>
        <v>0</v>
      </c>
      <c r="S102" s="378">
        <f>(S103*'Pricing Options'!$F$41)*$D102</f>
        <v>0</v>
      </c>
    </row>
    <row r="103" spans="3:19" ht="16" thickBot="1">
      <c r="C103" s="336" t="s">
        <v>361</v>
      </c>
      <c r="D103" s="236">
        <v>0</v>
      </c>
      <c r="E103" s="368" t="s">
        <v>240</v>
      </c>
      <c r="F103" s="337">
        <f>IF(D103-K103&lt;0,0,D103-K103)</f>
        <v>0</v>
      </c>
      <c r="G103" s="264">
        <f>'Revenue Model Drivers'!$F$63+'Revenue Model Drivers'!$F$64</f>
        <v>0</v>
      </c>
      <c r="H103" s="264">
        <f>'Revenue Model Drivers'!$G$63+'Revenue Model Drivers'!$G$64</f>
        <v>0</v>
      </c>
      <c r="I103" s="264">
        <f>'Revenue Model Drivers'!$H$63+'Revenue Model Drivers'!$H$64</f>
        <v>0</v>
      </c>
      <c r="J103" s="264">
        <f>'Revenue Model Drivers'!$I$63+'Revenue Model Drivers'!$I$64</f>
        <v>0</v>
      </c>
      <c r="K103" s="134">
        <f t="shared" ref="K103" si="42">SUM(G103:J103)</f>
        <v>0</v>
      </c>
      <c r="L103" s="264">
        <f>'Revenue Model Drivers'!$K$63+'Revenue Model Drivers'!$K$64</f>
        <v>0</v>
      </c>
      <c r="M103" s="264">
        <f>'Revenue Model Drivers'!$L$63+'Revenue Model Drivers'!$L$64</f>
        <v>0</v>
      </c>
      <c r="N103" s="264">
        <f>'Revenue Model Drivers'!$M$63+'Revenue Model Drivers'!$M$64</f>
        <v>0</v>
      </c>
      <c r="O103" s="264">
        <f>'Revenue Model Drivers'!$N$63+'Revenue Model Drivers'!$N$64</f>
        <v>0</v>
      </c>
      <c r="P103" s="134">
        <f t="shared" ref="P103" si="43">SUM(L103:O103)</f>
        <v>0</v>
      </c>
      <c r="Q103" s="292">
        <f>'Revenue Model Drivers'!$P$63+'Revenue Model Drivers'!$P$64</f>
        <v>0</v>
      </c>
      <c r="R103" s="292">
        <f>'Revenue Model Drivers'!$Q$63+'Revenue Model Drivers'!$Q$64</f>
        <v>0</v>
      </c>
      <c r="S103" s="292">
        <f>'Revenue Model Drivers'!$R$63+'Revenue Model Drivers'!$R$64</f>
        <v>0</v>
      </c>
    </row>
    <row r="104" spans="3:19">
      <c r="C104" s="121"/>
      <c r="D104" s="416"/>
      <c r="E104" s="244" t="s">
        <v>362</v>
      </c>
      <c r="F104" s="370"/>
      <c r="G104" s="153">
        <f>G89+G91+G94+G96+G98+G100+G102</f>
        <v>0</v>
      </c>
      <c r="H104" s="153">
        <f t="shared" ref="H104:J104" si="44">H89+H91+H94+H96+H98+H100+H102</f>
        <v>0</v>
      </c>
      <c r="I104" s="153">
        <f t="shared" si="44"/>
        <v>0</v>
      </c>
      <c r="J104" s="410">
        <f t="shared" si="44"/>
        <v>0</v>
      </c>
      <c r="K104" s="211">
        <f t="shared" si="25"/>
        <v>0</v>
      </c>
      <c r="L104" s="153">
        <f>L89+L91+L94+L96+L98+L100+L102</f>
        <v>0</v>
      </c>
      <c r="M104" s="153">
        <f t="shared" ref="M104:O104" si="45">M89+M91+M94+M96+M98+M100+M102</f>
        <v>0</v>
      </c>
      <c r="N104" s="153">
        <f t="shared" si="45"/>
        <v>0</v>
      </c>
      <c r="O104" s="410">
        <f t="shared" si="45"/>
        <v>0</v>
      </c>
      <c r="P104" s="202">
        <f>SUM(L104:O104)</f>
        <v>0</v>
      </c>
      <c r="Q104" s="276">
        <f>Q89+Q91+Q94+Q96+Q98+Q100+Q102</f>
        <v>0</v>
      </c>
      <c r="R104" s="276">
        <f>R89+R91+R94+R96+R98+R100+R102</f>
        <v>0</v>
      </c>
      <c r="S104" s="372">
        <f>S89+S91+S94+S96+S98+S100+S102</f>
        <v>0</v>
      </c>
    </row>
    <row r="105" spans="3:19">
      <c r="C105" s="121"/>
      <c r="D105" s="421"/>
      <c r="E105" s="416"/>
      <c r="F105" s="355"/>
      <c r="G105" s="152"/>
      <c r="H105" s="152"/>
      <c r="I105" s="152"/>
      <c r="J105" s="152"/>
      <c r="K105" s="158"/>
      <c r="L105" s="152"/>
      <c r="M105" s="152"/>
      <c r="N105" s="152"/>
      <c r="O105" s="152"/>
      <c r="P105" s="158"/>
      <c r="Q105" s="158"/>
      <c r="R105" s="158"/>
      <c r="S105" s="161"/>
    </row>
    <row r="106" spans="3:19" ht="16" thickBot="1">
      <c r="C106" s="121"/>
      <c r="D106" s="416"/>
      <c r="E106" s="416"/>
      <c r="F106" s="355"/>
      <c r="G106" s="416"/>
      <c r="H106" s="416"/>
      <c r="I106" s="416"/>
      <c r="J106" s="416"/>
      <c r="K106" s="138"/>
      <c r="L106" s="131"/>
      <c r="M106" s="416"/>
      <c r="N106" s="416"/>
      <c r="O106" s="416"/>
      <c r="P106" s="138"/>
      <c r="Q106" s="134"/>
      <c r="R106" s="134"/>
      <c r="S106" s="135"/>
    </row>
    <row r="107" spans="3:19" ht="16" thickBot="1">
      <c r="C107" s="127"/>
      <c r="D107" s="422"/>
      <c r="E107" s="422" t="s">
        <v>241</v>
      </c>
      <c r="F107" s="148">
        <f>SUM(F89+F91+F94+F96+F98+F100+F102)</f>
        <v>0</v>
      </c>
      <c r="G107" s="423">
        <f>G104</f>
        <v>0</v>
      </c>
      <c r="H107" s="423">
        <f t="shared" ref="H107:J107" si="46">H104</f>
        <v>0</v>
      </c>
      <c r="I107" s="423">
        <f t="shared" si="46"/>
        <v>0</v>
      </c>
      <c r="J107" s="423">
        <f t="shared" si="46"/>
        <v>0</v>
      </c>
      <c r="K107" s="148">
        <f>SUM(G107:J107)</f>
        <v>0</v>
      </c>
      <c r="L107" s="133">
        <f>L104</f>
        <v>0</v>
      </c>
      <c r="M107" s="423">
        <f>M104</f>
        <v>0</v>
      </c>
      <c r="N107" s="423">
        <f>N104</f>
        <v>0</v>
      </c>
      <c r="O107" s="423">
        <f>O104</f>
        <v>0</v>
      </c>
      <c r="P107" s="148">
        <f>SUM(L107:O107)</f>
        <v>0</v>
      </c>
      <c r="Q107" s="148">
        <f>Q104</f>
        <v>0</v>
      </c>
      <c r="R107" s="148">
        <f>R104</f>
        <v>0</v>
      </c>
      <c r="S107" s="148">
        <f>S104</f>
        <v>0</v>
      </c>
    </row>
    <row r="108" spans="3:19" ht="16" thickBot="1">
      <c r="C108" s="122"/>
      <c r="D108" s="123"/>
      <c r="E108" s="123"/>
      <c r="F108" s="359"/>
      <c r="G108" s="123"/>
      <c r="H108" s="123"/>
      <c r="I108" s="123"/>
      <c r="J108" s="123"/>
      <c r="K108" s="319"/>
      <c r="L108" s="136"/>
      <c r="M108" s="123"/>
      <c r="N108" s="123"/>
      <c r="O108" s="123"/>
      <c r="P108" s="319"/>
      <c r="Q108" s="138"/>
      <c r="R108" s="138"/>
      <c r="S108" s="139"/>
    </row>
  </sheetData>
  <pageMargins left="0.7" right="0.7" top="0.75" bottom="0.75" header="0.3" footer="0.3"/>
  <pageSetup orientation="portrait" horizontalDpi="0" verticalDpi="0"/>
  <ignoredErrors>
    <ignoredError sqref="K40 K42 K44 K46 K28 K48"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1676C-D545-B549-B3E1-897C6A3EBE1B}">
  <dimension ref="B2:R36"/>
  <sheetViews>
    <sheetView showGridLines="0" topLeftCell="A3" zoomScale="130" zoomScaleNormal="130" workbookViewId="0">
      <selection activeCell="C15" sqref="C15"/>
    </sheetView>
  </sheetViews>
  <sheetFormatPr baseColWidth="10" defaultColWidth="11.5" defaultRowHeight="15"/>
  <cols>
    <col min="2" max="2" width="30.83203125" customWidth="1"/>
    <col min="6" max="6" width="11.5" customWidth="1"/>
    <col min="8" max="8" width="36.1640625" bestFit="1" customWidth="1"/>
    <col min="14" max="14" width="30.83203125" customWidth="1"/>
  </cols>
  <sheetData>
    <row r="2" spans="2:18">
      <c r="B2" s="445" t="s">
        <v>348</v>
      </c>
      <c r="C2" s="446"/>
      <c r="D2" s="446"/>
      <c r="E2" s="446"/>
      <c r="F2" s="447"/>
      <c r="H2" s="445" t="s">
        <v>351</v>
      </c>
      <c r="I2" s="446"/>
      <c r="J2" s="446"/>
      <c r="K2" s="446"/>
      <c r="L2" s="447"/>
      <c r="N2" s="445" t="s">
        <v>242</v>
      </c>
      <c r="O2" s="446"/>
      <c r="P2" s="446"/>
      <c r="Q2" s="446"/>
      <c r="R2" s="447"/>
    </row>
    <row r="3" spans="2:18" ht="91" customHeight="1">
      <c r="B3" s="439" t="s">
        <v>243</v>
      </c>
      <c r="C3" s="440"/>
      <c r="D3" s="440"/>
      <c r="E3" s="440"/>
      <c r="F3" s="441"/>
      <c r="G3" s="245"/>
      <c r="H3" s="448" t="s">
        <v>244</v>
      </c>
      <c r="I3" s="449"/>
      <c r="J3" s="449"/>
      <c r="K3" s="449"/>
      <c r="L3" s="450"/>
      <c r="N3" s="439" t="s">
        <v>245</v>
      </c>
      <c r="O3" s="440"/>
      <c r="P3" s="440"/>
      <c r="Q3" s="440"/>
      <c r="R3" s="441"/>
    </row>
    <row r="4" spans="2:18">
      <c r="B4" s="246"/>
      <c r="C4" s="69"/>
      <c r="D4" s="69"/>
      <c r="E4" s="69"/>
      <c r="F4" s="250"/>
      <c r="H4" s="131"/>
      <c r="L4" s="132"/>
      <c r="N4" s="246"/>
      <c r="O4" s="69"/>
      <c r="P4" s="69"/>
      <c r="Q4" s="69"/>
      <c r="R4" s="250"/>
    </row>
    <row r="5" spans="2:18">
      <c r="B5" s="247"/>
      <c r="C5" s="69" t="s">
        <v>246</v>
      </c>
      <c r="D5" s="69" t="s">
        <v>247</v>
      </c>
      <c r="E5" s="69" t="s">
        <v>248</v>
      </c>
      <c r="F5" s="132"/>
      <c r="H5" s="247"/>
      <c r="I5" s="69" t="s">
        <v>249</v>
      </c>
      <c r="J5" s="69" t="s">
        <v>250</v>
      </c>
      <c r="K5" s="69" t="s">
        <v>251</v>
      </c>
      <c r="L5" s="181"/>
      <c r="N5" s="247"/>
      <c r="O5" s="69" t="s">
        <v>252</v>
      </c>
      <c r="P5" s="69" t="s">
        <v>253</v>
      </c>
      <c r="Q5" s="69" t="s">
        <v>254</v>
      </c>
      <c r="R5" s="132"/>
    </row>
    <row r="6" spans="2:18" ht="16" thickBot="1">
      <c r="B6" s="163" t="s">
        <v>255</v>
      </c>
      <c r="C6" s="165"/>
      <c r="D6" s="165"/>
      <c r="E6" s="165"/>
      <c r="F6" s="132"/>
      <c r="H6" s="253" t="s">
        <v>256</v>
      </c>
      <c r="I6" s="171"/>
      <c r="J6" s="171"/>
      <c r="K6" s="169"/>
      <c r="L6" s="132"/>
      <c r="N6" s="163" t="s">
        <v>235</v>
      </c>
      <c r="O6" s="165"/>
      <c r="P6" s="165"/>
      <c r="Q6" s="165"/>
      <c r="R6" s="132"/>
    </row>
    <row r="7" spans="2:18" ht="16" thickBot="1">
      <c r="B7" s="131" t="s">
        <v>257</v>
      </c>
      <c r="C7" s="192"/>
      <c r="D7" s="132"/>
      <c r="E7" s="134"/>
      <c r="F7" s="132"/>
      <c r="H7" s="131" t="s">
        <v>258</v>
      </c>
      <c r="I7" s="192"/>
      <c r="J7" s="170"/>
      <c r="K7" s="170"/>
      <c r="L7" s="132"/>
      <c r="N7" s="131" t="s">
        <v>259</v>
      </c>
      <c r="O7" s="192"/>
      <c r="P7" s="134"/>
      <c r="Q7" s="134"/>
      <c r="R7" s="132"/>
    </row>
    <row r="8" spans="2:18" ht="16" thickBot="1">
      <c r="B8" s="131" t="s">
        <v>260</v>
      </c>
      <c r="C8" s="192"/>
      <c r="D8" s="134"/>
      <c r="E8" s="134"/>
      <c r="F8" s="132"/>
      <c r="H8" s="131" t="s">
        <v>261</v>
      </c>
      <c r="I8" s="192"/>
      <c r="J8" s="172"/>
      <c r="K8" s="170"/>
      <c r="L8" s="132"/>
      <c r="N8" s="131" t="s">
        <v>262</v>
      </c>
      <c r="O8" s="192"/>
      <c r="P8" s="134"/>
      <c r="Q8" s="134"/>
      <c r="R8" s="132"/>
    </row>
    <row r="9" spans="2:18" ht="16" thickBot="1">
      <c r="B9" s="131" t="s">
        <v>263</v>
      </c>
      <c r="C9" s="192"/>
      <c r="D9" s="134"/>
      <c r="E9" s="134"/>
      <c r="F9" s="132"/>
      <c r="H9" s="131" t="s">
        <v>264</v>
      </c>
      <c r="I9" s="192"/>
      <c r="J9" s="172"/>
      <c r="K9" s="170"/>
      <c r="L9" s="132"/>
      <c r="N9" s="131" t="s">
        <v>265</v>
      </c>
      <c r="O9" s="192"/>
      <c r="P9" s="134"/>
      <c r="Q9" s="134"/>
      <c r="R9" s="132"/>
    </row>
    <row r="10" spans="2:18" ht="16" thickBot="1">
      <c r="B10" s="131"/>
      <c r="C10" s="134"/>
      <c r="D10" s="134"/>
      <c r="E10" s="134"/>
      <c r="F10" s="132"/>
      <c r="H10" s="131" t="s">
        <v>266</v>
      </c>
      <c r="I10" s="192"/>
      <c r="J10" s="172"/>
      <c r="K10" s="170"/>
      <c r="L10" s="132"/>
      <c r="N10" s="131"/>
      <c r="O10" s="134"/>
      <c r="P10" s="134"/>
      <c r="Q10" s="134"/>
      <c r="R10" s="132"/>
    </row>
    <row r="11" spans="2:18" ht="16" thickBot="1">
      <c r="B11" s="131"/>
      <c r="C11" s="134"/>
      <c r="D11" s="134"/>
      <c r="E11" s="134"/>
      <c r="F11" s="132"/>
      <c r="H11" s="131" t="s">
        <v>267</v>
      </c>
      <c r="I11" s="192"/>
      <c r="J11" s="172"/>
      <c r="K11" s="170"/>
      <c r="L11" s="132"/>
      <c r="N11" s="131"/>
      <c r="O11" s="134"/>
      <c r="P11" s="134"/>
      <c r="Q11" s="134"/>
      <c r="R11" s="132"/>
    </row>
    <row r="12" spans="2:18" ht="16" thickBot="1">
      <c r="B12" s="166" t="s">
        <v>268</v>
      </c>
      <c r="C12" s="167">
        <f>SUM(C7:C11)</f>
        <v>0</v>
      </c>
      <c r="D12" s="167">
        <f>SUM(D7:D11)</f>
        <v>0</v>
      </c>
      <c r="E12" s="167">
        <f>SUM(E7:E11)</f>
        <v>0</v>
      </c>
      <c r="F12" s="251">
        <f>SUM(C12:E12)</f>
        <v>0</v>
      </c>
      <c r="H12" s="131" t="s">
        <v>269</v>
      </c>
      <c r="I12" s="192"/>
      <c r="J12" s="172"/>
      <c r="K12" s="170"/>
      <c r="L12" s="132"/>
      <c r="N12" s="166" t="s">
        <v>270</v>
      </c>
      <c r="O12" s="167">
        <f>SUM(O7:O11)</f>
        <v>0</v>
      </c>
      <c r="P12" s="167">
        <f>SUM(P7:P11)</f>
        <v>0</v>
      </c>
      <c r="Q12" s="167">
        <f>SUM(Q7:Q11)</f>
        <v>0</v>
      </c>
      <c r="R12" s="251">
        <f>SUM(O12:Q12)</f>
        <v>0</v>
      </c>
    </row>
    <row r="13" spans="2:18" ht="16" thickBot="1">
      <c r="B13" s="131"/>
      <c r="F13" s="132"/>
      <c r="H13" s="131" t="s">
        <v>271</v>
      </c>
      <c r="I13" s="192"/>
      <c r="J13" s="172"/>
      <c r="K13" s="170"/>
      <c r="L13" s="132"/>
      <c r="N13" s="131"/>
      <c r="R13" s="132"/>
    </row>
    <row r="14" spans="2:18" ht="16" thickBot="1">
      <c r="B14" s="247" t="s">
        <v>364</v>
      </c>
      <c r="F14" s="132"/>
      <c r="H14" s="131"/>
      <c r="I14" s="172"/>
      <c r="J14" s="172"/>
      <c r="K14" s="170"/>
      <c r="L14" s="132"/>
      <c r="N14" s="131"/>
      <c r="R14" s="132"/>
    </row>
    <row r="15" spans="2:18" ht="16" thickBot="1">
      <c r="B15" s="168" t="s">
        <v>272</v>
      </c>
      <c r="C15" s="192"/>
      <c r="D15" s="165"/>
      <c r="E15" s="165"/>
      <c r="F15" s="132"/>
      <c r="H15" s="131"/>
      <c r="I15" s="172"/>
      <c r="J15" s="172"/>
      <c r="K15" s="170"/>
      <c r="L15" s="132"/>
      <c r="N15" s="247"/>
      <c r="O15" s="69" t="s">
        <v>252</v>
      </c>
      <c r="P15" s="69" t="s">
        <v>253</v>
      </c>
      <c r="Q15" s="69" t="s">
        <v>254</v>
      </c>
      <c r="R15" s="132"/>
    </row>
    <row r="16" spans="2:18" ht="16" thickBot="1">
      <c r="B16" s="131" t="s">
        <v>273</v>
      </c>
      <c r="C16" s="192"/>
      <c r="D16" s="134"/>
      <c r="E16" s="134"/>
      <c r="F16" s="132"/>
      <c r="H16" s="254" t="s">
        <v>274</v>
      </c>
      <c r="I16" s="173">
        <f>SUM(I7:I15)</f>
        <v>0</v>
      </c>
      <c r="J16" s="173">
        <f>SUM(J7:J15)</f>
        <v>0</v>
      </c>
      <c r="K16" s="173">
        <f>SUM(K7:K15)</f>
        <v>0</v>
      </c>
      <c r="L16" s="252">
        <f>SUM(I16:K16)</f>
        <v>0</v>
      </c>
      <c r="N16" s="163" t="s">
        <v>275</v>
      </c>
      <c r="O16" s="165"/>
      <c r="P16" s="165"/>
      <c r="Q16" s="165"/>
      <c r="R16" s="132"/>
    </row>
    <row r="17" spans="2:18" ht="16" thickBot="1">
      <c r="B17" s="131" t="s">
        <v>276</v>
      </c>
      <c r="C17" s="192"/>
      <c r="D17" s="134"/>
      <c r="E17" s="134"/>
      <c r="F17" s="132"/>
      <c r="H17" s="131"/>
      <c r="L17" s="132"/>
      <c r="N17" s="131" t="s">
        <v>277</v>
      </c>
      <c r="O17" s="338"/>
      <c r="P17" s="134"/>
      <c r="Q17" s="134"/>
      <c r="R17" s="132"/>
    </row>
    <row r="18" spans="2:18" ht="16" thickBot="1">
      <c r="B18" s="247" t="s">
        <v>278</v>
      </c>
      <c r="C18" s="192"/>
      <c r="D18" s="134"/>
      <c r="E18" s="134"/>
      <c r="F18" s="132"/>
      <c r="H18" s="131"/>
      <c r="L18" s="132"/>
      <c r="N18" s="131" t="s">
        <v>279</v>
      </c>
      <c r="O18" s="192"/>
      <c r="P18" s="134"/>
      <c r="Q18" s="134"/>
      <c r="R18" s="132"/>
    </row>
    <row r="19" spans="2:18" ht="16" thickBot="1">
      <c r="B19" s="131"/>
      <c r="C19" s="134"/>
      <c r="D19" s="134"/>
      <c r="E19" s="134"/>
      <c r="F19" s="132"/>
      <c r="H19" s="131"/>
      <c r="L19" s="132"/>
      <c r="N19" s="131" t="s">
        <v>280</v>
      </c>
      <c r="O19" s="192"/>
      <c r="P19" s="134"/>
      <c r="Q19" s="134"/>
      <c r="R19" s="132"/>
    </row>
    <row r="20" spans="2:18" ht="16" thickBot="1">
      <c r="B20" s="166" t="s">
        <v>281</v>
      </c>
      <c r="C20" s="167">
        <f>SUM(C15:C19)</f>
        <v>0</v>
      </c>
      <c r="D20" s="167">
        <f>SUM(D15:D19)</f>
        <v>0</v>
      </c>
      <c r="E20" s="167">
        <f>SUM(E15:E19)</f>
        <v>0</v>
      </c>
      <c r="F20" s="251">
        <f>SUM(C20:E20)</f>
        <v>0</v>
      </c>
      <c r="H20" s="131"/>
      <c r="L20" s="132"/>
      <c r="N20" s="131" t="s">
        <v>282</v>
      </c>
      <c r="O20" s="134"/>
      <c r="P20" s="134"/>
      <c r="Q20" s="134"/>
      <c r="R20" s="132"/>
    </row>
    <row r="21" spans="2:18" ht="16" thickBot="1">
      <c r="B21" s="131"/>
      <c r="F21" s="132"/>
      <c r="H21" s="131"/>
      <c r="L21" s="132"/>
      <c r="N21" s="131"/>
      <c r="O21" s="134"/>
      <c r="P21" s="134"/>
      <c r="Q21" s="134"/>
      <c r="R21" s="132"/>
    </row>
    <row r="22" spans="2:18" ht="16" thickBot="1">
      <c r="B22" s="163" t="s">
        <v>235</v>
      </c>
      <c r="C22" s="165"/>
      <c r="D22" s="165"/>
      <c r="E22" s="164"/>
      <c r="F22" s="132"/>
      <c r="H22" s="131"/>
      <c r="L22" s="132"/>
      <c r="N22" s="166" t="s">
        <v>283</v>
      </c>
      <c r="O22" s="167">
        <f>SUM(O17:O21)</f>
        <v>0</v>
      </c>
      <c r="P22" s="167">
        <f>SUM(P17:P21)</f>
        <v>0</v>
      </c>
      <c r="Q22" s="167">
        <f>SUM(Q17:Q21)</f>
        <v>0</v>
      </c>
      <c r="R22" s="251">
        <f>SUM(O22:Q22)</f>
        <v>0</v>
      </c>
    </row>
    <row r="23" spans="2:18" ht="16" thickBot="1">
      <c r="B23" s="131" t="s">
        <v>284</v>
      </c>
      <c r="C23" s="192"/>
      <c r="D23" s="134"/>
      <c r="E23" s="132"/>
      <c r="F23" s="132"/>
      <c r="H23" s="131"/>
      <c r="L23" s="132"/>
      <c r="N23" s="131"/>
      <c r="R23" s="132"/>
    </row>
    <row r="24" spans="2:18">
      <c r="B24" s="131"/>
      <c r="C24" s="134"/>
      <c r="D24" s="134"/>
      <c r="E24" s="132"/>
      <c r="F24" s="132"/>
      <c r="H24" s="131"/>
      <c r="L24" s="132"/>
      <c r="N24" s="131"/>
      <c r="R24" s="132"/>
    </row>
    <row r="25" spans="2:18" ht="16" thickBot="1">
      <c r="B25" s="131"/>
      <c r="C25" s="134"/>
      <c r="D25" s="134"/>
      <c r="E25" s="132"/>
      <c r="F25" s="132"/>
      <c r="H25" s="131"/>
      <c r="L25" s="132"/>
      <c r="N25" s="131"/>
      <c r="R25" s="132"/>
    </row>
    <row r="26" spans="2:18" ht="16" thickBot="1">
      <c r="B26" s="166" t="s">
        <v>270</v>
      </c>
      <c r="C26" s="167">
        <f>SUM(C23:C25)</f>
        <v>0</v>
      </c>
      <c r="D26" s="167">
        <f>SUM(D23:D25)</f>
        <v>0</v>
      </c>
      <c r="E26" s="167">
        <f>SUM(E23:E25)</f>
        <v>0</v>
      </c>
      <c r="F26" s="251">
        <f>SUM(C26:E26)</f>
        <v>0</v>
      </c>
      <c r="H26" s="131"/>
      <c r="L26" s="132"/>
      <c r="N26" s="131"/>
      <c r="R26" s="132"/>
    </row>
    <row r="27" spans="2:18" ht="16" thickBot="1">
      <c r="B27" s="131"/>
      <c r="F27" s="132"/>
      <c r="H27" s="131"/>
      <c r="L27" s="132"/>
      <c r="N27" s="131"/>
      <c r="R27" s="132"/>
    </row>
    <row r="28" spans="2:18" ht="16" thickBot="1">
      <c r="B28" s="248" t="s">
        <v>285</v>
      </c>
      <c r="C28" s="242"/>
      <c r="D28" s="242"/>
      <c r="E28" s="243"/>
      <c r="F28" s="251">
        <f>SUM(C28:E28)</f>
        <v>0</v>
      </c>
      <c r="H28" s="131"/>
      <c r="L28" s="132"/>
      <c r="N28" s="131"/>
      <c r="R28" s="132"/>
    </row>
    <row r="29" spans="2:18" ht="16" thickBot="1">
      <c r="B29" s="249" t="s">
        <v>286</v>
      </c>
      <c r="C29" s="142">
        <f>SUM(C28+C26+C20+C12)</f>
        <v>0</v>
      </c>
      <c r="D29" s="142">
        <f t="shared" ref="D29:E29" si="0">SUM(D28+D26+D20+D12+D28)</f>
        <v>0</v>
      </c>
      <c r="E29" s="142">
        <f t="shared" si="0"/>
        <v>0</v>
      </c>
      <c r="F29" s="251">
        <f>SUM(C29:E29)</f>
        <v>0</v>
      </c>
      <c r="H29" s="249" t="s">
        <v>286</v>
      </c>
      <c r="I29" s="142">
        <f>I16</f>
        <v>0</v>
      </c>
      <c r="J29" s="142">
        <f>J16</f>
        <v>0</v>
      </c>
      <c r="K29" s="142">
        <f>K16</f>
        <v>0</v>
      </c>
      <c r="L29" s="252">
        <f>SUM(I29:K29)</f>
        <v>0</v>
      </c>
      <c r="N29" s="249" t="s">
        <v>286</v>
      </c>
      <c r="O29" s="142">
        <f>O12+O22</f>
        <v>0</v>
      </c>
      <c r="P29" s="142">
        <f>P16</f>
        <v>0</v>
      </c>
      <c r="Q29" s="142">
        <f>Q16</f>
        <v>0</v>
      </c>
      <c r="R29" s="252">
        <f>SUM(O29:Q29)</f>
        <v>0</v>
      </c>
    </row>
    <row r="30" spans="2:18">
      <c r="B30" s="131"/>
      <c r="F30" s="132"/>
      <c r="H30" s="131"/>
      <c r="L30" s="132"/>
      <c r="N30" s="131"/>
      <c r="R30" s="132"/>
    </row>
    <row r="31" spans="2:18" ht="79" customHeight="1">
      <c r="B31" s="442" t="s">
        <v>287</v>
      </c>
      <c r="C31" s="443"/>
      <c r="D31" s="443"/>
      <c r="E31" s="443"/>
      <c r="F31" s="444"/>
      <c r="H31" s="255" t="s">
        <v>288</v>
      </c>
      <c r="L31" s="132"/>
      <c r="N31" s="439" t="s">
        <v>289</v>
      </c>
      <c r="O31" s="440"/>
      <c r="P31" s="440"/>
      <c r="Q31" s="440"/>
      <c r="R31" s="441"/>
    </row>
    <row r="32" spans="2:18" ht="62" customHeight="1">
      <c r="B32" s="442" t="s">
        <v>290</v>
      </c>
      <c r="C32" s="443"/>
      <c r="D32" s="443"/>
      <c r="E32" s="443"/>
      <c r="F32" s="444"/>
      <c r="H32" s="131"/>
      <c r="L32" s="132"/>
      <c r="N32" s="442" t="s">
        <v>291</v>
      </c>
      <c r="O32" s="443"/>
      <c r="P32" s="443"/>
      <c r="Q32" s="443"/>
      <c r="R32" s="444"/>
    </row>
    <row r="33" spans="2:18" ht="76" customHeight="1">
      <c r="B33" s="258"/>
      <c r="C33" s="182"/>
      <c r="D33" s="182"/>
      <c r="E33" s="182"/>
      <c r="F33" s="211"/>
      <c r="H33" s="258"/>
      <c r="I33" s="182"/>
      <c r="J33" s="182"/>
      <c r="K33" s="182"/>
      <c r="L33" s="211"/>
      <c r="N33" s="436"/>
      <c r="O33" s="437"/>
      <c r="P33" s="437"/>
      <c r="Q33" s="437"/>
      <c r="R33" s="438"/>
    </row>
    <row r="36" spans="2:18">
      <c r="B36" t="s">
        <v>286</v>
      </c>
      <c r="C36">
        <f>(F29+L29+R29)</f>
        <v>0</v>
      </c>
    </row>
  </sheetData>
  <mergeCells count="11">
    <mergeCell ref="N33:R33"/>
    <mergeCell ref="B3:F3"/>
    <mergeCell ref="B31:F31"/>
    <mergeCell ref="B2:F2"/>
    <mergeCell ref="B32:F32"/>
    <mergeCell ref="H2:L2"/>
    <mergeCell ref="N2:R2"/>
    <mergeCell ref="H3:L3"/>
    <mergeCell ref="N3:R3"/>
    <mergeCell ref="N31:R31"/>
    <mergeCell ref="N32:R32"/>
  </mergeCell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ED5C9-99BE-344C-A73D-75CCDAAA1D4C}">
  <dimension ref="A1:L67"/>
  <sheetViews>
    <sheetView topLeftCell="A30" workbookViewId="0">
      <selection activeCell="L67" sqref="L67"/>
    </sheetView>
  </sheetViews>
  <sheetFormatPr baseColWidth="10" defaultRowHeight="15"/>
  <cols>
    <col min="3" max="10" width="15.83203125" style="198" customWidth="1"/>
  </cols>
  <sheetData>
    <row r="1" spans="1:10">
      <c r="A1" t="s">
        <v>375</v>
      </c>
      <c r="B1">
        <f>'3 Statement Model'!E22</f>
        <v>0</v>
      </c>
    </row>
    <row r="2" spans="1:10">
      <c r="A2" t="s">
        <v>376</v>
      </c>
      <c r="B2" s="118">
        <f>'3 Statement Model'!E15</f>
        <v>0</v>
      </c>
    </row>
    <row r="3" spans="1:10">
      <c r="A3" t="s">
        <v>377</v>
      </c>
      <c r="B3">
        <f>5*12</f>
        <v>60</v>
      </c>
    </row>
    <row r="4" spans="1:10">
      <c r="A4" t="s">
        <v>378</v>
      </c>
      <c r="B4" s="73">
        <f>ROUND(PMT($B$2/12,$B$3,-$B$1,0),2)</f>
        <v>0</v>
      </c>
    </row>
    <row r="7" spans="1:10">
      <c r="C7" s="198" t="s">
        <v>379</v>
      </c>
      <c r="D7" s="198" t="s">
        <v>380</v>
      </c>
      <c r="E7" s="198" t="s">
        <v>381</v>
      </c>
      <c r="F7" s="198" t="s">
        <v>382</v>
      </c>
      <c r="G7" s="198" t="s">
        <v>61</v>
      </c>
      <c r="H7" s="198" t="s">
        <v>383</v>
      </c>
      <c r="I7" s="198" t="s">
        <v>384</v>
      </c>
      <c r="J7" s="198" t="s">
        <v>385</v>
      </c>
    </row>
    <row r="8" spans="1:10">
      <c r="C8" s="198">
        <v>1</v>
      </c>
      <c r="D8" s="198">
        <f>B1</f>
        <v>0</v>
      </c>
      <c r="E8" s="392">
        <f>$B$4</f>
        <v>0</v>
      </c>
      <c r="F8" s="392">
        <f>E8-G8</f>
        <v>0</v>
      </c>
      <c r="G8" s="198">
        <f>ROUND(D8*($B$2/12),2)</f>
        <v>0</v>
      </c>
      <c r="H8" s="392">
        <f>F8</f>
        <v>0</v>
      </c>
      <c r="I8" s="198">
        <f>G8</f>
        <v>0</v>
      </c>
      <c r="J8" s="392">
        <f>D8-F8</f>
        <v>0</v>
      </c>
    </row>
    <row r="9" spans="1:10">
      <c r="C9" s="198">
        <f>C8+1</f>
        <v>2</v>
      </c>
      <c r="D9" s="392">
        <f>J8</f>
        <v>0</v>
      </c>
      <c r="E9" s="392">
        <f>$B$4</f>
        <v>0</v>
      </c>
      <c r="F9" s="392">
        <f>E9-G9</f>
        <v>0</v>
      </c>
      <c r="G9" s="198">
        <f t="shared" ref="G9:G67" si="0">ROUND(D9*($B$2/12),2)</f>
        <v>0</v>
      </c>
      <c r="H9" s="392">
        <f>F9+H8</f>
        <v>0</v>
      </c>
      <c r="I9" s="198">
        <f>G9+I8</f>
        <v>0</v>
      </c>
      <c r="J9" s="392">
        <f>D9-F9</f>
        <v>0</v>
      </c>
    </row>
    <row r="10" spans="1:10">
      <c r="C10" s="198">
        <f t="shared" ref="C10:C67" si="1">C9+1</f>
        <v>3</v>
      </c>
      <c r="D10" s="392">
        <f t="shared" ref="D10:D67" si="2">J9</f>
        <v>0</v>
      </c>
      <c r="E10" s="392">
        <f t="shared" ref="E10:E67" si="3">$B$4</f>
        <v>0</v>
      </c>
      <c r="F10" s="392">
        <f t="shared" ref="F10:F67" si="4">E10-G10</f>
        <v>0</v>
      </c>
      <c r="G10" s="198">
        <f t="shared" si="0"/>
        <v>0</v>
      </c>
      <c r="H10" s="392">
        <f t="shared" ref="H10:H67" si="5">F10+H9</f>
        <v>0</v>
      </c>
      <c r="I10" s="198">
        <f t="shared" ref="I10:I67" si="6">G10+I9</f>
        <v>0</v>
      </c>
      <c r="J10" s="392">
        <f t="shared" ref="J10:J67" si="7">D10-F10</f>
        <v>0</v>
      </c>
    </row>
    <row r="11" spans="1:10">
      <c r="C11" s="198">
        <f t="shared" si="1"/>
        <v>4</v>
      </c>
      <c r="D11" s="392">
        <f t="shared" si="2"/>
        <v>0</v>
      </c>
      <c r="E11" s="392">
        <f t="shared" si="3"/>
        <v>0</v>
      </c>
      <c r="F11" s="392">
        <f t="shared" si="4"/>
        <v>0</v>
      </c>
      <c r="G11" s="198">
        <f t="shared" si="0"/>
        <v>0</v>
      </c>
      <c r="H11" s="392">
        <f t="shared" si="5"/>
        <v>0</v>
      </c>
      <c r="I11" s="198">
        <f t="shared" si="6"/>
        <v>0</v>
      </c>
      <c r="J11" s="392">
        <f t="shared" si="7"/>
        <v>0</v>
      </c>
    </row>
    <row r="12" spans="1:10">
      <c r="C12" s="198">
        <f t="shared" si="1"/>
        <v>5</v>
      </c>
      <c r="D12" s="392">
        <f t="shared" si="2"/>
        <v>0</v>
      </c>
      <c r="E12" s="392">
        <f t="shared" si="3"/>
        <v>0</v>
      </c>
      <c r="F12" s="392">
        <f t="shared" si="4"/>
        <v>0</v>
      </c>
      <c r="G12" s="198">
        <f t="shared" si="0"/>
        <v>0</v>
      </c>
      <c r="H12" s="392">
        <f t="shared" si="5"/>
        <v>0</v>
      </c>
      <c r="I12" s="198">
        <f t="shared" si="6"/>
        <v>0</v>
      </c>
      <c r="J12" s="392">
        <f t="shared" si="7"/>
        <v>0</v>
      </c>
    </row>
    <row r="13" spans="1:10">
      <c r="C13" s="198">
        <f t="shared" si="1"/>
        <v>6</v>
      </c>
      <c r="D13" s="392">
        <f t="shared" si="2"/>
        <v>0</v>
      </c>
      <c r="E13" s="392">
        <f t="shared" si="3"/>
        <v>0</v>
      </c>
      <c r="F13" s="392">
        <f t="shared" si="4"/>
        <v>0</v>
      </c>
      <c r="G13" s="198">
        <f t="shared" si="0"/>
        <v>0</v>
      </c>
      <c r="H13" s="392">
        <f t="shared" si="5"/>
        <v>0</v>
      </c>
      <c r="I13" s="198">
        <f t="shared" si="6"/>
        <v>0</v>
      </c>
      <c r="J13" s="392">
        <f t="shared" si="7"/>
        <v>0</v>
      </c>
    </row>
    <row r="14" spans="1:10">
      <c r="C14" s="198">
        <f t="shared" si="1"/>
        <v>7</v>
      </c>
      <c r="D14" s="392">
        <f t="shared" si="2"/>
        <v>0</v>
      </c>
      <c r="E14" s="392">
        <f t="shared" si="3"/>
        <v>0</v>
      </c>
      <c r="F14" s="392">
        <f t="shared" si="4"/>
        <v>0</v>
      </c>
      <c r="G14" s="198">
        <f t="shared" si="0"/>
        <v>0</v>
      </c>
      <c r="H14" s="392">
        <f t="shared" si="5"/>
        <v>0</v>
      </c>
      <c r="I14" s="198">
        <f t="shared" si="6"/>
        <v>0</v>
      </c>
      <c r="J14" s="392">
        <f t="shared" si="7"/>
        <v>0</v>
      </c>
    </row>
    <row r="15" spans="1:10">
      <c r="C15" s="198">
        <f t="shared" si="1"/>
        <v>8</v>
      </c>
      <c r="D15" s="392">
        <f t="shared" si="2"/>
        <v>0</v>
      </c>
      <c r="E15" s="392">
        <f t="shared" si="3"/>
        <v>0</v>
      </c>
      <c r="F15" s="392">
        <f t="shared" si="4"/>
        <v>0</v>
      </c>
      <c r="G15" s="198">
        <f t="shared" si="0"/>
        <v>0</v>
      </c>
      <c r="H15" s="392">
        <f t="shared" si="5"/>
        <v>0</v>
      </c>
      <c r="I15" s="198">
        <f t="shared" si="6"/>
        <v>0</v>
      </c>
      <c r="J15" s="392">
        <f t="shared" si="7"/>
        <v>0</v>
      </c>
    </row>
    <row r="16" spans="1:10">
      <c r="C16" s="198">
        <f t="shared" si="1"/>
        <v>9</v>
      </c>
      <c r="D16" s="392">
        <f t="shared" si="2"/>
        <v>0</v>
      </c>
      <c r="E16" s="392">
        <f t="shared" si="3"/>
        <v>0</v>
      </c>
      <c r="F16" s="392">
        <f t="shared" si="4"/>
        <v>0</v>
      </c>
      <c r="G16" s="198">
        <f t="shared" si="0"/>
        <v>0</v>
      </c>
      <c r="H16" s="392">
        <f t="shared" si="5"/>
        <v>0</v>
      </c>
      <c r="I16" s="198">
        <f t="shared" si="6"/>
        <v>0</v>
      </c>
      <c r="J16" s="392">
        <f t="shared" si="7"/>
        <v>0</v>
      </c>
    </row>
    <row r="17" spans="3:12">
      <c r="C17" s="198">
        <f t="shared" si="1"/>
        <v>10</v>
      </c>
      <c r="D17" s="392">
        <f t="shared" si="2"/>
        <v>0</v>
      </c>
      <c r="E17" s="392">
        <f t="shared" si="3"/>
        <v>0</v>
      </c>
      <c r="F17" s="392">
        <f t="shared" si="4"/>
        <v>0</v>
      </c>
      <c r="G17" s="198">
        <f t="shared" si="0"/>
        <v>0</v>
      </c>
      <c r="H17" s="392">
        <f t="shared" si="5"/>
        <v>0</v>
      </c>
      <c r="I17" s="198">
        <f t="shared" si="6"/>
        <v>0</v>
      </c>
      <c r="J17" s="392">
        <f t="shared" si="7"/>
        <v>0</v>
      </c>
    </row>
    <row r="18" spans="3:12">
      <c r="C18" s="198">
        <f t="shared" si="1"/>
        <v>11</v>
      </c>
      <c r="D18" s="392">
        <f t="shared" si="2"/>
        <v>0</v>
      </c>
      <c r="E18" s="392">
        <f t="shared" si="3"/>
        <v>0</v>
      </c>
      <c r="F18" s="392">
        <f t="shared" si="4"/>
        <v>0</v>
      </c>
      <c r="G18" s="198">
        <f t="shared" si="0"/>
        <v>0</v>
      </c>
      <c r="H18" s="392">
        <f t="shared" si="5"/>
        <v>0</v>
      </c>
      <c r="I18" s="198">
        <f t="shared" si="6"/>
        <v>0</v>
      </c>
      <c r="J18" s="392">
        <f t="shared" si="7"/>
        <v>0</v>
      </c>
    </row>
    <row r="19" spans="3:12">
      <c r="C19" s="396">
        <f t="shared" si="1"/>
        <v>12</v>
      </c>
      <c r="D19" s="397">
        <f t="shared" si="2"/>
        <v>0</v>
      </c>
      <c r="E19" s="397">
        <f t="shared" si="3"/>
        <v>0</v>
      </c>
      <c r="F19" s="397">
        <f t="shared" si="4"/>
        <v>0</v>
      </c>
      <c r="G19" s="396">
        <f t="shared" si="0"/>
        <v>0</v>
      </c>
      <c r="H19" s="397">
        <f t="shared" si="5"/>
        <v>0</v>
      </c>
      <c r="I19" s="396">
        <f t="shared" si="6"/>
        <v>0</v>
      </c>
      <c r="J19" s="397">
        <f t="shared" si="7"/>
        <v>0</v>
      </c>
      <c r="K19" s="398">
        <f>SUM(F8:F19)</f>
        <v>0</v>
      </c>
      <c r="L19" s="399">
        <f>SUM(G8:G19)</f>
        <v>0</v>
      </c>
    </row>
    <row r="20" spans="3:12">
      <c r="C20" s="198">
        <f t="shared" si="1"/>
        <v>13</v>
      </c>
      <c r="D20" s="392">
        <f t="shared" si="2"/>
        <v>0</v>
      </c>
      <c r="E20" s="392">
        <f t="shared" si="3"/>
        <v>0</v>
      </c>
      <c r="F20" s="392">
        <f t="shared" si="4"/>
        <v>0</v>
      </c>
      <c r="G20" s="198">
        <f t="shared" si="0"/>
        <v>0</v>
      </c>
      <c r="H20" s="392">
        <f t="shared" si="5"/>
        <v>0</v>
      </c>
      <c r="I20" s="198">
        <f t="shared" si="6"/>
        <v>0</v>
      </c>
      <c r="J20" s="392">
        <f t="shared" si="7"/>
        <v>0</v>
      </c>
    </row>
    <row r="21" spans="3:12">
      <c r="C21" s="198">
        <f t="shared" si="1"/>
        <v>14</v>
      </c>
      <c r="D21" s="392">
        <f t="shared" si="2"/>
        <v>0</v>
      </c>
      <c r="E21" s="392">
        <f t="shared" si="3"/>
        <v>0</v>
      </c>
      <c r="F21" s="392">
        <f t="shared" si="4"/>
        <v>0</v>
      </c>
      <c r="G21" s="198">
        <f t="shared" si="0"/>
        <v>0</v>
      </c>
      <c r="H21" s="392">
        <f t="shared" si="5"/>
        <v>0</v>
      </c>
      <c r="I21" s="198">
        <f t="shared" si="6"/>
        <v>0</v>
      </c>
      <c r="J21" s="392">
        <f t="shared" si="7"/>
        <v>0</v>
      </c>
    </row>
    <row r="22" spans="3:12">
      <c r="C22" s="198">
        <f t="shared" si="1"/>
        <v>15</v>
      </c>
      <c r="D22" s="392">
        <f t="shared" si="2"/>
        <v>0</v>
      </c>
      <c r="E22" s="392">
        <f t="shared" si="3"/>
        <v>0</v>
      </c>
      <c r="F22" s="392">
        <f t="shared" si="4"/>
        <v>0</v>
      </c>
      <c r="G22" s="198">
        <f t="shared" si="0"/>
        <v>0</v>
      </c>
      <c r="H22" s="392">
        <f t="shared" si="5"/>
        <v>0</v>
      </c>
      <c r="I22" s="198">
        <f t="shared" si="6"/>
        <v>0</v>
      </c>
      <c r="J22" s="392">
        <f t="shared" si="7"/>
        <v>0</v>
      </c>
    </row>
    <row r="23" spans="3:12">
      <c r="C23" s="198">
        <f t="shared" si="1"/>
        <v>16</v>
      </c>
      <c r="D23" s="392">
        <f t="shared" si="2"/>
        <v>0</v>
      </c>
      <c r="E23" s="392">
        <f t="shared" si="3"/>
        <v>0</v>
      </c>
      <c r="F23" s="392">
        <f t="shared" si="4"/>
        <v>0</v>
      </c>
      <c r="G23" s="198">
        <f t="shared" si="0"/>
        <v>0</v>
      </c>
      <c r="H23" s="392">
        <f t="shared" si="5"/>
        <v>0</v>
      </c>
      <c r="I23" s="198">
        <f t="shared" si="6"/>
        <v>0</v>
      </c>
      <c r="J23" s="392">
        <f t="shared" si="7"/>
        <v>0</v>
      </c>
    </row>
    <row r="24" spans="3:12">
      <c r="C24" s="198">
        <f t="shared" si="1"/>
        <v>17</v>
      </c>
      <c r="D24" s="392">
        <f t="shared" si="2"/>
        <v>0</v>
      </c>
      <c r="E24" s="392">
        <f t="shared" si="3"/>
        <v>0</v>
      </c>
      <c r="F24" s="392">
        <f t="shared" si="4"/>
        <v>0</v>
      </c>
      <c r="G24" s="198">
        <f t="shared" si="0"/>
        <v>0</v>
      </c>
      <c r="H24" s="392">
        <f t="shared" si="5"/>
        <v>0</v>
      </c>
      <c r="I24" s="198">
        <f t="shared" si="6"/>
        <v>0</v>
      </c>
      <c r="J24" s="392">
        <f t="shared" si="7"/>
        <v>0</v>
      </c>
    </row>
    <row r="25" spans="3:12">
      <c r="C25" s="198">
        <f t="shared" si="1"/>
        <v>18</v>
      </c>
      <c r="D25" s="392">
        <f t="shared" si="2"/>
        <v>0</v>
      </c>
      <c r="E25" s="392">
        <f t="shared" si="3"/>
        <v>0</v>
      </c>
      <c r="F25" s="392">
        <f t="shared" si="4"/>
        <v>0</v>
      </c>
      <c r="G25" s="198">
        <f t="shared" si="0"/>
        <v>0</v>
      </c>
      <c r="H25" s="392">
        <f t="shared" si="5"/>
        <v>0</v>
      </c>
      <c r="I25" s="198">
        <f t="shared" si="6"/>
        <v>0</v>
      </c>
      <c r="J25" s="392">
        <f t="shared" si="7"/>
        <v>0</v>
      </c>
    </row>
    <row r="26" spans="3:12">
      <c r="C26" s="198">
        <f t="shared" si="1"/>
        <v>19</v>
      </c>
      <c r="D26" s="392">
        <f t="shared" si="2"/>
        <v>0</v>
      </c>
      <c r="E26" s="392">
        <f t="shared" si="3"/>
        <v>0</v>
      </c>
      <c r="F26" s="392">
        <f t="shared" si="4"/>
        <v>0</v>
      </c>
      <c r="G26" s="198">
        <f t="shared" si="0"/>
        <v>0</v>
      </c>
      <c r="H26" s="392">
        <f t="shared" si="5"/>
        <v>0</v>
      </c>
      <c r="I26" s="198">
        <f t="shared" si="6"/>
        <v>0</v>
      </c>
      <c r="J26" s="392">
        <f t="shared" si="7"/>
        <v>0</v>
      </c>
    </row>
    <row r="27" spans="3:12">
      <c r="C27" s="198">
        <f t="shared" si="1"/>
        <v>20</v>
      </c>
      <c r="D27" s="392">
        <f t="shared" si="2"/>
        <v>0</v>
      </c>
      <c r="E27" s="392">
        <f t="shared" si="3"/>
        <v>0</v>
      </c>
      <c r="F27" s="392">
        <f t="shared" si="4"/>
        <v>0</v>
      </c>
      <c r="G27" s="198">
        <f t="shared" si="0"/>
        <v>0</v>
      </c>
      <c r="H27" s="392">
        <f t="shared" si="5"/>
        <v>0</v>
      </c>
      <c r="I27" s="198">
        <f t="shared" si="6"/>
        <v>0</v>
      </c>
      <c r="J27" s="392">
        <f t="shared" si="7"/>
        <v>0</v>
      </c>
    </row>
    <row r="28" spans="3:12">
      <c r="C28" s="198">
        <f t="shared" si="1"/>
        <v>21</v>
      </c>
      <c r="D28" s="392">
        <f t="shared" si="2"/>
        <v>0</v>
      </c>
      <c r="E28" s="392">
        <f t="shared" si="3"/>
        <v>0</v>
      </c>
      <c r="F28" s="392">
        <f t="shared" si="4"/>
        <v>0</v>
      </c>
      <c r="G28" s="198">
        <f t="shared" si="0"/>
        <v>0</v>
      </c>
      <c r="H28" s="392">
        <f t="shared" si="5"/>
        <v>0</v>
      </c>
      <c r="I28" s="198">
        <f t="shared" si="6"/>
        <v>0</v>
      </c>
      <c r="J28" s="392">
        <f t="shared" si="7"/>
        <v>0</v>
      </c>
    </row>
    <row r="29" spans="3:12">
      <c r="C29" s="198">
        <f t="shared" si="1"/>
        <v>22</v>
      </c>
      <c r="D29" s="392">
        <f t="shared" si="2"/>
        <v>0</v>
      </c>
      <c r="E29" s="392">
        <f t="shared" si="3"/>
        <v>0</v>
      </c>
      <c r="F29" s="392">
        <f t="shared" si="4"/>
        <v>0</v>
      </c>
      <c r="G29" s="198">
        <f t="shared" si="0"/>
        <v>0</v>
      </c>
      <c r="H29" s="392">
        <f t="shared" si="5"/>
        <v>0</v>
      </c>
      <c r="I29" s="198">
        <f t="shared" si="6"/>
        <v>0</v>
      </c>
      <c r="J29" s="392">
        <f t="shared" si="7"/>
        <v>0</v>
      </c>
    </row>
    <row r="30" spans="3:12">
      <c r="C30" s="198">
        <f t="shared" si="1"/>
        <v>23</v>
      </c>
      <c r="D30" s="392">
        <f t="shared" si="2"/>
        <v>0</v>
      </c>
      <c r="E30" s="392">
        <f t="shared" si="3"/>
        <v>0</v>
      </c>
      <c r="F30" s="392">
        <f t="shared" si="4"/>
        <v>0</v>
      </c>
      <c r="G30" s="198">
        <f t="shared" si="0"/>
        <v>0</v>
      </c>
      <c r="H30" s="392">
        <f t="shared" si="5"/>
        <v>0</v>
      </c>
      <c r="I30" s="198">
        <f t="shared" si="6"/>
        <v>0</v>
      </c>
      <c r="J30" s="392">
        <f t="shared" si="7"/>
        <v>0</v>
      </c>
    </row>
    <row r="31" spans="3:12">
      <c r="C31" s="396">
        <f t="shared" si="1"/>
        <v>24</v>
      </c>
      <c r="D31" s="397">
        <f t="shared" si="2"/>
        <v>0</v>
      </c>
      <c r="E31" s="397">
        <f t="shared" si="3"/>
        <v>0</v>
      </c>
      <c r="F31" s="397">
        <f t="shared" si="4"/>
        <v>0</v>
      </c>
      <c r="G31" s="396">
        <f t="shared" si="0"/>
        <v>0</v>
      </c>
      <c r="H31" s="397">
        <f t="shared" si="5"/>
        <v>0</v>
      </c>
      <c r="I31" s="396">
        <f t="shared" si="6"/>
        <v>0</v>
      </c>
      <c r="J31" s="397">
        <f t="shared" si="7"/>
        <v>0</v>
      </c>
      <c r="K31" s="398">
        <f>SUM(F20:F31)</f>
        <v>0</v>
      </c>
      <c r="L31" s="399">
        <f>SUM(G20:G31)</f>
        <v>0</v>
      </c>
    </row>
    <row r="32" spans="3:12">
      <c r="C32" s="198">
        <f t="shared" si="1"/>
        <v>25</v>
      </c>
      <c r="D32" s="392">
        <f t="shared" si="2"/>
        <v>0</v>
      </c>
      <c r="E32" s="392">
        <f t="shared" si="3"/>
        <v>0</v>
      </c>
      <c r="F32" s="392">
        <f t="shared" si="4"/>
        <v>0</v>
      </c>
      <c r="G32" s="198">
        <f t="shared" si="0"/>
        <v>0</v>
      </c>
      <c r="H32" s="392">
        <f t="shared" si="5"/>
        <v>0</v>
      </c>
      <c r="I32" s="198">
        <f t="shared" si="6"/>
        <v>0</v>
      </c>
      <c r="J32" s="392">
        <f t="shared" si="7"/>
        <v>0</v>
      </c>
    </row>
    <row r="33" spans="3:12">
      <c r="C33" s="198">
        <f t="shared" si="1"/>
        <v>26</v>
      </c>
      <c r="D33" s="392">
        <f t="shared" si="2"/>
        <v>0</v>
      </c>
      <c r="E33" s="392">
        <f t="shared" si="3"/>
        <v>0</v>
      </c>
      <c r="F33" s="392">
        <f t="shared" si="4"/>
        <v>0</v>
      </c>
      <c r="G33" s="198">
        <f t="shared" si="0"/>
        <v>0</v>
      </c>
      <c r="H33" s="392">
        <f t="shared" si="5"/>
        <v>0</v>
      </c>
      <c r="I33" s="198">
        <f t="shared" si="6"/>
        <v>0</v>
      </c>
      <c r="J33" s="392">
        <f t="shared" si="7"/>
        <v>0</v>
      </c>
    </row>
    <row r="34" spans="3:12">
      <c r="C34" s="198">
        <f t="shared" si="1"/>
        <v>27</v>
      </c>
      <c r="D34" s="392">
        <f t="shared" si="2"/>
        <v>0</v>
      </c>
      <c r="E34" s="392">
        <f t="shared" si="3"/>
        <v>0</v>
      </c>
      <c r="F34" s="392">
        <f t="shared" si="4"/>
        <v>0</v>
      </c>
      <c r="G34" s="198">
        <f t="shared" si="0"/>
        <v>0</v>
      </c>
      <c r="H34" s="392">
        <f t="shared" si="5"/>
        <v>0</v>
      </c>
      <c r="I34" s="198">
        <f t="shared" si="6"/>
        <v>0</v>
      </c>
      <c r="J34" s="392">
        <f t="shared" si="7"/>
        <v>0</v>
      </c>
    </row>
    <row r="35" spans="3:12">
      <c r="C35" s="198">
        <f t="shared" si="1"/>
        <v>28</v>
      </c>
      <c r="D35" s="392">
        <f t="shared" si="2"/>
        <v>0</v>
      </c>
      <c r="E35" s="392">
        <f t="shared" si="3"/>
        <v>0</v>
      </c>
      <c r="F35" s="392">
        <f t="shared" si="4"/>
        <v>0</v>
      </c>
      <c r="G35" s="198">
        <f t="shared" si="0"/>
        <v>0</v>
      </c>
      <c r="H35" s="392">
        <f t="shared" si="5"/>
        <v>0</v>
      </c>
      <c r="I35" s="198">
        <f t="shared" si="6"/>
        <v>0</v>
      </c>
      <c r="J35" s="392">
        <f t="shared" si="7"/>
        <v>0</v>
      </c>
    </row>
    <row r="36" spans="3:12">
      <c r="C36" s="198">
        <f t="shared" si="1"/>
        <v>29</v>
      </c>
      <c r="D36" s="392">
        <f t="shared" si="2"/>
        <v>0</v>
      </c>
      <c r="E36" s="392">
        <f t="shared" si="3"/>
        <v>0</v>
      </c>
      <c r="F36" s="392">
        <f t="shared" si="4"/>
        <v>0</v>
      </c>
      <c r="G36" s="198">
        <f t="shared" si="0"/>
        <v>0</v>
      </c>
      <c r="H36" s="392">
        <f t="shared" si="5"/>
        <v>0</v>
      </c>
      <c r="I36" s="198">
        <f t="shared" si="6"/>
        <v>0</v>
      </c>
      <c r="J36" s="392">
        <f t="shared" si="7"/>
        <v>0</v>
      </c>
    </row>
    <row r="37" spans="3:12">
      <c r="C37" s="198">
        <f t="shared" si="1"/>
        <v>30</v>
      </c>
      <c r="D37" s="392">
        <f t="shared" si="2"/>
        <v>0</v>
      </c>
      <c r="E37" s="392">
        <f t="shared" si="3"/>
        <v>0</v>
      </c>
      <c r="F37" s="392">
        <f t="shared" si="4"/>
        <v>0</v>
      </c>
      <c r="G37" s="198">
        <f t="shared" si="0"/>
        <v>0</v>
      </c>
      <c r="H37" s="392">
        <f t="shared" si="5"/>
        <v>0</v>
      </c>
      <c r="I37" s="198">
        <f t="shared" si="6"/>
        <v>0</v>
      </c>
      <c r="J37" s="392">
        <f t="shared" si="7"/>
        <v>0</v>
      </c>
    </row>
    <row r="38" spans="3:12">
      <c r="C38" s="198">
        <f t="shared" si="1"/>
        <v>31</v>
      </c>
      <c r="D38" s="392">
        <f t="shared" si="2"/>
        <v>0</v>
      </c>
      <c r="E38" s="392">
        <f t="shared" si="3"/>
        <v>0</v>
      </c>
      <c r="F38" s="392">
        <f t="shared" si="4"/>
        <v>0</v>
      </c>
      <c r="G38" s="198">
        <f t="shared" si="0"/>
        <v>0</v>
      </c>
      <c r="H38" s="392">
        <f t="shared" si="5"/>
        <v>0</v>
      </c>
      <c r="I38" s="198">
        <f t="shared" si="6"/>
        <v>0</v>
      </c>
      <c r="J38" s="392">
        <f t="shared" si="7"/>
        <v>0</v>
      </c>
    </row>
    <row r="39" spans="3:12">
      <c r="C39" s="198">
        <f t="shared" si="1"/>
        <v>32</v>
      </c>
      <c r="D39" s="392">
        <f t="shared" si="2"/>
        <v>0</v>
      </c>
      <c r="E39" s="392">
        <f t="shared" si="3"/>
        <v>0</v>
      </c>
      <c r="F39" s="392">
        <f t="shared" si="4"/>
        <v>0</v>
      </c>
      <c r="G39" s="198">
        <f t="shared" si="0"/>
        <v>0</v>
      </c>
      <c r="H39" s="392">
        <f t="shared" si="5"/>
        <v>0</v>
      </c>
      <c r="I39" s="198">
        <f t="shared" si="6"/>
        <v>0</v>
      </c>
      <c r="J39" s="392">
        <f t="shared" si="7"/>
        <v>0</v>
      </c>
    </row>
    <row r="40" spans="3:12">
      <c r="C40" s="198">
        <f t="shared" si="1"/>
        <v>33</v>
      </c>
      <c r="D40" s="392">
        <f t="shared" si="2"/>
        <v>0</v>
      </c>
      <c r="E40" s="392">
        <f t="shared" si="3"/>
        <v>0</v>
      </c>
      <c r="F40" s="392">
        <f t="shared" si="4"/>
        <v>0</v>
      </c>
      <c r="G40" s="198">
        <f t="shared" si="0"/>
        <v>0</v>
      </c>
      <c r="H40" s="392">
        <f t="shared" si="5"/>
        <v>0</v>
      </c>
      <c r="I40" s="198">
        <f t="shared" si="6"/>
        <v>0</v>
      </c>
      <c r="J40" s="392">
        <f t="shared" si="7"/>
        <v>0</v>
      </c>
    </row>
    <row r="41" spans="3:12">
      <c r="C41" s="198">
        <f t="shared" si="1"/>
        <v>34</v>
      </c>
      <c r="D41" s="392">
        <f t="shared" si="2"/>
        <v>0</v>
      </c>
      <c r="E41" s="392">
        <f t="shared" si="3"/>
        <v>0</v>
      </c>
      <c r="F41" s="392">
        <f t="shared" si="4"/>
        <v>0</v>
      </c>
      <c r="G41" s="198">
        <f t="shared" si="0"/>
        <v>0</v>
      </c>
      <c r="H41" s="392">
        <f t="shared" si="5"/>
        <v>0</v>
      </c>
      <c r="I41" s="198">
        <f t="shared" si="6"/>
        <v>0</v>
      </c>
      <c r="J41" s="392">
        <f t="shared" si="7"/>
        <v>0</v>
      </c>
    </row>
    <row r="42" spans="3:12">
      <c r="C42" s="198">
        <f t="shared" si="1"/>
        <v>35</v>
      </c>
      <c r="D42" s="392">
        <f t="shared" si="2"/>
        <v>0</v>
      </c>
      <c r="E42" s="392">
        <f t="shared" si="3"/>
        <v>0</v>
      </c>
      <c r="F42" s="392">
        <f t="shared" si="4"/>
        <v>0</v>
      </c>
      <c r="G42" s="198">
        <f t="shared" si="0"/>
        <v>0</v>
      </c>
      <c r="H42" s="392">
        <f t="shared" si="5"/>
        <v>0</v>
      </c>
      <c r="I42" s="198">
        <f t="shared" si="6"/>
        <v>0</v>
      </c>
      <c r="J42" s="392">
        <f t="shared" si="7"/>
        <v>0</v>
      </c>
    </row>
    <row r="43" spans="3:12">
      <c r="C43" s="396">
        <f t="shared" si="1"/>
        <v>36</v>
      </c>
      <c r="D43" s="397">
        <f t="shared" si="2"/>
        <v>0</v>
      </c>
      <c r="E43" s="397">
        <f t="shared" si="3"/>
        <v>0</v>
      </c>
      <c r="F43" s="397">
        <f t="shared" si="4"/>
        <v>0</v>
      </c>
      <c r="G43" s="396">
        <f t="shared" si="0"/>
        <v>0</v>
      </c>
      <c r="H43" s="397">
        <f t="shared" si="5"/>
        <v>0</v>
      </c>
      <c r="I43" s="396">
        <f t="shared" si="6"/>
        <v>0</v>
      </c>
      <c r="J43" s="397">
        <f t="shared" si="7"/>
        <v>0</v>
      </c>
      <c r="K43" s="398">
        <f>SUM(F32:F43)</f>
        <v>0</v>
      </c>
      <c r="L43" s="399">
        <f>SUM(G32:G43)</f>
        <v>0</v>
      </c>
    </row>
    <row r="44" spans="3:12">
      <c r="C44" s="198">
        <f t="shared" si="1"/>
        <v>37</v>
      </c>
      <c r="D44" s="392">
        <f t="shared" si="2"/>
        <v>0</v>
      </c>
      <c r="E44" s="392">
        <f t="shared" si="3"/>
        <v>0</v>
      </c>
      <c r="F44" s="392">
        <f t="shared" si="4"/>
        <v>0</v>
      </c>
      <c r="G44" s="198">
        <f t="shared" si="0"/>
        <v>0</v>
      </c>
      <c r="H44" s="392">
        <f t="shared" si="5"/>
        <v>0</v>
      </c>
      <c r="I44" s="198">
        <f t="shared" si="6"/>
        <v>0</v>
      </c>
      <c r="J44" s="392">
        <f t="shared" si="7"/>
        <v>0</v>
      </c>
    </row>
    <row r="45" spans="3:12">
      <c r="C45" s="198">
        <f t="shared" si="1"/>
        <v>38</v>
      </c>
      <c r="D45" s="392">
        <f t="shared" si="2"/>
        <v>0</v>
      </c>
      <c r="E45" s="392">
        <f t="shared" si="3"/>
        <v>0</v>
      </c>
      <c r="F45" s="392">
        <f t="shared" si="4"/>
        <v>0</v>
      </c>
      <c r="G45" s="198">
        <f t="shared" si="0"/>
        <v>0</v>
      </c>
      <c r="H45" s="392">
        <f t="shared" si="5"/>
        <v>0</v>
      </c>
      <c r="I45" s="198">
        <f t="shared" si="6"/>
        <v>0</v>
      </c>
      <c r="J45" s="392">
        <f t="shared" si="7"/>
        <v>0</v>
      </c>
    </row>
    <row r="46" spans="3:12">
      <c r="C46" s="198">
        <f t="shared" si="1"/>
        <v>39</v>
      </c>
      <c r="D46" s="392">
        <f t="shared" si="2"/>
        <v>0</v>
      </c>
      <c r="E46" s="392">
        <f t="shared" si="3"/>
        <v>0</v>
      </c>
      <c r="F46" s="392">
        <f t="shared" si="4"/>
        <v>0</v>
      </c>
      <c r="G46" s="198">
        <f t="shared" si="0"/>
        <v>0</v>
      </c>
      <c r="H46" s="392">
        <f t="shared" si="5"/>
        <v>0</v>
      </c>
      <c r="I46" s="198">
        <f t="shared" si="6"/>
        <v>0</v>
      </c>
      <c r="J46" s="392">
        <f t="shared" si="7"/>
        <v>0</v>
      </c>
    </row>
    <row r="47" spans="3:12">
      <c r="C47" s="198">
        <f t="shared" si="1"/>
        <v>40</v>
      </c>
      <c r="D47" s="392">
        <f t="shared" si="2"/>
        <v>0</v>
      </c>
      <c r="E47" s="392">
        <f t="shared" si="3"/>
        <v>0</v>
      </c>
      <c r="F47" s="392">
        <f t="shared" si="4"/>
        <v>0</v>
      </c>
      <c r="G47" s="198">
        <f t="shared" si="0"/>
        <v>0</v>
      </c>
      <c r="H47" s="392">
        <f t="shared" si="5"/>
        <v>0</v>
      </c>
      <c r="I47" s="198">
        <f t="shared" si="6"/>
        <v>0</v>
      </c>
      <c r="J47" s="392">
        <f t="shared" si="7"/>
        <v>0</v>
      </c>
    </row>
    <row r="48" spans="3:12">
      <c r="C48" s="198">
        <f t="shared" si="1"/>
        <v>41</v>
      </c>
      <c r="D48" s="392">
        <f t="shared" si="2"/>
        <v>0</v>
      </c>
      <c r="E48" s="392">
        <f t="shared" si="3"/>
        <v>0</v>
      </c>
      <c r="F48" s="392">
        <f t="shared" si="4"/>
        <v>0</v>
      </c>
      <c r="G48" s="198">
        <f t="shared" si="0"/>
        <v>0</v>
      </c>
      <c r="H48" s="392">
        <f t="shared" si="5"/>
        <v>0</v>
      </c>
      <c r="I48" s="198">
        <f t="shared" si="6"/>
        <v>0</v>
      </c>
      <c r="J48" s="392">
        <f t="shared" si="7"/>
        <v>0</v>
      </c>
    </row>
    <row r="49" spans="3:12">
      <c r="C49" s="198">
        <f t="shared" si="1"/>
        <v>42</v>
      </c>
      <c r="D49" s="392">
        <f t="shared" si="2"/>
        <v>0</v>
      </c>
      <c r="E49" s="392">
        <f t="shared" si="3"/>
        <v>0</v>
      </c>
      <c r="F49" s="392">
        <f t="shared" si="4"/>
        <v>0</v>
      </c>
      <c r="G49" s="198">
        <f t="shared" si="0"/>
        <v>0</v>
      </c>
      <c r="H49" s="392">
        <f t="shared" si="5"/>
        <v>0</v>
      </c>
      <c r="I49" s="198">
        <f t="shared" si="6"/>
        <v>0</v>
      </c>
      <c r="J49" s="392">
        <f t="shared" si="7"/>
        <v>0</v>
      </c>
    </row>
    <row r="50" spans="3:12">
      <c r="C50" s="198">
        <f t="shared" si="1"/>
        <v>43</v>
      </c>
      <c r="D50" s="392">
        <f t="shared" si="2"/>
        <v>0</v>
      </c>
      <c r="E50" s="392">
        <f t="shared" si="3"/>
        <v>0</v>
      </c>
      <c r="F50" s="392">
        <f t="shared" si="4"/>
        <v>0</v>
      </c>
      <c r="G50" s="198">
        <f t="shared" si="0"/>
        <v>0</v>
      </c>
      <c r="H50" s="392">
        <f t="shared" si="5"/>
        <v>0</v>
      </c>
      <c r="I50" s="198">
        <f t="shared" si="6"/>
        <v>0</v>
      </c>
      <c r="J50" s="392">
        <f t="shared" si="7"/>
        <v>0</v>
      </c>
    </row>
    <row r="51" spans="3:12">
      <c r="C51" s="198">
        <f t="shared" si="1"/>
        <v>44</v>
      </c>
      <c r="D51" s="392">
        <f t="shared" si="2"/>
        <v>0</v>
      </c>
      <c r="E51" s="392">
        <f t="shared" si="3"/>
        <v>0</v>
      </c>
      <c r="F51" s="392">
        <f t="shared" si="4"/>
        <v>0</v>
      </c>
      <c r="G51" s="198">
        <f t="shared" si="0"/>
        <v>0</v>
      </c>
      <c r="H51" s="392">
        <f t="shared" si="5"/>
        <v>0</v>
      </c>
      <c r="I51" s="198">
        <f t="shared" si="6"/>
        <v>0</v>
      </c>
      <c r="J51" s="392">
        <f t="shared" si="7"/>
        <v>0</v>
      </c>
    </row>
    <row r="52" spans="3:12">
      <c r="C52" s="198">
        <f t="shared" si="1"/>
        <v>45</v>
      </c>
      <c r="D52" s="392">
        <f t="shared" si="2"/>
        <v>0</v>
      </c>
      <c r="E52" s="392">
        <f t="shared" si="3"/>
        <v>0</v>
      </c>
      <c r="F52" s="392">
        <f t="shared" si="4"/>
        <v>0</v>
      </c>
      <c r="G52" s="198">
        <f t="shared" si="0"/>
        <v>0</v>
      </c>
      <c r="H52" s="392">
        <f t="shared" si="5"/>
        <v>0</v>
      </c>
      <c r="I52" s="198">
        <f t="shared" si="6"/>
        <v>0</v>
      </c>
      <c r="J52" s="392">
        <f t="shared" si="7"/>
        <v>0</v>
      </c>
    </row>
    <row r="53" spans="3:12">
      <c r="C53" s="198">
        <f t="shared" si="1"/>
        <v>46</v>
      </c>
      <c r="D53" s="392">
        <f t="shared" si="2"/>
        <v>0</v>
      </c>
      <c r="E53" s="392">
        <f t="shared" si="3"/>
        <v>0</v>
      </c>
      <c r="F53" s="392">
        <f t="shared" si="4"/>
        <v>0</v>
      </c>
      <c r="G53" s="198">
        <f t="shared" si="0"/>
        <v>0</v>
      </c>
      <c r="H53" s="392">
        <f t="shared" si="5"/>
        <v>0</v>
      </c>
      <c r="I53" s="198">
        <f t="shared" si="6"/>
        <v>0</v>
      </c>
      <c r="J53" s="392">
        <f t="shared" si="7"/>
        <v>0</v>
      </c>
    </row>
    <row r="54" spans="3:12">
      <c r="C54" s="198">
        <f t="shared" si="1"/>
        <v>47</v>
      </c>
      <c r="D54" s="392">
        <f t="shared" si="2"/>
        <v>0</v>
      </c>
      <c r="E54" s="392">
        <f t="shared" si="3"/>
        <v>0</v>
      </c>
      <c r="F54" s="392">
        <f t="shared" si="4"/>
        <v>0</v>
      </c>
      <c r="G54" s="198">
        <f t="shared" si="0"/>
        <v>0</v>
      </c>
      <c r="H54" s="392">
        <f t="shared" si="5"/>
        <v>0</v>
      </c>
      <c r="I54" s="198">
        <f t="shared" si="6"/>
        <v>0</v>
      </c>
      <c r="J54" s="392">
        <f t="shared" si="7"/>
        <v>0</v>
      </c>
    </row>
    <row r="55" spans="3:12">
      <c r="C55" s="396">
        <f t="shared" si="1"/>
        <v>48</v>
      </c>
      <c r="D55" s="397">
        <f t="shared" si="2"/>
        <v>0</v>
      </c>
      <c r="E55" s="397">
        <f t="shared" si="3"/>
        <v>0</v>
      </c>
      <c r="F55" s="397">
        <f t="shared" si="4"/>
        <v>0</v>
      </c>
      <c r="G55" s="396">
        <f t="shared" si="0"/>
        <v>0</v>
      </c>
      <c r="H55" s="397">
        <f t="shared" si="5"/>
        <v>0</v>
      </c>
      <c r="I55" s="396">
        <f t="shared" si="6"/>
        <v>0</v>
      </c>
      <c r="J55" s="397">
        <f t="shared" si="7"/>
        <v>0</v>
      </c>
      <c r="K55" s="398">
        <f>SUM(F44:F55)</f>
        <v>0</v>
      </c>
      <c r="L55" s="399">
        <f>SUM(G44:G55)</f>
        <v>0</v>
      </c>
    </row>
    <row r="56" spans="3:12">
      <c r="C56" s="198">
        <f t="shared" si="1"/>
        <v>49</v>
      </c>
      <c r="D56" s="392">
        <f t="shared" si="2"/>
        <v>0</v>
      </c>
      <c r="E56" s="392">
        <f t="shared" si="3"/>
        <v>0</v>
      </c>
      <c r="F56" s="392">
        <f t="shared" si="4"/>
        <v>0</v>
      </c>
      <c r="G56" s="198">
        <f t="shared" si="0"/>
        <v>0</v>
      </c>
      <c r="H56" s="392">
        <f t="shared" si="5"/>
        <v>0</v>
      </c>
      <c r="I56" s="198">
        <f t="shared" si="6"/>
        <v>0</v>
      </c>
      <c r="J56" s="392">
        <f t="shared" si="7"/>
        <v>0</v>
      </c>
    </row>
    <row r="57" spans="3:12">
      <c r="C57" s="198">
        <f t="shared" si="1"/>
        <v>50</v>
      </c>
      <c r="D57" s="392">
        <f t="shared" si="2"/>
        <v>0</v>
      </c>
      <c r="E57" s="392">
        <f t="shared" si="3"/>
        <v>0</v>
      </c>
      <c r="F57" s="392">
        <f t="shared" si="4"/>
        <v>0</v>
      </c>
      <c r="G57" s="198">
        <f t="shared" si="0"/>
        <v>0</v>
      </c>
      <c r="H57" s="392">
        <f t="shared" si="5"/>
        <v>0</v>
      </c>
      <c r="I57" s="198">
        <f t="shared" si="6"/>
        <v>0</v>
      </c>
      <c r="J57" s="392">
        <f t="shared" si="7"/>
        <v>0</v>
      </c>
    </row>
    <row r="58" spans="3:12">
      <c r="C58" s="198">
        <f t="shared" si="1"/>
        <v>51</v>
      </c>
      <c r="D58" s="392">
        <f t="shared" si="2"/>
        <v>0</v>
      </c>
      <c r="E58" s="392">
        <f t="shared" si="3"/>
        <v>0</v>
      </c>
      <c r="F58" s="392">
        <f t="shared" si="4"/>
        <v>0</v>
      </c>
      <c r="G58" s="198">
        <f t="shared" si="0"/>
        <v>0</v>
      </c>
      <c r="H58" s="392">
        <f t="shared" si="5"/>
        <v>0</v>
      </c>
      <c r="I58" s="198">
        <f t="shared" si="6"/>
        <v>0</v>
      </c>
      <c r="J58" s="392">
        <f t="shared" si="7"/>
        <v>0</v>
      </c>
    </row>
    <row r="59" spans="3:12">
      <c r="C59" s="198">
        <f t="shared" si="1"/>
        <v>52</v>
      </c>
      <c r="D59" s="392">
        <f t="shared" si="2"/>
        <v>0</v>
      </c>
      <c r="E59" s="392">
        <f t="shared" si="3"/>
        <v>0</v>
      </c>
      <c r="F59" s="392">
        <f t="shared" si="4"/>
        <v>0</v>
      </c>
      <c r="G59" s="198">
        <f t="shared" si="0"/>
        <v>0</v>
      </c>
      <c r="H59" s="392">
        <f t="shared" si="5"/>
        <v>0</v>
      </c>
      <c r="I59" s="198">
        <f t="shared" si="6"/>
        <v>0</v>
      </c>
      <c r="J59" s="392">
        <f t="shared" si="7"/>
        <v>0</v>
      </c>
    </row>
    <row r="60" spans="3:12">
      <c r="C60" s="198">
        <f t="shared" si="1"/>
        <v>53</v>
      </c>
      <c r="D60" s="392">
        <f t="shared" si="2"/>
        <v>0</v>
      </c>
      <c r="E60" s="392">
        <f t="shared" si="3"/>
        <v>0</v>
      </c>
      <c r="F60" s="392">
        <f t="shared" si="4"/>
        <v>0</v>
      </c>
      <c r="G60" s="198">
        <f t="shared" si="0"/>
        <v>0</v>
      </c>
      <c r="H60" s="392">
        <f t="shared" si="5"/>
        <v>0</v>
      </c>
      <c r="I60" s="198">
        <f t="shared" si="6"/>
        <v>0</v>
      </c>
      <c r="J60" s="392">
        <f t="shared" si="7"/>
        <v>0</v>
      </c>
    </row>
    <row r="61" spans="3:12">
      <c r="C61" s="198">
        <f t="shared" si="1"/>
        <v>54</v>
      </c>
      <c r="D61" s="392">
        <f t="shared" si="2"/>
        <v>0</v>
      </c>
      <c r="E61" s="392">
        <f t="shared" si="3"/>
        <v>0</v>
      </c>
      <c r="F61" s="392">
        <f t="shared" si="4"/>
        <v>0</v>
      </c>
      <c r="G61" s="198">
        <f t="shared" si="0"/>
        <v>0</v>
      </c>
      <c r="H61" s="392">
        <f t="shared" si="5"/>
        <v>0</v>
      </c>
      <c r="I61" s="198">
        <f t="shared" si="6"/>
        <v>0</v>
      </c>
      <c r="J61" s="392">
        <f t="shared" si="7"/>
        <v>0</v>
      </c>
    </row>
    <row r="62" spans="3:12">
      <c r="C62" s="198">
        <f t="shared" si="1"/>
        <v>55</v>
      </c>
      <c r="D62" s="392">
        <f t="shared" si="2"/>
        <v>0</v>
      </c>
      <c r="E62" s="392">
        <f t="shared" si="3"/>
        <v>0</v>
      </c>
      <c r="F62" s="392">
        <f t="shared" si="4"/>
        <v>0</v>
      </c>
      <c r="G62" s="198">
        <f t="shared" si="0"/>
        <v>0</v>
      </c>
      <c r="H62" s="392">
        <f t="shared" si="5"/>
        <v>0</v>
      </c>
      <c r="I62" s="198">
        <f t="shared" si="6"/>
        <v>0</v>
      </c>
      <c r="J62" s="392">
        <f t="shared" si="7"/>
        <v>0</v>
      </c>
    </row>
    <row r="63" spans="3:12">
      <c r="C63" s="198">
        <f t="shared" si="1"/>
        <v>56</v>
      </c>
      <c r="D63" s="392">
        <f t="shared" si="2"/>
        <v>0</v>
      </c>
      <c r="E63" s="392">
        <f t="shared" si="3"/>
        <v>0</v>
      </c>
      <c r="F63" s="392">
        <f t="shared" si="4"/>
        <v>0</v>
      </c>
      <c r="G63" s="198">
        <f t="shared" si="0"/>
        <v>0</v>
      </c>
      <c r="H63" s="392">
        <f t="shared" si="5"/>
        <v>0</v>
      </c>
      <c r="I63" s="198">
        <f t="shared" si="6"/>
        <v>0</v>
      </c>
      <c r="J63" s="392">
        <f t="shared" si="7"/>
        <v>0</v>
      </c>
    </row>
    <row r="64" spans="3:12">
      <c r="C64" s="198">
        <f t="shared" si="1"/>
        <v>57</v>
      </c>
      <c r="D64" s="392">
        <f t="shared" si="2"/>
        <v>0</v>
      </c>
      <c r="E64" s="392">
        <f t="shared" si="3"/>
        <v>0</v>
      </c>
      <c r="F64" s="392">
        <f t="shared" si="4"/>
        <v>0</v>
      </c>
      <c r="G64" s="198">
        <f t="shared" si="0"/>
        <v>0</v>
      </c>
      <c r="H64" s="392">
        <f t="shared" si="5"/>
        <v>0</v>
      </c>
      <c r="I64" s="198">
        <f t="shared" si="6"/>
        <v>0</v>
      </c>
      <c r="J64" s="392">
        <f t="shared" si="7"/>
        <v>0</v>
      </c>
    </row>
    <row r="65" spans="3:12">
      <c r="C65" s="198">
        <f t="shared" si="1"/>
        <v>58</v>
      </c>
      <c r="D65" s="392">
        <f t="shared" si="2"/>
        <v>0</v>
      </c>
      <c r="E65" s="392">
        <f t="shared" si="3"/>
        <v>0</v>
      </c>
      <c r="F65" s="392">
        <f t="shared" si="4"/>
        <v>0</v>
      </c>
      <c r="G65" s="198">
        <f t="shared" si="0"/>
        <v>0</v>
      </c>
      <c r="H65" s="392">
        <f t="shared" si="5"/>
        <v>0</v>
      </c>
      <c r="I65" s="198">
        <f t="shared" si="6"/>
        <v>0</v>
      </c>
      <c r="J65" s="392">
        <f t="shared" si="7"/>
        <v>0</v>
      </c>
    </row>
    <row r="66" spans="3:12">
      <c r="C66" s="198">
        <f t="shared" si="1"/>
        <v>59</v>
      </c>
      <c r="D66" s="392">
        <f t="shared" si="2"/>
        <v>0</v>
      </c>
      <c r="E66" s="392">
        <f t="shared" si="3"/>
        <v>0</v>
      </c>
      <c r="F66" s="392">
        <f t="shared" si="4"/>
        <v>0</v>
      </c>
      <c r="G66" s="198">
        <f t="shared" si="0"/>
        <v>0</v>
      </c>
      <c r="H66" s="392">
        <f t="shared" si="5"/>
        <v>0</v>
      </c>
      <c r="I66" s="198">
        <f t="shared" si="6"/>
        <v>0</v>
      </c>
      <c r="J66" s="392">
        <f t="shared" si="7"/>
        <v>0</v>
      </c>
    </row>
    <row r="67" spans="3:12">
      <c r="C67" s="396">
        <f t="shared" si="1"/>
        <v>60</v>
      </c>
      <c r="D67" s="397">
        <f t="shared" si="2"/>
        <v>0</v>
      </c>
      <c r="E67" s="397">
        <f t="shared" si="3"/>
        <v>0</v>
      </c>
      <c r="F67" s="397">
        <f t="shared" si="4"/>
        <v>0</v>
      </c>
      <c r="G67" s="396">
        <f t="shared" si="0"/>
        <v>0</v>
      </c>
      <c r="H67" s="397">
        <f t="shared" si="5"/>
        <v>0</v>
      </c>
      <c r="I67" s="396">
        <f t="shared" si="6"/>
        <v>0</v>
      </c>
      <c r="J67" s="397">
        <f t="shared" si="7"/>
        <v>0</v>
      </c>
      <c r="K67" s="398">
        <f>SUM(F56:F67)</f>
        <v>0</v>
      </c>
      <c r="L67" s="399">
        <f>SUM(G56:G67)</f>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E1858-01B5-524A-A67F-78B34F0438CC}">
  <dimension ref="B2:AD50"/>
  <sheetViews>
    <sheetView showGridLines="0" workbookViewId="0">
      <selection activeCell="AA10" sqref="AA10:AD10"/>
    </sheetView>
  </sheetViews>
  <sheetFormatPr baseColWidth="10" defaultColWidth="11.5" defaultRowHeight="15"/>
  <sheetData>
    <row r="2" spans="2:30">
      <c r="B2" s="452" t="s">
        <v>292</v>
      </c>
      <c r="C2" s="452"/>
      <c r="D2" s="452"/>
      <c r="E2" s="452"/>
      <c r="F2" s="452"/>
      <c r="H2" s="452" t="s">
        <v>293</v>
      </c>
      <c r="I2" s="452"/>
      <c r="J2" s="452"/>
      <c r="K2" s="452"/>
      <c r="L2" s="452"/>
      <c r="M2" s="117">
        <v>0.5</v>
      </c>
      <c r="N2" s="452" t="s">
        <v>294</v>
      </c>
      <c r="O2" s="452"/>
      <c r="P2" s="452"/>
      <c r="Q2" s="452"/>
      <c r="R2" s="452"/>
      <c r="S2" s="117">
        <v>0.5</v>
      </c>
      <c r="T2" s="451" t="s">
        <v>295</v>
      </c>
      <c r="U2" s="451"/>
      <c r="V2" s="451"/>
      <c r="W2" s="451"/>
      <c r="X2" s="451"/>
      <c r="Y2" s="117">
        <v>0.5</v>
      </c>
      <c r="Z2" s="451" t="s">
        <v>296</v>
      </c>
      <c r="AA2" s="451"/>
      <c r="AB2" s="451"/>
      <c r="AC2" s="451"/>
      <c r="AD2" s="451"/>
    </row>
    <row r="3" spans="2:30">
      <c r="C3" s="69" t="s">
        <v>14</v>
      </c>
      <c r="D3" s="69" t="s">
        <v>15</v>
      </c>
      <c r="E3" s="69" t="s">
        <v>16</v>
      </c>
      <c r="F3" s="69" t="s">
        <v>17</v>
      </c>
      <c r="I3" s="69" t="s">
        <v>14</v>
      </c>
      <c r="J3" s="69" t="s">
        <v>15</v>
      </c>
      <c r="K3" s="69" t="s">
        <v>16</v>
      </c>
      <c r="L3" s="69" t="s">
        <v>17</v>
      </c>
      <c r="O3" s="69" t="s">
        <v>14</v>
      </c>
      <c r="P3" s="69" t="s">
        <v>15</v>
      </c>
      <c r="Q3" s="69" t="s">
        <v>16</v>
      </c>
      <c r="R3" s="69" t="s">
        <v>17</v>
      </c>
      <c r="T3" s="112"/>
      <c r="U3" s="113" t="s">
        <v>14</v>
      </c>
      <c r="V3" s="113" t="s">
        <v>15</v>
      </c>
      <c r="W3" s="113" t="s">
        <v>16</v>
      </c>
      <c r="X3" s="113" t="s">
        <v>17</v>
      </c>
      <c r="Z3" s="112"/>
      <c r="AA3" s="113" t="s">
        <v>14</v>
      </c>
      <c r="AB3" s="113" t="s">
        <v>15</v>
      </c>
      <c r="AC3" s="113" t="s">
        <v>16</v>
      </c>
      <c r="AD3" s="113" t="s">
        <v>17</v>
      </c>
    </row>
    <row r="4" spans="2:30">
      <c r="B4" s="68" t="s">
        <v>297</v>
      </c>
      <c r="C4">
        <v>1</v>
      </c>
      <c r="D4">
        <v>1</v>
      </c>
      <c r="E4">
        <v>1</v>
      </c>
      <c r="F4">
        <v>1</v>
      </c>
      <c r="H4" s="68" t="s">
        <v>298</v>
      </c>
      <c r="I4">
        <v>2</v>
      </c>
      <c r="J4">
        <v>2</v>
      </c>
      <c r="K4">
        <v>2</v>
      </c>
      <c r="L4">
        <v>2</v>
      </c>
      <c r="N4" s="68" t="s">
        <v>298</v>
      </c>
      <c r="O4">
        <v>3</v>
      </c>
      <c r="P4">
        <v>3</v>
      </c>
      <c r="Q4">
        <v>3</v>
      </c>
      <c r="R4">
        <v>3</v>
      </c>
      <c r="T4" s="114" t="s">
        <v>298</v>
      </c>
      <c r="U4" s="112">
        <v>4</v>
      </c>
      <c r="V4" s="112">
        <v>4</v>
      </c>
      <c r="W4" s="112">
        <v>4</v>
      </c>
      <c r="X4" s="112">
        <v>4</v>
      </c>
      <c r="Z4" s="114" t="s">
        <v>298</v>
      </c>
      <c r="AA4" s="112">
        <v>5</v>
      </c>
      <c r="AB4" s="112">
        <v>5</v>
      </c>
      <c r="AC4" s="112">
        <v>5</v>
      </c>
      <c r="AD4" s="112">
        <v>5</v>
      </c>
    </row>
    <row r="5" spans="2:30">
      <c r="B5" s="68" t="s">
        <v>299</v>
      </c>
      <c r="C5">
        <v>0</v>
      </c>
      <c r="D5">
        <v>0</v>
      </c>
      <c r="E5">
        <v>0</v>
      </c>
      <c r="F5">
        <v>0</v>
      </c>
      <c r="H5" s="68" t="s">
        <v>299</v>
      </c>
      <c r="I5">
        <v>0</v>
      </c>
      <c r="J5">
        <v>0</v>
      </c>
      <c r="K5">
        <v>0</v>
      </c>
      <c r="L5">
        <v>0</v>
      </c>
      <c r="N5" s="68" t="s">
        <v>299</v>
      </c>
      <c r="O5">
        <v>0</v>
      </c>
      <c r="P5">
        <v>0</v>
      </c>
      <c r="Q5">
        <v>0</v>
      </c>
      <c r="R5">
        <v>0</v>
      </c>
      <c r="T5" s="114" t="s">
        <v>299</v>
      </c>
      <c r="U5" s="112">
        <v>0</v>
      </c>
      <c r="V5" s="112">
        <v>0</v>
      </c>
      <c r="W5" s="112">
        <v>0</v>
      </c>
      <c r="X5" s="112">
        <v>0</v>
      </c>
      <c r="Z5" s="114" t="s">
        <v>299</v>
      </c>
      <c r="AA5" s="112">
        <v>0</v>
      </c>
      <c r="AB5" s="112">
        <v>0</v>
      </c>
      <c r="AC5" s="112">
        <v>0</v>
      </c>
      <c r="AD5" s="112">
        <v>0</v>
      </c>
    </row>
    <row r="6" spans="2:30">
      <c r="B6" s="68" t="s">
        <v>300</v>
      </c>
      <c r="C6">
        <v>6</v>
      </c>
      <c r="D6">
        <v>6</v>
      </c>
      <c r="E6">
        <v>6</v>
      </c>
      <c r="F6">
        <v>6</v>
      </c>
      <c r="H6" s="68" t="s">
        <v>300</v>
      </c>
      <c r="I6">
        <v>6</v>
      </c>
      <c r="J6">
        <v>6</v>
      </c>
      <c r="K6">
        <v>6</v>
      </c>
      <c r="L6">
        <v>6</v>
      </c>
      <c r="N6" s="68" t="s">
        <v>300</v>
      </c>
      <c r="O6">
        <v>6</v>
      </c>
      <c r="P6">
        <v>6</v>
      </c>
      <c r="Q6">
        <v>6</v>
      </c>
      <c r="R6">
        <v>6</v>
      </c>
      <c r="T6" s="114" t="s">
        <v>300</v>
      </c>
      <c r="U6" s="112">
        <v>6</v>
      </c>
      <c r="V6" s="112">
        <v>6</v>
      </c>
      <c r="W6" s="112">
        <v>6</v>
      </c>
      <c r="X6" s="112">
        <v>6</v>
      </c>
      <c r="Z6" s="114" t="s">
        <v>300</v>
      </c>
      <c r="AA6" s="112">
        <v>6</v>
      </c>
      <c r="AB6" s="112">
        <v>6</v>
      </c>
      <c r="AC6" s="112">
        <v>6</v>
      </c>
      <c r="AD6" s="112">
        <v>6</v>
      </c>
    </row>
    <row r="7" spans="2:30">
      <c r="B7" s="68" t="s">
        <v>301</v>
      </c>
      <c r="C7" s="67">
        <v>11</v>
      </c>
      <c r="D7" s="67">
        <v>11</v>
      </c>
      <c r="E7" s="67">
        <v>11</v>
      </c>
      <c r="F7" s="67">
        <v>11</v>
      </c>
      <c r="H7" s="68" t="s">
        <v>301</v>
      </c>
      <c r="I7" s="73">
        <v>10.5</v>
      </c>
      <c r="J7" s="73">
        <v>10.5</v>
      </c>
      <c r="K7" s="73">
        <v>10.5</v>
      </c>
      <c r="L7" s="73">
        <v>10.5</v>
      </c>
      <c r="N7" s="68" t="s">
        <v>301</v>
      </c>
      <c r="O7" s="73">
        <f>I7+$M$2</f>
        <v>11</v>
      </c>
      <c r="P7" s="73">
        <f>J7+$M$2</f>
        <v>11</v>
      </c>
      <c r="Q7" s="73">
        <f>K7+$M$2</f>
        <v>11</v>
      </c>
      <c r="R7" s="73">
        <f>L7+$M$2</f>
        <v>11</v>
      </c>
      <c r="T7" s="114" t="s">
        <v>301</v>
      </c>
      <c r="U7" s="115">
        <f>O7+$S$2</f>
        <v>11.5</v>
      </c>
      <c r="V7" s="115">
        <f>P7+$S$2</f>
        <v>11.5</v>
      </c>
      <c r="W7" s="115">
        <f>Q7+$S$2</f>
        <v>11.5</v>
      </c>
      <c r="X7" s="115">
        <f>R7+$S$2</f>
        <v>11.5</v>
      </c>
      <c r="Z7" s="114" t="s">
        <v>301</v>
      </c>
      <c r="AA7" s="115">
        <f>U7+$Y$2</f>
        <v>12</v>
      </c>
      <c r="AB7" s="115">
        <f>V7+$Y$2</f>
        <v>12</v>
      </c>
      <c r="AC7" s="115">
        <f>W7+$Y$2</f>
        <v>12</v>
      </c>
      <c r="AD7" s="115">
        <f>X7+$Y$2</f>
        <v>12</v>
      </c>
    </row>
    <row r="8" spans="2:30">
      <c r="B8" s="68" t="s">
        <v>302</v>
      </c>
      <c r="C8">
        <v>91.25</v>
      </c>
      <c r="D8">
        <v>91.25</v>
      </c>
      <c r="E8">
        <v>91.25</v>
      </c>
      <c r="F8">
        <v>91.25</v>
      </c>
      <c r="H8" s="68" t="s">
        <v>302</v>
      </c>
      <c r="I8">
        <v>91</v>
      </c>
      <c r="J8">
        <v>91</v>
      </c>
      <c r="K8">
        <v>91</v>
      </c>
      <c r="L8">
        <v>91</v>
      </c>
      <c r="N8" s="68" t="s">
        <v>302</v>
      </c>
      <c r="O8">
        <v>91</v>
      </c>
      <c r="P8">
        <v>91</v>
      </c>
      <c r="Q8">
        <v>91</v>
      </c>
      <c r="R8">
        <v>91</v>
      </c>
      <c r="T8" s="114" t="s">
        <v>302</v>
      </c>
      <c r="U8" s="112">
        <v>91</v>
      </c>
      <c r="V8" s="112">
        <v>91</v>
      </c>
      <c r="W8" s="112">
        <v>91</v>
      </c>
      <c r="X8" s="112">
        <v>91</v>
      </c>
      <c r="Z8" s="114" t="s">
        <v>302</v>
      </c>
      <c r="AA8" s="112">
        <v>91</v>
      </c>
      <c r="AB8" s="112">
        <v>91</v>
      </c>
      <c r="AC8" s="112">
        <v>91</v>
      </c>
      <c r="AD8" s="112">
        <v>91</v>
      </c>
    </row>
    <row r="9" spans="2:30">
      <c r="B9" s="71" t="s">
        <v>113</v>
      </c>
      <c r="C9" s="72">
        <f>C5*C6*C7*C8</f>
        <v>0</v>
      </c>
      <c r="D9" s="72">
        <f>D5*D6*D7*D8</f>
        <v>0</v>
      </c>
      <c r="E9" s="72">
        <f>E5*E6*E7*E8</f>
        <v>0</v>
      </c>
      <c r="F9" s="72">
        <f>F5*F6*F7*F8</f>
        <v>0</v>
      </c>
      <c r="H9" s="71" t="s">
        <v>113</v>
      </c>
      <c r="I9" s="72">
        <f>I5*I6*I7*I8</f>
        <v>0</v>
      </c>
      <c r="J9" s="72">
        <f>J5*J6*J7*J8</f>
        <v>0</v>
      </c>
      <c r="K9" s="72">
        <f>K5*K6*K7*K8</f>
        <v>0</v>
      </c>
      <c r="L9" s="72">
        <f>L5*L6*L7*L8</f>
        <v>0</v>
      </c>
      <c r="N9" s="71" t="s">
        <v>113</v>
      </c>
      <c r="O9" s="72">
        <f>O5*O6*O7*O8</f>
        <v>0</v>
      </c>
      <c r="P9" s="72">
        <f>P5*P6*P7*P8</f>
        <v>0</v>
      </c>
      <c r="Q9" s="72">
        <f>Q5*Q6*Q7*Q8</f>
        <v>0</v>
      </c>
      <c r="R9" s="72">
        <f>R5*R6*R7*R8</f>
        <v>0</v>
      </c>
      <c r="T9" s="71" t="s">
        <v>113</v>
      </c>
      <c r="U9" s="72">
        <f>U5*U6*U7*U8</f>
        <v>0</v>
      </c>
      <c r="V9" s="72">
        <f>V5*V6*V7*V8</f>
        <v>0</v>
      </c>
      <c r="W9" s="72">
        <f>W5*W6*W7*W8</f>
        <v>0</v>
      </c>
      <c r="X9" s="72">
        <f>X5*X6*X7*X8</f>
        <v>0</v>
      </c>
      <c r="Z9" s="71" t="s">
        <v>113</v>
      </c>
      <c r="AA9" s="72">
        <f>AA5*AA6*AA7*AA8</f>
        <v>0</v>
      </c>
      <c r="AB9" s="72">
        <f>AB5*AB6*AB7*AB8</f>
        <v>0</v>
      </c>
      <c r="AC9" s="72">
        <f>AC5*AC6*AC7*AC8</f>
        <v>0</v>
      </c>
      <c r="AD9" s="72">
        <f>AD5*AD6*AD7*AD8</f>
        <v>0</v>
      </c>
    </row>
    <row r="10" spans="2:30">
      <c r="B10" s="74" t="s">
        <v>303</v>
      </c>
      <c r="C10" s="75">
        <v>0</v>
      </c>
      <c r="D10" s="75">
        <f>IF(C9=0,0,(D9-C9/C9))</f>
        <v>0</v>
      </c>
      <c r="E10" s="75">
        <f>IF(D9=0,0,(E9-D9/D9))</f>
        <v>0</v>
      </c>
      <c r="F10" s="75">
        <f>IF(E9=0,0,(F9-E9/E9))</f>
        <v>0</v>
      </c>
      <c r="H10" s="74" t="s">
        <v>303</v>
      </c>
      <c r="I10" s="75">
        <f>IF(F9=0,0,(I9-F9)/F9)</f>
        <v>0</v>
      </c>
      <c r="J10" s="75">
        <f>IF(I9=0,0,(J9-I9/I9))</f>
        <v>0</v>
      </c>
      <c r="K10" s="75">
        <f>IF(J9=0,0,(K9-J9/J9))</f>
        <v>0</v>
      </c>
      <c r="L10" s="75">
        <f>IF(K9=0,0,(L9-K9/K9))</f>
        <v>0</v>
      </c>
      <c r="N10" s="74" t="s">
        <v>303</v>
      </c>
      <c r="O10" s="75">
        <f>IF(L9=0,0,(O9-L9)/L9)</f>
        <v>0</v>
      </c>
      <c r="P10" s="75">
        <f>IF(O9=0,0,(P9-O9/O9))</f>
        <v>0</v>
      </c>
      <c r="Q10" s="75">
        <f>IF(P9=0,0,(Q9-P9/P9))</f>
        <v>0</v>
      </c>
      <c r="R10" s="75">
        <f>IF(Q9=0,0,(R9-Q9/Q9))</f>
        <v>0</v>
      </c>
      <c r="T10" s="116" t="s">
        <v>303</v>
      </c>
      <c r="U10" s="75">
        <f>IF(R9=0,0,(U9-R9)/R9)</f>
        <v>0</v>
      </c>
      <c r="V10" s="75">
        <f>IF(U9=0,0,(V9-U9/U9))</f>
        <v>0</v>
      </c>
      <c r="W10" s="75">
        <f>IF(V9=0,0,(W9-V9/V9))</f>
        <v>0</v>
      </c>
      <c r="X10" s="75">
        <f>IF(W9=0,0,(X9-W9/W9))</f>
        <v>0</v>
      </c>
      <c r="Z10" s="116" t="s">
        <v>303</v>
      </c>
      <c r="AA10" s="75">
        <f>IF(X9=0,0,(AA9-X9)/X9)</f>
        <v>0</v>
      </c>
      <c r="AB10" s="75">
        <f>IF(AA9=0,0,(AB9-AA9/AA9))</f>
        <v>0</v>
      </c>
      <c r="AC10" s="75">
        <f>IF(AB9=0,0,(AC9-AB9/AB9))</f>
        <v>0</v>
      </c>
      <c r="AD10" s="75">
        <f>IF(AC9=0,0,(AD9-AC9/AC9))</f>
        <v>0</v>
      </c>
    </row>
    <row r="12" spans="2:30">
      <c r="B12" s="452" t="s">
        <v>304</v>
      </c>
      <c r="C12" s="452"/>
      <c r="D12" s="452"/>
      <c r="E12" s="452"/>
      <c r="F12" s="452"/>
      <c r="H12" s="452" t="s">
        <v>305</v>
      </c>
      <c r="I12" s="452"/>
      <c r="J12" s="452"/>
      <c r="K12" s="452"/>
      <c r="L12" s="452"/>
      <c r="N12" s="452" t="s">
        <v>306</v>
      </c>
      <c r="O12" s="452"/>
      <c r="P12" s="452"/>
      <c r="Q12" s="452"/>
      <c r="R12" s="452"/>
      <c r="T12" s="452" t="s">
        <v>307</v>
      </c>
      <c r="U12" s="452"/>
      <c r="V12" s="452"/>
      <c r="W12" s="452"/>
      <c r="X12" s="452"/>
      <c r="Z12" s="451" t="s">
        <v>308</v>
      </c>
      <c r="AA12" s="451"/>
      <c r="AB12" s="451"/>
      <c r="AC12" s="451"/>
      <c r="AD12" s="451"/>
    </row>
    <row r="13" spans="2:30">
      <c r="C13" s="69" t="s">
        <v>14</v>
      </c>
      <c r="D13" s="69" t="s">
        <v>15</v>
      </c>
      <c r="E13" s="69" t="s">
        <v>16</v>
      </c>
      <c r="F13" s="69" t="s">
        <v>17</v>
      </c>
      <c r="I13" s="69" t="s">
        <v>14</v>
      </c>
      <c r="J13" s="69" t="s">
        <v>15</v>
      </c>
      <c r="K13" s="69" t="s">
        <v>16</v>
      </c>
      <c r="L13" s="69" t="s">
        <v>17</v>
      </c>
      <c r="O13" s="69" t="s">
        <v>14</v>
      </c>
      <c r="P13" s="69" t="s">
        <v>15</v>
      </c>
      <c r="Q13" s="69" t="s">
        <v>16</v>
      </c>
      <c r="R13" s="69" t="s">
        <v>17</v>
      </c>
      <c r="U13" s="69" t="s">
        <v>14</v>
      </c>
      <c r="V13" s="69" t="s">
        <v>15</v>
      </c>
      <c r="W13" s="69" t="s">
        <v>16</v>
      </c>
      <c r="X13" s="69" t="s">
        <v>17</v>
      </c>
      <c r="Z13" s="112"/>
      <c r="AA13" s="113" t="s">
        <v>14</v>
      </c>
      <c r="AB13" s="113" t="s">
        <v>15</v>
      </c>
      <c r="AC13" s="113" t="s">
        <v>16</v>
      </c>
      <c r="AD13" s="113" t="s">
        <v>17</v>
      </c>
    </row>
    <row r="14" spans="2:30">
      <c r="B14" s="68" t="s">
        <v>298</v>
      </c>
      <c r="C14">
        <v>1</v>
      </c>
      <c r="D14">
        <v>1</v>
      </c>
      <c r="E14">
        <v>1</v>
      </c>
      <c r="F14">
        <v>1</v>
      </c>
      <c r="H14" s="68" t="s">
        <v>298</v>
      </c>
      <c r="I14">
        <v>2</v>
      </c>
      <c r="J14">
        <v>2</v>
      </c>
      <c r="K14">
        <v>2</v>
      </c>
      <c r="L14">
        <v>2</v>
      </c>
      <c r="N14" s="68" t="s">
        <v>298</v>
      </c>
      <c r="O14">
        <v>3</v>
      </c>
      <c r="P14">
        <v>3</v>
      </c>
      <c r="Q14">
        <v>3</v>
      </c>
      <c r="R14">
        <v>3</v>
      </c>
      <c r="T14" s="68" t="s">
        <v>298</v>
      </c>
      <c r="U14">
        <v>4</v>
      </c>
      <c r="V14">
        <v>4</v>
      </c>
      <c r="W14">
        <v>4</v>
      </c>
      <c r="X14">
        <v>4</v>
      </c>
      <c r="Z14" s="114" t="s">
        <v>298</v>
      </c>
      <c r="AA14" s="112">
        <v>5</v>
      </c>
      <c r="AB14" s="112">
        <v>5</v>
      </c>
      <c r="AC14" s="112">
        <v>5</v>
      </c>
      <c r="AD14" s="112">
        <v>5</v>
      </c>
    </row>
    <row r="15" spans="2:30">
      <c r="B15" s="68" t="s">
        <v>309</v>
      </c>
      <c r="C15">
        <v>0</v>
      </c>
      <c r="D15">
        <v>0</v>
      </c>
      <c r="E15">
        <v>0</v>
      </c>
      <c r="F15">
        <v>0</v>
      </c>
      <c r="H15" s="68" t="s">
        <v>309</v>
      </c>
      <c r="I15">
        <v>0</v>
      </c>
      <c r="J15">
        <v>0</v>
      </c>
      <c r="K15">
        <v>0</v>
      </c>
      <c r="L15">
        <v>0</v>
      </c>
      <c r="N15" s="68" t="s">
        <v>309</v>
      </c>
      <c r="O15">
        <v>0</v>
      </c>
      <c r="P15">
        <v>0</v>
      </c>
      <c r="Q15">
        <v>0</v>
      </c>
      <c r="R15">
        <v>0</v>
      </c>
      <c r="T15" s="68" t="s">
        <v>309</v>
      </c>
      <c r="U15">
        <v>0</v>
      </c>
      <c r="V15">
        <v>0</v>
      </c>
      <c r="W15">
        <v>0</v>
      </c>
      <c r="X15">
        <v>0</v>
      </c>
      <c r="Z15" s="114" t="s">
        <v>309</v>
      </c>
      <c r="AA15" s="112">
        <v>0</v>
      </c>
      <c r="AB15" s="112">
        <v>0</v>
      </c>
      <c r="AC15" s="112">
        <v>0</v>
      </c>
      <c r="AD15" s="112">
        <v>0</v>
      </c>
    </row>
    <row r="16" spans="2:30">
      <c r="B16" s="68" t="s">
        <v>300</v>
      </c>
      <c r="C16">
        <v>8</v>
      </c>
      <c r="D16">
        <v>8</v>
      </c>
      <c r="E16">
        <v>8</v>
      </c>
      <c r="F16">
        <v>8</v>
      </c>
      <c r="H16" s="68" t="s">
        <v>300</v>
      </c>
      <c r="I16">
        <v>8</v>
      </c>
      <c r="J16">
        <v>8</v>
      </c>
      <c r="K16">
        <v>8</v>
      </c>
      <c r="L16">
        <v>8</v>
      </c>
      <c r="N16" s="68" t="s">
        <v>300</v>
      </c>
      <c r="O16">
        <v>8</v>
      </c>
      <c r="P16">
        <v>8</v>
      </c>
      <c r="Q16">
        <v>8</v>
      </c>
      <c r="R16">
        <v>8</v>
      </c>
      <c r="T16" s="68" t="s">
        <v>300</v>
      </c>
      <c r="U16">
        <v>8</v>
      </c>
      <c r="V16">
        <v>8</v>
      </c>
      <c r="W16">
        <v>8</v>
      </c>
      <c r="X16">
        <v>8</v>
      </c>
      <c r="Z16" s="114" t="s">
        <v>300</v>
      </c>
      <c r="AA16" s="112">
        <v>8</v>
      </c>
      <c r="AB16" s="112">
        <v>8</v>
      </c>
      <c r="AC16" s="112">
        <v>8</v>
      </c>
      <c r="AD16" s="112">
        <v>8</v>
      </c>
    </row>
    <row r="17" spans="2:30">
      <c r="B17" s="68" t="s">
        <v>310</v>
      </c>
      <c r="C17" s="67">
        <v>25</v>
      </c>
      <c r="D17" s="67">
        <v>25</v>
      </c>
      <c r="E17" s="67">
        <v>25</v>
      </c>
      <c r="F17" s="67">
        <v>25</v>
      </c>
      <c r="H17" s="68" t="s">
        <v>310</v>
      </c>
      <c r="I17" s="67">
        <v>25</v>
      </c>
      <c r="J17" s="67">
        <v>25</v>
      </c>
      <c r="K17" s="67">
        <v>25</v>
      </c>
      <c r="L17" s="67">
        <v>25</v>
      </c>
      <c r="M17" s="118">
        <v>0.05</v>
      </c>
      <c r="N17" s="68" t="s">
        <v>310</v>
      </c>
      <c r="O17" s="67">
        <f>I17*(1+$M$17)</f>
        <v>26.25</v>
      </c>
      <c r="P17" s="67">
        <f>J17*(1+$M$17)</f>
        <v>26.25</v>
      </c>
      <c r="Q17" s="67">
        <f>K17*(1+$M$17)</f>
        <v>26.25</v>
      </c>
      <c r="R17" s="67">
        <f>L17*(1+$M$17)</f>
        <v>26.25</v>
      </c>
      <c r="S17" s="118">
        <v>0.05</v>
      </c>
      <c r="T17" s="68" t="s">
        <v>310</v>
      </c>
      <c r="U17" s="67">
        <f>O17*(1+$M$17)</f>
        <v>27.5625</v>
      </c>
      <c r="V17" s="67">
        <f>P17*(1+$M$17)</f>
        <v>27.5625</v>
      </c>
      <c r="W17" s="67">
        <f>Q17*(1+$M$17)</f>
        <v>27.5625</v>
      </c>
      <c r="X17" s="67">
        <f>R17*(1+$M$17)</f>
        <v>27.5625</v>
      </c>
      <c r="Y17" s="118">
        <v>0.05</v>
      </c>
      <c r="Z17" s="114" t="s">
        <v>310</v>
      </c>
      <c r="AA17" s="67">
        <f>U17*(1+$M$17)</f>
        <v>28.940625000000001</v>
      </c>
      <c r="AB17" s="67">
        <f>V17*(1+$M$17)</f>
        <v>28.940625000000001</v>
      </c>
      <c r="AC17" s="67">
        <f>W17*(1+$M$17)</f>
        <v>28.940625000000001</v>
      </c>
      <c r="AD17" s="67">
        <f>X17*(1+$M$17)</f>
        <v>28.940625000000001</v>
      </c>
    </row>
    <row r="18" spans="2:30">
      <c r="B18" s="68" t="s">
        <v>302</v>
      </c>
      <c r="C18">
        <v>91.25</v>
      </c>
      <c r="D18">
        <v>91.25</v>
      </c>
      <c r="E18">
        <v>91.25</v>
      </c>
      <c r="F18">
        <v>91.25</v>
      </c>
      <c r="H18" s="68" t="s">
        <v>302</v>
      </c>
      <c r="I18">
        <v>91.25</v>
      </c>
      <c r="J18">
        <v>91.25</v>
      </c>
      <c r="K18">
        <v>91.25</v>
      </c>
      <c r="L18">
        <v>91.25</v>
      </c>
      <c r="N18" s="68" t="s">
        <v>302</v>
      </c>
      <c r="O18">
        <v>91.25</v>
      </c>
      <c r="P18">
        <v>91.25</v>
      </c>
      <c r="Q18">
        <v>91.25</v>
      </c>
      <c r="R18">
        <v>91.25</v>
      </c>
      <c r="T18" s="68" t="s">
        <v>302</v>
      </c>
      <c r="U18">
        <v>91.25</v>
      </c>
      <c r="V18">
        <v>91.25</v>
      </c>
      <c r="W18">
        <v>91.25</v>
      </c>
      <c r="X18">
        <v>91.25</v>
      </c>
      <c r="Z18" s="114" t="s">
        <v>302</v>
      </c>
      <c r="AA18" s="112">
        <v>91.25</v>
      </c>
      <c r="AB18" s="112">
        <v>91.25</v>
      </c>
      <c r="AC18" s="112">
        <v>91.25</v>
      </c>
      <c r="AD18" s="112">
        <v>91.25</v>
      </c>
    </row>
    <row r="19" spans="2:30">
      <c r="B19" s="71" t="s">
        <v>311</v>
      </c>
      <c r="C19" s="72">
        <f>C15*C16*C17*C18</f>
        <v>0</v>
      </c>
      <c r="D19" s="72">
        <f>D15*D16*D17*D18</f>
        <v>0</v>
      </c>
      <c r="E19" s="72">
        <f>E15*E16*E17*E18</f>
        <v>0</v>
      </c>
      <c r="F19" s="72">
        <f>F15*F16*F17*F18</f>
        <v>0</v>
      </c>
      <c r="H19" s="71" t="s">
        <v>311</v>
      </c>
      <c r="I19" s="72">
        <f>I15*I16*I17*I18</f>
        <v>0</v>
      </c>
      <c r="J19" s="72">
        <f>J15*J16*J17*J18</f>
        <v>0</v>
      </c>
      <c r="K19" s="72">
        <f>K15*K16*K17*K18</f>
        <v>0</v>
      </c>
      <c r="L19" s="72">
        <f>L15*L16*L17*L18</f>
        <v>0</v>
      </c>
      <c r="N19" s="71" t="s">
        <v>311</v>
      </c>
      <c r="O19" s="72">
        <f>O15*O16*O17*O18</f>
        <v>0</v>
      </c>
      <c r="P19" s="72">
        <f>P15*P16*P17*P18</f>
        <v>0</v>
      </c>
      <c r="Q19" s="72">
        <f>Q15*Q16*Q17*Q18</f>
        <v>0</v>
      </c>
      <c r="R19" s="72">
        <f>R15*R16*R17*R18</f>
        <v>0</v>
      </c>
      <c r="T19" s="71" t="s">
        <v>311</v>
      </c>
      <c r="U19" s="72">
        <f>U15*U16*U17*U18</f>
        <v>0</v>
      </c>
      <c r="V19" s="72">
        <f>V15*V16*V17*V18</f>
        <v>0</v>
      </c>
      <c r="W19" s="72">
        <f>W15*W16*W17*W18</f>
        <v>0</v>
      </c>
      <c r="X19" s="72">
        <f>X15*X16*X17*X18</f>
        <v>0</v>
      </c>
      <c r="Z19" s="71" t="s">
        <v>311</v>
      </c>
      <c r="AA19" s="72">
        <f>AA15*AA16*AA17*AA18</f>
        <v>0</v>
      </c>
      <c r="AB19" s="72">
        <f>AB15*AB16*AB17*AB18</f>
        <v>0</v>
      </c>
      <c r="AC19" s="72">
        <f>AC15*AC16*AC17*AC18</f>
        <v>0</v>
      </c>
      <c r="AD19" s="72">
        <f>AD15*AD16*AD17*AD18</f>
        <v>0</v>
      </c>
    </row>
    <row r="20" spans="2:30">
      <c r="Z20" s="112"/>
      <c r="AA20" s="112"/>
      <c r="AB20" s="112"/>
      <c r="AC20" s="112"/>
      <c r="AD20" s="112"/>
    </row>
    <row r="21" spans="2:30">
      <c r="B21" s="452" t="s">
        <v>312</v>
      </c>
      <c r="C21" s="452"/>
      <c r="D21" s="452"/>
      <c r="E21" s="452"/>
      <c r="F21" s="452"/>
      <c r="H21" s="452" t="s">
        <v>313</v>
      </c>
      <c r="I21" s="452"/>
      <c r="J21" s="452"/>
      <c r="K21" s="452"/>
      <c r="L21" s="452"/>
      <c r="N21" s="452" t="s">
        <v>314</v>
      </c>
      <c r="O21" s="452"/>
      <c r="P21" s="452"/>
      <c r="Q21" s="452"/>
      <c r="R21" s="452"/>
      <c r="T21" s="452" t="s">
        <v>315</v>
      </c>
      <c r="U21" s="452"/>
      <c r="V21" s="452"/>
      <c r="W21" s="452"/>
      <c r="X21" s="452"/>
      <c r="Z21" s="451" t="s">
        <v>316</v>
      </c>
      <c r="AA21" s="451"/>
      <c r="AB21" s="451"/>
      <c r="AC21" s="451"/>
      <c r="AD21" s="451"/>
    </row>
    <row r="22" spans="2:30">
      <c r="C22" s="69" t="s">
        <v>14</v>
      </c>
      <c r="D22" s="69" t="s">
        <v>15</v>
      </c>
      <c r="E22" s="69" t="s">
        <v>16</v>
      </c>
      <c r="F22" s="68" t="s">
        <v>17</v>
      </c>
      <c r="I22" s="69" t="s">
        <v>14</v>
      </c>
      <c r="J22" s="69" t="s">
        <v>15</v>
      </c>
      <c r="K22" s="69" t="s">
        <v>16</v>
      </c>
      <c r="L22" s="69" t="s">
        <v>17</v>
      </c>
      <c r="O22" s="69" t="s">
        <v>14</v>
      </c>
      <c r="P22" s="69" t="s">
        <v>15</v>
      </c>
      <c r="Q22" s="69" t="s">
        <v>16</v>
      </c>
      <c r="R22" s="69" t="s">
        <v>17</v>
      </c>
      <c r="U22" s="69" t="s">
        <v>14</v>
      </c>
      <c r="V22" s="69" t="s">
        <v>15</v>
      </c>
      <c r="W22" s="69" t="s">
        <v>16</v>
      </c>
      <c r="X22" s="69" t="s">
        <v>17</v>
      </c>
      <c r="Z22" s="112"/>
      <c r="AA22" s="113" t="s">
        <v>14</v>
      </c>
      <c r="AB22" s="113" t="s">
        <v>15</v>
      </c>
      <c r="AC22" s="113" t="s">
        <v>16</v>
      </c>
      <c r="AD22" s="113" t="s">
        <v>17</v>
      </c>
    </row>
    <row r="23" spans="2:30">
      <c r="B23" s="68" t="s">
        <v>317</v>
      </c>
      <c r="C23">
        <v>0</v>
      </c>
      <c r="D23">
        <v>0</v>
      </c>
      <c r="E23">
        <v>0</v>
      </c>
      <c r="F23">
        <v>0</v>
      </c>
      <c r="H23" s="68" t="s">
        <v>317</v>
      </c>
      <c r="I23">
        <v>0</v>
      </c>
      <c r="J23">
        <v>0</v>
      </c>
      <c r="K23">
        <v>0</v>
      </c>
      <c r="L23">
        <v>0</v>
      </c>
      <c r="N23" s="68" t="s">
        <v>317</v>
      </c>
      <c r="O23">
        <v>0</v>
      </c>
      <c r="P23">
        <v>0</v>
      </c>
      <c r="Q23">
        <v>0</v>
      </c>
      <c r="R23">
        <v>0</v>
      </c>
      <c r="T23" s="68" t="s">
        <v>317</v>
      </c>
      <c r="U23">
        <v>0</v>
      </c>
      <c r="V23">
        <v>0</v>
      </c>
      <c r="W23">
        <v>0</v>
      </c>
      <c r="X23">
        <v>0</v>
      </c>
      <c r="Z23" s="114" t="s">
        <v>317</v>
      </c>
      <c r="AA23">
        <v>0</v>
      </c>
      <c r="AB23">
        <v>0</v>
      </c>
      <c r="AC23">
        <v>0</v>
      </c>
      <c r="AD23">
        <v>0</v>
      </c>
    </row>
    <row r="24" spans="2:30">
      <c r="B24" s="68" t="s">
        <v>318</v>
      </c>
      <c r="C24">
        <v>0</v>
      </c>
      <c r="D24">
        <v>0</v>
      </c>
      <c r="E24">
        <v>0</v>
      </c>
      <c r="F24">
        <v>0</v>
      </c>
      <c r="H24" s="68" t="s">
        <v>318</v>
      </c>
      <c r="I24">
        <v>0</v>
      </c>
      <c r="J24">
        <v>0</v>
      </c>
      <c r="K24">
        <v>0</v>
      </c>
      <c r="L24">
        <v>0</v>
      </c>
      <c r="N24" s="68" t="s">
        <v>318</v>
      </c>
      <c r="O24">
        <v>0</v>
      </c>
      <c r="P24">
        <v>0</v>
      </c>
      <c r="Q24">
        <v>0</v>
      </c>
      <c r="R24">
        <v>0</v>
      </c>
      <c r="T24" s="68" t="s">
        <v>318</v>
      </c>
      <c r="U24">
        <v>0</v>
      </c>
      <c r="V24">
        <v>0</v>
      </c>
      <c r="W24">
        <v>0</v>
      </c>
      <c r="X24">
        <v>0</v>
      </c>
      <c r="Z24" s="114" t="s">
        <v>318</v>
      </c>
      <c r="AA24">
        <v>0</v>
      </c>
      <c r="AB24">
        <v>0</v>
      </c>
      <c r="AC24">
        <v>0</v>
      </c>
      <c r="AD24">
        <v>0</v>
      </c>
    </row>
    <row r="25" spans="2:30">
      <c r="B25" s="68" t="s">
        <v>319</v>
      </c>
      <c r="C25">
        <v>0</v>
      </c>
      <c r="D25">
        <v>0</v>
      </c>
      <c r="E25">
        <v>0</v>
      </c>
      <c r="F25">
        <v>0</v>
      </c>
      <c r="H25" s="68" t="s">
        <v>319</v>
      </c>
      <c r="I25">
        <v>0</v>
      </c>
      <c r="J25">
        <v>0</v>
      </c>
      <c r="K25">
        <v>0</v>
      </c>
      <c r="L25">
        <v>0</v>
      </c>
      <c r="N25" s="68" t="s">
        <v>319</v>
      </c>
      <c r="O25">
        <v>0</v>
      </c>
      <c r="P25">
        <v>0</v>
      </c>
      <c r="Q25">
        <v>0</v>
      </c>
      <c r="R25">
        <v>0</v>
      </c>
      <c r="T25" s="68" t="s">
        <v>319</v>
      </c>
      <c r="U25">
        <v>0</v>
      </c>
      <c r="V25">
        <v>0</v>
      </c>
      <c r="W25">
        <v>0</v>
      </c>
      <c r="X25">
        <v>0</v>
      </c>
      <c r="Z25" s="114" t="s">
        <v>319</v>
      </c>
      <c r="AA25">
        <v>0</v>
      </c>
      <c r="AB25">
        <v>0</v>
      </c>
      <c r="AC25">
        <v>0</v>
      </c>
      <c r="AD25">
        <v>0</v>
      </c>
    </row>
    <row r="26" spans="2:30">
      <c r="B26" s="68" t="s">
        <v>320</v>
      </c>
      <c r="C26">
        <v>0</v>
      </c>
      <c r="D26">
        <v>0</v>
      </c>
      <c r="E26">
        <v>0</v>
      </c>
      <c r="F26">
        <v>0</v>
      </c>
      <c r="H26" s="68" t="s">
        <v>320</v>
      </c>
      <c r="I26">
        <v>0</v>
      </c>
      <c r="J26">
        <v>0</v>
      </c>
      <c r="K26">
        <v>0</v>
      </c>
      <c r="L26">
        <v>0</v>
      </c>
      <c r="N26" s="68" t="s">
        <v>320</v>
      </c>
      <c r="O26">
        <v>0</v>
      </c>
      <c r="P26">
        <v>0</v>
      </c>
      <c r="Q26">
        <v>0</v>
      </c>
      <c r="R26">
        <v>0</v>
      </c>
      <c r="T26" s="68" t="s">
        <v>320</v>
      </c>
      <c r="U26">
        <v>0</v>
      </c>
      <c r="V26">
        <v>0</v>
      </c>
      <c r="W26">
        <v>0</v>
      </c>
      <c r="X26">
        <v>0</v>
      </c>
      <c r="Z26" s="114" t="s">
        <v>320</v>
      </c>
      <c r="AA26">
        <v>0</v>
      </c>
      <c r="AB26">
        <v>0</v>
      </c>
      <c r="AC26">
        <v>0</v>
      </c>
      <c r="AD26">
        <v>0</v>
      </c>
    </row>
    <row r="27" spans="2:30">
      <c r="B27" s="71" t="s">
        <v>321</v>
      </c>
      <c r="C27" s="72">
        <f>SUM(C23:C26)</f>
        <v>0</v>
      </c>
      <c r="D27" s="72">
        <f>SUM(D23:D26)</f>
        <v>0</v>
      </c>
      <c r="E27" s="72">
        <f>SUM(E23:E26)</f>
        <v>0</v>
      </c>
      <c r="F27" s="72">
        <f>SUM(F23:F26)</f>
        <v>0</v>
      </c>
      <c r="H27" s="71" t="s">
        <v>321</v>
      </c>
      <c r="I27" s="72">
        <f>SUM(I23:I26)</f>
        <v>0</v>
      </c>
      <c r="J27" s="72">
        <f>SUM(J23:J26)</f>
        <v>0</v>
      </c>
      <c r="K27" s="72">
        <f>SUM(K23:K26)</f>
        <v>0</v>
      </c>
      <c r="L27" s="72">
        <f>SUM(L23:L26)</f>
        <v>0</v>
      </c>
      <c r="N27" s="71" t="s">
        <v>321</v>
      </c>
      <c r="O27" s="72">
        <f>SUM(O23:O26)</f>
        <v>0</v>
      </c>
      <c r="P27" s="72">
        <f>SUM(P23:P26)</f>
        <v>0</v>
      </c>
      <c r="Q27" s="72">
        <f>SUM(Q23:Q26)</f>
        <v>0</v>
      </c>
      <c r="R27" s="72">
        <f>SUM(R23:R26)</f>
        <v>0</v>
      </c>
      <c r="T27" s="71" t="s">
        <v>321</v>
      </c>
      <c r="U27" s="72">
        <f>SUM(U23:U26)</f>
        <v>0</v>
      </c>
      <c r="V27" s="72">
        <f>SUM(V23:V26)</f>
        <v>0</v>
      </c>
      <c r="W27" s="72">
        <f>SUM(W23:W26)</f>
        <v>0</v>
      </c>
      <c r="X27" s="72">
        <f>SUM(X23:X26)</f>
        <v>0</v>
      </c>
      <c r="Z27" s="71" t="s">
        <v>321</v>
      </c>
      <c r="AA27" s="72">
        <f>SUM(AA23:AA26)</f>
        <v>0</v>
      </c>
      <c r="AB27" s="72">
        <f>SUM(AB23:AB26)</f>
        <v>0</v>
      </c>
      <c r="AC27" s="72">
        <f>SUM(AC23:AC26)</f>
        <v>0</v>
      </c>
      <c r="AD27" s="72">
        <f>SUM(AD23:AD26)</f>
        <v>0</v>
      </c>
    </row>
    <row r="28" spans="2:30">
      <c r="Z28" s="112"/>
      <c r="AA28" s="112"/>
      <c r="AB28" s="112"/>
      <c r="AC28" s="112"/>
      <c r="AD28" s="112"/>
    </row>
    <row r="29" spans="2:30">
      <c r="B29" s="452" t="s">
        <v>322</v>
      </c>
      <c r="C29" s="452"/>
      <c r="D29" s="452"/>
      <c r="E29" s="452"/>
      <c r="F29" s="452"/>
      <c r="H29" s="452" t="s">
        <v>323</v>
      </c>
      <c r="I29" s="452"/>
      <c r="J29" s="452"/>
      <c r="K29" s="452"/>
      <c r="L29" s="452"/>
      <c r="N29" s="452" t="s">
        <v>324</v>
      </c>
      <c r="O29" s="452"/>
      <c r="P29" s="452"/>
      <c r="Q29" s="452"/>
      <c r="R29" s="452"/>
      <c r="T29" s="452" t="s">
        <v>325</v>
      </c>
      <c r="U29" s="452"/>
      <c r="V29" s="452"/>
      <c r="W29" s="452"/>
      <c r="X29" s="452"/>
      <c r="Z29" s="451" t="s">
        <v>326</v>
      </c>
      <c r="AA29" s="451"/>
      <c r="AB29" s="451"/>
      <c r="AC29" s="451"/>
      <c r="AD29" s="451"/>
    </row>
    <row r="30" spans="2:30">
      <c r="C30" s="69" t="s">
        <v>14</v>
      </c>
      <c r="D30" s="69" t="s">
        <v>15</v>
      </c>
      <c r="E30" s="69" t="s">
        <v>16</v>
      </c>
      <c r="F30" s="68" t="s">
        <v>17</v>
      </c>
      <c r="I30" s="69" t="s">
        <v>14</v>
      </c>
      <c r="J30" s="69" t="s">
        <v>15</v>
      </c>
      <c r="K30" s="69" t="s">
        <v>16</v>
      </c>
      <c r="L30" s="69" t="s">
        <v>17</v>
      </c>
      <c r="O30" s="69" t="s">
        <v>14</v>
      </c>
      <c r="P30" s="69" t="s">
        <v>15</v>
      </c>
      <c r="Q30" s="69" t="s">
        <v>16</v>
      </c>
      <c r="R30" s="69" t="s">
        <v>17</v>
      </c>
      <c r="U30" s="69" t="s">
        <v>14</v>
      </c>
      <c r="V30" s="69" t="s">
        <v>15</v>
      </c>
      <c r="W30" s="69" t="s">
        <v>16</v>
      </c>
      <c r="X30" s="69" t="s">
        <v>17</v>
      </c>
      <c r="Z30" s="112"/>
      <c r="AA30" s="113" t="s">
        <v>14</v>
      </c>
      <c r="AB30" s="113" t="s">
        <v>15</v>
      </c>
      <c r="AC30" s="113" t="s">
        <v>16</v>
      </c>
      <c r="AD30" s="113" t="s">
        <v>17</v>
      </c>
    </row>
    <row r="31" spans="2:30">
      <c r="B31" s="68" t="s">
        <v>327</v>
      </c>
      <c r="C31">
        <v>0</v>
      </c>
      <c r="D31">
        <v>0</v>
      </c>
      <c r="E31">
        <v>0</v>
      </c>
      <c r="F31">
        <v>0</v>
      </c>
      <c r="H31" s="68" t="s">
        <v>327</v>
      </c>
      <c r="I31">
        <v>0</v>
      </c>
      <c r="J31">
        <v>0</v>
      </c>
      <c r="K31">
        <v>0</v>
      </c>
      <c r="L31">
        <v>0</v>
      </c>
      <c r="N31" s="68" t="s">
        <v>327</v>
      </c>
      <c r="O31">
        <v>0</v>
      </c>
      <c r="P31">
        <v>0</v>
      </c>
      <c r="Q31">
        <v>0</v>
      </c>
      <c r="R31">
        <v>0</v>
      </c>
      <c r="T31" s="68" t="s">
        <v>327</v>
      </c>
      <c r="U31">
        <f>O31*2</f>
        <v>0</v>
      </c>
      <c r="V31">
        <f>U31</f>
        <v>0</v>
      </c>
      <c r="W31">
        <f>V31</f>
        <v>0</v>
      </c>
      <c r="X31">
        <f>W31</f>
        <v>0</v>
      </c>
      <c r="Z31" s="114" t="s">
        <v>327</v>
      </c>
      <c r="AA31" s="112">
        <f>U31</f>
        <v>0</v>
      </c>
      <c r="AB31" s="112">
        <f t="shared" ref="AB31:AD33" si="0">V31</f>
        <v>0</v>
      </c>
      <c r="AC31" s="112">
        <f t="shared" si="0"/>
        <v>0</v>
      </c>
      <c r="AD31" s="112">
        <f t="shared" si="0"/>
        <v>0</v>
      </c>
    </row>
    <row r="32" spans="2:30">
      <c r="B32" s="68" t="s">
        <v>328</v>
      </c>
      <c r="C32">
        <v>0</v>
      </c>
      <c r="D32">
        <v>0</v>
      </c>
      <c r="E32">
        <v>0</v>
      </c>
      <c r="F32">
        <v>0</v>
      </c>
      <c r="H32" s="68" t="s">
        <v>328</v>
      </c>
      <c r="I32">
        <v>0</v>
      </c>
      <c r="J32">
        <v>0</v>
      </c>
      <c r="K32">
        <v>0</v>
      </c>
      <c r="L32">
        <v>0</v>
      </c>
      <c r="N32" s="68" t="s">
        <v>328</v>
      </c>
      <c r="O32">
        <v>0</v>
      </c>
      <c r="P32">
        <v>0</v>
      </c>
      <c r="Q32">
        <v>0</v>
      </c>
      <c r="R32">
        <v>0</v>
      </c>
      <c r="T32" s="68" t="s">
        <v>328</v>
      </c>
      <c r="U32">
        <f>O32*2</f>
        <v>0</v>
      </c>
      <c r="V32">
        <f t="shared" ref="V32:X33" si="1">U32</f>
        <v>0</v>
      </c>
      <c r="W32">
        <f t="shared" si="1"/>
        <v>0</v>
      </c>
      <c r="X32">
        <f t="shared" si="1"/>
        <v>0</v>
      </c>
      <c r="Z32" s="114" t="s">
        <v>328</v>
      </c>
      <c r="AA32" s="112">
        <f>U32</f>
        <v>0</v>
      </c>
      <c r="AB32" s="112">
        <f t="shared" si="0"/>
        <v>0</v>
      </c>
      <c r="AC32" s="112">
        <f t="shared" si="0"/>
        <v>0</v>
      </c>
      <c r="AD32" s="112">
        <f t="shared" si="0"/>
        <v>0</v>
      </c>
    </row>
    <row r="33" spans="2:30">
      <c r="B33" s="68" t="s">
        <v>329</v>
      </c>
      <c r="C33">
        <v>0</v>
      </c>
      <c r="D33">
        <v>0</v>
      </c>
      <c r="E33">
        <v>0</v>
      </c>
      <c r="F33">
        <v>0</v>
      </c>
      <c r="H33" s="68" t="s">
        <v>329</v>
      </c>
      <c r="I33">
        <v>0</v>
      </c>
      <c r="J33">
        <v>0</v>
      </c>
      <c r="K33">
        <v>0</v>
      </c>
      <c r="L33">
        <v>0</v>
      </c>
      <c r="N33" s="68" t="s">
        <v>329</v>
      </c>
      <c r="O33">
        <v>0</v>
      </c>
      <c r="P33">
        <v>0</v>
      </c>
      <c r="Q33">
        <v>0</v>
      </c>
      <c r="R33">
        <v>0</v>
      </c>
      <c r="T33" s="68" t="s">
        <v>329</v>
      </c>
      <c r="U33">
        <f>O33*2</f>
        <v>0</v>
      </c>
      <c r="V33">
        <f t="shared" si="1"/>
        <v>0</v>
      </c>
      <c r="W33">
        <f t="shared" si="1"/>
        <v>0</v>
      </c>
      <c r="X33">
        <f t="shared" si="1"/>
        <v>0</v>
      </c>
      <c r="Z33" s="114" t="s">
        <v>329</v>
      </c>
      <c r="AA33" s="112">
        <f>U33</f>
        <v>0</v>
      </c>
      <c r="AB33" s="112">
        <f t="shared" si="0"/>
        <v>0</v>
      </c>
      <c r="AC33" s="112">
        <f t="shared" si="0"/>
        <v>0</v>
      </c>
      <c r="AD33" s="112">
        <f t="shared" si="0"/>
        <v>0</v>
      </c>
    </row>
    <row r="34" spans="2:30">
      <c r="B34" s="71" t="s">
        <v>330</v>
      </c>
      <c r="C34" s="72">
        <f>SUM(C31:C33)</f>
        <v>0</v>
      </c>
      <c r="D34" s="72">
        <f>SUM(D31:D33)</f>
        <v>0</v>
      </c>
      <c r="E34" s="72">
        <f>SUM(E31:E33)</f>
        <v>0</v>
      </c>
      <c r="F34" s="72">
        <f>SUM(F31:F33)</f>
        <v>0</v>
      </c>
      <c r="H34" s="71" t="s">
        <v>330</v>
      </c>
      <c r="I34" s="72">
        <f>SUM(I31:I33)</f>
        <v>0</v>
      </c>
      <c r="J34" s="72">
        <f>SUM(J31:J33)</f>
        <v>0</v>
      </c>
      <c r="K34" s="72">
        <f>SUM(K31:K33)</f>
        <v>0</v>
      </c>
      <c r="L34" s="72">
        <f>SUM(L31:L33)</f>
        <v>0</v>
      </c>
      <c r="N34" s="71" t="s">
        <v>330</v>
      </c>
      <c r="O34" s="72">
        <f>SUM(O31:O33)</f>
        <v>0</v>
      </c>
      <c r="P34" s="72">
        <f>SUM(P31:P33)</f>
        <v>0</v>
      </c>
      <c r="Q34" s="72">
        <f>SUM(Q31:Q33)</f>
        <v>0</v>
      </c>
      <c r="R34" s="72">
        <f>SUM(R31:R33)</f>
        <v>0</v>
      </c>
      <c r="T34" s="71" t="s">
        <v>330</v>
      </c>
      <c r="U34" s="72">
        <f>SUM(U31:U33)</f>
        <v>0</v>
      </c>
      <c r="V34" s="72">
        <f>SUM(V31:V33)</f>
        <v>0</v>
      </c>
      <c r="W34" s="72">
        <f>SUM(W31:W33)</f>
        <v>0</v>
      </c>
      <c r="X34" s="72">
        <f>SUM(X31:X33)</f>
        <v>0</v>
      </c>
      <c r="Z34" s="71" t="s">
        <v>330</v>
      </c>
      <c r="AA34" s="72">
        <f>SUM(AA31:AA33)</f>
        <v>0</v>
      </c>
      <c r="AB34" s="72">
        <f>SUM(AB31:AB33)</f>
        <v>0</v>
      </c>
      <c r="AC34" s="72">
        <f>SUM(AC31:AC33)</f>
        <v>0</v>
      </c>
      <c r="AD34" s="72">
        <f>SUM(AD31:AD33)</f>
        <v>0</v>
      </c>
    </row>
    <row r="36" spans="2:30">
      <c r="B36" s="452" t="s">
        <v>331</v>
      </c>
      <c r="C36" s="452"/>
      <c r="D36" s="452"/>
      <c r="E36" s="452"/>
      <c r="F36" s="452"/>
      <c r="H36" s="452" t="s">
        <v>332</v>
      </c>
      <c r="I36" s="452"/>
      <c r="J36" s="452"/>
      <c r="K36" s="452"/>
      <c r="L36" s="452"/>
    </row>
    <row r="37" spans="2:30">
      <c r="C37" s="69" t="s">
        <v>10</v>
      </c>
      <c r="D37" s="69"/>
      <c r="E37" s="69"/>
      <c r="F37" s="68"/>
      <c r="I37" s="69" t="s">
        <v>123</v>
      </c>
      <c r="J37" s="69"/>
      <c r="K37" s="69"/>
      <c r="L37" s="68"/>
    </row>
    <row r="38" spans="2:30">
      <c r="B38" s="68" t="s">
        <v>309</v>
      </c>
      <c r="C38">
        <v>0</v>
      </c>
      <c r="H38" s="68" t="s">
        <v>317</v>
      </c>
      <c r="I38">
        <v>0</v>
      </c>
    </row>
    <row r="39" spans="2:30">
      <c r="B39" s="68" t="s">
        <v>300</v>
      </c>
      <c r="C39">
        <v>0</v>
      </c>
      <c r="H39" s="68" t="s">
        <v>333</v>
      </c>
      <c r="I39">
        <v>0</v>
      </c>
    </row>
    <row r="40" spans="2:30">
      <c r="B40" s="68" t="s">
        <v>310</v>
      </c>
      <c r="C40">
        <v>0</v>
      </c>
      <c r="H40" s="68" t="s">
        <v>232</v>
      </c>
      <c r="I40">
        <v>0</v>
      </c>
    </row>
    <row r="41" spans="2:30">
      <c r="B41" s="68" t="s">
        <v>334</v>
      </c>
      <c r="C41">
        <v>0</v>
      </c>
      <c r="H41" s="68" t="s">
        <v>335</v>
      </c>
      <c r="I41">
        <v>0</v>
      </c>
    </row>
    <row r="42" spans="2:30">
      <c r="B42" s="71" t="s">
        <v>330</v>
      </c>
      <c r="C42" s="72">
        <f>C38*C39*C40*C41</f>
        <v>0</v>
      </c>
      <c r="D42" s="72"/>
      <c r="E42" s="72"/>
      <c r="F42" s="72"/>
      <c r="H42" s="71" t="s">
        <v>321</v>
      </c>
      <c r="I42" s="72">
        <f>SUM(I38:I41)</f>
        <v>0</v>
      </c>
      <c r="J42" s="72"/>
      <c r="K42" s="72"/>
      <c r="L42" s="72"/>
    </row>
    <row r="44" spans="2:30">
      <c r="B44" s="452" t="s">
        <v>336</v>
      </c>
      <c r="C44" s="452"/>
      <c r="D44" s="452"/>
      <c r="E44" s="452"/>
      <c r="F44" s="452"/>
      <c r="H44" s="452" t="s">
        <v>337</v>
      </c>
      <c r="I44" s="452"/>
      <c r="J44" s="452"/>
      <c r="K44" s="452"/>
      <c r="L44" s="452"/>
    </row>
    <row r="45" spans="2:30">
      <c r="C45" s="69" t="s">
        <v>123</v>
      </c>
      <c r="D45" s="69"/>
      <c r="E45" s="69"/>
      <c r="F45" s="68"/>
      <c r="I45" s="69" t="s">
        <v>123</v>
      </c>
      <c r="J45" s="69"/>
      <c r="K45" s="69"/>
      <c r="L45" s="68"/>
    </row>
    <row r="46" spans="2:30">
      <c r="B46" s="68" t="s">
        <v>338</v>
      </c>
      <c r="C46">
        <v>0</v>
      </c>
      <c r="H46" s="68" t="s">
        <v>339</v>
      </c>
      <c r="I46">
        <v>0</v>
      </c>
    </row>
    <row r="47" spans="2:30">
      <c r="B47" s="68" t="s">
        <v>340</v>
      </c>
      <c r="C47">
        <v>0</v>
      </c>
      <c r="H47" s="68" t="s">
        <v>341</v>
      </c>
      <c r="I47">
        <v>0</v>
      </c>
    </row>
    <row r="48" spans="2:30">
      <c r="B48" s="68" t="s">
        <v>342</v>
      </c>
      <c r="C48">
        <v>0</v>
      </c>
      <c r="H48" s="68"/>
    </row>
    <row r="49" spans="2:12">
      <c r="B49" s="68"/>
      <c r="H49" s="68"/>
    </row>
    <row r="50" spans="2:12">
      <c r="B50" s="71" t="s">
        <v>230</v>
      </c>
      <c r="C50" s="72">
        <f>SUM(C46:C49)</f>
        <v>0</v>
      </c>
      <c r="D50" s="72"/>
      <c r="E50" s="72"/>
      <c r="F50" s="72"/>
      <c r="H50" s="71" t="s">
        <v>321</v>
      </c>
      <c r="I50" s="72">
        <f>SUM(I46:I49)</f>
        <v>0</v>
      </c>
      <c r="J50" s="72"/>
      <c r="K50" s="72"/>
      <c r="L50" s="72"/>
    </row>
  </sheetData>
  <mergeCells count="24">
    <mergeCell ref="B36:F36"/>
    <mergeCell ref="H36:L36"/>
    <mergeCell ref="B44:F44"/>
    <mergeCell ref="H44:L44"/>
    <mergeCell ref="B21:F21"/>
    <mergeCell ref="H21:L21"/>
    <mergeCell ref="B29:F29"/>
    <mergeCell ref="H29:L29"/>
    <mergeCell ref="B2:F2"/>
    <mergeCell ref="H2:L2"/>
    <mergeCell ref="B12:F12"/>
    <mergeCell ref="H12:L12"/>
    <mergeCell ref="N2:R2"/>
    <mergeCell ref="T2:X2"/>
    <mergeCell ref="Z2:AD2"/>
    <mergeCell ref="N12:R12"/>
    <mergeCell ref="N21:R21"/>
    <mergeCell ref="N29:R29"/>
    <mergeCell ref="T12:X12"/>
    <mergeCell ref="T21:X21"/>
    <mergeCell ref="T29:X29"/>
    <mergeCell ref="Z12:AD12"/>
    <mergeCell ref="Z21:AD21"/>
    <mergeCell ref="Z29:AD29"/>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3</vt:i4>
      </vt:variant>
    </vt:vector>
  </HeadingPairs>
  <TitlesOfParts>
    <vt:vector size="13" baseType="lpstr">
      <vt:lpstr>Cover Page</vt:lpstr>
      <vt:lpstr>3 Statement Model</vt:lpstr>
      <vt:lpstr>5 Year Model</vt:lpstr>
      <vt:lpstr>Revenue Model Drivers</vt:lpstr>
      <vt:lpstr>Pricing Options</vt:lpstr>
      <vt:lpstr>Direct Sales Funnel</vt:lpstr>
      <vt:lpstr>Expense Drivers</vt:lpstr>
      <vt:lpstr>Bill of Materials</vt:lpstr>
      <vt:lpstr>Interest Table</vt:lpstr>
      <vt:lpstr>Detailed Assumptions</vt:lpstr>
      <vt:lpstr>'3 Statement Model'!Print_Area</vt:lpstr>
      <vt:lpstr>'Cover Page'!Print_Area</vt:lpstr>
      <vt:lpstr>'3 Statement Model'!Print_Titles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Vipond</dc:creator>
  <cp:keywords/>
  <dc:description/>
  <cp:lastModifiedBy>Collier, Greg</cp:lastModifiedBy>
  <cp:revision/>
  <dcterms:created xsi:type="dcterms:W3CDTF">2014-11-08T22:00:02Z</dcterms:created>
  <dcterms:modified xsi:type="dcterms:W3CDTF">2023-04-04T22:16:40Z</dcterms:modified>
  <cp:category/>
  <cp:contentStatus/>
</cp:coreProperties>
</file>