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/Users/nicolakulesza/Desktop/"/>
    </mc:Choice>
  </mc:AlternateContent>
  <xr:revisionPtr revIDLastSave="0" documentId="8_{F6811A3D-DE62-7D45-9E51-482B5F823356}" xr6:coauthVersionLast="47" xr6:coauthVersionMax="47" xr10:uidLastSave="{00000000-0000-0000-0000-000000000000}"/>
  <bookViews>
    <workbookView xWindow="-120" yWindow="740" windowWidth="29520" windowHeight="18380" activeTab="2" xr2:uid="{1972B013-CB2E-47D3-A1DF-8C4E89BB9F4F}"/>
  </bookViews>
  <sheets>
    <sheet name="Z1" sheetId="1" r:id="rId1"/>
    <sheet name="Z2" sheetId="2" r:id="rId2"/>
    <sheet name="Z3" sheetId="3" r:id="rId3"/>
    <sheet name="Z4" sheetId="4" r:id="rId4"/>
    <sheet name="Z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G3" i="1"/>
  <c r="J24" i="3"/>
  <c r="J14" i="3"/>
  <c r="J15" i="3"/>
  <c r="J16" i="3"/>
  <c r="J17" i="3"/>
  <c r="J18" i="3"/>
  <c r="J19" i="3"/>
  <c r="J20" i="3"/>
  <c r="J13" i="3"/>
  <c r="I15" i="3"/>
  <c r="I16" i="3"/>
  <c r="I17" i="3"/>
  <c r="I18" i="3"/>
  <c r="I19" i="3"/>
  <c r="I20" i="3"/>
  <c r="I14" i="3"/>
  <c r="I13" i="3"/>
  <c r="O13" i="3"/>
  <c r="C10" i="5"/>
  <c r="F5" i="4"/>
  <c r="F4" i="4"/>
  <c r="D32" i="3"/>
  <c r="F4" i="5"/>
  <c r="F5" i="5"/>
  <c r="F6" i="5"/>
  <c r="F3" i="5"/>
  <c r="F3" i="4"/>
  <c r="F6" i="4"/>
  <c r="H3" i="2"/>
  <c r="J44" i="2"/>
  <c r="I44" i="2"/>
  <c r="I45" i="2"/>
  <c r="I46" i="2"/>
  <c r="I47" i="2"/>
  <c r="I48" i="2"/>
  <c r="I49" i="2"/>
  <c r="I50" i="2"/>
  <c r="I51" i="2"/>
  <c r="I52" i="2"/>
  <c r="I53" i="2"/>
  <c r="H44" i="2"/>
  <c r="G44" i="2"/>
  <c r="F44" i="2"/>
  <c r="F45" i="2"/>
  <c r="G45" i="2" s="1"/>
  <c r="H45" i="2" s="1"/>
  <c r="F43" i="2"/>
  <c r="G43" i="2" s="1"/>
  <c r="H43" i="2" s="1"/>
  <c r="J43" i="2" s="1"/>
  <c r="I43" i="2"/>
  <c r="I42" i="2"/>
  <c r="H42" i="2" s="1"/>
  <c r="J42" i="2" s="1"/>
  <c r="B10" i="2"/>
  <c r="F42" i="2"/>
  <c r="G42" i="2" s="1"/>
  <c r="J7" i="2"/>
  <c r="H7" i="2"/>
  <c r="G7" i="2"/>
  <c r="G8" i="2"/>
  <c r="H8" i="2" s="1"/>
  <c r="F8" i="2"/>
  <c r="J8" i="2" s="1"/>
  <c r="F9" i="2" s="1"/>
  <c r="F7" i="2"/>
  <c r="J6" i="2"/>
  <c r="H6" i="2"/>
  <c r="G6" i="2"/>
  <c r="F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6" i="2"/>
  <c r="B8" i="2"/>
  <c r="B7" i="2"/>
  <c r="B6" i="2"/>
  <c r="B7" i="1"/>
  <c r="B6" i="1"/>
  <c r="B5" i="1"/>
  <c r="I12" i="1" s="1"/>
  <c r="C4" i="4" l="1"/>
  <c r="I26" i="1"/>
  <c r="I18" i="1"/>
  <c r="I10" i="1"/>
  <c r="I25" i="1"/>
  <c r="I17" i="1"/>
  <c r="I9" i="1"/>
  <c r="I24" i="1"/>
  <c r="I8" i="1"/>
  <c r="I15" i="1"/>
  <c r="I22" i="1"/>
  <c r="I14" i="1"/>
  <c r="I6" i="1"/>
  <c r="I29" i="1"/>
  <c r="I21" i="1"/>
  <c r="I13" i="1"/>
  <c r="I27" i="1"/>
  <c r="I19" i="1"/>
  <c r="I11" i="1"/>
  <c r="I16" i="1"/>
  <c r="F6" i="1"/>
  <c r="I23" i="1"/>
  <c r="I7" i="1"/>
  <c r="I28" i="1"/>
  <c r="I20" i="1"/>
  <c r="J45" i="2"/>
  <c r="F46" i="2" s="1"/>
  <c r="G9" i="2"/>
  <c r="H9" i="2" s="1"/>
  <c r="J9" i="2"/>
  <c r="F10" i="2" s="1"/>
  <c r="G6" i="1" l="1"/>
  <c r="H6" i="1"/>
  <c r="G46" i="2"/>
  <c r="H46" i="2" s="1"/>
  <c r="J46" i="2" s="1"/>
  <c r="F47" i="2" s="1"/>
  <c r="G10" i="2"/>
  <c r="H10" i="2" s="1"/>
  <c r="J10" i="2"/>
  <c r="F11" i="2" s="1"/>
  <c r="J6" i="1" l="1"/>
  <c r="F7" i="1" s="1"/>
  <c r="G47" i="2"/>
  <c r="H47" i="2" s="1"/>
  <c r="J47" i="2"/>
  <c r="F48" i="2" s="1"/>
  <c r="G11" i="2"/>
  <c r="H11" i="2" s="1"/>
  <c r="J11" i="2" s="1"/>
  <c r="F12" i="2" s="1"/>
  <c r="G7" i="1" l="1"/>
  <c r="H7" i="1" s="1"/>
  <c r="G48" i="2"/>
  <c r="H48" i="2" s="1"/>
  <c r="J48" i="2" s="1"/>
  <c r="F49" i="2" s="1"/>
  <c r="G12" i="2"/>
  <c r="H12" i="2" s="1"/>
  <c r="J12" i="2" s="1"/>
  <c r="F13" i="2" s="1"/>
  <c r="J7" i="1" l="1"/>
  <c r="F8" i="1" s="1"/>
  <c r="G8" i="1" s="1"/>
  <c r="H8" i="1" s="1"/>
  <c r="J8" i="1" s="1"/>
  <c r="F9" i="1" s="1"/>
  <c r="G9" i="1" s="1"/>
  <c r="H9" i="1" s="1"/>
  <c r="J9" i="1" s="1"/>
  <c r="F10" i="1" s="1"/>
  <c r="G49" i="2"/>
  <c r="H49" i="2" s="1"/>
  <c r="J49" i="2" s="1"/>
  <c r="F50" i="2" s="1"/>
  <c r="G13" i="2"/>
  <c r="H13" i="2" s="1"/>
  <c r="J13" i="2"/>
  <c r="F14" i="2" s="1"/>
  <c r="G10" i="1" l="1"/>
  <c r="H10" i="1" s="1"/>
  <c r="J10" i="1" s="1"/>
  <c r="F11" i="1" s="1"/>
  <c r="G11" i="1" s="1"/>
  <c r="H11" i="1" s="1"/>
  <c r="J11" i="1" s="1"/>
  <c r="F12" i="1" s="1"/>
  <c r="G50" i="2"/>
  <c r="H50" i="2" s="1"/>
  <c r="J50" i="2"/>
  <c r="F51" i="2" s="1"/>
  <c r="G14" i="2"/>
  <c r="H14" i="2" s="1"/>
  <c r="J14" i="2" s="1"/>
  <c r="F15" i="2" s="1"/>
  <c r="G12" i="1" l="1"/>
  <c r="H12" i="1" s="1"/>
  <c r="J12" i="1" s="1"/>
  <c r="F13" i="1" s="1"/>
  <c r="G51" i="2"/>
  <c r="H51" i="2" s="1"/>
  <c r="J51" i="2"/>
  <c r="F52" i="2" s="1"/>
  <c r="G15" i="2"/>
  <c r="H15" i="2" s="1"/>
  <c r="J15" i="2" s="1"/>
  <c r="F16" i="2" s="1"/>
  <c r="G13" i="1" l="1"/>
  <c r="H13" i="1" s="1"/>
  <c r="J13" i="1"/>
  <c r="F14" i="1" s="1"/>
  <c r="G14" i="1" s="1"/>
  <c r="H14" i="1" s="1"/>
  <c r="J14" i="1" s="1"/>
  <c r="F15" i="1" s="1"/>
  <c r="G52" i="2"/>
  <c r="H52" i="2" s="1"/>
  <c r="J52" i="2" s="1"/>
  <c r="F53" i="2" s="1"/>
  <c r="G16" i="2"/>
  <c r="H16" i="2" s="1"/>
  <c r="J16" i="2" s="1"/>
  <c r="F17" i="2" s="1"/>
  <c r="G15" i="1"/>
  <c r="H15" i="1" s="1"/>
  <c r="J15" i="1" s="1"/>
  <c r="F16" i="1" s="1"/>
  <c r="G53" i="2" l="1"/>
  <c r="H53" i="2" s="1"/>
  <c r="J53" i="2" s="1"/>
  <c r="G17" i="2"/>
  <c r="H17" i="2" s="1"/>
  <c r="J17" i="2"/>
  <c r="F18" i="2" s="1"/>
  <c r="G16" i="1"/>
  <c r="H16" i="1" s="1"/>
  <c r="J16" i="1"/>
  <c r="F17" i="1" s="1"/>
  <c r="G18" i="2" l="1"/>
  <c r="H18" i="2" s="1"/>
  <c r="J18" i="2"/>
  <c r="F19" i="2" s="1"/>
  <c r="G17" i="1"/>
  <c r="H17" i="1" s="1"/>
  <c r="J17" i="1"/>
  <c r="F18" i="1" s="1"/>
  <c r="G19" i="2" l="1"/>
  <c r="H19" i="2" s="1"/>
  <c r="J19" i="2"/>
  <c r="F20" i="2" s="1"/>
  <c r="G18" i="1"/>
  <c r="H18" i="1" s="1"/>
  <c r="J18" i="1"/>
  <c r="F19" i="1" s="1"/>
  <c r="G20" i="2" l="1"/>
  <c r="H20" i="2" s="1"/>
  <c r="J20" i="2" s="1"/>
  <c r="F21" i="2" s="1"/>
  <c r="G19" i="1"/>
  <c r="H19" i="1" s="1"/>
  <c r="J19" i="1"/>
  <c r="F20" i="1" s="1"/>
  <c r="G21" i="2" l="1"/>
  <c r="H21" i="2" s="1"/>
  <c r="J21" i="2" s="1"/>
  <c r="F22" i="2" s="1"/>
  <c r="G20" i="1"/>
  <c r="H20" i="1" s="1"/>
  <c r="J20" i="1"/>
  <c r="F21" i="1" s="1"/>
  <c r="G22" i="2" l="1"/>
  <c r="H22" i="2" s="1"/>
  <c r="J22" i="2"/>
  <c r="F23" i="2" s="1"/>
  <c r="G21" i="1"/>
  <c r="H21" i="1" s="1"/>
  <c r="J21" i="1" s="1"/>
  <c r="F22" i="1" s="1"/>
  <c r="G23" i="2" l="1"/>
  <c r="H23" i="2" s="1"/>
  <c r="J23" i="2" s="1"/>
  <c r="F24" i="2" s="1"/>
  <c r="G22" i="1"/>
  <c r="H22" i="1" s="1"/>
  <c r="J22" i="1"/>
  <c r="F23" i="1" s="1"/>
  <c r="G24" i="2" l="1"/>
  <c r="H24" i="2" s="1"/>
  <c r="J24" i="2" s="1"/>
  <c r="F25" i="2" s="1"/>
  <c r="G23" i="1"/>
  <c r="H23" i="1" s="1"/>
  <c r="J23" i="1" s="1"/>
  <c r="F24" i="1" s="1"/>
  <c r="G25" i="2" l="1"/>
  <c r="H25" i="2" s="1"/>
  <c r="J25" i="2"/>
  <c r="F26" i="2" s="1"/>
  <c r="G24" i="1"/>
  <c r="H24" i="1" s="1"/>
  <c r="J24" i="1" s="1"/>
  <c r="F25" i="1" s="1"/>
  <c r="G26" i="2" l="1"/>
  <c r="H26" i="2" s="1"/>
  <c r="J26" i="2"/>
  <c r="F27" i="2" s="1"/>
  <c r="G25" i="1"/>
  <c r="H25" i="1" s="1"/>
  <c r="J25" i="1"/>
  <c r="F26" i="1" s="1"/>
  <c r="G27" i="2" l="1"/>
  <c r="H27" i="2" s="1"/>
  <c r="J27" i="2"/>
  <c r="F28" i="2" s="1"/>
  <c r="G26" i="1"/>
  <c r="H26" i="1" s="1"/>
  <c r="J26" i="1" s="1"/>
  <c r="F27" i="1" s="1"/>
  <c r="G28" i="2" l="1"/>
  <c r="H28" i="2" s="1"/>
  <c r="J28" i="2" s="1"/>
  <c r="F29" i="2" s="1"/>
  <c r="G27" i="1"/>
  <c r="H27" i="1" s="1"/>
  <c r="J27" i="1" s="1"/>
  <c r="F28" i="1" s="1"/>
  <c r="G29" i="2" l="1"/>
  <c r="H29" i="2" s="1"/>
  <c r="J29" i="2" s="1"/>
  <c r="F30" i="2" s="1"/>
  <c r="G28" i="1"/>
  <c r="H28" i="1" s="1"/>
  <c r="J28" i="1"/>
  <c r="F29" i="1" s="1"/>
  <c r="G30" i="2" l="1"/>
  <c r="H30" i="2" s="1"/>
  <c r="J30" i="2"/>
  <c r="F31" i="2" s="1"/>
  <c r="G29" i="1"/>
  <c r="H29" i="1" s="1"/>
  <c r="J29" i="1"/>
  <c r="F30" i="1" s="1"/>
  <c r="G30" i="1" l="1"/>
  <c r="H34" i="1"/>
  <c r="H30" i="1"/>
  <c r="J30" i="1" s="1"/>
  <c r="F31" i="1" s="1"/>
  <c r="H36" i="1"/>
  <c r="H37" i="1"/>
  <c r="H38" i="1"/>
  <c r="H33" i="1"/>
  <c r="H41" i="1"/>
  <c r="H3" i="1" s="1"/>
  <c r="H35" i="1"/>
  <c r="H31" i="1"/>
  <c r="H39" i="1"/>
  <c r="H32" i="1"/>
  <c r="H40" i="1"/>
  <c r="G31" i="2"/>
  <c r="H31" i="2" s="1"/>
  <c r="J31" i="2" s="1"/>
  <c r="F32" i="2" s="1"/>
  <c r="G31" i="1" l="1"/>
  <c r="I31" i="1" s="1"/>
  <c r="J31" i="1"/>
  <c r="F32" i="1" s="1"/>
  <c r="I30" i="1"/>
  <c r="G32" i="2"/>
  <c r="H32" i="2" s="1"/>
  <c r="J32" i="2" s="1"/>
  <c r="F33" i="2" s="1"/>
  <c r="J32" i="1" l="1"/>
  <c r="F33" i="1" s="1"/>
  <c r="G32" i="1"/>
  <c r="I32" i="1" s="1"/>
  <c r="G33" i="2"/>
  <c r="H33" i="2" s="1"/>
  <c r="J33" i="2"/>
  <c r="F34" i="2" s="1"/>
  <c r="J33" i="1" l="1"/>
  <c r="F34" i="1" s="1"/>
  <c r="G33" i="1"/>
  <c r="I33" i="1" s="1"/>
  <c r="G34" i="2"/>
  <c r="H34" i="2" s="1"/>
  <c r="J34" i="2"/>
  <c r="F35" i="2" s="1"/>
  <c r="G34" i="1" l="1"/>
  <c r="I34" i="1" s="1"/>
  <c r="J34" i="1"/>
  <c r="F35" i="1" s="1"/>
  <c r="G35" i="2"/>
  <c r="H35" i="2" s="1"/>
  <c r="J35" i="2" s="1"/>
  <c r="F36" i="2" s="1"/>
  <c r="G35" i="1" l="1"/>
  <c r="I35" i="1" s="1"/>
  <c r="J35" i="1"/>
  <c r="F36" i="1" s="1"/>
  <c r="G36" i="2"/>
  <c r="H36" i="2" s="1"/>
  <c r="J36" i="2" s="1"/>
  <c r="F37" i="2" s="1"/>
  <c r="G36" i="1" l="1"/>
  <c r="I36" i="1" s="1"/>
  <c r="J36" i="1"/>
  <c r="F37" i="1" s="1"/>
  <c r="G37" i="2"/>
  <c r="H37" i="2" s="1"/>
  <c r="J37" i="2"/>
  <c r="F38" i="2" s="1"/>
  <c r="G37" i="1" l="1"/>
  <c r="I37" i="1" s="1"/>
  <c r="J37" i="1"/>
  <c r="F38" i="1" s="1"/>
  <c r="G38" i="2"/>
  <c r="H38" i="2" s="1"/>
  <c r="J38" i="2"/>
  <c r="F39" i="2" s="1"/>
  <c r="G38" i="1" l="1"/>
  <c r="I38" i="1" s="1"/>
  <c r="J38" i="1"/>
  <c r="F39" i="1" s="1"/>
  <c r="G39" i="2"/>
  <c r="H39" i="2" s="1"/>
  <c r="J39" i="2" s="1"/>
  <c r="F40" i="2" s="1"/>
  <c r="J39" i="1" l="1"/>
  <c r="F40" i="1" s="1"/>
  <c r="G39" i="1"/>
  <c r="I39" i="1" s="1"/>
  <c r="G40" i="2"/>
  <c r="H40" i="2" s="1"/>
  <c r="J40" i="2" s="1"/>
  <c r="F41" i="2" s="1"/>
  <c r="G40" i="1" l="1"/>
  <c r="I40" i="1" s="1"/>
  <c r="J40" i="1"/>
  <c r="F41" i="1" s="1"/>
  <c r="G41" i="2"/>
  <c r="H41" i="2" s="1"/>
  <c r="J41" i="2"/>
  <c r="G41" i="1" l="1"/>
  <c r="I41" i="1" s="1"/>
  <c r="J41" i="1"/>
</calcChain>
</file>

<file path=xl/sharedStrings.xml><?xml version="1.0" encoding="utf-8"?>
<sst xmlns="http://schemas.openxmlformats.org/spreadsheetml/2006/main" count="46" uniqueCount="33">
  <si>
    <t>Używając funkcji PV podaj wartość obecną następujących przepływów pieniężnych</t>
  </si>
  <si>
    <t>Wyznacz schemat amortyzacji kredytu dla kredytu K=10^6, oprocentowanego stałą stopą r=18% zaciągniętego na 3 lata. Kredyt ma być spłacany równymi ratami na koniec kolejnych miesięcy. Po zapłaceniu 24 raty dłużnik postanawia spłacać go ratą o stałej racie kapitałowej.</t>
  </si>
  <si>
    <t>Podaj cenę obligacji kuponowej o nominale 100, stopie kuponowej 6%, zakładając rentowność 4%. Kupony wypłacane są na koniec kolejnych półroczy przez 2 najbliższe lata.</t>
  </si>
  <si>
    <t>Oblicz rentowność obligacji kuponowej o nominale 100, stopie kuponowej 2%. Kupony wypłacane są na koniec kolejnych kwartałów przez 2 najbliższe lata. Cena obligacji wynosi 120.</t>
  </si>
  <si>
    <t>a)1  płatna na koniec każdego roku nieparzystego na koniec 20 najbliższych lat i 3 płatna na początek każdego roku parzystego (począwszy od 0) na koniec 10 najbliższych lat przyjmując r=5%</t>
  </si>
  <si>
    <r>
      <t>b) Płatności na koniec 8 kolejnych lat tworzą ciąg geometryczny, ze a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=100, q=1.2, r=2%.</t>
    </r>
  </si>
  <si>
    <t>Kredyt K spłacany jest stałymi ratami R=2500 zł na koniec kolejnych miesięcy przez 10 lat. Oprocentowany jest stałą stopą r=6%. Po zapłaceniu 36 raty dłużnik postanawił skrócić czas kredytowania i spłacić pozostałe zadłużenie w ciągu roku. Wyznacz wysokość nowej raty.</t>
  </si>
  <si>
    <t>okres</t>
  </si>
  <si>
    <t>saldo poczatkowe</t>
  </si>
  <si>
    <t>czesc odestkowa raty</t>
  </si>
  <si>
    <t>czesc kapitalowa raty</t>
  </si>
  <si>
    <t>rata</t>
  </si>
  <si>
    <t>saldo koncowe</t>
  </si>
  <si>
    <t>czesc odsetkowa raty</t>
  </si>
  <si>
    <t>NOWA RATA TO 14 728,77zł</t>
  </si>
  <si>
    <t>nominal</t>
  </si>
  <si>
    <t xml:space="preserve">stopa kuponowa </t>
  </si>
  <si>
    <t>rent</t>
  </si>
  <si>
    <t>stopa (na msc)</t>
  </si>
  <si>
    <t>okres pierwotny</t>
  </si>
  <si>
    <t>okres po zmianie</t>
  </si>
  <si>
    <t>kredyt</t>
  </si>
  <si>
    <t>cena</t>
  </si>
  <si>
    <t>lata</t>
  </si>
  <si>
    <t>wplata 1</t>
  </si>
  <si>
    <t>wplata 2</t>
  </si>
  <si>
    <t>a)</t>
  </si>
  <si>
    <t>b)</t>
  </si>
  <si>
    <t>a_n</t>
  </si>
  <si>
    <t>PV</t>
  </si>
  <si>
    <t>q</t>
  </si>
  <si>
    <t>(koszt kredytu)</t>
  </si>
  <si>
    <t>(spr czy sie zgadza)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</si>
</sst>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_);[Red]\(#,##0.00\ &quot;zł&quot;\)"/>
    <numFmt numFmtId="44" formatCode="_ * #,##0.00_)\ &quot;zł&quot;_ ;_ * \(#,##0.00\)\ &quot;zł&quot;_ ;_ * &quot;-&quot;??_)\ &quot;zł&quot;_ ;_ @_ "/>
  </numFmts>
  <fonts count="4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/>
    <xf numFmtId="44" fontId="0" fillId="0" borderId="1" xfId="1" applyFont="1" applyBorder="1"/>
    <xf numFmtId="44" fontId="0" fillId="0" borderId="0" xfId="0" applyNumberFormat="1"/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2" borderId="0" xfId="0" applyNumberFormat="1" applyFill="1"/>
    <xf numFmtId="44" fontId="0" fillId="2" borderId="0" xfId="1" applyFont="1" applyFill="1" applyBorder="1" applyAlignment="1">
      <alignment horizontal="center"/>
    </xf>
    <xf numFmtId="8" fontId="0" fillId="0" borderId="0" xfId="0" applyNumberFormat="1"/>
    <xf numFmtId="8" fontId="0" fillId="2" borderId="0" xfId="0" applyNumberFormat="1" applyFill="1"/>
    <xf numFmtId="0" fontId="0" fillId="2" borderId="0" xfId="0" applyFill="1"/>
    <xf numFmtId="9" fontId="0" fillId="0" borderId="0" xfId="0" applyNumberFormat="1"/>
    <xf numFmtId="2" fontId="0" fillId="0" borderId="0" xfId="0" applyNumberFormat="1"/>
    <xf numFmtId="10" fontId="0" fillId="2" borderId="0" xfId="2" applyNumberFormat="1" applyFont="1" applyFill="1"/>
    <xf numFmtId="16" fontId="0" fillId="0" borderId="0" xfId="0" applyNumberFormat="1"/>
    <xf numFmtId="44" fontId="0" fillId="0" borderId="0" xfId="0" applyNumberFormat="1" applyAlignment="1">
      <alignment horizontal="center"/>
    </xf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1E25-CEC8-4568-BAAB-0C135D1E9929}">
  <sheetPr codeName="Arkusz1"/>
  <dimension ref="B2:J41"/>
  <sheetViews>
    <sheetView topLeftCell="B1" zoomScale="125" workbookViewId="0">
      <selection activeCell="J2" sqref="J2"/>
    </sheetView>
  </sheetViews>
  <sheetFormatPr baseColWidth="10" defaultColWidth="8.83203125" defaultRowHeight="15" x14ac:dyDescent="0.2"/>
  <cols>
    <col min="2" max="2" width="120.5" customWidth="1"/>
    <col min="3" max="3" width="11" customWidth="1"/>
    <col min="5" max="5" width="13" customWidth="1"/>
    <col min="6" max="6" width="19.33203125" customWidth="1"/>
    <col min="7" max="7" width="20.5" customWidth="1"/>
    <col min="8" max="8" width="20" customWidth="1"/>
    <col min="9" max="9" width="17.1640625" customWidth="1"/>
    <col min="10" max="10" width="14.83203125" customWidth="1"/>
  </cols>
  <sheetData>
    <row r="2" spans="2:10" ht="32" x14ac:dyDescent="0.2">
      <c r="B2" s="1" t="s">
        <v>1</v>
      </c>
      <c r="C2" s="1"/>
      <c r="G2" s="2" t="s">
        <v>31</v>
      </c>
      <c r="H2" t="s">
        <v>32</v>
      </c>
    </row>
    <row r="3" spans="2:10" x14ac:dyDescent="0.2">
      <c r="G3" s="21">
        <f>SUM(G6:G41)</f>
        <v>300437.34856346325</v>
      </c>
      <c r="H3" s="6">
        <f>SUM(H6:H41)</f>
        <v>999999.99999999977</v>
      </c>
    </row>
    <row r="5" spans="2:10" x14ac:dyDescent="0.2">
      <c r="B5">
        <f>10^6</f>
        <v>1000000</v>
      </c>
      <c r="C5" t="s">
        <v>21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2:10" x14ac:dyDescent="0.2">
      <c r="B6">
        <f>18%/12</f>
        <v>1.4999999999999999E-2</v>
      </c>
      <c r="C6" t="s">
        <v>18</v>
      </c>
      <c r="E6" s="2">
        <v>1</v>
      </c>
      <c r="F6" s="4">
        <f>B5</f>
        <v>1000000</v>
      </c>
      <c r="G6" s="4">
        <f>F6*$B$6</f>
        <v>15000</v>
      </c>
      <c r="H6" s="4">
        <f>I6-G6</f>
        <v>21152.395535917087</v>
      </c>
      <c r="I6" s="4">
        <f>$B$5/PV($B$6,$B$7,-1)</f>
        <v>36152.395535917087</v>
      </c>
      <c r="J6" s="4">
        <f>F6-H6</f>
        <v>978847.60446408286</v>
      </c>
    </row>
    <row r="7" spans="2:10" x14ac:dyDescent="0.2">
      <c r="B7">
        <f>3*12</f>
        <v>36</v>
      </c>
      <c r="C7" t="s">
        <v>7</v>
      </c>
      <c r="E7" s="2">
        <v>2</v>
      </c>
      <c r="F7" s="4">
        <f>J6</f>
        <v>978847.60446408286</v>
      </c>
      <c r="G7" s="4">
        <f t="shared" ref="G7:G41" si="0">F7*$B$6</f>
        <v>14682.714066961242</v>
      </c>
      <c r="H7" s="4">
        <f t="shared" ref="H7:H29" si="1">I7-G7</f>
        <v>21469.681468955845</v>
      </c>
      <c r="I7" s="4">
        <f t="shared" ref="I7:I29" si="2">$B$5/PV($B$6,$B$7,-1)</f>
        <v>36152.395535917087</v>
      </c>
      <c r="J7" s="4">
        <f t="shared" ref="J7:J41" si="3">F7-H7</f>
        <v>957377.92299512704</v>
      </c>
    </row>
    <row r="8" spans="2:10" x14ac:dyDescent="0.2">
      <c r="E8" s="2">
        <v>3</v>
      </c>
      <c r="F8" s="4">
        <f t="shared" ref="F8:F29" si="4">J7</f>
        <v>957377.92299512704</v>
      </c>
      <c r="G8" s="4">
        <f t="shared" si="0"/>
        <v>14360.668844926906</v>
      </c>
      <c r="H8" s="4">
        <f t="shared" si="1"/>
        <v>21791.726690990181</v>
      </c>
      <c r="I8" s="4">
        <f t="shared" si="2"/>
        <v>36152.395535917087</v>
      </c>
      <c r="J8" s="4">
        <f t="shared" si="3"/>
        <v>935586.19630413689</v>
      </c>
    </row>
    <row r="9" spans="2:10" x14ac:dyDescent="0.2">
      <c r="E9" s="2">
        <v>4</v>
      </c>
      <c r="F9" s="4">
        <f t="shared" si="4"/>
        <v>935586.19630413689</v>
      </c>
      <c r="G9" s="4">
        <f t="shared" si="0"/>
        <v>14033.792944562052</v>
      </c>
      <c r="H9" s="4">
        <f t="shared" si="1"/>
        <v>22118.602591355033</v>
      </c>
      <c r="I9" s="4">
        <f t="shared" si="2"/>
        <v>36152.395535917087</v>
      </c>
      <c r="J9" s="4">
        <f t="shared" si="3"/>
        <v>913467.59371278191</v>
      </c>
    </row>
    <row r="10" spans="2:10" x14ac:dyDescent="0.2">
      <c r="E10" s="2">
        <v>5</v>
      </c>
      <c r="F10" s="4">
        <f t="shared" si="4"/>
        <v>913467.59371278191</v>
      </c>
      <c r="G10" s="4">
        <f t="shared" si="0"/>
        <v>13702.013905691729</v>
      </c>
      <c r="H10" s="4">
        <f t="shared" si="1"/>
        <v>22450.381630225358</v>
      </c>
      <c r="I10" s="4">
        <f t="shared" si="2"/>
        <v>36152.395535917087</v>
      </c>
      <c r="J10" s="4">
        <f t="shared" si="3"/>
        <v>891017.21208255657</v>
      </c>
    </row>
    <row r="11" spans="2:10" x14ac:dyDescent="0.2">
      <c r="E11" s="2">
        <v>6</v>
      </c>
      <c r="F11" s="4">
        <f t="shared" si="4"/>
        <v>891017.21208255657</v>
      </c>
      <c r="G11" s="4">
        <f t="shared" si="0"/>
        <v>13365.258181238349</v>
      </c>
      <c r="H11" s="4">
        <f t="shared" si="1"/>
        <v>22787.137354678736</v>
      </c>
      <c r="I11" s="4">
        <f t="shared" si="2"/>
        <v>36152.395535917087</v>
      </c>
      <c r="J11" s="4">
        <f t="shared" si="3"/>
        <v>868230.07472787786</v>
      </c>
    </row>
    <row r="12" spans="2:10" x14ac:dyDescent="0.2">
      <c r="E12" s="2">
        <v>7</v>
      </c>
      <c r="F12" s="4">
        <f t="shared" si="4"/>
        <v>868230.07472787786</v>
      </c>
      <c r="G12" s="4">
        <f t="shared" si="0"/>
        <v>13023.451120918167</v>
      </c>
      <c r="H12" s="4">
        <f t="shared" si="1"/>
        <v>23128.944414998921</v>
      </c>
      <c r="I12" s="4">
        <f t="shared" si="2"/>
        <v>36152.395535917087</v>
      </c>
      <c r="J12" s="4">
        <f t="shared" si="3"/>
        <v>845101.13031287899</v>
      </c>
    </row>
    <row r="13" spans="2:10" x14ac:dyDescent="0.2">
      <c r="E13" s="2">
        <v>8</v>
      </c>
      <c r="F13" s="4">
        <f t="shared" si="4"/>
        <v>845101.13031287899</v>
      </c>
      <c r="G13" s="4">
        <f t="shared" si="0"/>
        <v>12676.516954693185</v>
      </c>
      <c r="H13" s="4">
        <f t="shared" si="1"/>
        <v>23475.8785812239</v>
      </c>
      <c r="I13" s="4">
        <f t="shared" si="2"/>
        <v>36152.395535917087</v>
      </c>
      <c r="J13" s="4">
        <f t="shared" si="3"/>
        <v>821625.25173165509</v>
      </c>
    </row>
    <row r="14" spans="2:10" x14ac:dyDescent="0.2">
      <c r="E14" s="2">
        <v>9</v>
      </c>
      <c r="F14" s="4">
        <f t="shared" si="4"/>
        <v>821625.25173165509</v>
      </c>
      <c r="G14" s="4">
        <f t="shared" si="0"/>
        <v>12324.378775974827</v>
      </c>
      <c r="H14" s="4">
        <f t="shared" si="1"/>
        <v>23828.01675994226</v>
      </c>
      <c r="I14" s="4">
        <f t="shared" si="2"/>
        <v>36152.395535917087</v>
      </c>
      <c r="J14" s="4">
        <f t="shared" si="3"/>
        <v>797797.23497171281</v>
      </c>
    </row>
    <row r="15" spans="2:10" x14ac:dyDescent="0.2">
      <c r="E15" s="2">
        <v>10</v>
      </c>
      <c r="F15" s="4">
        <f t="shared" si="4"/>
        <v>797797.23497171281</v>
      </c>
      <c r="G15" s="4">
        <f t="shared" si="0"/>
        <v>11966.958524575692</v>
      </c>
      <c r="H15" s="4">
        <f t="shared" si="1"/>
        <v>24185.437011341397</v>
      </c>
      <c r="I15" s="4">
        <f t="shared" si="2"/>
        <v>36152.395535917087</v>
      </c>
      <c r="J15" s="4">
        <f t="shared" si="3"/>
        <v>773611.79796037136</v>
      </c>
    </row>
    <row r="16" spans="2:10" x14ac:dyDescent="0.2">
      <c r="E16" s="2">
        <v>11</v>
      </c>
      <c r="F16" s="4">
        <f t="shared" si="4"/>
        <v>773611.79796037136</v>
      </c>
      <c r="G16" s="4">
        <f t="shared" si="0"/>
        <v>11604.176969405569</v>
      </c>
      <c r="H16" s="4">
        <f t="shared" si="1"/>
        <v>24548.218566511518</v>
      </c>
      <c r="I16" s="4">
        <f t="shared" si="2"/>
        <v>36152.395535917087</v>
      </c>
      <c r="J16" s="4">
        <f t="shared" si="3"/>
        <v>749063.57939385984</v>
      </c>
    </row>
    <row r="17" spans="5:10" x14ac:dyDescent="0.2">
      <c r="E17" s="2">
        <v>12</v>
      </c>
      <c r="F17" s="4">
        <f t="shared" si="4"/>
        <v>749063.57939385984</v>
      </c>
      <c r="G17" s="4">
        <f t="shared" si="0"/>
        <v>11235.953690907898</v>
      </c>
      <c r="H17" s="4">
        <f t="shared" si="1"/>
        <v>24916.441845009191</v>
      </c>
      <c r="I17" s="4">
        <f t="shared" si="2"/>
        <v>36152.395535917087</v>
      </c>
      <c r="J17" s="4">
        <f t="shared" si="3"/>
        <v>724147.13754885062</v>
      </c>
    </row>
    <row r="18" spans="5:10" x14ac:dyDescent="0.2">
      <c r="E18" s="2">
        <v>13</v>
      </c>
      <c r="F18" s="4">
        <f t="shared" si="4"/>
        <v>724147.13754885062</v>
      </c>
      <c r="G18" s="4">
        <f t="shared" si="0"/>
        <v>10862.20706323276</v>
      </c>
      <c r="H18" s="4">
        <f t="shared" si="1"/>
        <v>25290.188472684327</v>
      </c>
      <c r="I18" s="4">
        <f t="shared" si="2"/>
        <v>36152.395535917087</v>
      </c>
      <c r="J18" s="4">
        <f t="shared" si="3"/>
        <v>698856.94907616626</v>
      </c>
    </row>
    <row r="19" spans="5:10" x14ac:dyDescent="0.2">
      <c r="E19" s="2">
        <v>14</v>
      </c>
      <c r="F19" s="4">
        <f t="shared" si="4"/>
        <v>698856.94907616626</v>
      </c>
      <c r="G19" s="4">
        <f t="shared" si="0"/>
        <v>10482.854236142493</v>
      </c>
      <c r="H19" s="4">
        <f t="shared" si="1"/>
        <v>25669.541299774595</v>
      </c>
      <c r="I19" s="4">
        <f t="shared" si="2"/>
        <v>36152.395535917087</v>
      </c>
      <c r="J19" s="4">
        <f t="shared" si="3"/>
        <v>673187.40777639172</v>
      </c>
    </row>
    <row r="20" spans="5:10" x14ac:dyDescent="0.2">
      <c r="E20" s="2">
        <v>15</v>
      </c>
      <c r="F20" s="4">
        <f t="shared" si="4"/>
        <v>673187.40777639172</v>
      </c>
      <c r="G20" s="4">
        <f t="shared" si="0"/>
        <v>10097.811116645875</v>
      </c>
      <c r="H20" s="4">
        <f t="shared" si="1"/>
        <v>26054.58441927121</v>
      </c>
      <c r="I20" s="4">
        <f t="shared" si="2"/>
        <v>36152.395535917087</v>
      </c>
      <c r="J20" s="4">
        <f t="shared" si="3"/>
        <v>647132.82335712051</v>
      </c>
    </row>
    <row r="21" spans="5:10" x14ac:dyDescent="0.2">
      <c r="E21" s="2">
        <v>16</v>
      </c>
      <c r="F21" s="4">
        <f t="shared" si="4"/>
        <v>647132.82335712051</v>
      </c>
      <c r="G21" s="4">
        <f t="shared" si="0"/>
        <v>9706.9923503568079</v>
      </c>
      <c r="H21" s="4">
        <f t="shared" si="1"/>
        <v>26445.403185560281</v>
      </c>
      <c r="I21" s="4">
        <f t="shared" si="2"/>
        <v>36152.395535917087</v>
      </c>
      <c r="J21" s="4">
        <f t="shared" si="3"/>
        <v>620687.42017156025</v>
      </c>
    </row>
    <row r="22" spans="5:10" x14ac:dyDescent="0.2">
      <c r="E22" s="2">
        <v>17</v>
      </c>
      <c r="F22" s="4">
        <f t="shared" si="4"/>
        <v>620687.42017156025</v>
      </c>
      <c r="G22" s="4">
        <f t="shared" si="0"/>
        <v>9310.3113025734037</v>
      </c>
      <c r="H22" s="4">
        <f t="shared" si="1"/>
        <v>26842.084233343681</v>
      </c>
      <c r="I22" s="4">
        <f t="shared" si="2"/>
        <v>36152.395535917087</v>
      </c>
      <c r="J22" s="4">
        <f t="shared" si="3"/>
        <v>593845.33593821654</v>
      </c>
    </row>
    <row r="23" spans="5:10" x14ac:dyDescent="0.2">
      <c r="E23" s="2">
        <v>18</v>
      </c>
      <c r="F23" s="4">
        <f t="shared" si="4"/>
        <v>593845.33593821654</v>
      </c>
      <c r="G23" s="4">
        <f t="shared" si="0"/>
        <v>8907.6800390732478</v>
      </c>
      <c r="H23" s="4">
        <f t="shared" si="1"/>
        <v>27244.715496843841</v>
      </c>
      <c r="I23" s="4">
        <f t="shared" si="2"/>
        <v>36152.395535917087</v>
      </c>
      <c r="J23" s="4">
        <f t="shared" si="3"/>
        <v>566600.62044137274</v>
      </c>
    </row>
    <row r="24" spans="5:10" x14ac:dyDescent="0.2">
      <c r="E24" s="2">
        <v>19</v>
      </c>
      <c r="F24" s="4">
        <f t="shared" si="4"/>
        <v>566600.62044137274</v>
      </c>
      <c r="G24" s="4">
        <f t="shared" si="0"/>
        <v>8499.00930662059</v>
      </c>
      <c r="H24" s="4">
        <f t="shared" si="1"/>
        <v>27653.386229296499</v>
      </c>
      <c r="I24" s="4">
        <f t="shared" si="2"/>
        <v>36152.395535917087</v>
      </c>
      <c r="J24" s="4">
        <f t="shared" si="3"/>
        <v>538947.23421207629</v>
      </c>
    </row>
    <row r="25" spans="5:10" x14ac:dyDescent="0.2">
      <c r="E25" s="2">
        <v>20</v>
      </c>
      <c r="F25" s="4">
        <f t="shared" si="4"/>
        <v>538947.23421207629</v>
      </c>
      <c r="G25" s="4">
        <f t="shared" si="0"/>
        <v>8084.2085131811436</v>
      </c>
      <c r="H25" s="4">
        <f t="shared" si="1"/>
        <v>28068.187022735943</v>
      </c>
      <c r="I25" s="4">
        <f t="shared" si="2"/>
        <v>36152.395535917087</v>
      </c>
      <c r="J25" s="4">
        <f t="shared" si="3"/>
        <v>510879.04718934034</v>
      </c>
    </row>
    <row r="26" spans="5:10" x14ac:dyDescent="0.2">
      <c r="E26" s="2">
        <v>21</v>
      </c>
      <c r="F26" s="4">
        <f t="shared" si="4"/>
        <v>510879.04718934034</v>
      </c>
      <c r="G26" s="4">
        <f t="shared" si="0"/>
        <v>7663.1857078401044</v>
      </c>
      <c r="H26" s="4">
        <f t="shared" si="1"/>
        <v>28489.209828076982</v>
      </c>
      <c r="I26" s="4">
        <f t="shared" si="2"/>
        <v>36152.395535917087</v>
      </c>
      <c r="J26" s="4">
        <f t="shared" si="3"/>
        <v>482389.83736126334</v>
      </c>
    </row>
    <row r="27" spans="5:10" x14ac:dyDescent="0.2">
      <c r="E27" s="2">
        <v>22</v>
      </c>
      <c r="F27" s="4">
        <f t="shared" si="4"/>
        <v>482389.83736126334</v>
      </c>
      <c r="G27" s="4">
        <f t="shared" si="0"/>
        <v>7235.8475604189498</v>
      </c>
      <c r="H27" s="4">
        <f t="shared" si="1"/>
        <v>28916.547975498135</v>
      </c>
      <c r="I27" s="4">
        <f t="shared" si="2"/>
        <v>36152.395535917087</v>
      </c>
      <c r="J27" s="4">
        <f t="shared" si="3"/>
        <v>453473.28938576521</v>
      </c>
    </row>
    <row r="28" spans="5:10" x14ac:dyDescent="0.2">
      <c r="E28" s="2">
        <v>23</v>
      </c>
      <c r="F28" s="4">
        <f t="shared" si="4"/>
        <v>453473.28938576521</v>
      </c>
      <c r="G28" s="4">
        <f t="shared" si="0"/>
        <v>6802.099340786478</v>
      </c>
      <c r="H28" s="4">
        <f t="shared" si="1"/>
        <v>29350.29619513061</v>
      </c>
      <c r="I28" s="4">
        <f t="shared" si="2"/>
        <v>36152.395535917087</v>
      </c>
      <c r="J28" s="4">
        <f t="shared" si="3"/>
        <v>424122.99319063459</v>
      </c>
    </row>
    <row r="29" spans="5:10" x14ac:dyDescent="0.2">
      <c r="E29" s="8">
        <v>24</v>
      </c>
      <c r="F29" s="5">
        <f t="shared" si="4"/>
        <v>424122.99319063459</v>
      </c>
      <c r="G29" s="5">
        <f t="shared" si="0"/>
        <v>6361.8448978595188</v>
      </c>
      <c r="H29" s="5">
        <f t="shared" si="1"/>
        <v>29790.550638057568</v>
      </c>
      <c r="I29" s="5">
        <f t="shared" si="2"/>
        <v>36152.395535917087</v>
      </c>
      <c r="J29" s="5">
        <f t="shared" si="3"/>
        <v>394332.44255257701</v>
      </c>
    </row>
    <row r="30" spans="5:10" x14ac:dyDescent="0.2">
      <c r="E30" s="2">
        <v>25</v>
      </c>
      <c r="F30" s="4">
        <f>J29</f>
        <v>394332.44255257701</v>
      </c>
      <c r="G30" s="4">
        <f t="shared" si="0"/>
        <v>5914.9866382886548</v>
      </c>
      <c r="H30" s="4">
        <f>$F$30/12</f>
        <v>32861.03687938142</v>
      </c>
      <c r="I30" s="4">
        <f>G30+H30</f>
        <v>38776.023517670073</v>
      </c>
      <c r="J30" s="4">
        <f t="shared" si="3"/>
        <v>361471.40567319561</v>
      </c>
    </row>
    <row r="31" spans="5:10" x14ac:dyDescent="0.2">
      <c r="E31" s="2">
        <v>26</v>
      </c>
      <c r="F31" s="4">
        <f t="shared" ref="F31:F41" si="5">J30</f>
        <v>361471.40567319561</v>
      </c>
      <c r="G31" s="4">
        <f t="shared" si="0"/>
        <v>5422.071085097934</v>
      </c>
      <c r="H31" s="4">
        <f t="shared" ref="H31:H41" si="6">$F$30/12</f>
        <v>32861.03687938142</v>
      </c>
      <c r="I31" s="4">
        <f t="shared" ref="I31:I41" si="7">G31+H31</f>
        <v>38283.10796447935</v>
      </c>
      <c r="J31" s="4">
        <f t="shared" si="3"/>
        <v>328610.36879381421</v>
      </c>
    </row>
    <row r="32" spans="5:10" x14ac:dyDescent="0.2">
      <c r="E32" s="2">
        <v>27</v>
      </c>
      <c r="F32" s="4">
        <f t="shared" si="5"/>
        <v>328610.36879381421</v>
      </c>
      <c r="G32" s="4">
        <f t="shared" si="0"/>
        <v>4929.1555319072131</v>
      </c>
      <c r="H32" s="4">
        <f t="shared" si="6"/>
        <v>32861.03687938142</v>
      </c>
      <c r="I32" s="4">
        <f t="shared" si="7"/>
        <v>37790.192411288634</v>
      </c>
      <c r="J32" s="4">
        <f t="shared" si="3"/>
        <v>295749.33191443281</v>
      </c>
    </row>
    <row r="33" spans="5:10" x14ac:dyDescent="0.2">
      <c r="E33" s="2">
        <v>28</v>
      </c>
      <c r="F33" s="4">
        <f t="shared" si="5"/>
        <v>295749.33191443281</v>
      </c>
      <c r="G33" s="4">
        <f t="shared" si="0"/>
        <v>4436.2399787164923</v>
      </c>
      <c r="H33" s="4">
        <f t="shared" si="6"/>
        <v>32861.03687938142</v>
      </c>
      <c r="I33" s="4">
        <f t="shared" si="7"/>
        <v>37297.27685809791</v>
      </c>
      <c r="J33" s="4">
        <f t="shared" si="3"/>
        <v>262888.29503505141</v>
      </c>
    </row>
    <row r="34" spans="5:10" x14ac:dyDescent="0.2">
      <c r="E34" s="2">
        <v>29</v>
      </c>
      <c r="F34" s="4">
        <f t="shared" si="5"/>
        <v>262888.29503505141</v>
      </c>
      <c r="G34" s="4">
        <f t="shared" si="0"/>
        <v>3943.3244255257709</v>
      </c>
      <c r="H34" s="4">
        <f t="shared" si="6"/>
        <v>32861.03687938142</v>
      </c>
      <c r="I34" s="4">
        <f t="shared" si="7"/>
        <v>36804.361304907194</v>
      </c>
      <c r="J34" s="4">
        <f t="shared" si="3"/>
        <v>230027.25815566999</v>
      </c>
    </row>
    <row r="35" spans="5:10" x14ac:dyDescent="0.2">
      <c r="E35" s="2">
        <v>30</v>
      </c>
      <c r="F35" s="4">
        <f t="shared" si="5"/>
        <v>230027.25815566999</v>
      </c>
      <c r="G35" s="4">
        <f t="shared" si="0"/>
        <v>3450.4088723350496</v>
      </c>
      <c r="H35" s="4">
        <f t="shared" si="6"/>
        <v>32861.03687938142</v>
      </c>
      <c r="I35" s="4">
        <f t="shared" si="7"/>
        <v>36311.44575171647</v>
      </c>
      <c r="J35" s="4">
        <f t="shared" si="3"/>
        <v>197166.22127628856</v>
      </c>
    </row>
    <row r="36" spans="5:10" x14ac:dyDescent="0.2">
      <c r="E36" s="2">
        <v>31</v>
      </c>
      <c r="F36" s="4">
        <f t="shared" si="5"/>
        <v>197166.22127628856</v>
      </c>
      <c r="G36" s="4">
        <f t="shared" si="0"/>
        <v>2957.4933191443283</v>
      </c>
      <c r="H36" s="4">
        <f t="shared" si="6"/>
        <v>32861.03687938142</v>
      </c>
      <c r="I36" s="4">
        <f t="shared" si="7"/>
        <v>35818.530198525747</v>
      </c>
      <c r="J36" s="4">
        <f t="shared" si="3"/>
        <v>164305.18439690713</v>
      </c>
    </row>
    <row r="37" spans="5:10" x14ac:dyDescent="0.2">
      <c r="E37" s="2">
        <v>32</v>
      </c>
      <c r="F37" s="4">
        <f t="shared" si="5"/>
        <v>164305.18439690713</v>
      </c>
      <c r="G37" s="4">
        <f t="shared" si="0"/>
        <v>2464.577765953607</v>
      </c>
      <c r="H37" s="4">
        <f t="shared" si="6"/>
        <v>32861.03687938142</v>
      </c>
      <c r="I37" s="4">
        <f t="shared" si="7"/>
        <v>35325.614645335023</v>
      </c>
      <c r="J37" s="4">
        <f t="shared" si="3"/>
        <v>131444.14751752571</v>
      </c>
    </row>
    <row r="38" spans="5:10" x14ac:dyDescent="0.2">
      <c r="E38" s="2">
        <v>33</v>
      </c>
      <c r="F38" s="4">
        <f t="shared" si="5"/>
        <v>131444.14751752571</v>
      </c>
      <c r="G38" s="4">
        <f t="shared" si="0"/>
        <v>1971.6622127628855</v>
      </c>
      <c r="H38" s="4">
        <f t="shared" si="6"/>
        <v>32861.03687938142</v>
      </c>
      <c r="I38" s="4">
        <f t="shared" si="7"/>
        <v>34832.699092144307</v>
      </c>
      <c r="J38" s="4">
        <f t="shared" si="3"/>
        <v>98583.110638144281</v>
      </c>
    </row>
    <row r="39" spans="5:10" x14ac:dyDescent="0.2">
      <c r="E39" s="2">
        <v>34</v>
      </c>
      <c r="F39" s="4">
        <f t="shared" si="5"/>
        <v>98583.110638144281</v>
      </c>
      <c r="G39" s="4">
        <f t="shared" si="0"/>
        <v>1478.7466595721642</v>
      </c>
      <c r="H39" s="4">
        <f t="shared" si="6"/>
        <v>32861.03687938142</v>
      </c>
      <c r="I39" s="4">
        <f t="shared" si="7"/>
        <v>34339.783538953583</v>
      </c>
      <c r="J39" s="4">
        <f t="shared" si="3"/>
        <v>65722.073758762854</v>
      </c>
    </row>
    <row r="40" spans="5:10" x14ac:dyDescent="0.2">
      <c r="E40" s="2">
        <v>35</v>
      </c>
      <c r="F40" s="4">
        <f t="shared" si="5"/>
        <v>65722.073758762854</v>
      </c>
      <c r="G40" s="4">
        <f t="shared" si="0"/>
        <v>985.83110638144274</v>
      </c>
      <c r="H40" s="4">
        <f t="shared" si="6"/>
        <v>32861.03687938142</v>
      </c>
      <c r="I40" s="4">
        <f t="shared" si="7"/>
        <v>33846.867985762859</v>
      </c>
      <c r="J40" s="4">
        <f t="shared" si="3"/>
        <v>32861.036879381434</v>
      </c>
    </row>
    <row r="41" spans="5:10" x14ac:dyDescent="0.2">
      <c r="E41" s="2">
        <v>36</v>
      </c>
      <c r="F41" s="4">
        <f t="shared" si="5"/>
        <v>32861.036879381434</v>
      </c>
      <c r="G41" s="4">
        <f t="shared" si="0"/>
        <v>492.91555319072148</v>
      </c>
      <c r="H41" s="4">
        <f t="shared" si="6"/>
        <v>32861.03687938142</v>
      </c>
      <c r="I41" s="4">
        <f t="shared" si="7"/>
        <v>33353.952432572143</v>
      </c>
      <c r="J41" s="4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7544-E1BE-4CD1-AE01-5CEA8540B855}">
  <sheetPr codeName="Arkusz2"/>
  <dimension ref="B2:J53"/>
  <sheetViews>
    <sheetView topLeftCell="B1" zoomScale="89" workbookViewId="0">
      <selection activeCell="C11" sqref="C11"/>
    </sheetView>
  </sheetViews>
  <sheetFormatPr baseColWidth="10" defaultColWidth="8.83203125" defaultRowHeight="15" x14ac:dyDescent="0.2"/>
  <cols>
    <col min="2" max="2" width="113.83203125" customWidth="1"/>
    <col min="5" max="5" width="14.33203125" customWidth="1"/>
    <col min="6" max="6" width="19.5" customWidth="1"/>
    <col min="7" max="7" width="22" customWidth="1"/>
    <col min="8" max="8" width="18.83203125" customWidth="1"/>
    <col min="9" max="10" width="15.5" customWidth="1"/>
  </cols>
  <sheetData>
    <row r="2" spans="2:10" ht="32" x14ac:dyDescent="0.2">
      <c r="B2" s="1" t="s">
        <v>6</v>
      </c>
    </row>
    <row r="3" spans="2:10" x14ac:dyDescent="0.2">
      <c r="H3" s="6">
        <f>SUM(H6:H53)</f>
        <v>225183.63331792204</v>
      </c>
    </row>
    <row r="5" spans="2:10" x14ac:dyDescent="0.2">
      <c r="E5" s="3" t="s">
        <v>7</v>
      </c>
      <c r="F5" s="3" t="s">
        <v>8</v>
      </c>
      <c r="G5" s="3" t="s">
        <v>13</v>
      </c>
      <c r="H5" s="3" t="s">
        <v>10</v>
      </c>
      <c r="I5" s="3" t="s">
        <v>11</v>
      </c>
      <c r="J5" s="3" t="s">
        <v>12</v>
      </c>
    </row>
    <row r="6" spans="2:10" x14ac:dyDescent="0.2">
      <c r="B6">
        <f>2500</f>
        <v>2500</v>
      </c>
      <c r="C6" t="s">
        <v>11</v>
      </c>
      <c r="E6" s="2">
        <v>1</v>
      </c>
      <c r="F6" s="7">
        <f>I6*PV($B$7,$B$8,-1)</f>
        <v>225183.63331791665</v>
      </c>
      <c r="G6" s="7">
        <f>F6*$B$7</f>
        <v>1125.9181665895833</v>
      </c>
      <c r="H6" s="7">
        <f>I6-G6</f>
        <v>1374.0818334104167</v>
      </c>
      <c r="I6" s="7">
        <f>$B$6</f>
        <v>2500</v>
      </c>
      <c r="J6" s="7">
        <f>F6-H6</f>
        <v>223809.55148450623</v>
      </c>
    </row>
    <row r="7" spans="2:10" x14ac:dyDescent="0.2">
      <c r="B7">
        <f>6%/12</f>
        <v>5.0000000000000001E-3</v>
      </c>
      <c r="C7" t="s">
        <v>18</v>
      </c>
      <c r="E7" s="2">
        <v>2</v>
      </c>
      <c r="F7" s="7">
        <f>J6</f>
        <v>223809.55148450623</v>
      </c>
      <c r="G7" s="7">
        <f t="shared" ref="G7:G53" si="0">F7*$B$7</f>
        <v>1119.0477574225313</v>
      </c>
      <c r="H7" s="7">
        <f t="shared" ref="H7:H53" si="1">I7-G7</f>
        <v>1380.9522425774687</v>
      </c>
      <c r="I7" s="7">
        <f t="shared" ref="I7:I41" si="2">$B$6</f>
        <v>2500</v>
      </c>
      <c r="J7" s="7">
        <f t="shared" ref="J7:J53" si="3">F7-H7</f>
        <v>222428.59924192875</v>
      </c>
    </row>
    <row r="8" spans="2:10" x14ac:dyDescent="0.2">
      <c r="B8">
        <f>10*12</f>
        <v>120</v>
      </c>
      <c r="C8" t="s">
        <v>19</v>
      </c>
      <c r="E8" s="2">
        <v>3</v>
      </c>
      <c r="F8" s="7">
        <f t="shared" ref="F8:F41" si="4">J7</f>
        <v>222428.59924192875</v>
      </c>
      <c r="G8" s="7">
        <f t="shared" si="0"/>
        <v>1112.1429962096438</v>
      </c>
      <c r="H8" s="7">
        <f t="shared" si="1"/>
        <v>1387.8570037903562</v>
      </c>
      <c r="I8" s="7">
        <f t="shared" si="2"/>
        <v>2500</v>
      </c>
      <c r="J8" s="7">
        <f t="shared" si="3"/>
        <v>221040.74223813839</v>
      </c>
    </row>
    <row r="9" spans="2:10" x14ac:dyDescent="0.2">
      <c r="E9" s="2">
        <v>4</v>
      </c>
      <c r="F9" s="7">
        <f t="shared" si="4"/>
        <v>221040.74223813839</v>
      </c>
      <c r="G9" s="7">
        <f t="shared" si="0"/>
        <v>1105.203711190692</v>
      </c>
      <c r="H9" s="7">
        <f t="shared" si="1"/>
        <v>1394.796288809308</v>
      </c>
      <c r="I9" s="7">
        <f t="shared" si="2"/>
        <v>2500</v>
      </c>
      <c r="J9" s="7">
        <f t="shared" si="3"/>
        <v>219645.94594932909</v>
      </c>
    </row>
    <row r="10" spans="2:10" x14ac:dyDescent="0.2">
      <c r="B10">
        <f>12</f>
        <v>12</v>
      </c>
      <c r="C10" t="s">
        <v>20</v>
      </c>
      <c r="E10" s="2">
        <v>5</v>
      </c>
      <c r="F10" s="7">
        <f t="shared" si="4"/>
        <v>219645.94594932909</v>
      </c>
      <c r="G10" s="7">
        <f t="shared" si="0"/>
        <v>1098.2297297466455</v>
      </c>
      <c r="H10" s="7">
        <f t="shared" si="1"/>
        <v>1401.7702702533545</v>
      </c>
      <c r="I10" s="7">
        <f t="shared" si="2"/>
        <v>2500</v>
      </c>
      <c r="J10" s="7">
        <f t="shared" si="3"/>
        <v>218244.17567907574</v>
      </c>
    </row>
    <row r="11" spans="2:10" x14ac:dyDescent="0.2">
      <c r="E11" s="2">
        <v>6</v>
      </c>
      <c r="F11" s="7">
        <f t="shared" si="4"/>
        <v>218244.17567907574</v>
      </c>
      <c r="G11" s="7">
        <f t="shared" si="0"/>
        <v>1091.2208783953788</v>
      </c>
      <c r="H11" s="7">
        <f t="shared" si="1"/>
        <v>1408.7791216046212</v>
      </c>
      <c r="I11" s="7">
        <f t="shared" si="2"/>
        <v>2500</v>
      </c>
      <c r="J11" s="7">
        <f t="shared" si="3"/>
        <v>216835.3965574711</v>
      </c>
    </row>
    <row r="12" spans="2:10" x14ac:dyDescent="0.2">
      <c r="E12" s="2">
        <v>7</v>
      </c>
      <c r="F12" s="7">
        <f t="shared" si="4"/>
        <v>216835.3965574711</v>
      </c>
      <c r="G12" s="7">
        <f t="shared" si="0"/>
        <v>1084.1769827873554</v>
      </c>
      <c r="H12" s="7">
        <f t="shared" si="1"/>
        <v>1415.8230172126446</v>
      </c>
      <c r="I12" s="7">
        <f t="shared" si="2"/>
        <v>2500</v>
      </c>
      <c r="J12" s="7">
        <f t="shared" si="3"/>
        <v>215419.57354025845</v>
      </c>
    </row>
    <row r="13" spans="2:10" x14ac:dyDescent="0.2">
      <c r="E13" s="2">
        <v>8</v>
      </c>
      <c r="F13" s="7">
        <f t="shared" si="4"/>
        <v>215419.57354025845</v>
      </c>
      <c r="G13" s="7">
        <f t="shared" si="0"/>
        <v>1077.0978677012922</v>
      </c>
      <c r="H13" s="7">
        <f t="shared" si="1"/>
        <v>1422.9021322987078</v>
      </c>
      <c r="I13" s="7">
        <f t="shared" si="2"/>
        <v>2500</v>
      </c>
      <c r="J13" s="7">
        <f t="shared" si="3"/>
        <v>213996.67140795974</v>
      </c>
    </row>
    <row r="14" spans="2:10" x14ac:dyDescent="0.2">
      <c r="B14" s="16" t="s">
        <v>14</v>
      </c>
      <c r="E14" s="2">
        <v>9</v>
      </c>
      <c r="F14" s="7">
        <f t="shared" si="4"/>
        <v>213996.67140795974</v>
      </c>
      <c r="G14" s="7">
        <f t="shared" si="0"/>
        <v>1069.9833570397986</v>
      </c>
      <c r="H14" s="7">
        <f t="shared" si="1"/>
        <v>1430.0166429602014</v>
      </c>
      <c r="I14" s="7">
        <f t="shared" si="2"/>
        <v>2500</v>
      </c>
      <c r="J14" s="7">
        <f t="shared" si="3"/>
        <v>212566.65476499955</v>
      </c>
    </row>
    <row r="15" spans="2:10" x14ac:dyDescent="0.2">
      <c r="E15" s="2">
        <v>10</v>
      </c>
      <c r="F15" s="7">
        <f t="shared" si="4"/>
        <v>212566.65476499955</v>
      </c>
      <c r="G15" s="7">
        <f t="shared" si="0"/>
        <v>1062.8332738249978</v>
      </c>
      <c r="H15" s="7">
        <f t="shared" si="1"/>
        <v>1437.1667261750022</v>
      </c>
      <c r="I15" s="7">
        <f t="shared" si="2"/>
        <v>2500</v>
      </c>
      <c r="J15" s="7">
        <f t="shared" si="3"/>
        <v>211129.48803882455</v>
      </c>
    </row>
    <row r="16" spans="2:10" x14ac:dyDescent="0.2">
      <c r="E16" s="2">
        <v>11</v>
      </c>
      <c r="F16" s="7">
        <f t="shared" si="4"/>
        <v>211129.48803882455</v>
      </c>
      <c r="G16" s="7">
        <f t="shared" si="0"/>
        <v>1055.6474401941227</v>
      </c>
      <c r="H16" s="7">
        <f t="shared" si="1"/>
        <v>1444.3525598058773</v>
      </c>
      <c r="I16" s="7">
        <f t="shared" si="2"/>
        <v>2500</v>
      </c>
      <c r="J16" s="7">
        <f t="shared" si="3"/>
        <v>209685.13547901867</v>
      </c>
    </row>
    <row r="17" spans="5:10" x14ac:dyDescent="0.2">
      <c r="E17" s="2">
        <v>12</v>
      </c>
      <c r="F17" s="7">
        <f t="shared" si="4"/>
        <v>209685.13547901867</v>
      </c>
      <c r="G17" s="7">
        <f t="shared" si="0"/>
        <v>1048.4256773950933</v>
      </c>
      <c r="H17" s="7">
        <f t="shared" si="1"/>
        <v>1451.5743226049067</v>
      </c>
      <c r="I17" s="7">
        <f t="shared" si="2"/>
        <v>2500</v>
      </c>
      <c r="J17" s="7">
        <f t="shared" si="3"/>
        <v>208233.56115641378</v>
      </c>
    </row>
    <row r="18" spans="5:10" x14ac:dyDescent="0.2">
      <c r="E18" s="2">
        <v>13</v>
      </c>
      <c r="F18" s="7">
        <f t="shared" si="4"/>
        <v>208233.56115641378</v>
      </c>
      <c r="G18" s="7">
        <f t="shared" si="0"/>
        <v>1041.1678057820689</v>
      </c>
      <c r="H18" s="7">
        <f t="shared" si="1"/>
        <v>1458.8321942179311</v>
      </c>
      <c r="I18" s="7">
        <f t="shared" si="2"/>
        <v>2500</v>
      </c>
      <c r="J18" s="7">
        <f t="shared" si="3"/>
        <v>206774.72896219586</v>
      </c>
    </row>
    <row r="19" spans="5:10" x14ac:dyDescent="0.2">
      <c r="E19" s="2">
        <v>14</v>
      </c>
      <c r="F19" s="7">
        <f t="shared" si="4"/>
        <v>206774.72896219586</v>
      </c>
      <c r="G19" s="7">
        <f t="shared" si="0"/>
        <v>1033.8736448109794</v>
      </c>
      <c r="H19" s="7">
        <f t="shared" si="1"/>
        <v>1466.1263551890206</v>
      </c>
      <c r="I19" s="7">
        <f t="shared" si="2"/>
        <v>2500</v>
      </c>
      <c r="J19" s="7">
        <f t="shared" si="3"/>
        <v>205308.60260700685</v>
      </c>
    </row>
    <row r="20" spans="5:10" x14ac:dyDescent="0.2">
      <c r="E20" s="2">
        <v>15</v>
      </c>
      <c r="F20" s="7">
        <f t="shared" si="4"/>
        <v>205308.60260700685</v>
      </c>
      <c r="G20" s="7">
        <f t="shared" si="0"/>
        <v>1026.5430130350342</v>
      </c>
      <c r="H20" s="7">
        <f t="shared" si="1"/>
        <v>1473.4569869649658</v>
      </c>
      <c r="I20" s="7">
        <f t="shared" si="2"/>
        <v>2500</v>
      </c>
      <c r="J20" s="7">
        <f t="shared" si="3"/>
        <v>203835.14562004188</v>
      </c>
    </row>
    <row r="21" spans="5:10" x14ac:dyDescent="0.2">
      <c r="E21" s="2">
        <v>16</v>
      </c>
      <c r="F21" s="7">
        <f t="shared" si="4"/>
        <v>203835.14562004188</v>
      </c>
      <c r="G21" s="7">
        <f t="shared" si="0"/>
        <v>1019.1757281002094</v>
      </c>
      <c r="H21" s="7">
        <f t="shared" si="1"/>
        <v>1480.8242718997906</v>
      </c>
      <c r="I21" s="7">
        <f t="shared" si="2"/>
        <v>2500</v>
      </c>
      <c r="J21" s="7">
        <f t="shared" si="3"/>
        <v>202354.32134814208</v>
      </c>
    </row>
    <row r="22" spans="5:10" x14ac:dyDescent="0.2">
      <c r="E22" s="2">
        <v>17</v>
      </c>
      <c r="F22" s="7">
        <f t="shared" si="4"/>
        <v>202354.32134814208</v>
      </c>
      <c r="G22" s="7">
        <f t="shared" si="0"/>
        <v>1011.7716067407105</v>
      </c>
      <c r="H22" s="7">
        <f t="shared" si="1"/>
        <v>1488.2283932592895</v>
      </c>
      <c r="I22" s="7">
        <f t="shared" si="2"/>
        <v>2500</v>
      </c>
      <c r="J22" s="7">
        <f t="shared" si="3"/>
        <v>200866.0929548828</v>
      </c>
    </row>
    <row r="23" spans="5:10" x14ac:dyDescent="0.2">
      <c r="E23" s="2">
        <v>18</v>
      </c>
      <c r="F23" s="7">
        <f t="shared" si="4"/>
        <v>200866.0929548828</v>
      </c>
      <c r="G23" s="7">
        <f t="shared" si="0"/>
        <v>1004.3304647744141</v>
      </c>
      <c r="H23" s="7">
        <f t="shared" si="1"/>
        <v>1495.6695352255861</v>
      </c>
      <c r="I23" s="7">
        <f t="shared" si="2"/>
        <v>2500</v>
      </c>
      <c r="J23" s="7">
        <f t="shared" si="3"/>
        <v>199370.42341965722</v>
      </c>
    </row>
    <row r="24" spans="5:10" x14ac:dyDescent="0.2">
      <c r="E24" s="2">
        <v>19</v>
      </c>
      <c r="F24" s="7">
        <f t="shared" si="4"/>
        <v>199370.42341965722</v>
      </c>
      <c r="G24" s="7">
        <f t="shared" si="0"/>
        <v>996.85211709828616</v>
      </c>
      <c r="H24" s="7">
        <f t="shared" si="1"/>
        <v>1503.1478829017137</v>
      </c>
      <c r="I24" s="7">
        <f t="shared" si="2"/>
        <v>2500</v>
      </c>
      <c r="J24" s="7">
        <f t="shared" si="3"/>
        <v>197867.27553675551</v>
      </c>
    </row>
    <row r="25" spans="5:10" x14ac:dyDescent="0.2">
      <c r="E25" s="2">
        <v>20</v>
      </c>
      <c r="F25" s="7">
        <f t="shared" si="4"/>
        <v>197867.27553675551</v>
      </c>
      <c r="G25" s="7">
        <f t="shared" si="0"/>
        <v>989.33637768377753</v>
      </c>
      <c r="H25" s="7">
        <f t="shared" si="1"/>
        <v>1510.6636223162225</v>
      </c>
      <c r="I25" s="7">
        <f t="shared" si="2"/>
        <v>2500</v>
      </c>
      <c r="J25" s="7">
        <f t="shared" si="3"/>
        <v>196356.61191443927</v>
      </c>
    </row>
    <row r="26" spans="5:10" x14ac:dyDescent="0.2">
      <c r="E26" s="2">
        <v>21</v>
      </c>
      <c r="F26" s="7">
        <f t="shared" si="4"/>
        <v>196356.61191443927</v>
      </c>
      <c r="G26" s="7">
        <f t="shared" si="0"/>
        <v>981.78305957219641</v>
      </c>
      <c r="H26" s="7">
        <f t="shared" si="1"/>
        <v>1518.2169404278036</v>
      </c>
      <c r="I26" s="7">
        <f t="shared" si="2"/>
        <v>2500</v>
      </c>
      <c r="J26" s="7">
        <f t="shared" si="3"/>
        <v>194838.39497401146</v>
      </c>
    </row>
    <row r="27" spans="5:10" x14ac:dyDescent="0.2">
      <c r="E27" s="2">
        <v>22</v>
      </c>
      <c r="F27" s="7">
        <f t="shared" si="4"/>
        <v>194838.39497401146</v>
      </c>
      <c r="G27" s="7">
        <f t="shared" si="0"/>
        <v>974.19197487005738</v>
      </c>
      <c r="H27" s="7">
        <f t="shared" si="1"/>
        <v>1525.8080251299425</v>
      </c>
      <c r="I27" s="7">
        <f t="shared" si="2"/>
        <v>2500</v>
      </c>
      <c r="J27" s="7">
        <f t="shared" si="3"/>
        <v>193312.58694888151</v>
      </c>
    </row>
    <row r="28" spans="5:10" x14ac:dyDescent="0.2">
      <c r="E28" s="2">
        <v>23</v>
      </c>
      <c r="F28" s="7">
        <f t="shared" si="4"/>
        <v>193312.58694888151</v>
      </c>
      <c r="G28" s="7">
        <f t="shared" si="0"/>
        <v>966.56293474440758</v>
      </c>
      <c r="H28" s="7">
        <f t="shared" si="1"/>
        <v>1533.4370652555924</v>
      </c>
      <c r="I28" s="7">
        <f t="shared" si="2"/>
        <v>2500</v>
      </c>
      <c r="J28" s="7">
        <f t="shared" si="3"/>
        <v>191779.14988362591</v>
      </c>
    </row>
    <row r="29" spans="5:10" x14ac:dyDescent="0.2">
      <c r="E29" s="2">
        <v>24</v>
      </c>
      <c r="F29" s="7">
        <f t="shared" si="4"/>
        <v>191779.14988362591</v>
      </c>
      <c r="G29" s="7">
        <f t="shared" si="0"/>
        <v>958.89574941812953</v>
      </c>
      <c r="H29" s="7">
        <f t="shared" si="1"/>
        <v>1541.1042505818705</v>
      </c>
      <c r="I29" s="7">
        <f t="shared" si="2"/>
        <v>2500</v>
      </c>
      <c r="J29" s="7">
        <f t="shared" si="3"/>
        <v>190238.04563304404</v>
      </c>
    </row>
    <row r="30" spans="5:10" x14ac:dyDescent="0.2">
      <c r="E30" s="2">
        <v>25</v>
      </c>
      <c r="F30" s="7">
        <f t="shared" si="4"/>
        <v>190238.04563304404</v>
      </c>
      <c r="G30" s="7">
        <f t="shared" si="0"/>
        <v>951.19022816522022</v>
      </c>
      <c r="H30" s="7">
        <f t="shared" si="1"/>
        <v>1548.8097718347799</v>
      </c>
      <c r="I30" s="7">
        <f t="shared" si="2"/>
        <v>2500</v>
      </c>
      <c r="J30" s="7">
        <f t="shared" si="3"/>
        <v>188689.23586120925</v>
      </c>
    </row>
    <row r="31" spans="5:10" x14ac:dyDescent="0.2">
      <c r="E31" s="2">
        <v>26</v>
      </c>
      <c r="F31" s="7">
        <f t="shared" si="4"/>
        <v>188689.23586120925</v>
      </c>
      <c r="G31" s="7">
        <f t="shared" si="0"/>
        <v>943.44617930604625</v>
      </c>
      <c r="H31" s="7">
        <f t="shared" si="1"/>
        <v>1556.5538206939536</v>
      </c>
      <c r="I31" s="7">
        <f t="shared" si="2"/>
        <v>2500</v>
      </c>
      <c r="J31" s="7">
        <f t="shared" si="3"/>
        <v>187132.6820405153</v>
      </c>
    </row>
    <row r="32" spans="5:10" x14ac:dyDescent="0.2">
      <c r="E32" s="2">
        <v>27</v>
      </c>
      <c r="F32" s="7">
        <f t="shared" si="4"/>
        <v>187132.6820405153</v>
      </c>
      <c r="G32" s="7">
        <f t="shared" si="0"/>
        <v>935.66341020257653</v>
      </c>
      <c r="H32" s="7">
        <f t="shared" si="1"/>
        <v>1564.3365897974236</v>
      </c>
      <c r="I32" s="7">
        <f t="shared" si="2"/>
        <v>2500</v>
      </c>
      <c r="J32" s="7">
        <f t="shared" si="3"/>
        <v>185568.34545071787</v>
      </c>
    </row>
    <row r="33" spans="5:10" x14ac:dyDescent="0.2">
      <c r="E33" s="2">
        <v>28</v>
      </c>
      <c r="F33" s="7">
        <f t="shared" si="4"/>
        <v>185568.34545071787</v>
      </c>
      <c r="G33" s="7">
        <f t="shared" si="0"/>
        <v>927.8417272535894</v>
      </c>
      <c r="H33" s="7">
        <f t="shared" si="1"/>
        <v>1572.1582727464106</v>
      </c>
      <c r="I33" s="7">
        <f t="shared" si="2"/>
        <v>2500</v>
      </c>
      <c r="J33" s="7">
        <f t="shared" si="3"/>
        <v>183996.18717797147</v>
      </c>
    </row>
    <row r="34" spans="5:10" x14ac:dyDescent="0.2">
      <c r="E34" s="2">
        <v>29</v>
      </c>
      <c r="F34" s="7">
        <f t="shared" si="4"/>
        <v>183996.18717797147</v>
      </c>
      <c r="G34" s="7">
        <f t="shared" si="0"/>
        <v>919.98093588985739</v>
      </c>
      <c r="H34" s="7">
        <f t="shared" si="1"/>
        <v>1580.0190641101426</v>
      </c>
      <c r="I34" s="7">
        <f t="shared" si="2"/>
        <v>2500</v>
      </c>
      <c r="J34" s="7">
        <f t="shared" si="3"/>
        <v>182416.16811386132</v>
      </c>
    </row>
    <row r="35" spans="5:10" x14ac:dyDescent="0.2">
      <c r="E35" s="2">
        <v>30</v>
      </c>
      <c r="F35" s="7">
        <f t="shared" si="4"/>
        <v>182416.16811386132</v>
      </c>
      <c r="G35" s="7">
        <f t="shared" si="0"/>
        <v>912.08084056930659</v>
      </c>
      <c r="H35" s="7">
        <f t="shared" si="1"/>
        <v>1587.9191594306935</v>
      </c>
      <c r="I35" s="7">
        <f t="shared" si="2"/>
        <v>2500</v>
      </c>
      <c r="J35" s="7">
        <f t="shared" si="3"/>
        <v>180828.24895443063</v>
      </c>
    </row>
    <row r="36" spans="5:10" x14ac:dyDescent="0.2">
      <c r="E36" s="2">
        <v>31</v>
      </c>
      <c r="F36" s="7">
        <f t="shared" si="4"/>
        <v>180828.24895443063</v>
      </c>
      <c r="G36" s="7">
        <f t="shared" si="0"/>
        <v>904.14124477215319</v>
      </c>
      <c r="H36" s="7">
        <f t="shared" si="1"/>
        <v>1595.8587552278468</v>
      </c>
      <c r="I36" s="7">
        <f t="shared" si="2"/>
        <v>2500</v>
      </c>
      <c r="J36" s="7">
        <f t="shared" si="3"/>
        <v>179232.39019920278</v>
      </c>
    </row>
    <row r="37" spans="5:10" x14ac:dyDescent="0.2">
      <c r="E37" s="2">
        <v>32</v>
      </c>
      <c r="F37" s="7">
        <f t="shared" si="4"/>
        <v>179232.39019920278</v>
      </c>
      <c r="G37" s="7">
        <f t="shared" si="0"/>
        <v>896.16195099601396</v>
      </c>
      <c r="H37" s="7">
        <f t="shared" si="1"/>
        <v>1603.838049003986</v>
      </c>
      <c r="I37" s="7">
        <f t="shared" si="2"/>
        <v>2500</v>
      </c>
      <c r="J37" s="7">
        <f t="shared" si="3"/>
        <v>177628.55215019878</v>
      </c>
    </row>
    <row r="38" spans="5:10" x14ac:dyDescent="0.2">
      <c r="E38" s="2">
        <v>33</v>
      </c>
      <c r="F38" s="7">
        <f t="shared" si="4"/>
        <v>177628.55215019878</v>
      </c>
      <c r="G38" s="7">
        <f t="shared" si="0"/>
        <v>888.14276075099394</v>
      </c>
      <c r="H38" s="7">
        <f t="shared" si="1"/>
        <v>1611.8572392490059</v>
      </c>
      <c r="I38" s="7">
        <f t="shared" si="2"/>
        <v>2500</v>
      </c>
      <c r="J38" s="7">
        <f t="shared" si="3"/>
        <v>176016.69491094977</v>
      </c>
    </row>
    <row r="39" spans="5:10" x14ac:dyDescent="0.2">
      <c r="E39" s="2">
        <v>34</v>
      </c>
      <c r="F39" s="7">
        <f t="shared" si="4"/>
        <v>176016.69491094977</v>
      </c>
      <c r="G39" s="7">
        <f t="shared" si="0"/>
        <v>880.08347455474882</v>
      </c>
      <c r="H39" s="7">
        <f t="shared" si="1"/>
        <v>1619.9165254452512</v>
      </c>
      <c r="I39" s="7">
        <f t="shared" si="2"/>
        <v>2500</v>
      </c>
      <c r="J39" s="7">
        <f t="shared" si="3"/>
        <v>174396.77838550453</v>
      </c>
    </row>
    <row r="40" spans="5:10" x14ac:dyDescent="0.2">
      <c r="E40" s="2">
        <v>35</v>
      </c>
      <c r="F40" s="7">
        <f t="shared" si="4"/>
        <v>174396.77838550453</v>
      </c>
      <c r="G40" s="7">
        <f t="shared" si="0"/>
        <v>871.98389192752268</v>
      </c>
      <c r="H40" s="7">
        <f t="shared" si="1"/>
        <v>1628.0161080724774</v>
      </c>
      <c r="I40" s="7">
        <f t="shared" si="2"/>
        <v>2500</v>
      </c>
      <c r="J40" s="7">
        <f t="shared" si="3"/>
        <v>172768.76227743205</v>
      </c>
    </row>
    <row r="41" spans="5:10" x14ac:dyDescent="0.2">
      <c r="E41" s="8">
        <v>36</v>
      </c>
      <c r="F41" s="9">
        <f t="shared" si="4"/>
        <v>172768.76227743205</v>
      </c>
      <c r="G41" s="9">
        <f t="shared" si="0"/>
        <v>863.84381138716026</v>
      </c>
      <c r="H41" s="9">
        <f t="shared" si="1"/>
        <v>1636.1561886128397</v>
      </c>
      <c r="I41" s="9">
        <f t="shared" si="2"/>
        <v>2500</v>
      </c>
      <c r="J41" s="9">
        <f t="shared" si="3"/>
        <v>171132.60608881922</v>
      </c>
    </row>
    <row r="42" spans="5:10" x14ac:dyDescent="0.2">
      <c r="E42" s="10">
        <v>37</v>
      </c>
      <c r="F42" s="6">
        <f>J41</f>
        <v>171132.60608881922</v>
      </c>
      <c r="G42" s="11">
        <f t="shared" si="0"/>
        <v>855.66303044409608</v>
      </c>
      <c r="H42" s="11">
        <f t="shared" si="1"/>
        <v>13873.109382089226</v>
      </c>
      <c r="I42" s="12">
        <f>$F$42/PV($B$7,$B$10,-1)</f>
        <v>14728.772412533322</v>
      </c>
      <c r="J42" s="11">
        <f t="shared" si="3"/>
        <v>157259.49670672999</v>
      </c>
    </row>
    <row r="43" spans="5:10" x14ac:dyDescent="0.2">
      <c r="E43" s="10">
        <v>38</v>
      </c>
      <c r="F43" s="6">
        <f>J42</f>
        <v>157259.49670672999</v>
      </c>
      <c r="G43" s="11">
        <f t="shared" si="0"/>
        <v>786.29748353364994</v>
      </c>
      <c r="H43" s="11">
        <f t="shared" si="1"/>
        <v>13942.474928999673</v>
      </c>
      <c r="I43" s="13">
        <f>$F$42/PV($B$7,$B$10,-1)</f>
        <v>14728.772412533322</v>
      </c>
      <c r="J43" s="11">
        <f t="shared" si="3"/>
        <v>143317.02177773032</v>
      </c>
    </row>
    <row r="44" spans="5:10" x14ac:dyDescent="0.2">
      <c r="E44" s="10">
        <v>39</v>
      </c>
      <c r="F44" s="6">
        <f t="shared" ref="F44:F53" si="5">J43</f>
        <v>143317.02177773032</v>
      </c>
      <c r="G44" s="11">
        <f t="shared" si="0"/>
        <v>716.58510888865158</v>
      </c>
      <c r="H44" s="11">
        <f t="shared" si="1"/>
        <v>14012.18730364467</v>
      </c>
      <c r="I44" s="13">
        <f t="shared" ref="I44:I53" si="6">$F$42/PV($B$7,$B$10,-1)</f>
        <v>14728.772412533322</v>
      </c>
      <c r="J44" s="11">
        <f t="shared" si="3"/>
        <v>129304.83447408566</v>
      </c>
    </row>
    <row r="45" spans="5:10" x14ac:dyDescent="0.2">
      <c r="E45" s="10">
        <v>40</v>
      </c>
      <c r="F45" s="6">
        <f t="shared" si="5"/>
        <v>129304.83447408566</v>
      </c>
      <c r="G45" s="11">
        <f t="shared" si="0"/>
        <v>646.52417237042835</v>
      </c>
      <c r="H45" s="11">
        <f t="shared" si="1"/>
        <v>14082.248240162895</v>
      </c>
      <c r="I45" s="13">
        <f t="shared" si="6"/>
        <v>14728.772412533322</v>
      </c>
      <c r="J45" s="11">
        <f t="shared" si="3"/>
        <v>115222.58623392276</v>
      </c>
    </row>
    <row r="46" spans="5:10" x14ac:dyDescent="0.2">
      <c r="E46" s="10">
        <v>41</v>
      </c>
      <c r="F46" s="6">
        <f t="shared" si="5"/>
        <v>115222.58623392276</v>
      </c>
      <c r="G46" s="11">
        <f t="shared" si="0"/>
        <v>576.11293116961383</v>
      </c>
      <c r="H46" s="11">
        <f t="shared" si="1"/>
        <v>14152.659481363709</v>
      </c>
      <c r="I46" s="13">
        <f t="shared" si="6"/>
        <v>14728.772412533322</v>
      </c>
      <c r="J46" s="11">
        <f t="shared" si="3"/>
        <v>101069.92675255905</v>
      </c>
    </row>
    <row r="47" spans="5:10" x14ac:dyDescent="0.2">
      <c r="E47" s="10">
        <v>42</v>
      </c>
      <c r="F47" s="6">
        <f t="shared" si="5"/>
        <v>101069.92675255905</v>
      </c>
      <c r="G47" s="11">
        <f t="shared" si="0"/>
        <v>505.34963376279529</v>
      </c>
      <c r="H47" s="11">
        <f t="shared" si="1"/>
        <v>14223.422778770528</v>
      </c>
      <c r="I47" s="13">
        <f t="shared" si="6"/>
        <v>14728.772412533322</v>
      </c>
      <c r="J47" s="11">
        <f t="shared" si="3"/>
        <v>86846.503973788524</v>
      </c>
    </row>
    <row r="48" spans="5:10" x14ac:dyDescent="0.2">
      <c r="E48" s="10">
        <v>43</v>
      </c>
      <c r="F48" s="6">
        <f t="shared" si="5"/>
        <v>86846.503973788524</v>
      </c>
      <c r="G48" s="11">
        <f t="shared" si="0"/>
        <v>434.23251986894263</v>
      </c>
      <c r="H48" s="11">
        <f t="shared" si="1"/>
        <v>14294.539892664379</v>
      </c>
      <c r="I48" s="13">
        <f t="shared" si="6"/>
        <v>14728.772412533322</v>
      </c>
      <c r="J48" s="11">
        <f t="shared" si="3"/>
        <v>72551.964081124141</v>
      </c>
    </row>
    <row r="49" spans="5:10" x14ac:dyDescent="0.2">
      <c r="E49" s="10">
        <v>44</v>
      </c>
      <c r="F49" s="6">
        <f t="shared" si="5"/>
        <v>72551.964081124141</v>
      </c>
      <c r="G49" s="11">
        <f t="shared" si="0"/>
        <v>362.7598204056207</v>
      </c>
      <c r="H49" s="11">
        <f t="shared" si="1"/>
        <v>14366.012592127701</v>
      </c>
      <c r="I49" s="13">
        <f t="shared" si="6"/>
        <v>14728.772412533322</v>
      </c>
      <c r="J49" s="11">
        <f t="shared" si="3"/>
        <v>58185.951488996441</v>
      </c>
    </row>
    <row r="50" spans="5:10" x14ac:dyDescent="0.2">
      <c r="E50" s="10">
        <v>45</v>
      </c>
      <c r="F50" s="6">
        <f t="shared" si="5"/>
        <v>58185.951488996441</v>
      </c>
      <c r="G50" s="11">
        <f t="shared" si="0"/>
        <v>290.92975744498222</v>
      </c>
      <c r="H50" s="11">
        <f t="shared" si="1"/>
        <v>14437.84265508834</v>
      </c>
      <c r="I50" s="13">
        <f t="shared" si="6"/>
        <v>14728.772412533322</v>
      </c>
      <c r="J50" s="11">
        <f t="shared" si="3"/>
        <v>43748.108833908103</v>
      </c>
    </row>
    <row r="51" spans="5:10" x14ac:dyDescent="0.2">
      <c r="E51" s="10">
        <v>46</v>
      </c>
      <c r="F51" s="6">
        <f t="shared" si="5"/>
        <v>43748.108833908103</v>
      </c>
      <c r="G51" s="11">
        <f t="shared" si="0"/>
        <v>218.74054416954053</v>
      </c>
      <c r="H51" s="11">
        <f t="shared" si="1"/>
        <v>14510.031868363782</v>
      </c>
      <c r="I51" s="13">
        <f t="shared" si="6"/>
        <v>14728.772412533322</v>
      </c>
      <c r="J51" s="11">
        <f t="shared" si="3"/>
        <v>29238.076965544322</v>
      </c>
    </row>
    <row r="52" spans="5:10" x14ac:dyDescent="0.2">
      <c r="E52" s="10">
        <v>47</v>
      </c>
      <c r="F52" s="6">
        <f t="shared" si="5"/>
        <v>29238.076965544322</v>
      </c>
      <c r="G52" s="11">
        <f t="shared" si="0"/>
        <v>146.1903848277216</v>
      </c>
      <c r="H52" s="11">
        <f t="shared" si="1"/>
        <v>14582.582027705601</v>
      </c>
      <c r="I52" s="13">
        <f t="shared" si="6"/>
        <v>14728.772412533322</v>
      </c>
      <c r="J52" s="11">
        <f t="shared" si="3"/>
        <v>14655.494937838721</v>
      </c>
    </row>
    <row r="53" spans="5:10" x14ac:dyDescent="0.2">
      <c r="E53" s="10">
        <v>48</v>
      </c>
      <c r="F53" s="6">
        <f t="shared" si="5"/>
        <v>14655.494937838721</v>
      </c>
      <c r="G53" s="11">
        <f t="shared" si="0"/>
        <v>73.27747468919361</v>
      </c>
      <c r="H53" s="11">
        <f t="shared" si="1"/>
        <v>14655.494937844129</v>
      </c>
      <c r="I53" s="13">
        <f t="shared" si="6"/>
        <v>14728.772412533322</v>
      </c>
      <c r="J53" s="11">
        <f t="shared" si="3"/>
        <v>-5.4078554967418313E-9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776F-22BC-4CFC-A2C9-DCC43798A262}">
  <sheetPr codeName="Arkusz3"/>
  <dimension ref="A2:O32"/>
  <sheetViews>
    <sheetView tabSelected="1" topLeftCell="A4" zoomScale="141" workbookViewId="0">
      <selection activeCell="F15" sqref="F15"/>
    </sheetView>
  </sheetViews>
  <sheetFormatPr baseColWidth="10" defaultColWidth="8.83203125" defaultRowHeight="15" x14ac:dyDescent="0.2"/>
  <cols>
    <col min="5" max="5" width="9.6640625" bestFit="1" customWidth="1"/>
    <col min="9" max="9" width="9.33203125" bestFit="1" customWidth="1"/>
    <col min="10" max="10" width="9.83203125" bestFit="1" customWidth="1"/>
  </cols>
  <sheetData>
    <row r="2" spans="1:15" x14ac:dyDescent="0.2">
      <c r="B2" t="s">
        <v>0</v>
      </c>
    </row>
    <row r="4" spans="1:15" x14ac:dyDescent="0.2">
      <c r="B4" t="s">
        <v>4</v>
      </c>
    </row>
    <row r="6" spans="1:15" ht="17" x14ac:dyDescent="0.25">
      <c r="B6" t="s">
        <v>5</v>
      </c>
    </row>
    <row r="9" spans="1:15" x14ac:dyDescent="0.2">
      <c r="A9" t="s">
        <v>26</v>
      </c>
      <c r="B9" s="3" t="s">
        <v>23</v>
      </c>
      <c r="C9" s="3" t="s">
        <v>24</v>
      </c>
      <c r="D9" s="3" t="s">
        <v>25</v>
      </c>
      <c r="H9" t="s">
        <v>27</v>
      </c>
      <c r="I9" s="18"/>
      <c r="J9" s="20"/>
    </row>
    <row r="10" spans="1:15" x14ac:dyDescent="0.2">
      <c r="B10" s="2">
        <v>0</v>
      </c>
      <c r="C10">
        <v>3</v>
      </c>
    </row>
    <row r="11" spans="1:15" x14ac:dyDescent="0.2">
      <c r="B11" s="2">
        <v>1</v>
      </c>
      <c r="D11">
        <v>1</v>
      </c>
    </row>
    <row r="12" spans="1:15" x14ac:dyDescent="0.2">
      <c r="B12" s="2">
        <v>2</v>
      </c>
      <c r="C12">
        <v>3</v>
      </c>
      <c r="E12" s="18"/>
      <c r="H12" s="3" t="s">
        <v>23</v>
      </c>
      <c r="I12" s="3" t="s">
        <v>28</v>
      </c>
      <c r="J12" s="3" t="s">
        <v>29</v>
      </c>
    </row>
    <row r="13" spans="1:15" x14ac:dyDescent="0.2">
      <c r="B13" s="2">
        <v>3</v>
      </c>
      <c r="D13">
        <v>1</v>
      </c>
      <c r="E13" s="18"/>
      <c r="H13" s="2">
        <v>1</v>
      </c>
      <c r="I13" s="4">
        <f>100</f>
        <v>100</v>
      </c>
      <c r="J13" s="14">
        <f>PV(2%,H13,0,-I13,0)</f>
        <v>98.039215686274503</v>
      </c>
      <c r="N13" t="s">
        <v>30</v>
      </c>
      <c r="O13">
        <f>1.2</f>
        <v>1.2</v>
      </c>
    </row>
    <row r="14" spans="1:15" x14ac:dyDescent="0.2">
      <c r="B14" s="2">
        <v>4</v>
      </c>
      <c r="C14">
        <v>3</v>
      </c>
      <c r="E14" s="18"/>
      <c r="H14" s="2">
        <v>2</v>
      </c>
      <c r="I14" s="4">
        <f>$I$13*$O$13^(H14-1)</f>
        <v>120</v>
      </c>
      <c r="J14" s="14">
        <f t="shared" ref="J14:J20" si="0">PV(2%,H14,0,-I14,0)</f>
        <v>115.34025374855825</v>
      </c>
    </row>
    <row r="15" spans="1:15" x14ac:dyDescent="0.2">
      <c r="B15" s="2">
        <v>5</v>
      </c>
      <c r="D15">
        <v>1</v>
      </c>
      <c r="E15" s="18"/>
      <c r="H15" s="2">
        <v>3</v>
      </c>
      <c r="I15" s="4">
        <f t="shared" ref="I15:I20" si="1">$I$13*$O$13^(H15-1)</f>
        <v>144</v>
      </c>
      <c r="J15" s="14">
        <f t="shared" si="0"/>
        <v>135.6944161747744</v>
      </c>
    </row>
    <row r="16" spans="1:15" x14ac:dyDescent="0.2">
      <c r="B16" s="2">
        <v>6</v>
      </c>
      <c r="C16">
        <v>3</v>
      </c>
      <c r="E16" s="18"/>
      <c r="H16" s="2">
        <v>4</v>
      </c>
      <c r="I16" s="4">
        <f t="shared" si="1"/>
        <v>172.8</v>
      </c>
      <c r="J16" s="14">
        <f t="shared" si="0"/>
        <v>159.64048961738166</v>
      </c>
    </row>
    <row r="17" spans="2:10" x14ac:dyDescent="0.2">
      <c r="B17" s="2">
        <v>7</v>
      </c>
      <c r="D17">
        <v>1</v>
      </c>
      <c r="E17" s="18"/>
      <c r="H17" s="2">
        <v>5</v>
      </c>
      <c r="I17" s="4">
        <f t="shared" si="1"/>
        <v>207.35999999999999</v>
      </c>
      <c r="J17" s="14">
        <f t="shared" si="0"/>
        <v>187.81234072633134</v>
      </c>
    </row>
    <row r="18" spans="2:10" x14ac:dyDescent="0.2">
      <c r="B18" s="2">
        <v>8</v>
      </c>
      <c r="C18">
        <v>3</v>
      </c>
      <c r="E18" s="18"/>
      <c r="H18" s="2">
        <v>6</v>
      </c>
      <c r="I18" s="4">
        <f t="shared" si="1"/>
        <v>248.83199999999999</v>
      </c>
      <c r="J18" s="14">
        <f t="shared" si="0"/>
        <v>220.95569497215453</v>
      </c>
    </row>
    <row r="19" spans="2:10" x14ac:dyDescent="0.2">
      <c r="B19" s="2">
        <v>9</v>
      </c>
      <c r="D19">
        <v>1</v>
      </c>
      <c r="E19" s="18"/>
      <c r="H19" s="2">
        <v>7</v>
      </c>
      <c r="I19" s="4">
        <f t="shared" si="1"/>
        <v>298.59839999999997</v>
      </c>
      <c r="J19" s="14">
        <f t="shared" si="0"/>
        <v>259.94787643782888</v>
      </c>
    </row>
    <row r="20" spans="2:10" x14ac:dyDescent="0.2">
      <c r="B20" s="2">
        <v>10</v>
      </c>
      <c r="C20">
        <v>3</v>
      </c>
      <c r="E20" s="18"/>
      <c r="H20" s="2">
        <v>8</v>
      </c>
      <c r="I20" s="4">
        <f t="shared" si="1"/>
        <v>358.31807999999995</v>
      </c>
      <c r="J20" s="14">
        <f t="shared" si="0"/>
        <v>305.82103110332804</v>
      </c>
    </row>
    <row r="21" spans="2:10" x14ac:dyDescent="0.2">
      <c r="B21" s="2">
        <v>11</v>
      </c>
      <c r="D21">
        <v>1</v>
      </c>
    </row>
    <row r="22" spans="2:10" x14ac:dyDescent="0.2">
      <c r="B22" s="2">
        <v>12</v>
      </c>
    </row>
    <row r="23" spans="2:10" x14ac:dyDescent="0.2">
      <c r="B23" s="2">
        <v>13</v>
      </c>
      <c r="D23">
        <v>1</v>
      </c>
    </row>
    <row r="24" spans="2:10" x14ac:dyDescent="0.2">
      <c r="B24" s="2">
        <v>14</v>
      </c>
      <c r="J24" s="15">
        <f>SUM(J13:J20)</f>
        <v>1483.2513184666318</v>
      </c>
    </row>
    <row r="25" spans="2:10" x14ac:dyDescent="0.2">
      <c r="B25" s="2">
        <v>15</v>
      </c>
      <c r="D25">
        <v>1</v>
      </c>
    </row>
    <row r="26" spans="2:10" x14ac:dyDescent="0.2">
      <c r="B26" s="2">
        <v>16</v>
      </c>
    </row>
    <row r="27" spans="2:10" x14ac:dyDescent="0.2">
      <c r="B27" s="2">
        <v>17</v>
      </c>
      <c r="D27">
        <v>1</v>
      </c>
    </row>
    <row r="28" spans="2:10" x14ac:dyDescent="0.2">
      <c r="B28" s="2">
        <v>18</v>
      </c>
    </row>
    <row r="29" spans="2:10" x14ac:dyDescent="0.2">
      <c r="B29" s="2">
        <v>19</v>
      </c>
      <c r="D29">
        <v>1</v>
      </c>
    </row>
    <row r="30" spans="2:10" x14ac:dyDescent="0.2">
      <c r="B30" s="2">
        <v>20</v>
      </c>
    </row>
    <row r="32" spans="2:10" x14ac:dyDescent="0.2">
      <c r="C32" s="15">
        <f>PV(5%^2+2*5%,6,-3,0,-1)</f>
        <v>14.300099896368019</v>
      </c>
      <c r="D32" s="15">
        <f>PV(5%^2+2*5%,10,-1)</f>
        <v>6.0791269963609702</v>
      </c>
      <c r="E3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F3E4-B9A9-4A24-A437-0ECBC117474B}">
  <sheetPr codeName="Arkusz4"/>
  <dimension ref="B2:F6"/>
  <sheetViews>
    <sheetView zoomScale="114" workbookViewId="0">
      <selection activeCell="F5" sqref="F5"/>
    </sheetView>
  </sheetViews>
  <sheetFormatPr baseColWidth="10" defaultColWidth="8.83203125" defaultRowHeight="15" x14ac:dyDescent="0.2"/>
  <cols>
    <col min="2" max="2" width="96.5" customWidth="1"/>
    <col min="5" max="5" width="14.5" customWidth="1"/>
  </cols>
  <sheetData>
    <row r="2" spans="2:6" ht="32" x14ac:dyDescent="0.2">
      <c r="B2" s="1" t="s">
        <v>2</v>
      </c>
    </row>
    <row r="3" spans="2:6" x14ac:dyDescent="0.2">
      <c r="E3" t="s">
        <v>15</v>
      </c>
      <c r="F3">
        <f>100</f>
        <v>100</v>
      </c>
    </row>
    <row r="4" spans="2:6" x14ac:dyDescent="0.2">
      <c r="C4" s="15">
        <f>PV(F5,F6,-F4*100,-F3)</f>
        <v>103.8077286986743</v>
      </c>
      <c r="E4" t="s">
        <v>16</v>
      </c>
      <c r="F4" s="17">
        <f>6%/2</f>
        <v>0.03</v>
      </c>
    </row>
    <row r="5" spans="2:6" x14ac:dyDescent="0.2">
      <c r="E5" t="s">
        <v>17</v>
      </c>
      <c r="F5" s="17">
        <f>4%/2</f>
        <v>0.02</v>
      </c>
    </row>
    <row r="6" spans="2:6" x14ac:dyDescent="0.2">
      <c r="E6" t="s">
        <v>7</v>
      </c>
      <c r="F6">
        <f>2*2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BCD3-1831-40CF-A235-31883831F66C}">
  <sheetPr codeName="Arkusz5"/>
  <dimension ref="B2:F10"/>
  <sheetViews>
    <sheetView zoomScale="135" workbookViewId="0">
      <selection activeCell="C10" sqref="C10"/>
    </sheetView>
  </sheetViews>
  <sheetFormatPr baseColWidth="10" defaultColWidth="8.83203125" defaultRowHeight="15" x14ac:dyDescent="0.2"/>
  <cols>
    <col min="2" max="2" width="74.33203125" customWidth="1"/>
    <col min="5" max="5" width="16" customWidth="1"/>
  </cols>
  <sheetData>
    <row r="2" spans="2:6" ht="32" x14ac:dyDescent="0.2">
      <c r="B2" s="1" t="s">
        <v>3</v>
      </c>
    </row>
    <row r="3" spans="2:6" x14ac:dyDescent="0.2">
      <c r="E3" t="s">
        <v>15</v>
      </c>
      <c r="F3">
        <f>100</f>
        <v>100</v>
      </c>
    </row>
    <row r="4" spans="2:6" x14ac:dyDescent="0.2">
      <c r="E4" t="s">
        <v>16</v>
      </c>
      <c r="F4">
        <f>2%/4</f>
        <v>5.0000000000000001E-3</v>
      </c>
    </row>
    <row r="5" spans="2:6" x14ac:dyDescent="0.2">
      <c r="E5" t="s">
        <v>7</v>
      </c>
      <c r="F5">
        <f>2*4</f>
        <v>8</v>
      </c>
    </row>
    <row r="6" spans="2:6" x14ac:dyDescent="0.2">
      <c r="E6" t="s">
        <v>22</v>
      </c>
      <c r="F6">
        <f>120</f>
        <v>120</v>
      </c>
    </row>
    <row r="10" spans="2:6" x14ac:dyDescent="0.2">
      <c r="C10" s="19">
        <f>4*RATE(F5,-F4*100,F6,-F3)</f>
        <v>-7.20646271219543E-2</v>
      </c>
      <c r="D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Z1</vt:lpstr>
      <vt:lpstr>Z2</vt:lpstr>
      <vt:lpstr>Z3</vt:lpstr>
      <vt:lpstr>Z4</vt:lpstr>
      <vt:lpstr>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 zdalnie</dc:creator>
  <cp:lastModifiedBy>Nicola Kulesza</cp:lastModifiedBy>
  <dcterms:created xsi:type="dcterms:W3CDTF">2023-03-19T17:48:07Z</dcterms:created>
  <dcterms:modified xsi:type="dcterms:W3CDTF">2024-04-04T09:25:51Z</dcterms:modified>
</cp:coreProperties>
</file>