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e96a89a7a77bdd/Desktop/Excel_Learn/"/>
    </mc:Choice>
  </mc:AlternateContent>
  <xr:revisionPtr revIDLastSave="1545" documentId="8_{5D36D274-156E-4EBD-B58B-CAAB9321C13D}" xr6:coauthVersionLast="47" xr6:coauthVersionMax="47" xr10:uidLastSave="{AD30CA0E-51F0-401C-AE17-3A510244D8B7}"/>
  <bookViews>
    <workbookView minimized="1" xWindow="1440" yWindow="1140" windowWidth="21600" windowHeight="11100" firstSheet="4" activeTab="8" xr2:uid="{848C401D-260F-445E-A193-E8C17CF1FFCD}"/>
  </bookViews>
  <sheets>
    <sheet name="Excel_basic_Fun" sheetId="1" r:id="rId1"/>
    <sheet name="Statical fun" sheetId="8" r:id="rId2"/>
    <sheet name="Filtering data" sheetId="2" r:id="rId3"/>
    <sheet name="operations&amp; formulas" sheetId="3" r:id="rId4"/>
    <sheet name="Text Function" sheetId="4" r:id="rId5"/>
    <sheet name="If,And,OR functions" sheetId="5" r:id="rId6"/>
    <sheet name="Date &amp; Time Function" sheetId="6" r:id="rId7"/>
    <sheet name="SumIF and CountIf fun" sheetId="7" r:id="rId8"/>
    <sheet name="vLookup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9" l="1"/>
  <c r="P12" i="7"/>
  <c r="O12" i="7"/>
  <c r="N12" i="7"/>
  <c r="M12" i="7"/>
  <c r="L12" i="7"/>
  <c r="D37" i="8"/>
  <c r="D34" i="8"/>
  <c r="D32" i="8"/>
  <c r="D30" i="8"/>
  <c r="D28" i="8"/>
  <c r="D26" i="8"/>
  <c r="G11" i="6"/>
  <c r="C10" i="6"/>
  <c r="I10" i="6" s="1"/>
  <c r="B10" i="6"/>
  <c r="D10" i="6" s="1"/>
  <c r="L8" i="5"/>
  <c r="L9" i="5"/>
  <c r="L10" i="5"/>
  <c r="L11" i="5"/>
  <c r="L12" i="5"/>
  <c r="L13" i="5"/>
  <c r="L14" i="5"/>
  <c r="L15" i="5"/>
  <c r="L16" i="5"/>
  <c r="L17" i="5"/>
  <c r="K9" i="5"/>
  <c r="K10" i="5"/>
  <c r="K11" i="5"/>
  <c r="K12" i="5"/>
  <c r="K13" i="5"/>
  <c r="K14" i="5"/>
  <c r="K15" i="5"/>
  <c r="K16" i="5"/>
  <c r="K17" i="5"/>
  <c r="K8" i="5"/>
  <c r="J9" i="5"/>
  <c r="J10" i="5"/>
  <c r="J11" i="5"/>
  <c r="J12" i="5"/>
  <c r="J13" i="5"/>
  <c r="J14" i="5"/>
  <c r="J15" i="5"/>
  <c r="J16" i="5"/>
  <c r="J17" i="5"/>
  <c r="J8" i="5"/>
  <c r="I9" i="5"/>
  <c r="I10" i="5"/>
  <c r="I11" i="5"/>
  <c r="I12" i="5"/>
  <c r="I13" i="5"/>
  <c r="I14" i="5"/>
  <c r="I15" i="5"/>
  <c r="I16" i="5"/>
  <c r="I17" i="5"/>
  <c r="I8" i="5"/>
  <c r="H13" i="3"/>
  <c r="V8" i="4"/>
  <c r="G12" i="4"/>
  <c r="L12" i="4" s="1"/>
  <c r="G13" i="4"/>
  <c r="L13" i="4" s="1"/>
  <c r="G14" i="4"/>
  <c r="L14" i="4" s="1"/>
  <c r="G15" i="4"/>
  <c r="L15" i="4" s="1"/>
  <c r="G11" i="4"/>
  <c r="L11" i="4" s="1"/>
  <c r="S4" i="4"/>
  <c r="I12" i="4"/>
  <c r="I13" i="4"/>
  <c r="I14" i="4"/>
  <c r="I15" i="4"/>
  <c r="I11" i="4"/>
  <c r="E12" i="4"/>
  <c r="F12" i="4" s="1"/>
  <c r="E13" i="4"/>
  <c r="F13" i="4" s="1"/>
  <c r="E14" i="4"/>
  <c r="E15" i="4"/>
  <c r="E11" i="4"/>
  <c r="T11" i="3"/>
  <c r="T10" i="3"/>
  <c r="F11" i="3"/>
  <c r="E12" i="3"/>
  <c r="E11" i="3"/>
  <c r="D11" i="3"/>
  <c r="C12" i="3"/>
  <c r="C11" i="3"/>
  <c r="M10" i="6" l="1"/>
  <c r="L10" i="6"/>
  <c r="K10" i="6"/>
  <c r="J10" i="6"/>
  <c r="H10" i="6"/>
  <c r="F10" i="6"/>
  <c r="E10" i="6"/>
  <c r="H15" i="4"/>
  <c r="P15" i="4" s="1"/>
  <c r="H14" i="4"/>
  <c r="P14" i="4" s="1"/>
  <c r="H11" i="4"/>
  <c r="P11" i="4" s="1"/>
  <c r="H13" i="4"/>
  <c r="P13" i="4" s="1"/>
  <c r="H12" i="4"/>
  <c r="P12" i="4" s="1"/>
  <c r="F11" i="4"/>
  <c r="F15" i="4"/>
  <c r="F14" i="4"/>
  <c r="O12" i="4" l="1"/>
  <c r="M12" i="4"/>
  <c r="N12" i="4"/>
  <c r="O13" i="4"/>
  <c r="N13" i="4"/>
  <c r="M13" i="4"/>
  <c r="M11" i="4"/>
  <c r="O11" i="4"/>
  <c r="N11" i="4"/>
  <c r="M14" i="4"/>
  <c r="O14" i="4"/>
  <c r="N14" i="4"/>
  <c r="M15" i="4"/>
  <c r="O15" i="4"/>
  <c r="N15" i="4"/>
  <c r="K14" i="4"/>
  <c r="J14" i="4"/>
  <c r="K15" i="4"/>
  <c r="J15" i="4"/>
  <c r="K12" i="4"/>
  <c r="J12" i="4"/>
  <c r="K13" i="4"/>
  <c r="J13" i="4"/>
  <c r="K11" i="4"/>
  <c r="J11" i="4"/>
</calcChain>
</file>

<file path=xl/sharedStrings.xml><?xml version="1.0" encoding="utf-8"?>
<sst xmlns="http://schemas.openxmlformats.org/spreadsheetml/2006/main" count="473" uniqueCount="318">
  <si>
    <t>Date</t>
  </si>
  <si>
    <t>Category</t>
  </si>
  <si>
    <t>Price</t>
  </si>
  <si>
    <t>payment Mode</t>
  </si>
  <si>
    <t>1St Jan 2024</t>
  </si>
  <si>
    <t>Food</t>
  </si>
  <si>
    <t>UPI</t>
  </si>
  <si>
    <t>2nd jan 2024</t>
  </si>
  <si>
    <t>clothes shopping</t>
  </si>
  <si>
    <t>3rd jan 2024</t>
  </si>
  <si>
    <t>4th jan 2024</t>
  </si>
  <si>
    <t>5th jan 2024</t>
  </si>
  <si>
    <t>6th jan 2024</t>
  </si>
  <si>
    <t>7th jan 2024</t>
  </si>
  <si>
    <t>8th jan 2024</t>
  </si>
  <si>
    <t>9th jan 2024</t>
  </si>
  <si>
    <t>10th jan 2024</t>
  </si>
  <si>
    <t>veggies</t>
  </si>
  <si>
    <t>hospital</t>
  </si>
  <si>
    <t>travel</t>
  </si>
  <si>
    <t>rent</t>
  </si>
  <si>
    <t>makeupp</t>
  </si>
  <si>
    <t>brokerage</t>
  </si>
  <si>
    <t>shifting</t>
  </si>
  <si>
    <t>boating</t>
  </si>
  <si>
    <t>Cash</t>
  </si>
  <si>
    <t>Sr no</t>
  </si>
  <si>
    <t>Flash Fill</t>
  </si>
  <si>
    <t>No</t>
  </si>
  <si>
    <t>country</t>
  </si>
  <si>
    <t>name</t>
  </si>
  <si>
    <t>India</t>
  </si>
  <si>
    <t>London</t>
  </si>
  <si>
    <t>Swezerland</t>
  </si>
  <si>
    <t>Nikita Gaondhare</t>
  </si>
  <si>
    <t>Sandip Asabe</t>
  </si>
  <si>
    <t>Nikhil Singh</t>
  </si>
  <si>
    <t>nikita</t>
  </si>
  <si>
    <t>nikhil</t>
  </si>
  <si>
    <t>sandip</t>
  </si>
  <si>
    <t>Gaondhare</t>
  </si>
  <si>
    <t>Singh</t>
  </si>
  <si>
    <t>Asabe</t>
  </si>
  <si>
    <t>First name</t>
  </si>
  <si>
    <t>Last Name</t>
  </si>
  <si>
    <t>Bharti Jadhav</t>
  </si>
  <si>
    <t>bharti</t>
  </si>
  <si>
    <t>Jadhav</t>
  </si>
  <si>
    <t>Auto-Fill</t>
  </si>
  <si>
    <t>Function of Excel</t>
  </si>
  <si>
    <t>Text To Column</t>
  </si>
  <si>
    <t>holding CLT key while dreaging for No and without holding CLT key</t>
  </si>
  <si>
    <t>Data-----&gt; Text to column option in ribbon</t>
  </si>
  <si>
    <t>1) using CLT+E for flashh fill    or 2) In Data--&gt; fill flash option in ribbon</t>
  </si>
  <si>
    <t>India,IND</t>
  </si>
  <si>
    <t>London,UK</t>
  </si>
  <si>
    <t>Swezerland,USA</t>
  </si>
  <si>
    <t>IND</t>
  </si>
  <si>
    <t>UK</t>
  </si>
  <si>
    <t>USA</t>
  </si>
  <si>
    <t>country name</t>
  </si>
  <si>
    <t>Short</t>
  </si>
  <si>
    <t>Dates</t>
  </si>
  <si>
    <t>Delhi,India</t>
  </si>
  <si>
    <t>Jas Andrew</t>
  </si>
  <si>
    <t>jas</t>
  </si>
  <si>
    <t>Andrew</t>
  </si>
  <si>
    <t>Delhi</t>
  </si>
  <si>
    <t>Date2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</si>
  <si>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</si>
  <si>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</si>
  <si>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</si>
  <si>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</si>
  <si>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</si>
  <si>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</si>
  <si>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</si>
  <si>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</si>
  <si>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</si>
  <si>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</si>
  <si>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 xml:space="preserve"> I am nikita . From today onwards I have stared learning excel,PowerBI,SQL</t>
  </si>
  <si>
    <t>I</t>
  </si>
  <si>
    <t>am</t>
  </si>
  <si>
    <t>.</t>
  </si>
  <si>
    <t>From</t>
  </si>
  <si>
    <t>today</t>
  </si>
  <si>
    <t>onwards</t>
  </si>
  <si>
    <t>have</t>
  </si>
  <si>
    <t>stared</t>
  </si>
  <si>
    <t>learning</t>
  </si>
  <si>
    <t>excel,PowerBI,SQL</t>
  </si>
  <si>
    <t>Data After Text to column</t>
  </si>
  <si>
    <t>Date Formatting   (Home--&gt; Number section in more icon)</t>
  </si>
  <si>
    <t xml:space="preserve">Sorting data </t>
  </si>
  <si>
    <t>Dates after Sorting to desc order</t>
  </si>
  <si>
    <t>(Sort &amp; Filter) option</t>
  </si>
  <si>
    <t>dipali</t>
  </si>
  <si>
    <t>renuka</t>
  </si>
  <si>
    <t>ganesh</t>
  </si>
  <si>
    <t>mahesh</t>
  </si>
  <si>
    <t>shahaji</t>
  </si>
  <si>
    <t>Before</t>
  </si>
  <si>
    <t>After</t>
  </si>
  <si>
    <t>According alphabet</t>
  </si>
  <si>
    <t>According colour</t>
  </si>
  <si>
    <t>Filtering data in excel</t>
  </si>
  <si>
    <t>sr no</t>
  </si>
  <si>
    <t>Catagory</t>
  </si>
  <si>
    <t>Amount</t>
  </si>
  <si>
    <t>payment mode</t>
  </si>
  <si>
    <t>11th jan 2024</t>
  </si>
  <si>
    <t>12th jan 2024</t>
  </si>
  <si>
    <t>13th jan 2024</t>
  </si>
  <si>
    <t>14th jan 2024</t>
  </si>
  <si>
    <t>rafting</t>
  </si>
  <si>
    <t>Bunggy jumping</t>
  </si>
  <si>
    <t>squba diving</t>
  </si>
  <si>
    <t>paragliding</t>
  </si>
  <si>
    <t xml:space="preserve">              Cash</t>
  </si>
  <si>
    <t xml:space="preserve">              UPI</t>
  </si>
  <si>
    <t>January Expenses data</t>
  </si>
  <si>
    <t xml:space="preserve"> </t>
  </si>
  <si>
    <t xml:space="preserve">to add filter to cell_---&gt; select cell and {ctr + sft + N +  L}                   </t>
  </si>
  <si>
    <t>to remove filter ---&gt; ctr + shift + L</t>
  </si>
  <si>
    <t>Some basic operations &amp; formulas</t>
  </si>
  <si>
    <t xml:space="preserve">Addition </t>
  </si>
  <si>
    <t>Substraction</t>
  </si>
  <si>
    <t>Multiplication</t>
  </si>
  <si>
    <t>division</t>
  </si>
  <si>
    <t>using formula =</t>
  </si>
  <si>
    <t>using cell =</t>
  </si>
  <si>
    <t>Basic operations</t>
  </si>
  <si>
    <t xml:space="preserve">BODMAS applied </t>
  </si>
  <si>
    <t>Cinema hall</t>
  </si>
  <si>
    <t>Customer name</t>
  </si>
  <si>
    <t>food</t>
  </si>
  <si>
    <t>seats</t>
  </si>
  <si>
    <t xml:space="preserve">seat price </t>
  </si>
  <si>
    <t>Anshika</t>
  </si>
  <si>
    <t>arun</t>
  </si>
  <si>
    <t>shweta</t>
  </si>
  <si>
    <t>ram</t>
  </si>
  <si>
    <t>rajesh</t>
  </si>
  <si>
    <t>popcorn</t>
  </si>
  <si>
    <t>cold drinks</t>
  </si>
  <si>
    <t>snacks</t>
  </si>
  <si>
    <t>samosa</t>
  </si>
  <si>
    <t xml:space="preserve">     total</t>
  </si>
  <si>
    <t>Food price</t>
  </si>
  <si>
    <t>choclate</t>
  </si>
  <si>
    <t>total is  { =( (seat price+seats) + food )  }</t>
  </si>
  <si>
    <t>Text Function</t>
  </si>
  <si>
    <t>prefix</t>
  </si>
  <si>
    <t>Fname</t>
  </si>
  <si>
    <t>Lname</t>
  </si>
  <si>
    <t>lower</t>
  </si>
  <si>
    <t>upper</t>
  </si>
  <si>
    <t>Proper</t>
  </si>
  <si>
    <t>Left</t>
  </si>
  <si>
    <t>Right</t>
  </si>
  <si>
    <t>Mid</t>
  </si>
  <si>
    <t>Concatenate(Full name)</t>
  </si>
  <si>
    <t>Nikita</t>
  </si>
  <si>
    <t>Shital</t>
  </si>
  <si>
    <t>Shaha</t>
  </si>
  <si>
    <t>Rajesh</t>
  </si>
  <si>
    <t>Joshi</t>
  </si>
  <si>
    <t>Seema</t>
  </si>
  <si>
    <t>Varma</t>
  </si>
  <si>
    <t>Koli</t>
  </si>
  <si>
    <t>Formula   =Concatenate(col1,col2,col3,..)</t>
  </si>
  <si>
    <t>Mrs .</t>
  </si>
  <si>
    <t>Mr .</t>
  </si>
  <si>
    <t xml:space="preserve"> Mr .</t>
  </si>
  <si>
    <t>Length of Fname</t>
  </si>
  <si>
    <t xml:space="preserve">, </t>
  </si>
  <si>
    <t xml:space="preserve">Formula   =Lower(col1)           ,  = Upper(col1)           ,=Proper(col1)       , =len(col1)  </t>
  </si>
  <si>
    <t>Formula     =Left(col)---&gt; gives only first letter      …........  Same for right---&gt;   =Right(col1)  ----&gt; gives u last letter</t>
  </si>
  <si>
    <t>Formula     =Left(col,3)---&gt; gives only first 3 letter     …........  Same for right---&gt;   =Right(col1,2)  ----&gt; gives u last 2 letter</t>
  </si>
  <si>
    <t>Formula   =Mid(col,starting_value,Num_of_character)…..........   =Mid(col,2,3)</t>
  </si>
  <si>
    <t>Find</t>
  </si>
  <si>
    <t>Search</t>
  </si>
  <si>
    <t>Udita</t>
  </si>
  <si>
    <t>Formula    =Replace("old text",start from char num,num of char u want to replace,"insert the char u want to replace") -------&gt;   =Replace(cell,2,1,"a")</t>
  </si>
  <si>
    <t>Replace</t>
  </si>
  <si>
    <t>Substitute</t>
  </si>
  <si>
    <t>Formula      =Substitute(text,old_text, new_text)         -------&gt;    =Substitute(cell,"e","I",1)</t>
  </si>
  <si>
    <t>If ,AND ,OR Functions</t>
  </si>
  <si>
    <t>Formula      =Find("letter that u want to find",cell)    …..............  =find("a",cell)       -----&gt; its case sensitive</t>
  </si>
  <si>
    <t>Formula      =Search("letter that u want to find",cell)     …............... =Find("N",cell)          -----&gt; its NOT case sensitive</t>
  </si>
  <si>
    <t>Nikita is very sweet       and kind .</t>
  </si>
  <si>
    <t>Formula   =Trim(cell)   -----&gt; removes extra spaces consider below  example</t>
  </si>
  <si>
    <t>***************Example**********</t>
  </si>
  <si>
    <t>****** Result Of trim *******</t>
  </si>
  <si>
    <t>Numbers</t>
  </si>
  <si>
    <t>Average=</t>
  </si>
  <si>
    <t>Formula   =Average(Cell1: cell 1o)</t>
  </si>
  <si>
    <t xml:space="preserve">                                          Average=</t>
  </si>
  <si>
    <t>Full name</t>
  </si>
  <si>
    <t>Job title</t>
  </si>
  <si>
    <t>Department</t>
  </si>
  <si>
    <t>Gender</t>
  </si>
  <si>
    <t>age</t>
  </si>
  <si>
    <t>Hired Date</t>
  </si>
  <si>
    <t>Joe Marget</t>
  </si>
  <si>
    <t>Nik josan</t>
  </si>
  <si>
    <t>Amit shaha</t>
  </si>
  <si>
    <t>Nilam Joshi</t>
  </si>
  <si>
    <t>Rajesh Kumar</t>
  </si>
  <si>
    <t>Andrew Joy</t>
  </si>
  <si>
    <t>Suresh Roy</t>
  </si>
  <si>
    <t>Kim Barkley</t>
  </si>
  <si>
    <t>cloe swift</t>
  </si>
  <si>
    <t>Jackson hanrey</t>
  </si>
  <si>
    <t xml:space="preserve">Sr. Manager </t>
  </si>
  <si>
    <t>Team Lead</t>
  </si>
  <si>
    <t>Jr.Assistant</t>
  </si>
  <si>
    <t>Sr.Analyst</t>
  </si>
  <si>
    <t>Director</t>
  </si>
  <si>
    <t>Manager</t>
  </si>
  <si>
    <t>Analyst</t>
  </si>
  <si>
    <t>Jr.Engineer</t>
  </si>
  <si>
    <t>Sr. Assistant</t>
  </si>
  <si>
    <t>Vice President</t>
  </si>
  <si>
    <t>IT</t>
  </si>
  <si>
    <t>Finance</t>
  </si>
  <si>
    <t>Accounting</t>
  </si>
  <si>
    <t>Marketing</t>
  </si>
  <si>
    <t>HR</t>
  </si>
  <si>
    <t>Sales</t>
  </si>
  <si>
    <t>Male</t>
  </si>
  <si>
    <t>Female</t>
  </si>
  <si>
    <t>China</t>
  </si>
  <si>
    <t>United State</t>
  </si>
  <si>
    <t xml:space="preserve">Country </t>
  </si>
  <si>
    <t>Condition (age&gt;25)</t>
  </si>
  <si>
    <t>If (age&gt;30,"Bonus","No Bonus")</t>
  </si>
  <si>
    <t>AND .. If(AND ( department="IT" ,Country="India") ,"Include","Exclude")</t>
  </si>
  <si>
    <t>AND --&gt; T &amp; T=T</t>
  </si>
  <si>
    <t>OR ---&gt; T OR F=T</t>
  </si>
  <si>
    <t>IF("Condition","condition true print this","condition false print this")</t>
  </si>
  <si>
    <t>OR  .. IF(OR(Gender="Female",Country="United state"),"Include","Exclude")</t>
  </si>
  <si>
    <t>Date &amp; Time Function</t>
  </si>
  <si>
    <t xml:space="preserve">Now </t>
  </si>
  <si>
    <t>Day</t>
  </si>
  <si>
    <t>Month</t>
  </si>
  <si>
    <t>Year</t>
  </si>
  <si>
    <t>Hour</t>
  </si>
  <si>
    <t>Minute</t>
  </si>
  <si>
    <t>Seconds</t>
  </si>
  <si>
    <t>Today Date</t>
  </si>
  <si>
    <t>Today Date + 3 Days</t>
  </si>
  <si>
    <t>Today Date + 3 Months</t>
  </si>
  <si>
    <t>Today Date + 3 Years</t>
  </si>
  <si>
    <t>use =Edate(startdate,monts)  formula to add months in date</t>
  </si>
  <si>
    <t xml:space="preserve">    use  =Edate(Startdate,(12*3))      3years=12*3</t>
  </si>
  <si>
    <t>used =today()</t>
  </si>
  <si>
    <t>used  =Now()</t>
  </si>
  <si>
    <t>used =Day(Todaydate cell)</t>
  </si>
  <si>
    <t>day</t>
  </si>
  <si>
    <t>in formate custom "DDDD" it will give u day</t>
  </si>
  <si>
    <t>COUNTIF ,COUNTIFS &amp; SUMIF ,SUMIFS   Functions</t>
  </si>
  <si>
    <t>Statical functions</t>
  </si>
  <si>
    <t>sum,average,count,max,min,median</t>
  </si>
  <si>
    <t>Sum=</t>
  </si>
  <si>
    <t>Count=</t>
  </si>
  <si>
    <t>Max=</t>
  </si>
  <si>
    <t xml:space="preserve">Min= </t>
  </si>
  <si>
    <t>Median bet 1-7=</t>
  </si>
  <si>
    <t>median= 1+7/2= 4</t>
  </si>
  <si>
    <t>sumif(payment mode,"UPI",Amout)</t>
  </si>
  <si>
    <t>IFS mean IF's multiple if conditions</t>
  </si>
  <si>
    <t>Sum of amount</t>
  </si>
  <si>
    <t>Count of amout</t>
  </si>
  <si>
    <t>SumIf..  of UPI payment</t>
  </si>
  <si>
    <t>CountIF  .. Count  of payment only upi</t>
  </si>
  <si>
    <t xml:space="preserve">CountIFS </t>
  </si>
  <si>
    <t>data validation for number cell I have set the number input and insert numbers only between 1-50</t>
  </si>
  <si>
    <t>(</t>
  </si>
  <si>
    <t>EmployeeID</t>
  </si>
  <si>
    <t>FirstName</t>
  </si>
  <si>
    <t>LastName</t>
  </si>
  <si>
    <t>Full Name</t>
  </si>
  <si>
    <t>Age</t>
  </si>
  <si>
    <t>JobTitle</t>
  </si>
  <si>
    <t>Salary</t>
  </si>
  <si>
    <t>Jim</t>
  </si>
  <si>
    <t>Halpert</t>
  </si>
  <si>
    <t>Jim Halpert</t>
  </si>
  <si>
    <t>Salesman</t>
  </si>
  <si>
    <t>Pam</t>
  </si>
  <si>
    <t>Beasley</t>
  </si>
  <si>
    <t>Pam Beasley</t>
  </si>
  <si>
    <t>Receptionist</t>
  </si>
  <si>
    <t>Dwight</t>
  </si>
  <si>
    <t>Schrute</t>
  </si>
  <si>
    <t>Dwight Schrute</t>
  </si>
  <si>
    <t>Angela</t>
  </si>
  <si>
    <t>Martin</t>
  </si>
  <si>
    <t>Angela Martin</t>
  </si>
  <si>
    <t>Accountant</t>
  </si>
  <si>
    <t>Toby</t>
  </si>
  <si>
    <t>Flenderson</t>
  </si>
  <si>
    <t>Toby Flenderson</t>
  </si>
  <si>
    <t>Michael</t>
  </si>
  <si>
    <t>Scott</t>
  </si>
  <si>
    <t>Michael Scott</t>
  </si>
  <si>
    <t>Regional Manager</t>
  </si>
  <si>
    <t>Meredith</t>
  </si>
  <si>
    <t>Palmer</t>
  </si>
  <si>
    <t>Meredith Palmer</t>
  </si>
  <si>
    <t>Supplier Relations</t>
  </si>
  <si>
    <t>Stanley</t>
  </si>
  <si>
    <t>Hudson</t>
  </si>
  <si>
    <t>Stanley Hudson</t>
  </si>
  <si>
    <t>Kevin</t>
  </si>
  <si>
    <t>Malone</t>
  </si>
  <si>
    <t>Kevin Malone</t>
  </si>
  <si>
    <t xml:space="preserve">VLOOKUP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</si>
</sst>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 [$₹-4009]\ * #,##0.00_ ;_ [$₹-4009]\ * \-#,##0.00_ ;_ [$₹-4009]\ * &quot;-&quot;??_ ;_ @_ "/>
    <numFmt numFmtId="165" formatCode="_ [$₹-4009]\ * #,##0.0_ ;_ [$₹-4009]\ * \-#,##0.0_ ;_ [$₹-4009]\ * &quot;-&quot;??_ ;_ @_ "/>
    <numFmt numFmtId="166" formatCode="[$-14009]dd/mm/yyyy;@"/>
    <numFmt numFmtId="169" formatCode="dddd"/>
  </numFmts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6" fontId="1" fillId="0" borderId="0" xfId="0" applyNumberFormat="1" applyFont="1"/>
    <xf numFmtId="166" fontId="0" fillId="0" borderId="0" xfId="0" applyNumberFormat="1"/>
    <xf numFmtId="0" fontId="0" fillId="3" borderId="0" xfId="0" applyFill="1"/>
    <xf numFmtId="0" fontId="0" fillId="2" borderId="0" xfId="0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5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6" fillId="4" borderId="0" xfId="0" applyFont="1" applyFill="1"/>
    <xf numFmtId="0" fontId="6" fillId="0" borderId="0" xfId="0" applyFont="1"/>
    <xf numFmtId="43" fontId="0" fillId="0" borderId="0" xfId="1" applyNumberFormat="1" applyFont="1" applyAlignment="1">
      <alignment horizontal="center"/>
    </xf>
    <xf numFmtId="43" fontId="0" fillId="0" borderId="0" xfId="0" applyNumberFormat="1" applyAlignment="1">
      <alignment horizontal="center"/>
    </xf>
    <xf numFmtId="2" fontId="0" fillId="0" borderId="0" xfId="0" applyNumberFormat="1"/>
    <xf numFmtId="0" fontId="7" fillId="0" borderId="0" xfId="0" applyFont="1"/>
    <xf numFmtId="0" fontId="0" fillId="7" borderId="0" xfId="0" applyFill="1"/>
    <xf numFmtId="0" fontId="9" fillId="7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7" fillId="0" borderId="1" xfId="0" applyFont="1" applyBorder="1"/>
    <xf numFmtId="0" fontId="5" fillId="2" borderId="0" xfId="0" applyFont="1" applyFill="1"/>
    <xf numFmtId="0" fontId="8" fillId="2" borderId="0" xfId="0" applyFont="1" applyFill="1"/>
    <xf numFmtId="0" fontId="7" fillId="0" borderId="1" xfId="0" applyFont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6" fillId="0" borderId="0" xfId="0" applyFont="1" applyAlignment="1">
      <alignment vertical="center"/>
    </xf>
    <xf numFmtId="0" fontId="6" fillId="8" borderId="1" xfId="0" applyFont="1" applyFill="1" applyBorder="1" applyAlignment="1">
      <alignment vertical="center"/>
    </xf>
    <xf numFmtId="0" fontId="0" fillId="9" borderId="0" xfId="0" applyFill="1"/>
    <xf numFmtId="0" fontId="6" fillId="9" borderId="0" xfId="0" applyFont="1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10" borderId="0" xfId="0" applyFill="1"/>
    <xf numFmtId="0" fontId="7" fillId="10" borderId="0" xfId="0" applyFont="1" applyFill="1"/>
    <xf numFmtId="0" fontId="0" fillId="0" borderId="0" xfId="0" applyAlignment="1">
      <alignment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10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0" fillId="0" borderId="10" xfId="0" applyFont="1" applyBorder="1"/>
    <xf numFmtId="0" fontId="10" fillId="0" borderId="10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10" fillId="0" borderId="10" xfId="0" applyFont="1" applyBorder="1" applyAlignment="1">
      <alignment vertical="center"/>
    </xf>
    <xf numFmtId="0" fontId="10" fillId="0" borderId="10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10" fillId="0" borderId="11" xfId="0" applyFont="1" applyBorder="1"/>
    <xf numFmtId="0" fontId="10" fillId="0" borderId="11" xfId="0" applyFont="1" applyBorder="1" applyAlignment="1">
      <alignment horizontal="center"/>
    </xf>
    <xf numFmtId="0" fontId="10" fillId="0" borderId="11" xfId="0" applyFont="1" applyBorder="1" applyAlignment="1">
      <alignment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/>
    <xf numFmtId="0" fontId="10" fillId="0" borderId="12" xfId="0" applyFont="1" applyBorder="1" applyAlignment="1">
      <alignment horizontal="center"/>
    </xf>
    <xf numFmtId="0" fontId="10" fillId="0" borderId="7" xfId="0" applyFont="1" applyBorder="1" applyAlignment="1">
      <alignment horizontal="center" vertical="center"/>
    </xf>
    <xf numFmtId="0" fontId="10" fillId="0" borderId="12" xfId="0" applyFont="1" applyBorder="1" applyAlignment="1">
      <alignment vertical="center"/>
    </xf>
    <xf numFmtId="0" fontId="10" fillId="0" borderId="12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1" fillId="8" borderId="1" xfId="0" applyFont="1" applyFill="1" applyBorder="1" applyAlignment="1">
      <alignment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13" xfId="0" applyFont="1" applyFill="1" applyBorder="1" applyAlignment="1">
      <alignment horizontal="center" vertical="center"/>
    </xf>
    <xf numFmtId="0" fontId="11" fillId="0" borderId="0" xfId="0" applyFont="1"/>
    <xf numFmtId="0" fontId="11" fillId="1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8" borderId="1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Fill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0" fillId="0" borderId="13" xfId="0" applyBorder="1"/>
    <xf numFmtId="0" fontId="7" fillId="9" borderId="0" xfId="0" applyFont="1" applyFill="1"/>
    <xf numFmtId="0" fontId="6" fillId="8" borderId="10" xfId="0" applyFont="1" applyFill="1" applyBorder="1" applyAlignment="1">
      <alignment horizontal="center"/>
    </xf>
    <xf numFmtId="0" fontId="6" fillId="8" borderId="10" xfId="0" applyFont="1" applyFill="1" applyBorder="1" applyAlignment="1">
      <alignment horizontal="center" vertical="center"/>
    </xf>
    <xf numFmtId="0" fontId="6" fillId="8" borderId="2" xfId="0" applyFont="1" applyFill="1" applyBorder="1"/>
    <xf numFmtId="0" fontId="6" fillId="8" borderId="4" xfId="0" applyFont="1" applyFill="1" applyBorder="1" applyAlignment="1">
      <alignment horizontal="center" vertical="center"/>
    </xf>
    <xf numFmtId="0" fontId="6" fillId="8" borderId="0" xfId="0" applyFont="1" applyFill="1"/>
    <xf numFmtId="0" fontId="6" fillId="8" borderId="1" xfId="0" applyFont="1" applyFill="1" applyBorder="1"/>
    <xf numFmtId="0" fontId="6" fillId="8" borderId="1" xfId="0" applyFont="1" applyFill="1" applyBorder="1" applyAlignment="1">
      <alignment horizontal="center"/>
    </xf>
    <xf numFmtId="0" fontId="7" fillId="11" borderId="1" xfId="0" applyFont="1" applyFill="1" applyBorder="1" applyAlignment="1">
      <alignment vertical="center"/>
    </xf>
    <xf numFmtId="0" fontId="10" fillId="9" borderId="0" xfId="0" applyFont="1" applyFill="1"/>
    <xf numFmtId="14" fontId="0" fillId="0" borderId="6" xfId="0" applyNumberFormat="1" applyBorder="1"/>
    <xf numFmtId="14" fontId="0" fillId="0" borderId="14" xfId="0" applyNumberFormat="1" applyBorder="1" applyAlignment="1">
      <alignment horizontal="center" vertical="center"/>
    </xf>
    <xf numFmtId="22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7" fillId="11" borderId="14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0" fontId="5" fillId="7" borderId="0" xfId="0" applyFont="1" applyFill="1" applyAlignment="1">
      <alignment horizontal="center"/>
    </xf>
    <xf numFmtId="0" fontId="8" fillId="7" borderId="0" xfId="0" applyFont="1" applyFill="1" applyAlignment="1">
      <alignment horizontal="center" vertical="center"/>
    </xf>
    <xf numFmtId="169" fontId="6" fillId="8" borderId="0" xfId="0" applyNumberFormat="1" applyFont="1" applyFill="1"/>
    <xf numFmtId="14" fontId="6" fillId="8" borderId="1" xfId="0" applyNumberFormat="1" applyFont="1" applyFill="1" applyBorder="1"/>
    <xf numFmtId="43" fontId="0" fillId="0" borderId="0" xfId="1" applyNumberFormat="1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8" borderId="1" xfId="0" applyFill="1" applyBorder="1" applyAlignment="1">
      <alignment vertical="center"/>
    </xf>
    <xf numFmtId="43" fontId="0" fillId="0" borderId="2" xfId="0" applyNumberFormat="1" applyBorder="1"/>
    <xf numFmtId="0" fontId="1" fillId="0" borderId="10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Currency" xfId="1" builtinId="4"/>
    <cellStyle name="Normal" xfId="0" builtinId="0"/>
  </cellStyles>
  <dxfs count="27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_ [$₹-4009]\ * #,##0.0_ ;_ [$₹-4009]\ * \-#,##0.0_ ;_ [$₹-4009]\ 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[$-14009]dd/mm/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_ [$₹-4009]\ * #,##0.0_ ;_ [$₹-4009]\ * \-#,##0.0_ ;_ [$₹-4009]\ * &quot;-&quot;??_ ;_ @_ "/>
      <alignment horizontal="center" vertical="bottom" textRotation="0" wrapText="0" indent="0" justifyLastLine="0" shrinkToFit="0" readingOrder="0"/>
    </dxf>
    <dxf>
      <numFmt numFmtId="166" formatCode="[$-14009]dd/mm/yyyy;@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indexed="64"/>
          <bgColor rgb="FFFFFF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[$-14009]dd/mm/yyyy;@"/>
    </dxf>
    <dxf>
      <numFmt numFmtId="166" formatCode="[$-14009]dd/mm/yyyy;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numFmt numFmtId="165" formatCode="_ [$₹-4009]\ * #,##0.0_ ;_ [$₹-4009]\ * \-#,##0.0_ ;_ [$₹-4009]\ * &quot;-&quot;??_ ;_ @_ "/>
      <alignment horizontal="center" vertical="bottom" textRotation="0" wrapText="0" indent="0" justifyLastLine="0" shrinkToFit="0" readingOrder="0"/>
    </dxf>
    <dxf>
      <numFmt numFmtId="166" formatCode="[$-14009]dd/mm/yy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B5E6C5-C994-48E9-971D-4A9E72543AD2}" name="Table2" displayName="Table2" ref="C7:G17" totalsRowShown="0" headerRowDxfId="26">
  <autoFilter ref="C7:G17" xr:uid="{90B5E6C5-C994-48E9-971D-4A9E72543AD2}"/>
  <tableColumns count="5">
    <tableColumn id="1" xr3:uid="{8CFA3813-51BB-461E-A8C2-39345EE66988}" name="Date" dataDxfId="25"/>
    <tableColumn id="2" xr3:uid="{52D55E7C-C605-4A6C-830B-75DE24488741}" name="Category"/>
    <tableColumn id="4" xr3:uid="{D0FFD394-0AAF-4B7C-81D8-BE8266CB2FE2}" name="Price" dataDxfId="24"/>
    <tableColumn id="5" xr3:uid="{BC45EE7D-EA93-499E-A9B9-7BC4ABFA64B7}" name="payment Mode" dataDxfId="23"/>
    <tableColumn id="3" xr3:uid="{7373F1B5-B66A-4CAE-B0BA-F05B23EAC4AD}" name="Date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666276-9AD6-476B-A02B-27693DAE75E9}" name="Table3" displayName="Table3" ref="B7:B17" totalsRowShown="0" headerRowDxfId="22">
  <autoFilter ref="B7:B17" xr:uid="{EB666276-9AD6-476B-A02B-27693DAE75E9}"/>
  <tableColumns count="1">
    <tableColumn id="1" xr3:uid="{DF828B38-AEF0-40E5-827F-BEC71BD5A684}" name="Sr n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3120CD-8D61-4CD0-BA60-0E728E01ED45}" name="Table5" displayName="Table5" ref="C25:I30" totalsRowShown="0">
  <autoFilter ref="C25:I30" xr:uid="{C83120CD-8D61-4CD0-BA60-0E728E01ED45}"/>
  <tableColumns count="7">
    <tableColumn id="1" xr3:uid="{BE7EA198-DF4E-4094-BA05-6BE16593228A}" name="No"/>
    <tableColumn id="2" xr3:uid="{D8A618B5-0E9D-46CA-8371-4EF051A3E667}" name="country"/>
    <tableColumn id="3" xr3:uid="{B4175F2F-DE2E-449D-B0AD-6386C1C429EB}" name="name" dataDxfId="21"/>
    <tableColumn id="4" xr3:uid="{A1A3D9D9-96AE-4992-A358-43CA326F7671}" name="First name" dataDxfId="20"/>
    <tableColumn id="5" xr3:uid="{421E2D7F-79B2-4F99-8456-DC574714BA5B}" name="Last Name"/>
    <tableColumn id="6" xr3:uid="{F8B14481-A7A8-4F3B-BDA5-296791F4BD35}" name="country name"/>
    <tableColumn id="7" xr3:uid="{532AFCF4-604B-41E6-B03F-9F1CDA4984F3}" name="Shor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ADCCCF-9BFC-44AA-BBDE-9034D4F1654E}" name="Table1" displayName="Table1" ref="L23:L29" totalsRowShown="0" dataDxfId="19">
  <autoFilter ref="L23:L29" xr:uid="{56ADCCCF-9BFC-44AA-BBDE-9034D4F1654E}"/>
  <tableColumns count="1">
    <tableColumn id="1" xr3:uid="{B70E6D95-9035-424B-B424-7FD5D8DAD5A5}" name="Dates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1694C00-29C5-4FD9-98B2-7F3028F32749}" name="Table4" displayName="Table4" ref="C39:C52" insertRowShift="1" totalsRowShown="0">
  <autoFilter ref="C39:C52" xr:uid="{F1694C00-29C5-4FD9-98B2-7F3028F32749}"/>
  <tableColumns count="1">
    <tableColumn id="1" xr3:uid="{3A240B36-2225-4A52-B4D7-E343038C3E1F}" name="Dat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EB840F0-5D55-4B1C-9439-1F17CAD876C0}" name="Table7" displayName="Table7" ref="E40:E53" totalsRowShown="0" headerRowDxfId="17" dataDxfId="16">
  <autoFilter ref="E40:E53" xr:uid="{CEB840F0-5D55-4B1C-9439-1F17CAD876C0}"/>
  <sortState xmlns:xlrd2="http://schemas.microsoft.com/office/spreadsheetml/2017/richdata2" ref="E41:E53">
    <sortCondition descending="1" ref="E41:E53"/>
  </sortState>
  <tableColumns count="1">
    <tableColumn id="1" xr3:uid="{CD5F97C8-0061-4B6A-96F3-EE66469F8BC2}" name="Dates" dataDxfId="1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6BB701-E8A2-4DD5-9250-D5C179C7C90F}" name="Table9" displayName="Table9" ref="K41:K48" totalsRowShown="0" dataDxfId="14">
  <autoFilter ref="K41:K48" xr:uid="{6B6BB701-E8A2-4DD5-9250-D5C179C7C90F}"/>
  <sortState xmlns:xlrd2="http://schemas.microsoft.com/office/spreadsheetml/2017/richdata2" ref="K42:K48">
    <sortCondition sortBy="cellColor" ref="K42:K48" dxfId="13"/>
  </sortState>
  <tableColumns count="1">
    <tableColumn id="1" xr3:uid="{A9E3E47C-2B7B-4A75-96A9-09C6AEACDA92}" name="According colour" dataDxfId="1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2818369-C0DA-4985-88D3-236A7E9586CA}" name="Table11" displayName="Table11" ref="B8:F22" totalsRowShown="0" headerRowDxfId="11">
  <autoFilter ref="B8:F22" xr:uid="{82818369-C0DA-4985-88D3-236A7E9586CA}"/>
  <sortState xmlns:xlrd2="http://schemas.microsoft.com/office/spreadsheetml/2017/richdata2" ref="B9:F18">
    <sortCondition ref="B8:B20"/>
  </sortState>
  <tableColumns count="5">
    <tableColumn id="1" xr3:uid="{E7BF1E7B-0B8B-4DBA-87EF-E999019BECF3}" name="sr no"/>
    <tableColumn id="2" xr3:uid="{2015F576-A6C9-494F-8B57-595182E724E2}" name="Dates" dataDxfId="10"/>
    <tableColumn id="3" xr3:uid="{84EE4EA4-E5D3-4F8B-BACC-A91240F33CB1}" name="Catagory"/>
    <tableColumn id="4" xr3:uid="{1A052FD4-0BCA-4636-9D1E-791D3C67E10F}" name="Amount" dataDxfId="9"/>
    <tableColumn id="5" xr3:uid="{8257E9AE-B61C-476E-8FFD-44A4A3300D7C}" name="payment mode" dataDxfId="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A88FA-7E4C-4BF3-B34B-E072BEE6BFF0}" name="Table117" displayName="Table117" ref="F11:J25" totalsRowShown="0" headerRowDxfId="0" dataDxfId="2" headerRowBorderDxfId="1">
  <autoFilter ref="F11:J25" xr:uid="{A5CA88FA-7E4C-4BF3-B34B-E072BEE6BFF0}"/>
  <sortState xmlns:xlrd2="http://schemas.microsoft.com/office/spreadsheetml/2017/richdata2" ref="F12:J21">
    <sortCondition ref="F8:F20"/>
  </sortState>
  <tableColumns count="5">
    <tableColumn id="1" xr3:uid="{ED571DB5-9594-4562-BD31-DE0B956D6A76}" name="sr no" dataDxfId="7"/>
    <tableColumn id="2" xr3:uid="{9C3C71FA-A165-4D95-BEE8-18536E74E76B}" name="Dates" dataDxfId="6"/>
    <tableColumn id="3" xr3:uid="{1150AEAA-38A9-4D8D-9C3A-CEEE2B96228C}" name="Catagory" dataDxfId="5"/>
    <tableColumn id="4" xr3:uid="{3BBDDB24-5CF8-426C-978A-72BBF124A3AD}" name="Amount" dataDxfId="4"/>
    <tableColumn id="5" xr3:uid="{E30A8CE5-FC62-48F3-820E-9D292C509F9C}" name="payment mod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9B609-630F-4D56-9082-5856B62A5031}">
  <dimension ref="A2:Y53"/>
  <sheetViews>
    <sheetView topLeftCell="B1" zoomScale="98" workbookViewId="0">
      <selection activeCell="B8" sqref="B8:F17"/>
    </sheetView>
  </sheetViews>
  <sheetFormatPr defaultRowHeight="14.4" x14ac:dyDescent="0.3"/>
  <cols>
    <col min="3" max="3" width="13.44140625" customWidth="1"/>
    <col min="4" max="4" width="16.5546875" bestFit="1" customWidth="1"/>
    <col min="5" max="5" width="15.33203125" style="3" bestFit="1" customWidth="1"/>
    <col min="6" max="6" width="57" style="3" bestFit="1" customWidth="1"/>
    <col min="7" max="7" width="12.5546875" customWidth="1"/>
    <col min="8" max="8" width="16.21875" bestFit="1" customWidth="1"/>
    <col min="11" max="11" width="17.88671875" bestFit="1" customWidth="1"/>
    <col min="12" max="12" width="86.21875" bestFit="1" customWidth="1"/>
    <col min="15" max="15" width="23.109375" bestFit="1" customWidth="1"/>
  </cols>
  <sheetData>
    <row r="2" spans="1:25" x14ac:dyDescent="0.3">
      <c r="D2" s="64" t="s">
        <v>49</v>
      </c>
      <c r="E2" s="64"/>
      <c r="F2" s="64"/>
      <c r="G2" s="64"/>
      <c r="H2" s="64"/>
      <c r="I2" s="64"/>
      <c r="J2" s="64"/>
      <c r="K2" s="64"/>
    </row>
    <row r="3" spans="1:25" x14ac:dyDescent="0.3">
      <c r="D3" s="64"/>
      <c r="E3" s="64"/>
      <c r="F3" s="64"/>
      <c r="G3" s="64"/>
      <c r="H3" s="64"/>
      <c r="I3" s="64"/>
      <c r="J3" s="64"/>
      <c r="K3" s="64"/>
    </row>
    <row r="4" spans="1:25" ht="54.6" customHeight="1" x14ac:dyDescent="0.3">
      <c r="F4" s="3" t="s">
        <v>51</v>
      </c>
      <c r="L4" s="14" t="s">
        <v>50</v>
      </c>
    </row>
    <row r="5" spans="1:25" x14ac:dyDescent="0.3">
      <c r="F5" s="2" t="s">
        <v>48</v>
      </c>
      <c r="L5" t="s">
        <v>52</v>
      </c>
      <c r="O5" s="13" t="s">
        <v>90</v>
      </c>
    </row>
    <row r="6" spans="1:25" ht="18" x14ac:dyDescent="0.35"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s="4" customFormat="1" ht="18" x14ac:dyDescent="0.35">
      <c r="A7"/>
      <c r="B7" s="4" t="s">
        <v>26</v>
      </c>
      <c r="C7" s="11" t="s">
        <v>0</v>
      </c>
      <c r="D7" s="4" t="s">
        <v>1</v>
      </c>
      <c r="E7" s="9" t="s">
        <v>2</v>
      </c>
      <c r="F7" s="5" t="s">
        <v>3</v>
      </c>
      <c r="G7" s="4" t="s">
        <v>68</v>
      </c>
      <c r="L7" t="s">
        <v>79</v>
      </c>
      <c r="M7"/>
      <c r="N7" t="s">
        <v>80</v>
      </c>
      <c r="O7" t="s">
        <v>81</v>
      </c>
      <c r="P7" t="s">
        <v>37</v>
      </c>
      <c r="Q7" t="s">
        <v>82</v>
      </c>
      <c r="R7" t="s">
        <v>83</v>
      </c>
      <c r="S7" t="s">
        <v>84</v>
      </c>
      <c r="T7" t="s">
        <v>85</v>
      </c>
      <c r="U7" t="s">
        <v>80</v>
      </c>
      <c r="V7" t="s">
        <v>86</v>
      </c>
      <c r="W7" t="s">
        <v>87</v>
      </c>
      <c r="X7" t="s">
        <v>88</v>
      </c>
      <c r="Y7" t="s">
        <v>89</v>
      </c>
    </row>
    <row r="8" spans="1:25" x14ac:dyDescent="0.3">
      <c r="B8">
        <v>1</v>
      </c>
      <c r="C8" s="12" t="s">
        <v>4</v>
      </c>
      <c r="D8" t="s">
        <v>5</v>
      </c>
      <c r="E8" s="10">
        <v>400</v>
      </c>
      <c r="F8" s="3" t="s">
        <v>6</v>
      </c>
      <c r="G8" t="s">
        <v>69</v>
      </c>
    </row>
    <row r="9" spans="1:25" x14ac:dyDescent="0.3">
      <c r="B9">
        <v>2</v>
      </c>
      <c r="C9" s="12" t="s">
        <v>7</v>
      </c>
      <c r="D9" t="s">
        <v>8</v>
      </c>
      <c r="E9" s="10">
        <v>1500</v>
      </c>
      <c r="F9" s="3" t="s">
        <v>6</v>
      </c>
      <c r="G9" t="s">
        <v>70</v>
      </c>
    </row>
    <row r="10" spans="1:25" x14ac:dyDescent="0.3">
      <c r="B10">
        <v>3</v>
      </c>
      <c r="C10" s="12" t="s">
        <v>9</v>
      </c>
      <c r="D10" t="s">
        <v>17</v>
      </c>
      <c r="E10" s="10">
        <v>200</v>
      </c>
      <c r="F10" s="3" t="s">
        <v>25</v>
      </c>
      <c r="G10" t="s">
        <v>71</v>
      </c>
    </row>
    <row r="11" spans="1:25" x14ac:dyDescent="0.3">
      <c r="B11">
        <v>4</v>
      </c>
      <c r="C11" s="12" t="s">
        <v>10</v>
      </c>
      <c r="D11" t="s">
        <v>18</v>
      </c>
      <c r="E11" s="10">
        <v>1000</v>
      </c>
      <c r="F11" s="3" t="s">
        <v>6</v>
      </c>
      <c r="G11" t="s">
        <v>72</v>
      </c>
    </row>
    <row r="12" spans="1:25" x14ac:dyDescent="0.3">
      <c r="B12">
        <v>5</v>
      </c>
      <c r="C12" s="12" t="s">
        <v>11</v>
      </c>
      <c r="D12" t="s">
        <v>19</v>
      </c>
      <c r="E12" s="10">
        <v>4000</v>
      </c>
      <c r="F12" s="3" t="s">
        <v>6</v>
      </c>
      <c r="G12" t="s">
        <v>73</v>
      </c>
    </row>
    <row r="13" spans="1:25" x14ac:dyDescent="0.3">
      <c r="B13">
        <v>6</v>
      </c>
      <c r="C13" s="12" t="s">
        <v>12</v>
      </c>
      <c r="D13" t="s">
        <v>20</v>
      </c>
      <c r="E13" s="10">
        <v>3000</v>
      </c>
      <c r="F13" s="3" t="s">
        <v>6</v>
      </c>
      <c r="G13" t="s">
        <v>74</v>
      </c>
    </row>
    <row r="14" spans="1:25" x14ac:dyDescent="0.3">
      <c r="B14">
        <v>7</v>
      </c>
      <c r="C14" s="12" t="s">
        <v>13</v>
      </c>
      <c r="D14" t="s">
        <v>21</v>
      </c>
      <c r="E14" s="10">
        <v>2500</v>
      </c>
      <c r="F14" s="3" t="s">
        <v>6</v>
      </c>
      <c r="G14" t="s">
        <v>75</v>
      </c>
    </row>
    <row r="15" spans="1:25" x14ac:dyDescent="0.3">
      <c r="B15">
        <v>8</v>
      </c>
      <c r="C15" s="12" t="s">
        <v>14</v>
      </c>
      <c r="D15" t="s">
        <v>22</v>
      </c>
      <c r="E15" s="10">
        <v>2500</v>
      </c>
      <c r="F15" s="3" t="s">
        <v>6</v>
      </c>
      <c r="G15" t="s">
        <v>76</v>
      </c>
    </row>
    <row r="16" spans="1:25" x14ac:dyDescent="0.3">
      <c r="B16">
        <v>9</v>
      </c>
      <c r="C16" s="12" t="s">
        <v>15</v>
      </c>
      <c r="D16" t="s">
        <v>23</v>
      </c>
      <c r="E16" s="10">
        <v>700</v>
      </c>
      <c r="F16" s="3" t="s">
        <v>6</v>
      </c>
      <c r="G16" t="s">
        <v>77</v>
      </c>
    </row>
    <row r="17" spans="2:25" x14ac:dyDescent="0.3">
      <c r="B17">
        <v>10</v>
      </c>
      <c r="C17" s="12" t="s">
        <v>16</v>
      </c>
      <c r="D17" t="s">
        <v>24</v>
      </c>
      <c r="E17" s="10">
        <v>500</v>
      </c>
      <c r="F17" s="3" t="s">
        <v>6</v>
      </c>
      <c r="G17" t="s">
        <v>78</v>
      </c>
    </row>
    <row r="20" spans="2:25" x14ac:dyDescent="0.3">
      <c r="D20" s="1"/>
      <c r="E20" s="2"/>
      <c r="F20" s="2"/>
      <c r="G20" s="1"/>
      <c r="H20" s="1"/>
      <c r="L20" s="2" t="s">
        <v>91</v>
      </c>
    </row>
    <row r="21" spans="2:25" x14ac:dyDescent="0.3">
      <c r="D21" s="1"/>
      <c r="E21" s="2"/>
      <c r="F21" s="1" t="s">
        <v>27</v>
      </c>
      <c r="G21" s="1"/>
      <c r="H21" s="1"/>
    </row>
    <row r="23" spans="2:25" x14ac:dyDescent="0.3">
      <c r="D23" t="s">
        <v>53</v>
      </c>
      <c r="L23" t="s">
        <v>62</v>
      </c>
    </row>
    <row r="24" spans="2:25" ht="15.6" x14ac:dyDescent="0.3">
      <c r="L24" s="12">
        <v>45667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2:25" s="6" customFormat="1" ht="15.6" x14ac:dyDescent="0.3">
      <c r="C25" s="8" t="s">
        <v>28</v>
      </c>
      <c r="D25" s="6" t="s">
        <v>29</v>
      </c>
      <c r="E25" s="7" t="s">
        <v>30</v>
      </c>
      <c r="F25" s="7" t="s">
        <v>43</v>
      </c>
      <c r="G25" s="6" t="s">
        <v>44</v>
      </c>
      <c r="H25" s="6" t="s">
        <v>60</v>
      </c>
      <c r="I25" s="6" t="s">
        <v>61</v>
      </c>
      <c r="L25" s="12">
        <v>45699</v>
      </c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2:25" x14ac:dyDescent="0.3">
      <c r="C26">
        <v>1</v>
      </c>
      <c r="D26" t="s">
        <v>54</v>
      </c>
      <c r="E26" s="3" t="s">
        <v>34</v>
      </c>
      <c r="F26" s="3" t="s">
        <v>37</v>
      </c>
      <c r="G26" t="s">
        <v>40</v>
      </c>
      <c r="H26" t="s">
        <v>31</v>
      </c>
      <c r="I26" t="s">
        <v>57</v>
      </c>
      <c r="L26" s="12">
        <v>45700</v>
      </c>
    </row>
    <row r="27" spans="2:25" x14ac:dyDescent="0.3">
      <c r="C27">
        <v>2</v>
      </c>
      <c r="D27" t="s">
        <v>55</v>
      </c>
      <c r="E27" s="3" t="s">
        <v>36</v>
      </c>
      <c r="F27" s="3" t="s">
        <v>38</v>
      </c>
      <c r="G27" t="s">
        <v>41</v>
      </c>
      <c r="H27" t="s">
        <v>32</v>
      </c>
      <c r="I27" t="s">
        <v>58</v>
      </c>
      <c r="L27" s="12">
        <v>45701</v>
      </c>
    </row>
    <row r="28" spans="2:25" x14ac:dyDescent="0.3">
      <c r="C28">
        <v>3</v>
      </c>
      <c r="D28" t="s">
        <v>56</v>
      </c>
      <c r="E28" s="3" t="s">
        <v>35</v>
      </c>
      <c r="F28" s="3" t="s">
        <v>39</v>
      </c>
      <c r="G28" t="s">
        <v>42</v>
      </c>
      <c r="H28" t="s">
        <v>33</v>
      </c>
      <c r="I28" t="s">
        <v>59</v>
      </c>
      <c r="L28" s="12">
        <v>45702</v>
      </c>
    </row>
    <row r="29" spans="2:25" x14ac:dyDescent="0.3">
      <c r="C29">
        <v>4</v>
      </c>
      <c r="D29" t="s">
        <v>54</v>
      </c>
      <c r="E29" s="3" t="s">
        <v>45</v>
      </c>
      <c r="F29" s="3" t="s">
        <v>46</v>
      </c>
      <c r="G29" t="s">
        <v>47</v>
      </c>
      <c r="H29" t="s">
        <v>31</v>
      </c>
      <c r="I29" t="s">
        <v>57</v>
      </c>
      <c r="L29" s="12">
        <v>45703</v>
      </c>
    </row>
    <row r="30" spans="2:25" x14ac:dyDescent="0.3">
      <c r="C30">
        <v>5</v>
      </c>
      <c r="D30" t="s">
        <v>63</v>
      </c>
      <c r="E30" s="3" t="s">
        <v>64</v>
      </c>
      <c r="F30" s="3" t="s">
        <v>65</v>
      </c>
      <c r="G30" t="s">
        <v>66</v>
      </c>
      <c r="H30" t="s">
        <v>67</v>
      </c>
      <c r="I30" t="s">
        <v>31</v>
      </c>
    </row>
    <row r="32" spans="2:25" x14ac:dyDescent="0.3">
      <c r="F32"/>
    </row>
    <row r="35" spans="3:11" x14ac:dyDescent="0.3">
      <c r="C35" s="1"/>
      <c r="D35" s="1"/>
      <c r="E35" s="2"/>
      <c r="F35" s="2"/>
      <c r="G35" s="1"/>
      <c r="H35" s="1"/>
      <c r="I35" s="1"/>
    </row>
    <row r="36" spans="3:11" x14ac:dyDescent="0.3">
      <c r="C36" s="1"/>
      <c r="D36" s="1"/>
      <c r="E36" s="2" t="s">
        <v>92</v>
      </c>
      <c r="F36" s="2" t="s">
        <v>94</v>
      </c>
      <c r="G36" s="1"/>
      <c r="H36" s="1"/>
      <c r="I36" s="1"/>
    </row>
    <row r="38" spans="3:11" x14ac:dyDescent="0.3">
      <c r="E38" s="3" t="s">
        <v>93</v>
      </c>
    </row>
    <row r="39" spans="3:11" x14ac:dyDescent="0.3">
      <c r="C39" t="s">
        <v>62</v>
      </c>
      <c r="G39" t="s">
        <v>100</v>
      </c>
      <c r="I39" t="s">
        <v>101</v>
      </c>
    </row>
    <row r="40" spans="3:11" x14ac:dyDescent="0.3">
      <c r="E40" s="3" t="s">
        <v>62</v>
      </c>
      <c r="G40" s="1" t="s">
        <v>37</v>
      </c>
    </row>
    <row r="41" spans="3:11" x14ac:dyDescent="0.3">
      <c r="C41" s="15">
        <v>45658</v>
      </c>
      <c r="E41" s="16">
        <v>45670</v>
      </c>
      <c r="G41" s="13" t="s">
        <v>39</v>
      </c>
      <c r="I41" t="s">
        <v>102</v>
      </c>
      <c r="K41" t="s">
        <v>103</v>
      </c>
    </row>
    <row r="42" spans="3:11" x14ac:dyDescent="0.3">
      <c r="C42" s="15">
        <v>45659</v>
      </c>
      <c r="E42" s="16">
        <v>45669</v>
      </c>
      <c r="G42" s="19" t="s">
        <v>95</v>
      </c>
      <c r="K42" s="17" t="s">
        <v>99</v>
      </c>
    </row>
    <row r="43" spans="3:11" x14ac:dyDescent="0.3">
      <c r="C43" s="15">
        <v>45660</v>
      </c>
      <c r="E43" s="16">
        <v>45668</v>
      </c>
      <c r="G43" s="19" t="s">
        <v>96</v>
      </c>
      <c r="I43" s="1" t="s">
        <v>37</v>
      </c>
      <c r="K43" s="1" t="s">
        <v>37</v>
      </c>
    </row>
    <row r="44" spans="3:11" x14ac:dyDescent="0.3">
      <c r="C44" s="15">
        <v>45661</v>
      </c>
      <c r="E44" s="16">
        <v>45667</v>
      </c>
      <c r="G44" s="18" t="s">
        <v>97</v>
      </c>
      <c r="I44" s="19" t="s">
        <v>95</v>
      </c>
      <c r="K44" s="13" t="s">
        <v>39</v>
      </c>
    </row>
    <row r="45" spans="3:11" x14ac:dyDescent="0.3">
      <c r="C45" s="15">
        <v>45662</v>
      </c>
      <c r="E45" s="16">
        <v>45666</v>
      </c>
      <c r="G45" s="18" t="s">
        <v>98</v>
      </c>
      <c r="I45" s="18" t="s">
        <v>97</v>
      </c>
      <c r="K45" s="19" t="s">
        <v>95</v>
      </c>
    </row>
    <row r="46" spans="3:11" x14ac:dyDescent="0.3">
      <c r="C46" s="15">
        <v>45663</v>
      </c>
      <c r="E46" s="16">
        <v>45665</v>
      </c>
      <c r="G46" s="17" t="s">
        <v>99</v>
      </c>
      <c r="I46" s="18" t="s">
        <v>98</v>
      </c>
      <c r="K46" s="19" t="s">
        <v>96</v>
      </c>
    </row>
    <row r="47" spans="3:11" x14ac:dyDescent="0.3">
      <c r="C47" s="15">
        <v>45664</v>
      </c>
      <c r="E47" s="16">
        <v>45664</v>
      </c>
      <c r="I47" s="19" t="s">
        <v>96</v>
      </c>
      <c r="K47" s="18" t="s">
        <v>97</v>
      </c>
    </row>
    <row r="48" spans="3:11" x14ac:dyDescent="0.3">
      <c r="C48" s="15">
        <v>45665</v>
      </c>
      <c r="E48" s="16">
        <v>45663</v>
      </c>
      <c r="I48" s="13" t="s">
        <v>39</v>
      </c>
      <c r="K48" s="18" t="s">
        <v>98</v>
      </c>
    </row>
    <row r="49" spans="3:9" x14ac:dyDescent="0.3">
      <c r="C49" s="15">
        <v>45666</v>
      </c>
      <c r="E49" s="16">
        <v>45662</v>
      </c>
      <c r="I49" s="17" t="s">
        <v>99</v>
      </c>
    </row>
    <row r="50" spans="3:9" x14ac:dyDescent="0.3">
      <c r="C50" s="15">
        <v>45667</v>
      </c>
      <c r="E50" s="16">
        <v>45661</v>
      </c>
    </row>
    <row r="51" spans="3:9" x14ac:dyDescent="0.3">
      <c r="C51" s="15">
        <v>45668</v>
      </c>
      <c r="E51" s="16">
        <v>45660</v>
      </c>
    </row>
    <row r="52" spans="3:9" x14ac:dyDescent="0.3">
      <c r="C52" s="15">
        <v>45669</v>
      </c>
      <c r="E52" s="16">
        <v>45659</v>
      </c>
    </row>
    <row r="53" spans="3:9" x14ac:dyDescent="0.3">
      <c r="E53" s="16">
        <v>45658</v>
      </c>
    </row>
  </sheetData>
  <sortState xmlns:xlrd2="http://schemas.microsoft.com/office/spreadsheetml/2017/richdata2" ref="I44:I49">
    <sortCondition ref="I43:I49"/>
  </sortState>
  <mergeCells count="1">
    <mergeCell ref="D2:K3"/>
  </mergeCells>
  <phoneticPr fontId="2" type="noConversion"/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E4185-3F1B-4AD7-B087-D68BB9E24C41}">
  <dimension ref="C2:M39"/>
  <sheetViews>
    <sheetView topLeftCell="R7" workbookViewId="0">
      <selection activeCell="J16" sqref="J16"/>
    </sheetView>
  </sheetViews>
  <sheetFormatPr defaultRowHeight="14.4" x14ac:dyDescent="0.3"/>
  <cols>
    <col min="3" max="3" width="17.109375" customWidth="1"/>
  </cols>
  <sheetData>
    <row r="2" spans="3:13" x14ac:dyDescent="0.3">
      <c r="G2" s="131" t="s">
        <v>261</v>
      </c>
      <c r="H2" s="131"/>
      <c r="I2" s="131"/>
      <c r="J2" s="131"/>
      <c r="K2" s="131"/>
      <c r="L2" s="131"/>
      <c r="M2" s="131"/>
    </row>
    <row r="3" spans="3:13" x14ac:dyDescent="0.3">
      <c r="G3" s="131"/>
      <c r="H3" s="131"/>
      <c r="I3" s="131"/>
      <c r="J3" s="131"/>
      <c r="K3" s="131"/>
      <c r="L3" s="131"/>
      <c r="M3" s="131"/>
    </row>
    <row r="4" spans="3:13" x14ac:dyDescent="0.3">
      <c r="G4" s="132" t="s">
        <v>262</v>
      </c>
      <c r="H4" s="132"/>
      <c r="I4" s="132"/>
      <c r="J4" s="132"/>
      <c r="K4" s="132"/>
      <c r="L4" s="132"/>
      <c r="M4" s="132"/>
    </row>
    <row r="5" spans="3:13" x14ac:dyDescent="0.3">
      <c r="G5" s="132"/>
      <c r="H5" s="132"/>
      <c r="I5" s="132"/>
      <c r="J5" s="132"/>
      <c r="K5" s="132"/>
      <c r="L5" s="132"/>
      <c r="M5" s="132"/>
    </row>
    <row r="6" spans="3:13" x14ac:dyDescent="0.3">
      <c r="G6" s="132"/>
      <c r="H6" s="132"/>
      <c r="I6" s="132"/>
      <c r="J6" s="132"/>
      <c r="K6" s="132"/>
      <c r="L6" s="132"/>
      <c r="M6" s="132"/>
    </row>
    <row r="7" spans="3:13" x14ac:dyDescent="0.3">
      <c r="G7" s="132"/>
      <c r="H7" s="132"/>
      <c r="I7" s="132"/>
      <c r="J7" s="132"/>
      <c r="K7" s="132"/>
      <c r="L7" s="132"/>
      <c r="M7" s="132"/>
    </row>
    <row r="14" spans="3:13" ht="27" customHeight="1" x14ac:dyDescent="0.3">
      <c r="C14" s="67"/>
      <c r="D14" s="112" t="s">
        <v>193</v>
      </c>
      <c r="G14" s="69"/>
    </row>
    <row r="15" spans="3:13" x14ac:dyDescent="0.3">
      <c r="C15" s="47"/>
      <c r="D15" s="38">
        <v>1</v>
      </c>
    </row>
    <row r="16" spans="3:13" x14ac:dyDescent="0.3">
      <c r="C16" s="47"/>
      <c r="D16" s="38">
        <v>2</v>
      </c>
    </row>
    <row r="17" spans="3:11" x14ac:dyDescent="0.3">
      <c r="C17" s="47"/>
      <c r="D17" s="38">
        <v>3</v>
      </c>
    </row>
    <row r="18" spans="3:11" x14ac:dyDescent="0.3">
      <c r="C18" s="47"/>
      <c r="D18" s="38">
        <v>4</v>
      </c>
      <c r="K18" s="40"/>
    </row>
    <row r="19" spans="3:11" x14ac:dyDescent="0.3">
      <c r="C19" s="47"/>
      <c r="D19" s="38">
        <v>5</v>
      </c>
      <c r="H19" s="37"/>
    </row>
    <row r="20" spans="3:11" x14ac:dyDescent="0.3">
      <c r="C20" s="47"/>
      <c r="D20" s="38">
        <v>6</v>
      </c>
    </row>
    <row r="21" spans="3:11" x14ac:dyDescent="0.3">
      <c r="C21" s="47"/>
      <c r="D21" s="38">
        <v>7</v>
      </c>
    </row>
    <row r="22" spans="3:11" x14ac:dyDescent="0.3">
      <c r="C22" s="47"/>
      <c r="D22" s="38">
        <v>8</v>
      </c>
    </row>
    <row r="23" spans="3:11" x14ac:dyDescent="0.3">
      <c r="C23" s="47"/>
      <c r="D23" s="38">
        <v>9</v>
      </c>
    </row>
    <row r="24" spans="3:11" x14ac:dyDescent="0.3">
      <c r="C24" s="48"/>
      <c r="D24" s="41">
        <v>10</v>
      </c>
    </row>
    <row r="25" spans="3:11" x14ac:dyDescent="0.3">
      <c r="C25" s="46"/>
      <c r="D25" s="38"/>
    </row>
    <row r="26" spans="3:11" x14ac:dyDescent="0.3">
      <c r="C26" s="47" t="s">
        <v>263</v>
      </c>
      <c r="D26" s="38">
        <f>SUM(D15:D24)</f>
        <v>55</v>
      </c>
    </row>
    <row r="27" spans="3:11" x14ac:dyDescent="0.3">
      <c r="C27" s="47"/>
      <c r="D27" s="38"/>
    </row>
    <row r="28" spans="3:11" x14ac:dyDescent="0.3">
      <c r="C28" s="47" t="s">
        <v>194</v>
      </c>
      <c r="D28" s="38">
        <f>AVERAGE(D15:D24)</f>
        <v>5.5</v>
      </c>
    </row>
    <row r="29" spans="3:11" x14ac:dyDescent="0.3">
      <c r="C29" s="47"/>
      <c r="D29" s="38"/>
    </row>
    <row r="30" spans="3:11" x14ac:dyDescent="0.3">
      <c r="C30" s="47" t="s">
        <v>264</v>
      </c>
      <c r="D30" s="38">
        <f>COUNT(D15:D24)</f>
        <v>10</v>
      </c>
    </row>
    <row r="31" spans="3:11" x14ac:dyDescent="0.3">
      <c r="C31" s="47"/>
      <c r="D31" s="38"/>
    </row>
    <row r="32" spans="3:11" x14ac:dyDescent="0.3">
      <c r="C32" s="47" t="s">
        <v>265</v>
      </c>
      <c r="D32" s="38">
        <f>MAX(D15:D24)</f>
        <v>10</v>
      </c>
    </row>
    <row r="33" spans="3:4" x14ac:dyDescent="0.3">
      <c r="C33" s="47"/>
      <c r="D33" s="38"/>
    </row>
    <row r="34" spans="3:4" x14ac:dyDescent="0.3">
      <c r="C34" s="47" t="s">
        <v>266</v>
      </c>
      <c r="D34" s="38">
        <f>MIN(D15:D24)</f>
        <v>1</v>
      </c>
    </row>
    <row r="35" spans="3:4" x14ac:dyDescent="0.3">
      <c r="C35" s="47"/>
      <c r="D35" s="38"/>
    </row>
    <row r="36" spans="3:4" x14ac:dyDescent="0.3">
      <c r="C36" s="47"/>
      <c r="D36" s="38"/>
    </row>
    <row r="37" spans="3:4" x14ac:dyDescent="0.3">
      <c r="C37" s="47" t="s">
        <v>267</v>
      </c>
      <c r="D37" s="38">
        <f>MEDIAN(D15:D21)</f>
        <v>4</v>
      </c>
    </row>
    <row r="38" spans="3:4" x14ac:dyDescent="0.3">
      <c r="C38" s="47"/>
      <c r="D38" s="38"/>
    </row>
    <row r="39" spans="3:4" x14ac:dyDescent="0.3">
      <c r="C39" s="48" t="s">
        <v>268</v>
      </c>
      <c r="D39" s="41"/>
    </row>
  </sheetData>
  <mergeCells count="2">
    <mergeCell ref="G2:M3"/>
    <mergeCell ref="G4:M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9F745-ACC9-4456-8480-BB243C6BF4D5}">
  <dimension ref="B2:P22"/>
  <sheetViews>
    <sheetView zoomScale="91" workbookViewId="0">
      <selection activeCell="A8" sqref="A8:F23"/>
    </sheetView>
  </sheetViews>
  <sheetFormatPr defaultRowHeight="14.4" x14ac:dyDescent="0.3"/>
  <cols>
    <col min="2" max="2" width="10.44140625" customWidth="1"/>
    <col min="3" max="3" width="12.44140625" customWidth="1"/>
    <col min="4" max="4" width="23.44140625" bestFit="1" customWidth="1"/>
    <col min="5" max="5" width="11.77734375" bestFit="1" customWidth="1"/>
    <col min="6" max="6" width="17.33203125" bestFit="1" customWidth="1"/>
  </cols>
  <sheetData>
    <row r="2" spans="2:16" ht="54" customHeight="1" x14ac:dyDescent="0.3">
      <c r="J2" s="20" t="s">
        <v>104</v>
      </c>
      <c r="K2" s="21"/>
      <c r="L2" s="21"/>
      <c r="M2" s="21"/>
    </row>
    <row r="6" spans="2:16" ht="21" x14ac:dyDescent="0.4">
      <c r="C6" s="22"/>
      <c r="D6" s="22" t="s">
        <v>119</v>
      </c>
      <c r="E6" s="22"/>
      <c r="J6" t="s">
        <v>120</v>
      </c>
      <c r="K6" s="27" t="s">
        <v>121</v>
      </c>
      <c r="L6" s="27"/>
      <c r="M6" s="27"/>
      <c r="N6" s="27"/>
      <c r="O6" s="27"/>
      <c r="P6" s="27"/>
    </row>
    <row r="8" spans="2:16" s="23" customFormat="1" ht="21" x14ac:dyDescent="0.4">
      <c r="B8" s="23" t="s">
        <v>105</v>
      </c>
      <c r="C8" s="23" t="s">
        <v>62</v>
      </c>
      <c r="D8" s="23" t="s">
        <v>106</v>
      </c>
      <c r="E8" s="23" t="s">
        <v>107</v>
      </c>
      <c r="F8" s="23" t="s">
        <v>108</v>
      </c>
      <c r="K8" s="27" t="s">
        <v>122</v>
      </c>
    </row>
    <row r="9" spans="2:16" x14ac:dyDescent="0.3">
      <c r="B9">
        <v>1</v>
      </c>
      <c r="C9" s="12" t="s">
        <v>4</v>
      </c>
      <c r="D9" t="s">
        <v>5</v>
      </c>
      <c r="E9" s="24">
        <v>400</v>
      </c>
      <c r="F9" s="3" t="s">
        <v>6</v>
      </c>
    </row>
    <row r="10" spans="2:16" x14ac:dyDescent="0.3">
      <c r="B10">
        <v>2</v>
      </c>
      <c r="C10" s="12" t="s">
        <v>7</v>
      </c>
      <c r="D10" t="s">
        <v>8</v>
      </c>
      <c r="E10" s="24">
        <v>1500</v>
      </c>
      <c r="F10" s="3" t="s">
        <v>6</v>
      </c>
    </row>
    <row r="11" spans="2:16" x14ac:dyDescent="0.3">
      <c r="B11">
        <v>3</v>
      </c>
      <c r="C11" s="12" t="s">
        <v>9</v>
      </c>
      <c r="D11" t="s">
        <v>17</v>
      </c>
      <c r="E11" s="24">
        <v>200</v>
      </c>
      <c r="F11" s="3" t="s">
        <v>25</v>
      </c>
    </row>
    <row r="12" spans="2:16" x14ac:dyDescent="0.3">
      <c r="B12">
        <v>4</v>
      </c>
      <c r="C12" s="12" t="s">
        <v>10</v>
      </c>
      <c r="D12" t="s">
        <v>18</v>
      </c>
      <c r="E12" s="24">
        <v>1000</v>
      </c>
      <c r="F12" s="3" t="s">
        <v>6</v>
      </c>
    </row>
    <row r="13" spans="2:16" x14ac:dyDescent="0.3">
      <c r="B13">
        <v>5</v>
      </c>
      <c r="C13" s="12" t="s">
        <v>11</v>
      </c>
      <c r="D13" t="s">
        <v>19</v>
      </c>
      <c r="E13" s="24">
        <v>4000</v>
      </c>
      <c r="F13" s="3" t="s">
        <v>6</v>
      </c>
    </row>
    <row r="14" spans="2:16" x14ac:dyDescent="0.3">
      <c r="B14">
        <v>6</v>
      </c>
      <c r="C14" s="12" t="s">
        <v>12</v>
      </c>
      <c r="D14" t="s">
        <v>20</v>
      </c>
      <c r="E14" s="24">
        <v>3000</v>
      </c>
      <c r="F14" s="3" t="s">
        <v>6</v>
      </c>
    </row>
    <row r="15" spans="2:16" x14ac:dyDescent="0.3">
      <c r="B15">
        <v>7</v>
      </c>
      <c r="C15" s="12" t="s">
        <v>13</v>
      </c>
      <c r="D15" t="s">
        <v>21</v>
      </c>
      <c r="E15" s="24">
        <v>2500</v>
      </c>
      <c r="F15" s="3" t="s">
        <v>6</v>
      </c>
    </row>
    <row r="16" spans="2:16" x14ac:dyDescent="0.3">
      <c r="B16">
        <v>8</v>
      </c>
      <c r="C16" s="12" t="s">
        <v>14</v>
      </c>
      <c r="D16" t="s">
        <v>22</v>
      </c>
      <c r="E16" s="24">
        <v>2500</v>
      </c>
      <c r="F16" s="3" t="s">
        <v>6</v>
      </c>
    </row>
    <row r="17" spans="2:6" x14ac:dyDescent="0.3">
      <c r="B17">
        <v>9</v>
      </c>
      <c r="C17" s="12" t="s">
        <v>15</v>
      </c>
      <c r="D17" t="s">
        <v>23</v>
      </c>
      <c r="E17" s="24">
        <v>700</v>
      </c>
      <c r="F17" s="3" t="s">
        <v>6</v>
      </c>
    </row>
    <row r="18" spans="2:6" x14ac:dyDescent="0.3">
      <c r="B18">
        <v>10</v>
      </c>
      <c r="C18" s="12" t="s">
        <v>16</v>
      </c>
      <c r="D18" t="s">
        <v>24</v>
      </c>
      <c r="E18" s="24">
        <v>500</v>
      </c>
      <c r="F18" s="3" t="s">
        <v>6</v>
      </c>
    </row>
    <row r="19" spans="2:6" x14ac:dyDescent="0.3">
      <c r="B19">
        <v>11</v>
      </c>
      <c r="C19" s="12" t="s">
        <v>109</v>
      </c>
      <c r="D19" t="s">
        <v>113</v>
      </c>
      <c r="E19" s="26">
        <v>5000</v>
      </c>
      <c r="F19" t="s">
        <v>117</v>
      </c>
    </row>
    <row r="20" spans="2:6" x14ac:dyDescent="0.3">
      <c r="B20">
        <v>12</v>
      </c>
      <c r="C20" s="12" t="s">
        <v>110</v>
      </c>
      <c r="D20" t="s">
        <v>114</v>
      </c>
      <c r="E20" s="26">
        <v>1700</v>
      </c>
      <c r="F20" t="s">
        <v>118</v>
      </c>
    </row>
    <row r="21" spans="2:6" x14ac:dyDescent="0.3">
      <c r="B21">
        <v>13</v>
      </c>
      <c r="C21" s="12" t="s">
        <v>111</v>
      </c>
      <c r="D21" t="s">
        <v>115</v>
      </c>
      <c r="E21" s="25">
        <v>7000</v>
      </c>
      <c r="F21" s="3" t="s">
        <v>25</v>
      </c>
    </row>
    <row r="22" spans="2:6" x14ac:dyDescent="0.3">
      <c r="B22">
        <v>14</v>
      </c>
      <c r="C22" s="12" t="s">
        <v>112</v>
      </c>
      <c r="D22" t="s">
        <v>116</v>
      </c>
      <c r="E22" s="25">
        <v>2000</v>
      </c>
      <c r="F22" s="3" t="s">
        <v>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91032-F856-4AD2-84D2-F8FFEAABA83F}">
  <dimension ref="B2:U14"/>
  <sheetViews>
    <sheetView topLeftCell="E1" workbookViewId="0">
      <selection activeCell="I20" sqref="I20"/>
    </sheetView>
  </sheetViews>
  <sheetFormatPr defaultRowHeight="14.4" x14ac:dyDescent="0.3"/>
  <cols>
    <col min="2" max="2" width="13.77734375" customWidth="1"/>
    <col min="3" max="3" width="14.6640625" customWidth="1"/>
    <col min="4" max="4" width="17.33203125" customWidth="1"/>
    <col min="5" max="5" width="21.44140625" customWidth="1"/>
    <col min="6" max="6" width="10.44140625" bestFit="1" customWidth="1"/>
    <col min="7" max="7" width="42.33203125" bestFit="1" customWidth="1"/>
    <col min="8" max="8" width="12.33203125" bestFit="1" customWidth="1"/>
    <col min="15" max="15" width="20.77734375" bestFit="1" customWidth="1"/>
    <col min="16" max="17" width="16.5546875" customWidth="1"/>
    <col min="19" max="19" width="13.6640625" bestFit="1" customWidth="1"/>
    <col min="20" max="20" width="16.77734375" customWidth="1"/>
  </cols>
  <sheetData>
    <row r="2" spans="2:21" ht="28.8" x14ac:dyDescent="0.55000000000000004">
      <c r="M2" s="28"/>
      <c r="N2" s="29" t="s">
        <v>123</v>
      </c>
      <c r="O2" s="28"/>
      <c r="P2" s="28"/>
      <c r="Q2" s="28"/>
      <c r="R2" s="28"/>
      <c r="S2" s="28"/>
      <c r="T2" s="28"/>
      <c r="U2" s="28"/>
    </row>
    <row r="3" spans="2:21" ht="21" x14ac:dyDescent="0.4">
      <c r="G3" s="50" t="s">
        <v>195</v>
      </c>
      <c r="H3" s="50"/>
      <c r="I3" s="50"/>
      <c r="M3" s="28"/>
      <c r="N3" s="28"/>
      <c r="O3" s="28"/>
      <c r="P3" s="28"/>
      <c r="Q3" s="28"/>
      <c r="R3" s="28"/>
      <c r="S3" s="28"/>
      <c r="T3" s="28"/>
      <c r="U3" s="28"/>
    </row>
    <row r="6" spans="2:21" ht="25.8" x14ac:dyDescent="0.5">
      <c r="D6" s="34" t="s">
        <v>130</v>
      </c>
      <c r="E6" s="1"/>
      <c r="N6" t="s">
        <v>131</v>
      </c>
      <c r="P6" s="1"/>
      <c r="Q6" s="1"/>
      <c r="R6" s="35" t="s">
        <v>132</v>
      </c>
      <c r="S6" s="1"/>
    </row>
    <row r="7" spans="2:21" x14ac:dyDescent="0.3">
      <c r="T7" t="s">
        <v>149</v>
      </c>
    </row>
    <row r="8" spans="2:21" s="27" customFormat="1" ht="21" x14ac:dyDescent="0.4">
      <c r="C8" s="33" t="s">
        <v>124</v>
      </c>
      <c r="D8" s="33" t="s">
        <v>125</v>
      </c>
      <c r="E8" s="33" t="s">
        <v>126</v>
      </c>
      <c r="F8" s="33" t="s">
        <v>127</v>
      </c>
      <c r="G8" s="33"/>
      <c r="H8" s="33" t="s">
        <v>193</v>
      </c>
    </row>
    <row r="9" spans="2:21" ht="21" x14ac:dyDescent="0.4">
      <c r="C9" s="30">
        <v>22</v>
      </c>
      <c r="D9" s="31">
        <v>570</v>
      </c>
      <c r="E9" s="31">
        <v>12</v>
      </c>
      <c r="F9" s="32">
        <v>90</v>
      </c>
      <c r="G9" s="38"/>
      <c r="H9" s="38">
        <v>1</v>
      </c>
      <c r="N9" s="33" t="s">
        <v>105</v>
      </c>
      <c r="O9" s="33" t="s">
        <v>133</v>
      </c>
      <c r="P9" s="33" t="s">
        <v>134</v>
      </c>
      <c r="Q9" s="33" t="s">
        <v>147</v>
      </c>
      <c r="R9" s="33" t="s">
        <v>135</v>
      </c>
      <c r="S9" s="33" t="s">
        <v>136</v>
      </c>
      <c r="T9" s="36" t="s">
        <v>146</v>
      </c>
    </row>
    <row r="10" spans="2:21" x14ac:dyDescent="0.3">
      <c r="C10" s="37">
        <v>44</v>
      </c>
      <c r="D10">
        <v>350</v>
      </c>
      <c r="E10">
        <v>18</v>
      </c>
      <c r="F10" s="38">
        <v>10</v>
      </c>
      <c r="G10" s="38"/>
      <c r="H10" s="38">
        <v>2</v>
      </c>
      <c r="N10" s="30">
        <v>1</v>
      </c>
      <c r="O10" s="31" t="s">
        <v>137</v>
      </c>
      <c r="P10" s="31" t="s">
        <v>142</v>
      </c>
      <c r="Q10" s="31">
        <v>200</v>
      </c>
      <c r="R10" s="31">
        <v>2</v>
      </c>
      <c r="S10" s="31">
        <v>300</v>
      </c>
      <c r="T10" s="32">
        <f>( (S10*R10) +Q10)</f>
        <v>800</v>
      </c>
    </row>
    <row r="11" spans="2:21" x14ac:dyDescent="0.3">
      <c r="B11" t="s">
        <v>129</v>
      </c>
      <c r="C11" s="37">
        <f>(C9+C10)</f>
        <v>66</v>
      </c>
      <c r="D11">
        <f>(D9-D10)</f>
        <v>220</v>
      </c>
      <c r="E11">
        <f>(E9*E10)</f>
        <v>216</v>
      </c>
      <c r="F11" s="38">
        <f>(F9/F10)</f>
        <v>9</v>
      </c>
      <c r="G11" s="38"/>
      <c r="H11" s="38">
        <v>3</v>
      </c>
      <c r="N11" s="37">
        <v>2</v>
      </c>
      <c r="O11" t="s">
        <v>138</v>
      </c>
      <c r="P11" t="s">
        <v>145</v>
      </c>
      <c r="Q11">
        <v>40</v>
      </c>
      <c r="R11">
        <v>3</v>
      </c>
      <c r="S11">
        <v>300</v>
      </c>
      <c r="T11" s="38">
        <f>((S11*R11)+Q11)</f>
        <v>940</v>
      </c>
    </row>
    <row r="12" spans="2:21" x14ac:dyDescent="0.3">
      <c r="B12" t="s">
        <v>128</v>
      </c>
      <c r="C12" s="39">
        <f>SUM(C9,C10)</f>
        <v>66</v>
      </c>
      <c r="D12" s="40"/>
      <c r="E12" s="40">
        <f>PRODUCT(E9,E10)</f>
        <v>216</v>
      </c>
      <c r="F12" s="41"/>
      <c r="G12" s="41"/>
      <c r="H12" s="41">
        <v>4</v>
      </c>
      <c r="N12" s="37">
        <v>3</v>
      </c>
      <c r="O12" t="s">
        <v>139</v>
      </c>
      <c r="P12" t="s">
        <v>144</v>
      </c>
      <c r="Q12">
        <v>50</v>
      </c>
      <c r="R12">
        <v>1</v>
      </c>
      <c r="S12">
        <v>300</v>
      </c>
      <c r="T12" s="38">
        <v>350</v>
      </c>
    </row>
    <row r="13" spans="2:21" ht="21" x14ac:dyDescent="0.3">
      <c r="G13" s="97" t="s">
        <v>196</v>
      </c>
      <c r="H13">
        <f>AVERAGE(H9:H12)</f>
        <v>2.5</v>
      </c>
      <c r="N13" s="37">
        <v>4</v>
      </c>
      <c r="O13" t="s">
        <v>140</v>
      </c>
      <c r="P13" t="s">
        <v>143</v>
      </c>
      <c r="Q13">
        <v>70</v>
      </c>
      <c r="R13">
        <v>4</v>
      </c>
      <c r="S13">
        <v>300</v>
      </c>
      <c r="T13" s="38">
        <v>1270</v>
      </c>
    </row>
    <row r="14" spans="2:21" x14ac:dyDescent="0.3">
      <c r="N14" s="39">
        <v>5</v>
      </c>
      <c r="O14" s="40" t="s">
        <v>141</v>
      </c>
      <c r="P14" s="40" t="s">
        <v>148</v>
      </c>
      <c r="Q14" s="40">
        <v>250</v>
      </c>
      <c r="R14" s="40">
        <v>5</v>
      </c>
      <c r="S14" s="40">
        <v>300</v>
      </c>
      <c r="T14" s="41">
        <v>1750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D2E3-B7CC-4FC0-B059-EF3253C98C6D}">
  <dimension ref="B1:W15"/>
  <sheetViews>
    <sheetView zoomScale="107" zoomScaleNormal="107" workbookViewId="0">
      <selection activeCell="V8" sqref="V8"/>
    </sheetView>
  </sheetViews>
  <sheetFormatPr defaultRowHeight="14.4" x14ac:dyDescent="0.3"/>
  <cols>
    <col min="3" max="3" width="8.88671875" style="3"/>
    <col min="4" max="4" width="10.21875" style="3" bestFit="1" customWidth="1"/>
    <col min="5" max="5" width="31.77734375" bestFit="1" customWidth="1"/>
    <col min="6" max="6" width="19.21875" bestFit="1" customWidth="1"/>
    <col min="7" max="7" width="23.109375" style="3" bestFit="1" customWidth="1"/>
    <col min="8" max="8" width="20" style="51" bestFit="1" customWidth="1"/>
    <col min="9" max="9" width="22.44140625" bestFit="1" customWidth="1"/>
    <col min="10" max="10" width="7" customWidth="1"/>
    <col min="11" max="11" width="8.88671875" style="3"/>
    <col min="12" max="12" width="11.109375" style="3" customWidth="1"/>
    <col min="13" max="13" width="11.109375" customWidth="1"/>
    <col min="14" max="14" width="13.109375" customWidth="1"/>
    <col min="15" max="15" width="11.109375" style="58" bestFit="1" customWidth="1"/>
    <col min="16" max="16" width="14" style="3" bestFit="1" customWidth="1"/>
    <col min="17" max="17" width="14" style="3" customWidth="1"/>
    <col min="19" max="19" width="191.109375" bestFit="1" customWidth="1"/>
    <col min="21" max="21" width="84.5546875" bestFit="1" customWidth="1"/>
    <col min="22" max="22" width="27.21875" bestFit="1" customWidth="1"/>
  </cols>
  <sheetData>
    <row r="1" spans="2:23" x14ac:dyDescent="0.3">
      <c r="M1" s="3"/>
      <c r="N1" s="3"/>
    </row>
    <row r="2" spans="2:23" ht="14.4" customHeight="1" x14ac:dyDescent="0.3">
      <c r="F2" s="65" t="s">
        <v>150</v>
      </c>
      <c r="G2" s="65"/>
      <c r="H2" s="65"/>
      <c r="I2" s="65"/>
      <c r="J2" s="65"/>
      <c r="K2" s="65"/>
      <c r="M2" s="3"/>
      <c r="N2" s="3"/>
    </row>
    <row r="3" spans="2:23" ht="21" customHeight="1" x14ac:dyDescent="0.4">
      <c r="F3" s="65"/>
      <c r="G3" s="65"/>
      <c r="H3" s="65"/>
      <c r="I3" s="65"/>
      <c r="J3" s="65"/>
      <c r="K3" s="65"/>
      <c r="M3" s="3"/>
      <c r="N3" s="3"/>
      <c r="S3" s="50" t="s">
        <v>169</v>
      </c>
      <c r="T3" s="44"/>
      <c r="U3" s="44"/>
      <c r="V3" s="44"/>
      <c r="W3" s="44"/>
    </row>
    <row r="4" spans="2:23" ht="14.4" customHeight="1" x14ac:dyDescent="0.3">
      <c r="F4" s="65"/>
      <c r="G4" s="65"/>
      <c r="H4" s="65"/>
      <c r="I4" s="65"/>
      <c r="J4" s="65"/>
      <c r="K4" s="65"/>
      <c r="M4" s="3"/>
      <c r="N4" s="3"/>
      <c r="S4" s="49" t="str">
        <f>LOWER(COQ1)</f>
        <v/>
      </c>
    </row>
    <row r="5" spans="2:23" ht="21" x14ac:dyDescent="0.4">
      <c r="M5" s="3"/>
      <c r="N5" s="3"/>
      <c r="O5" s="68"/>
      <c r="P5" s="98"/>
      <c r="Q5" s="98"/>
      <c r="S5" s="50" t="s">
        <v>175</v>
      </c>
      <c r="U5" s="45" t="s">
        <v>190</v>
      </c>
      <c r="V5" t="s">
        <v>174</v>
      </c>
    </row>
    <row r="6" spans="2:23" ht="21" x14ac:dyDescent="0.4">
      <c r="M6" s="3"/>
      <c r="N6" s="3"/>
      <c r="S6" s="50" t="s">
        <v>178</v>
      </c>
    </row>
    <row r="7" spans="2:23" ht="21" x14ac:dyDescent="0.4">
      <c r="M7" s="3"/>
      <c r="N7" s="3"/>
      <c r="S7" s="50" t="s">
        <v>176</v>
      </c>
      <c r="U7" t="s">
        <v>191</v>
      </c>
      <c r="V7" t="s">
        <v>192</v>
      </c>
    </row>
    <row r="8" spans="2:23" ht="21" x14ac:dyDescent="0.4">
      <c r="M8" s="3"/>
      <c r="N8" s="3"/>
      <c r="S8" s="50" t="s">
        <v>177</v>
      </c>
      <c r="U8" t="s">
        <v>189</v>
      </c>
      <c r="V8" t="str">
        <f>TRIM(U8)</f>
        <v>Nikita is very sweet and kind .</v>
      </c>
    </row>
    <row r="9" spans="2:23" ht="21" x14ac:dyDescent="0.35">
      <c r="M9" s="3"/>
      <c r="N9" s="3"/>
      <c r="O9" s="63"/>
      <c r="P9" s="99"/>
      <c r="Q9" s="102"/>
      <c r="R9" s="42"/>
      <c r="S9" s="62" t="s">
        <v>188</v>
      </c>
    </row>
    <row r="10" spans="2:23" s="97" customFormat="1" ht="43.8" customHeight="1" x14ac:dyDescent="0.4">
      <c r="B10" s="92" t="s">
        <v>151</v>
      </c>
      <c r="C10" s="93" t="s">
        <v>152</v>
      </c>
      <c r="D10" s="93" t="s">
        <v>153</v>
      </c>
      <c r="E10" s="92" t="s">
        <v>160</v>
      </c>
      <c r="F10" s="92" t="s">
        <v>154</v>
      </c>
      <c r="G10" s="93" t="s">
        <v>155</v>
      </c>
      <c r="H10" s="92" t="s">
        <v>156</v>
      </c>
      <c r="I10" s="92" t="s">
        <v>173</v>
      </c>
      <c r="J10" s="93" t="s">
        <v>157</v>
      </c>
      <c r="K10" s="93" t="s">
        <v>158</v>
      </c>
      <c r="L10" s="93" t="s">
        <v>159</v>
      </c>
      <c r="M10" s="93" t="s">
        <v>179</v>
      </c>
      <c r="N10" s="93" t="s">
        <v>180</v>
      </c>
      <c r="O10" s="94" t="s">
        <v>183</v>
      </c>
      <c r="P10" s="101" t="s">
        <v>184</v>
      </c>
      <c r="Q10" s="103"/>
      <c r="R10" s="95"/>
      <c r="S10" s="96" t="s">
        <v>187</v>
      </c>
    </row>
    <row r="11" spans="2:23" s="79" customFormat="1" ht="21" x14ac:dyDescent="0.4">
      <c r="B11" s="70" t="s">
        <v>170</v>
      </c>
      <c r="C11" s="71" t="s">
        <v>161</v>
      </c>
      <c r="D11" s="72" t="s">
        <v>40</v>
      </c>
      <c r="E11" s="73" t="str">
        <f>CONCATENATE(B11," ",C11," ",D11)</f>
        <v>Mrs . Nikita Gaondhare</v>
      </c>
      <c r="F11" s="73" t="str">
        <f>LOWER(E11)</f>
        <v>mrs . nikita gaondhare</v>
      </c>
      <c r="G11" s="74" t="str">
        <f>UPPER(C11)</f>
        <v>NIKITA</v>
      </c>
      <c r="H11" s="74" t="str">
        <f>PROPER(G11)</f>
        <v>Nikita</v>
      </c>
      <c r="I11" s="75">
        <f>LEN(C11)</f>
        <v>6</v>
      </c>
      <c r="J11" s="74" t="str">
        <f>LEFT(H11,3)</f>
        <v>Nik</v>
      </c>
      <c r="K11" s="76" t="str">
        <f>RIGHT(H11)</f>
        <v>a</v>
      </c>
      <c r="L11" s="74" t="str">
        <f>MID(G11,2,3)</f>
        <v>IKI</v>
      </c>
      <c r="M11" s="77">
        <f>FIND("a",H11)</f>
        <v>6</v>
      </c>
      <c r="N11" s="77">
        <f>SEARCH("I",H11)</f>
        <v>2</v>
      </c>
      <c r="O11" s="78" t="str">
        <f>REPLACE(H11,3,1,"m")</f>
        <v>Nimita</v>
      </c>
      <c r="P11" s="71" t="str">
        <f>SUBSTITUTE(H11,"k","l",1)</f>
        <v>Nilita</v>
      </c>
      <c r="Q11" s="100"/>
      <c r="S11" s="50" t="s">
        <v>182</v>
      </c>
    </row>
    <row r="12" spans="2:23" s="79" customFormat="1" ht="21" x14ac:dyDescent="0.4">
      <c r="B12" s="80" t="s">
        <v>170</v>
      </c>
      <c r="C12" s="81" t="s">
        <v>162</v>
      </c>
      <c r="D12" s="77" t="s">
        <v>163</v>
      </c>
      <c r="E12" s="82" t="str">
        <f t="shared" ref="E12:E15" si="0">CONCATENATE(B12," ",C12," ",D12)</f>
        <v>Mrs . Shital Shaha</v>
      </c>
      <c r="F12" s="82" t="str">
        <f t="shared" ref="F12:F15" si="1">LOWER(E12)</f>
        <v>mrs . shital shaha</v>
      </c>
      <c r="G12" s="83" t="str">
        <f t="shared" ref="G12:G15" si="2">UPPER(C12)</f>
        <v>SHITAL</v>
      </c>
      <c r="H12" s="83" t="str">
        <f t="shared" ref="H12:H15" si="3">PROPER(G12)</f>
        <v>Shital</v>
      </c>
      <c r="I12" s="78">
        <f t="shared" ref="I12:I15" si="4">LEN(C12)</f>
        <v>6</v>
      </c>
      <c r="J12" s="83" t="str">
        <f t="shared" ref="J12:J15" si="5">LEFT(H12,3)</f>
        <v>Shi</v>
      </c>
      <c r="K12" s="76" t="str">
        <f t="shared" ref="K12:K15" si="6">RIGHT(H12)</f>
        <v>l</v>
      </c>
      <c r="L12" s="83" t="str">
        <f t="shared" ref="L12:L15" si="7">MID(G12,2,3)</f>
        <v>HIT</v>
      </c>
      <c r="M12" s="77">
        <f t="shared" ref="M12:M15" si="8">FIND("a",H12)</f>
        <v>5</v>
      </c>
      <c r="N12" s="77">
        <f t="shared" ref="N12" si="9">SEARCH("I",H12)</f>
        <v>3</v>
      </c>
      <c r="O12" s="78" t="str">
        <f>REPLACE(H12,2,1,"a")</f>
        <v>Saital</v>
      </c>
      <c r="P12" s="81" t="str">
        <f t="shared" ref="P12:P15" si="10">SUBSTITUTE(H12,"k","l",1)</f>
        <v>Shital</v>
      </c>
      <c r="Q12" s="100"/>
      <c r="S12" s="50" t="s">
        <v>185</v>
      </c>
    </row>
    <row r="13" spans="2:23" s="79" customFormat="1" ht="15.6" x14ac:dyDescent="0.3">
      <c r="B13" s="80" t="s">
        <v>171</v>
      </c>
      <c r="C13" s="81" t="s">
        <v>164</v>
      </c>
      <c r="D13" s="77" t="s">
        <v>165</v>
      </c>
      <c r="E13" s="82" t="str">
        <f t="shared" si="0"/>
        <v>Mr . Rajesh Joshi</v>
      </c>
      <c r="F13" s="82" t="str">
        <f t="shared" si="1"/>
        <v>mr . rajesh joshi</v>
      </c>
      <c r="G13" s="83" t="str">
        <f t="shared" si="2"/>
        <v>RAJESH</v>
      </c>
      <c r="H13" s="83" t="str">
        <f t="shared" si="3"/>
        <v>Rajesh</v>
      </c>
      <c r="I13" s="78">
        <f t="shared" si="4"/>
        <v>6</v>
      </c>
      <c r="J13" s="83" t="str">
        <f t="shared" si="5"/>
        <v>Raj</v>
      </c>
      <c r="K13" s="76" t="str">
        <f t="shared" si="6"/>
        <v>h</v>
      </c>
      <c r="L13" s="83" t="str">
        <f t="shared" si="7"/>
        <v>AJE</v>
      </c>
      <c r="M13" s="77">
        <f t="shared" si="8"/>
        <v>2</v>
      </c>
      <c r="N13" s="77">
        <f>SEARCH("E",H13)</f>
        <v>4</v>
      </c>
      <c r="O13" s="78" t="str">
        <f t="shared" ref="O13:O15" si="11">REPLACE(H13,2,1,"a")</f>
        <v>Rajesh</v>
      </c>
      <c r="P13" s="81" t="str">
        <f t="shared" si="10"/>
        <v>Rajesh</v>
      </c>
      <c r="Q13" s="100"/>
    </row>
    <row r="14" spans="2:23" s="79" customFormat="1" ht="15.6" x14ac:dyDescent="0.3">
      <c r="B14" s="80" t="s">
        <v>170</v>
      </c>
      <c r="C14" s="81" t="s">
        <v>166</v>
      </c>
      <c r="D14" s="77" t="s">
        <v>167</v>
      </c>
      <c r="E14" s="82" t="str">
        <f>CONCATENATE(B14," ",C14," ",D14)</f>
        <v>Mrs . Seema Varma</v>
      </c>
      <c r="F14" s="82" t="str">
        <f t="shared" si="1"/>
        <v>mrs . seema varma</v>
      </c>
      <c r="G14" s="83" t="str">
        <f t="shared" si="2"/>
        <v>SEEMA</v>
      </c>
      <c r="H14" s="83" t="str">
        <f t="shared" si="3"/>
        <v>Seema</v>
      </c>
      <c r="I14" s="78">
        <f t="shared" si="4"/>
        <v>5</v>
      </c>
      <c r="J14" s="83" t="str">
        <f t="shared" si="5"/>
        <v>See</v>
      </c>
      <c r="K14" s="76" t="str">
        <f t="shared" si="6"/>
        <v>a</v>
      </c>
      <c r="L14" s="83" t="str">
        <f t="shared" si="7"/>
        <v>EEM</v>
      </c>
      <c r="M14" s="77">
        <f t="shared" si="8"/>
        <v>5</v>
      </c>
      <c r="N14" s="77">
        <f t="shared" ref="N14" si="12">SEARCH("E",H14)</f>
        <v>2</v>
      </c>
      <c r="O14" s="78" t="str">
        <f t="shared" si="11"/>
        <v>Saema</v>
      </c>
      <c r="P14" s="81" t="str">
        <f t="shared" si="10"/>
        <v>Seema</v>
      </c>
      <c r="Q14" s="100"/>
    </row>
    <row r="15" spans="2:23" s="79" customFormat="1" ht="15.6" x14ac:dyDescent="0.3">
      <c r="B15" s="84" t="s">
        <v>172</v>
      </c>
      <c r="C15" s="85" t="s">
        <v>181</v>
      </c>
      <c r="D15" s="86" t="s">
        <v>168</v>
      </c>
      <c r="E15" s="87" t="str">
        <f t="shared" si="0"/>
        <v xml:space="preserve"> Mr . Udita Koli</v>
      </c>
      <c r="F15" s="87" t="str">
        <f t="shared" si="1"/>
        <v xml:space="preserve"> mr . udita koli</v>
      </c>
      <c r="G15" s="88" t="str">
        <f t="shared" si="2"/>
        <v>UDITA</v>
      </c>
      <c r="H15" s="88" t="str">
        <f t="shared" si="3"/>
        <v>Udita</v>
      </c>
      <c r="I15" s="89">
        <f t="shared" si="4"/>
        <v>5</v>
      </c>
      <c r="J15" s="88" t="str">
        <f t="shared" si="5"/>
        <v>Udi</v>
      </c>
      <c r="K15" s="90" t="str">
        <f t="shared" si="6"/>
        <v>a</v>
      </c>
      <c r="L15" s="88" t="str">
        <f t="shared" si="7"/>
        <v>DIT</v>
      </c>
      <c r="M15" s="88">
        <f t="shared" si="8"/>
        <v>5</v>
      </c>
      <c r="N15" s="88">
        <f>SEARCH("u",H15)</f>
        <v>1</v>
      </c>
      <c r="O15" s="90" t="str">
        <f t="shared" si="11"/>
        <v>Uaita</v>
      </c>
      <c r="P15" s="85" t="str">
        <f t="shared" si="10"/>
        <v>Udita</v>
      </c>
      <c r="Q15" s="100"/>
    </row>
  </sheetData>
  <mergeCells count="1">
    <mergeCell ref="F2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72BCE-42C4-4EC5-BDD3-23D980033328}">
  <dimension ref="A1:R17"/>
  <sheetViews>
    <sheetView topLeftCell="J1" zoomScale="63" workbookViewId="0">
      <selection activeCell="P18" sqref="P18"/>
    </sheetView>
  </sheetViews>
  <sheetFormatPr defaultRowHeight="14.4" x14ac:dyDescent="0.3"/>
  <cols>
    <col min="1" max="1" width="11.88671875" style="3" customWidth="1"/>
    <col min="2" max="2" width="13.44140625" style="3" bestFit="1" customWidth="1"/>
    <col min="3" max="3" width="12.44140625" style="3" bestFit="1" customWidth="1"/>
    <col min="4" max="4" width="13.6640625" style="3" bestFit="1" customWidth="1"/>
    <col min="5" max="5" width="8.88671875" style="58"/>
    <col min="6" max="6" width="8.88671875" style="3"/>
    <col min="7" max="7" width="12" style="3" bestFit="1" customWidth="1"/>
    <col min="8" max="8" width="12.33203125" style="3" customWidth="1"/>
    <col min="9" max="9" width="20.88671875" bestFit="1" customWidth="1"/>
    <col min="10" max="10" width="34.5546875" style="58" bestFit="1" customWidth="1"/>
    <col min="11" max="11" width="83.109375" style="58" bestFit="1" customWidth="1"/>
    <col min="12" max="12" width="80.88671875" style="3" bestFit="1" customWidth="1"/>
    <col min="17" max="17" width="55.88671875" bestFit="1" customWidth="1"/>
  </cols>
  <sheetData>
    <row r="1" spans="1:18" ht="21" x14ac:dyDescent="0.4">
      <c r="I1" s="66" t="s">
        <v>186</v>
      </c>
      <c r="J1" s="66"/>
      <c r="K1" s="66"/>
      <c r="L1" s="66"/>
      <c r="M1" s="66"/>
      <c r="N1" s="66"/>
      <c r="O1" s="66"/>
      <c r="Q1" s="113"/>
    </row>
    <row r="2" spans="1:18" ht="25.8" customHeight="1" x14ac:dyDescent="0.4">
      <c r="I2" s="66"/>
      <c r="J2" s="66"/>
      <c r="K2" s="66"/>
      <c r="L2" s="66"/>
      <c r="M2" s="66"/>
      <c r="N2" s="66"/>
      <c r="O2" s="66"/>
      <c r="Q2" s="113" t="s">
        <v>237</v>
      </c>
      <c r="R2" s="45"/>
    </row>
    <row r="3" spans="1:18" ht="21" x14ac:dyDescent="0.4">
      <c r="I3" s="66"/>
      <c r="J3" s="66"/>
      <c r="K3" s="66"/>
      <c r="L3" s="66"/>
      <c r="M3" s="66"/>
      <c r="N3" s="66"/>
      <c r="O3" s="66"/>
      <c r="Q3" s="113" t="s">
        <v>238</v>
      </c>
      <c r="R3" s="45"/>
    </row>
    <row r="4" spans="1:18" ht="21" x14ac:dyDescent="0.4">
      <c r="I4" s="66"/>
      <c r="J4" s="66"/>
      <c r="K4" s="66"/>
      <c r="L4" s="66"/>
      <c r="M4" s="66"/>
      <c r="N4" s="66"/>
      <c r="O4" s="66"/>
      <c r="Q4" s="113" t="s">
        <v>239</v>
      </c>
    </row>
    <row r="7" spans="1:18" s="23" customFormat="1" ht="34.200000000000003" customHeight="1" x14ac:dyDescent="0.35">
      <c r="A7" s="114" t="s">
        <v>26</v>
      </c>
      <c r="B7" s="114" t="s">
        <v>197</v>
      </c>
      <c r="C7" s="114" t="s">
        <v>198</v>
      </c>
      <c r="D7" s="114" t="s">
        <v>199</v>
      </c>
      <c r="E7" s="115" t="s">
        <v>200</v>
      </c>
      <c r="F7" s="114" t="s">
        <v>201</v>
      </c>
      <c r="G7" s="114" t="s">
        <v>202</v>
      </c>
      <c r="H7" s="114" t="s">
        <v>233</v>
      </c>
      <c r="I7" s="116" t="s">
        <v>234</v>
      </c>
      <c r="J7" s="115" t="s">
        <v>235</v>
      </c>
      <c r="K7" s="117" t="s">
        <v>236</v>
      </c>
      <c r="L7" s="120" t="s">
        <v>240</v>
      </c>
    </row>
    <row r="8" spans="1:18" ht="19.2" customHeight="1" x14ac:dyDescent="0.3">
      <c r="A8" s="52">
        <v>1</v>
      </c>
      <c r="B8" s="104" t="s">
        <v>203</v>
      </c>
      <c r="C8" s="52" t="s">
        <v>213</v>
      </c>
      <c r="D8" s="104" t="s">
        <v>223</v>
      </c>
      <c r="E8" s="55" t="s">
        <v>229</v>
      </c>
      <c r="F8" s="104">
        <v>35</v>
      </c>
      <c r="G8" s="108">
        <v>45352</v>
      </c>
      <c r="H8" s="104" t="s">
        <v>232</v>
      </c>
      <c r="I8" s="30" t="b">
        <f>(F8&gt;25)</f>
        <v>1</v>
      </c>
      <c r="J8" s="55" t="str">
        <f>IF(F8&gt;30,"Bonus","No Bonus")</f>
        <v>Bonus</v>
      </c>
      <c r="K8" s="59" t="str">
        <f>IF(AND(D8="IT",H8="India"),"Include","Exclude")</f>
        <v>Exclude</v>
      </c>
      <c r="L8" s="52" t="str">
        <f>IF(OR(E8="Female",H8="United State"),"Include","Exclude")</f>
        <v>Include</v>
      </c>
    </row>
    <row r="9" spans="1:18" ht="16.8" customHeight="1" x14ac:dyDescent="0.3">
      <c r="A9" s="53">
        <v>2</v>
      </c>
      <c r="B9" s="98" t="s">
        <v>204</v>
      </c>
      <c r="C9" s="53" t="s">
        <v>214</v>
      </c>
      <c r="D9" s="98" t="s">
        <v>223</v>
      </c>
      <c r="E9" s="56" t="s">
        <v>230</v>
      </c>
      <c r="F9" s="98">
        <v>24</v>
      </c>
      <c r="G9" s="109">
        <v>45324</v>
      </c>
      <c r="H9" s="105" t="s">
        <v>31</v>
      </c>
      <c r="I9" s="37" t="b">
        <f t="shared" ref="I9:I17" si="0">(F9&gt;25)</f>
        <v>0</v>
      </c>
      <c r="J9" s="56" t="str">
        <f t="shared" ref="J9:J17" si="1">IF(F9&gt;30,"Bonus","No Bonus")</f>
        <v>No Bonus</v>
      </c>
      <c r="K9" s="60" t="str">
        <f t="shared" ref="K9:K17" si="2">IF(AND(D9="IT",H9="India"),"Include","Exclude")</f>
        <v>Include</v>
      </c>
      <c r="L9" s="53" t="str">
        <f t="shared" ref="L9:L17" si="3">IF(OR(E9="Female",H9="United State"),"Include","Exclude")</f>
        <v>Include</v>
      </c>
    </row>
    <row r="10" spans="1:18" ht="21.6" customHeight="1" x14ac:dyDescent="0.3">
      <c r="A10" s="53">
        <v>3</v>
      </c>
      <c r="B10" s="105" t="s">
        <v>205</v>
      </c>
      <c r="C10" s="107" t="s">
        <v>215</v>
      </c>
      <c r="D10" s="98" t="s">
        <v>223</v>
      </c>
      <c r="E10" s="56" t="s">
        <v>229</v>
      </c>
      <c r="F10" s="98">
        <v>25</v>
      </c>
      <c r="G10" s="109">
        <v>45476</v>
      </c>
      <c r="H10" s="105" t="s">
        <v>31</v>
      </c>
      <c r="I10" s="37" t="b">
        <f t="shared" si="0"/>
        <v>0</v>
      </c>
      <c r="J10" s="56" t="str">
        <f t="shared" si="1"/>
        <v>No Bonus</v>
      </c>
      <c r="K10" s="60" t="str">
        <f t="shared" si="2"/>
        <v>Include</v>
      </c>
      <c r="L10" s="53" t="str">
        <f t="shared" si="3"/>
        <v>Exclude</v>
      </c>
    </row>
    <row r="11" spans="1:18" ht="18" customHeight="1" x14ac:dyDescent="0.3">
      <c r="A11" s="53">
        <v>4</v>
      </c>
      <c r="B11" s="105" t="s">
        <v>206</v>
      </c>
      <c r="C11" s="107" t="s">
        <v>216</v>
      </c>
      <c r="D11" s="105" t="s">
        <v>224</v>
      </c>
      <c r="E11" s="56" t="s">
        <v>230</v>
      </c>
      <c r="F11" s="105">
        <v>28</v>
      </c>
      <c r="G11" s="109">
        <v>45416</v>
      </c>
      <c r="H11" s="105" t="s">
        <v>31</v>
      </c>
      <c r="I11" s="37" t="b">
        <f t="shared" si="0"/>
        <v>1</v>
      </c>
      <c r="J11" s="56" t="str">
        <f t="shared" si="1"/>
        <v>No Bonus</v>
      </c>
      <c r="K11" s="60" t="str">
        <f t="shared" si="2"/>
        <v>Exclude</v>
      </c>
      <c r="L11" s="53" t="str">
        <f t="shared" si="3"/>
        <v>Include</v>
      </c>
    </row>
    <row r="12" spans="1:18" ht="18" customHeight="1" x14ac:dyDescent="0.3">
      <c r="A12" s="53">
        <v>5</v>
      </c>
      <c r="B12" s="105" t="s">
        <v>207</v>
      </c>
      <c r="C12" s="107" t="s">
        <v>217</v>
      </c>
      <c r="D12" s="105" t="s">
        <v>225</v>
      </c>
      <c r="E12" s="56" t="s">
        <v>229</v>
      </c>
      <c r="F12" s="105">
        <v>38</v>
      </c>
      <c r="G12" s="109">
        <v>45356</v>
      </c>
      <c r="H12" s="105" t="s">
        <v>31</v>
      </c>
      <c r="I12" s="37" t="b">
        <f t="shared" si="0"/>
        <v>1</v>
      </c>
      <c r="J12" s="56" t="str">
        <f t="shared" si="1"/>
        <v>Bonus</v>
      </c>
      <c r="K12" s="60" t="str">
        <f t="shared" si="2"/>
        <v>Exclude</v>
      </c>
      <c r="L12" s="53" t="str">
        <f t="shared" si="3"/>
        <v>Exclude</v>
      </c>
    </row>
    <row r="13" spans="1:18" ht="17.399999999999999" customHeight="1" x14ac:dyDescent="0.3">
      <c r="A13" s="53">
        <v>6</v>
      </c>
      <c r="B13" s="105" t="s">
        <v>208</v>
      </c>
      <c r="C13" s="107" t="s">
        <v>218</v>
      </c>
      <c r="D13" s="105" t="s">
        <v>226</v>
      </c>
      <c r="E13" s="56" t="s">
        <v>229</v>
      </c>
      <c r="F13" s="105">
        <v>30</v>
      </c>
      <c r="G13" s="109">
        <v>45357</v>
      </c>
      <c r="H13" s="105" t="s">
        <v>231</v>
      </c>
      <c r="I13" s="37" t="b">
        <f t="shared" si="0"/>
        <v>1</v>
      </c>
      <c r="J13" s="56" t="str">
        <f t="shared" si="1"/>
        <v>No Bonus</v>
      </c>
      <c r="K13" s="60" t="str">
        <f t="shared" si="2"/>
        <v>Exclude</v>
      </c>
      <c r="L13" s="53" t="str">
        <f t="shared" si="3"/>
        <v>Exclude</v>
      </c>
    </row>
    <row r="14" spans="1:18" ht="18" customHeight="1" x14ac:dyDescent="0.3">
      <c r="A14" s="53">
        <v>7</v>
      </c>
      <c r="B14" s="105" t="s">
        <v>209</v>
      </c>
      <c r="C14" s="107" t="s">
        <v>219</v>
      </c>
      <c r="D14" s="105" t="s">
        <v>223</v>
      </c>
      <c r="E14" s="56" t="s">
        <v>229</v>
      </c>
      <c r="F14" s="105">
        <v>29</v>
      </c>
      <c r="G14" s="109">
        <v>45358</v>
      </c>
      <c r="H14" s="105" t="s">
        <v>31</v>
      </c>
      <c r="I14" s="37" t="b">
        <f t="shared" si="0"/>
        <v>1</v>
      </c>
      <c r="J14" s="56" t="str">
        <f t="shared" si="1"/>
        <v>No Bonus</v>
      </c>
      <c r="K14" s="60" t="str">
        <f t="shared" si="2"/>
        <v>Include</v>
      </c>
      <c r="L14" s="53" t="str">
        <f t="shared" si="3"/>
        <v>Exclude</v>
      </c>
    </row>
    <row r="15" spans="1:18" ht="23.4" customHeight="1" x14ac:dyDescent="0.3">
      <c r="A15" s="53">
        <v>8</v>
      </c>
      <c r="B15" s="105" t="s">
        <v>210</v>
      </c>
      <c r="C15" s="107" t="s">
        <v>220</v>
      </c>
      <c r="D15" s="105" t="s">
        <v>227</v>
      </c>
      <c r="E15" s="56" t="s">
        <v>230</v>
      </c>
      <c r="F15" s="105">
        <v>27</v>
      </c>
      <c r="G15" s="109">
        <v>45359</v>
      </c>
      <c r="H15" s="105" t="s">
        <v>232</v>
      </c>
      <c r="I15" s="37" t="b">
        <f t="shared" si="0"/>
        <v>1</v>
      </c>
      <c r="J15" s="56" t="str">
        <f t="shared" si="1"/>
        <v>No Bonus</v>
      </c>
      <c r="K15" s="60" t="str">
        <f t="shared" si="2"/>
        <v>Exclude</v>
      </c>
      <c r="L15" s="53" t="str">
        <f t="shared" si="3"/>
        <v>Include</v>
      </c>
    </row>
    <row r="16" spans="1:18" ht="19.2" customHeight="1" x14ac:dyDescent="0.3">
      <c r="A16" s="53">
        <v>9</v>
      </c>
      <c r="B16" s="105" t="s">
        <v>211</v>
      </c>
      <c r="C16" s="107" t="s">
        <v>221</v>
      </c>
      <c r="D16" s="105" t="s">
        <v>228</v>
      </c>
      <c r="E16" s="56" t="s">
        <v>230</v>
      </c>
      <c r="F16" s="105">
        <v>28</v>
      </c>
      <c r="G16" s="109">
        <v>45360</v>
      </c>
      <c r="H16" s="105" t="s">
        <v>232</v>
      </c>
      <c r="I16" s="37" t="b">
        <f t="shared" si="0"/>
        <v>1</v>
      </c>
      <c r="J16" s="56" t="str">
        <f t="shared" si="1"/>
        <v>No Bonus</v>
      </c>
      <c r="K16" s="60" t="str">
        <f t="shared" si="2"/>
        <v>Exclude</v>
      </c>
      <c r="L16" s="53" t="str">
        <f t="shared" si="3"/>
        <v>Include</v>
      </c>
    </row>
    <row r="17" spans="1:12" ht="18" customHeight="1" x14ac:dyDescent="0.3">
      <c r="A17" s="54">
        <v>10</v>
      </c>
      <c r="B17" s="106" t="s">
        <v>212</v>
      </c>
      <c r="C17" s="54" t="s">
        <v>222</v>
      </c>
      <c r="D17" s="106" t="s">
        <v>224</v>
      </c>
      <c r="E17" s="57" t="s">
        <v>229</v>
      </c>
      <c r="F17" s="106">
        <v>31</v>
      </c>
      <c r="G17" s="110">
        <v>45361</v>
      </c>
      <c r="H17" s="106" t="s">
        <v>232</v>
      </c>
      <c r="I17" s="39" t="b">
        <f t="shared" si="0"/>
        <v>1</v>
      </c>
      <c r="J17" s="57" t="str">
        <f t="shared" si="1"/>
        <v>Bonus</v>
      </c>
      <c r="K17" s="61" t="str">
        <f t="shared" si="2"/>
        <v>Exclude</v>
      </c>
      <c r="L17" s="54" t="str">
        <f t="shared" si="3"/>
        <v>Include</v>
      </c>
    </row>
  </sheetData>
  <mergeCells count="1">
    <mergeCell ref="I1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B0F5-D09A-4105-8E06-2360EEBFD69D}">
  <dimension ref="B2:N16"/>
  <sheetViews>
    <sheetView topLeftCell="B1" zoomScale="79" workbookViewId="0">
      <selection activeCell="M16" sqref="M16"/>
    </sheetView>
  </sheetViews>
  <sheetFormatPr defaultRowHeight="14.4" x14ac:dyDescent="0.3"/>
  <cols>
    <col min="2" max="2" width="15.109375" bestFit="1" customWidth="1"/>
    <col min="3" max="3" width="15.44140625" bestFit="1" customWidth="1"/>
    <col min="4" max="4" width="24.33203125" bestFit="1" customWidth="1"/>
    <col min="7" max="7" width="10.33203125" bestFit="1" customWidth="1"/>
    <col min="9" max="9" width="13.33203125" bestFit="1" customWidth="1"/>
    <col min="10" max="10" width="11.21875" bestFit="1" customWidth="1"/>
    <col min="11" max="11" width="26.33203125" bestFit="1" customWidth="1"/>
    <col min="12" max="12" width="58.77734375" bestFit="1" customWidth="1"/>
    <col min="13" max="13" width="46.21875" bestFit="1" customWidth="1"/>
  </cols>
  <sheetData>
    <row r="2" spans="2:14" x14ac:dyDescent="0.3">
      <c r="H2" s="65" t="s">
        <v>241</v>
      </c>
      <c r="I2" s="65"/>
      <c r="J2" s="65"/>
      <c r="K2" s="65"/>
      <c r="L2" s="65"/>
    </row>
    <row r="3" spans="2:14" x14ac:dyDescent="0.3">
      <c r="H3" s="65"/>
      <c r="I3" s="65"/>
      <c r="J3" s="65"/>
      <c r="K3" s="65"/>
      <c r="L3" s="65"/>
    </row>
    <row r="4" spans="2:14" x14ac:dyDescent="0.3">
      <c r="H4" s="65"/>
      <c r="I4" s="65"/>
      <c r="J4" s="65"/>
      <c r="K4" s="65"/>
      <c r="L4" s="65"/>
    </row>
    <row r="7" spans="2:14" ht="15.6" x14ac:dyDescent="0.3">
      <c r="B7" t="s">
        <v>255</v>
      </c>
      <c r="C7" t="s">
        <v>256</v>
      </c>
      <c r="D7" t="s">
        <v>257</v>
      </c>
      <c r="L7" s="122" t="s">
        <v>253</v>
      </c>
      <c r="M7" s="122" t="s">
        <v>254</v>
      </c>
    </row>
    <row r="9" spans="2:14" s="91" customFormat="1" ht="37.200000000000003" customHeight="1" x14ac:dyDescent="0.3">
      <c r="B9" s="121" t="s">
        <v>249</v>
      </c>
      <c r="C9" s="121" t="s">
        <v>242</v>
      </c>
      <c r="D9" s="121" t="s">
        <v>243</v>
      </c>
      <c r="E9" s="121" t="s">
        <v>244</v>
      </c>
      <c r="F9" s="121" t="s">
        <v>245</v>
      </c>
      <c r="G9" s="121" t="s">
        <v>0</v>
      </c>
      <c r="H9" s="121" t="s">
        <v>246</v>
      </c>
      <c r="I9" s="121" t="s">
        <v>247</v>
      </c>
      <c r="J9" s="121" t="s">
        <v>248</v>
      </c>
      <c r="K9" s="121" t="s">
        <v>250</v>
      </c>
      <c r="L9" s="121" t="s">
        <v>251</v>
      </c>
      <c r="M9" s="129" t="s">
        <v>252</v>
      </c>
      <c r="N9" s="130"/>
    </row>
    <row r="10" spans="2:14" s="58" customFormat="1" ht="46.8" customHeight="1" x14ac:dyDescent="0.3">
      <c r="B10" s="124">
        <f ca="1">TODAY()</f>
        <v>45674</v>
      </c>
      <c r="C10" s="125">
        <f ca="1">NOW()</f>
        <v>45674.813085648151</v>
      </c>
      <c r="D10" s="126">
        <f ca="1">DAY(B10)</f>
        <v>17</v>
      </c>
      <c r="E10" s="126">
        <f ca="1">MONTH(B10)</f>
        <v>1</v>
      </c>
      <c r="F10" s="126">
        <f ca="1">YEAR(B10)</f>
        <v>2025</v>
      </c>
      <c r="G10" s="126"/>
      <c r="H10" s="126">
        <f ca="1">HOUR(C10)</f>
        <v>19</v>
      </c>
      <c r="I10" s="126">
        <f ca="1">MINUTE(C10)</f>
        <v>30</v>
      </c>
      <c r="J10" s="126">
        <f ca="1">SECOND(C10)</f>
        <v>51</v>
      </c>
      <c r="K10" s="127">
        <f ca="1">B10+3</f>
        <v>45677</v>
      </c>
      <c r="L10" s="127">
        <f ca="1">EDATE(B10,3)</f>
        <v>45764</v>
      </c>
      <c r="M10" s="128">
        <f ca="1">EDATE(B10,(12*3))</f>
        <v>46769</v>
      </c>
    </row>
    <row r="11" spans="2:14" ht="33" customHeight="1" x14ac:dyDescent="0.3">
      <c r="B11" s="39"/>
      <c r="C11" s="40"/>
      <c r="D11" s="40">
        <v>9</v>
      </c>
      <c r="E11" s="40">
        <v>10</v>
      </c>
      <c r="F11" s="40">
        <v>2024</v>
      </c>
      <c r="G11" s="123">
        <f>DATE(F11,E11,D11)</f>
        <v>45574</v>
      </c>
      <c r="H11" s="40"/>
      <c r="I11" s="40"/>
      <c r="J11" s="40"/>
      <c r="K11" s="40"/>
      <c r="L11" s="40"/>
      <c r="M11" s="41"/>
    </row>
    <row r="12" spans="2:14" ht="64.8" customHeight="1" x14ac:dyDescent="0.3"/>
    <row r="15" spans="2:14" ht="33.6" customHeight="1" x14ac:dyDescent="0.35">
      <c r="I15" s="119" t="s">
        <v>0</v>
      </c>
      <c r="J15" s="119" t="s">
        <v>258</v>
      </c>
      <c r="K15" s="118"/>
      <c r="L15" s="118"/>
    </row>
    <row r="16" spans="2:14" ht="30.6" customHeight="1" x14ac:dyDescent="0.35">
      <c r="I16" s="134">
        <v>45002</v>
      </c>
      <c r="J16" s="133">
        <v>45002</v>
      </c>
      <c r="K16" s="118" t="s">
        <v>259</v>
      </c>
      <c r="L16" s="118"/>
    </row>
  </sheetData>
  <mergeCells count="1">
    <mergeCell ref="H2:L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9DA47-D59A-482A-94E8-A4F2EE6F1F60}">
  <dimension ref="E2:V25"/>
  <sheetViews>
    <sheetView topLeftCell="P4" workbookViewId="0">
      <selection activeCell="V19" sqref="V19"/>
    </sheetView>
  </sheetViews>
  <sheetFormatPr defaultRowHeight="14.4" x14ac:dyDescent="0.3"/>
  <cols>
    <col min="6" max="6" width="8.33203125" bestFit="1" customWidth="1"/>
    <col min="7" max="7" width="12" bestFit="1" customWidth="1"/>
    <col min="8" max="8" width="14.6640625" bestFit="1" customWidth="1"/>
    <col min="9" max="9" width="11.77734375" bestFit="1" customWidth="1"/>
    <col min="10" max="10" width="19.5546875" bestFit="1" customWidth="1"/>
    <col min="12" max="12" width="13.5546875" bestFit="1" customWidth="1"/>
    <col min="13" max="13" width="30.109375" bestFit="1" customWidth="1"/>
    <col min="14" max="14" width="14" bestFit="1" customWidth="1"/>
    <col min="15" max="15" width="33.88671875" bestFit="1" customWidth="1"/>
    <col min="16" max="16" width="31.44140625" customWidth="1"/>
    <col min="21" max="21" width="10.44140625" bestFit="1" customWidth="1"/>
    <col min="22" max="22" width="81.77734375" bestFit="1" customWidth="1"/>
  </cols>
  <sheetData>
    <row r="2" spans="5:22" x14ac:dyDescent="0.3">
      <c r="G2" s="66" t="s">
        <v>260</v>
      </c>
      <c r="H2" s="66"/>
      <c r="I2" s="66"/>
      <c r="J2" s="66"/>
      <c r="K2" s="66"/>
      <c r="L2" s="66"/>
      <c r="M2" s="66"/>
    </row>
    <row r="3" spans="5:22" ht="14.4" customHeight="1" x14ac:dyDescent="0.3">
      <c r="G3" s="66"/>
      <c r="H3" s="66"/>
      <c r="I3" s="66"/>
      <c r="J3" s="66"/>
      <c r="K3" s="66"/>
      <c r="L3" s="66"/>
      <c r="M3" s="66"/>
      <c r="O3" s="122" t="s">
        <v>270</v>
      </c>
    </row>
    <row r="4" spans="5:22" ht="14.4" customHeight="1" x14ac:dyDescent="0.3">
      <c r="G4" s="66"/>
      <c r="H4" s="66"/>
      <c r="I4" s="66"/>
      <c r="J4" s="66"/>
      <c r="K4" s="66"/>
      <c r="L4" s="66"/>
      <c r="M4" s="66"/>
    </row>
    <row r="5" spans="5:22" ht="14.4" customHeight="1" x14ac:dyDescent="0.3">
      <c r="G5" s="66"/>
      <c r="H5" s="66"/>
      <c r="I5" s="66"/>
      <c r="J5" s="66"/>
      <c r="K5" s="66"/>
      <c r="L5" s="66"/>
      <c r="M5" s="66"/>
    </row>
    <row r="6" spans="5:22" x14ac:dyDescent="0.3">
      <c r="G6" s="66"/>
      <c r="H6" s="66"/>
      <c r="I6" s="66"/>
      <c r="J6" s="66"/>
      <c r="K6" s="66"/>
      <c r="L6" s="66"/>
      <c r="M6" s="66"/>
    </row>
    <row r="10" spans="5:22" x14ac:dyDescent="0.3">
      <c r="M10" t="s">
        <v>269</v>
      </c>
      <c r="V10" t="s">
        <v>276</v>
      </c>
    </row>
    <row r="11" spans="5:22" s="51" customFormat="1" ht="39" customHeight="1" x14ac:dyDescent="0.3">
      <c r="E11" s="42"/>
      <c r="F11" s="111" t="s">
        <v>105</v>
      </c>
      <c r="G11" s="111" t="s">
        <v>62</v>
      </c>
      <c r="H11" s="111" t="s">
        <v>106</v>
      </c>
      <c r="I11" s="111" t="s">
        <v>107</v>
      </c>
      <c r="J11" s="111" t="s">
        <v>108</v>
      </c>
      <c r="K11" s="139"/>
      <c r="L11" s="140" t="s">
        <v>271</v>
      </c>
      <c r="M11" s="140" t="s">
        <v>273</v>
      </c>
      <c r="N11" s="140" t="s">
        <v>272</v>
      </c>
      <c r="O11" s="140" t="s">
        <v>274</v>
      </c>
      <c r="P11" s="140" t="s">
        <v>275</v>
      </c>
      <c r="U11" s="43" t="s">
        <v>193</v>
      </c>
    </row>
    <row r="12" spans="5:22" x14ac:dyDescent="0.3">
      <c r="E12" s="58"/>
      <c r="F12" s="58">
        <v>1</v>
      </c>
      <c r="G12" s="137" t="s">
        <v>4</v>
      </c>
      <c r="H12" s="58" t="s">
        <v>5</v>
      </c>
      <c r="I12" s="135">
        <v>400</v>
      </c>
      <c r="J12" s="58" t="s">
        <v>6</v>
      </c>
      <c r="L12" s="141">
        <f>SUM(Table117[Amount])</f>
        <v>32000</v>
      </c>
      <c r="M12" s="31">
        <f>SUMIF(Table117[payment mode],"UPI",Table117[Amount])</f>
        <v>18100</v>
      </c>
      <c r="N12" s="31">
        <f>COUNT(Table117[Amount])</f>
        <v>14</v>
      </c>
      <c r="O12" s="31">
        <f>COUNTIF(Table117[payment mode],"UPI")</f>
        <v>10</v>
      </c>
      <c r="P12" s="32">
        <f>COUNTIFS(Table117[payment mode],"UPI",Table117[Catagory],"hospital")</f>
        <v>1</v>
      </c>
      <c r="U12" s="47"/>
      <c r="V12" t="s">
        <v>277</v>
      </c>
    </row>
    <row r="13" spans="5:22" x14ac:dyDescent="0.3">
      <c r="E13" s="58"/>
      <c r="F13" s="58">
        <v>2</v>
      </c>
      <c r="G13" s="137" t="s">
        <v>7</v>
      </c>
      <c r="H13" s="58" t="s">
        <v>8</v>
      </c>
      <c r="I13" s="135">
        <v>1500</v>
      </c>
      <c r="J13" s="58" t="s">
        <v>6</v>
      </c>
      <c r="L13" s="37"/>
      <c r="M13" s="69"/>
      <c r="N13" s="69"/>
      <c r="O13" s="69"/>
      <c r="P13" s="38"/>
      <c r="U13" s="47">
        <v>1</v>
      </c>
    </row>
    <row r="14" spans="5:22" x14ac:dyDescent="0.3">
      <c r="E14" s="58"/>
      <c r="F14" s="58">
        <v>3</v>
      </c>
      <c r="G14" s="137" t="s">
        <v>9</v>
      </c>
      <c r="H14" s="58" t="s">
        <v>17</v>
      </c>
      <c r="I14" s="135">
        <v>200</v>
      </c>
      <c r="J14" s="58" t="s">
        <v>25</v>
      </c>
      <c r="L14" s="37"/>
      <c r="M14" s="69"/>
      <c r="N14" s="69"/>
      <c r="O14" s="69"/>
      <c r="P14" s="38"/>
      <c r="U14" s="47">
        <v>8</v>
      </c>
    </row>
    <row r="15" spans="5:22" x14ac:dyDescent="0.3">
      <c r="E15" s="58"/>
      <c r="F15" s="58">
        <v>4</v>
      </c>
      <c r="G15" s="137" t="s">
        <v>10</v>
      </c>
      <c r="H15" s="58" t="s">
        <v>18</v>
      </c>
      <c r="I15" s="135">
        <v>1000</v>
      </c>
      <c r="J15" s="58" t="s">
        <v>6</v>
      </c>
      <c r="L15" s="37"/>
      <c r="M15" s="69"/>
      <c r="N15" s="69"/>
      <c r="O15" s="69"/>
      <c r="P15" s="38"/>
      <c r="U15" s="47"/>
    </row>
    <row r="16" spans="5:22" x14ac:dyDescent="0.3">
      <c r="E16" s="58"/>
      <c r="F16" s="58">
        <v>5</v>
      </c>
      <c r="G16" s="137" t="s">
        <v>11</v>
      </c>
      <c r="H16" s="58" t="s">
        <v>19</v>
      </c>
      <c r="I16" s="135">
        <v>4000</v>
      </c>
      <c r="J16" s="58" t="s">
        <v>6</v>
      </c>
      <c r="L16" s="37"/>
      <c r="M16" s="69"/>
      <c r="N16" s="69"/>
      <c r="O16" s="69"/>
      <c r="P16" s="38"/>
      <c r="U16" s="47"/>
    </row>
    <row r="17" spans="5:21" x14ac:dyDescent="0.3">
      <c r="E17" s="58"/>
      <c r="F17" s="58">
        <v>6</v>
      </c>
      <c r="G17" s="137" t="s">
        <v>12</v>
      </c>
      <c r="H17" s="58" t="s">
        <v>20</v>
      </c>
      <c r="I17" s="135">
        <v>3000</v>
      </c>
      <c r="J17" s="58" t="s">
        <v>6</v>
      </c>
      <c r="L17" s="37"/>
      <c r="M17" s="69"/>
      <c r="N17" s="69"/>
      <c r="O17" s="69"/>
      <c r="P17" s="38"/>
      <c r="U17" s="47"/>
    </row>
    <row r="18" spans="5:21" x14ac:dyDescent="0.3">
      <c r="E18" s="58"/>
      <c r="F18" s="58">
        <v>7</v>
      </c>
      <c r="G18" s="137" t="s">
        <v>13</v>
      </c>
      <c r="H18" s="58" t="s">
        <v>21</v>
      </c>
      <c r="I18" s="135">
        <v>2500</v>
      </c>
      <c r="J18" s="58" t="s">
        <v>6</v>
      </c>
      <c r="L18" s="37"/>
      <c r="M18" s="69"/>
      <c r="N18" s="69"/>
      <c r="O18" s="69"/>
      <c r="P18" s="38"/>
      <c r="U18" s="47"/>
    </row>
    <row r="19" spans="5:21" x14ac:dyDescent="0.3">
      <c r="E19" s="58"/>
      <c r="F19" s="58">
        <v>8</v>
      </c>
      <c r="G19" s="137" t="s">
        <v>14</v>
      </c>
      <c r="H19" s="58" t="s">
        <v>22</v>
      </c>
      <c r="I19" s="135">
        <v>2500</v>
      </c>
      <c r="J19" s="58" t="s">
        <v>6</v>
      </c>
      <c r="L19" s="37"/>
      <c r="M19" s="69"/>
      <c r="N19" s="69"/>
      <c r="O19" s="69"/>
      <c r="P19" s="38"/>
      <c r="U19" s="47"/>
    </row>
    <row r="20" spans="5:21" x14ac:dyDescent="0.3">
      <c r="E20" s="58"/>
      <c r="F20" s="58">
        <v>9</v>
      </c>
      <c r="G20" s="137" t="s">
        <v>15</v>
      </c>
      <c r="H20" s="58" t="s">
        <v>23</v>
      </c>
      <c r="I20" s="135">
        <v>700</v>
      </c>
      <c r="J20" s="58" t="s">
        <v>6</v>
      </c>
      <c r="L20" s="37"/>
      <c r="M20" s="69"/>
      <c r="N20" s="69"/>
      <c r="O20" s="69"/>
      <c r="P20" s="38"/>
      <c r="U20" s="47"/>
    </row>
    <row r="21" spans="5:21" x14ac:dyDescent="0.3">
      <c r="E21" s="58"/>
      <c r="F21" s="58">
        <v>10</v>
      </c>
      <c r="G21" s="137" t="s">
        <v>16</v>
      </c>
      <c r="H21" s="58" t="s">
        <v>24</v>
      </c>
      <c r="I21" s="135">
        <v>500</v>
      </c>
      <c r="J21" s="58" t="s">
        <v>6</v>
      </c>
      <c r="L21" s="37"/>
      <c r="M21" s="69"/>
      <c r="N21" s="69"/>
      <c r="O21" s="69"/>
      <c r="P21" s="38"/>
      <c r="U21" s="47"/>
    </row>
    <row r="22" spans="5:21" x14ac:dyDescent="0.3">
      <c r="E22" s="58"/>
      <c r="F22" s="58">
        <v>11</v>
      </c>
      <c r="G22" s="137" t="s">
        <v>109</v>
      </c>
      <c r="H22" s="58" t="s">
        <v>113</v>
      </c>
      <c r="I22" s="138">
        <v>5000</v>
      </c>
      <c r="J22" s="58" t="s">
        <v>117</v>
      </c>
      <c r="L22" s="37"/>
      <c r="M22" s="69"/>
      <c r="N22" s="69"/>
      <c r="O22" s="69"/>
      <c r="P22" s="38"/>
      <c r="U22" s="48"/>
    </row>
    <row r="23" spans="5:21" x14ac:dyDescent="0.3">
      <c r="E23" s="58"/>
      <c r="F23" s="58">
        <v>12</v>
      </c>
      <c r="G23" s="137" t="s">
        <v>110</v>
      </c>
      <c r="H23" s="58" t="s">
        <v>114</v>
      </c>
      <c r="I23" s="138">
        <v>1700</v>
      </c>
      <c r="J23" s="58" t="s">
        <v>118</v>
      </c>
      <c r="L23" s="39"/>
      <c r="M23" s="40"/>
      <c r="N23" s="40"/>
      <c r="O23" s="40"/>
      <c r="P23" s="41"/>
    </row>
    <row r="24" spans="5:21" x14ac:dyDescent="0.3">
      <c r="E24" s="58"/>
      <c r="F24" s="58">
        <v>13</v>
      </c>
      <c r="G24" s="137" t="s">
        <v>111</v>
      </c>
      <c r="H24" s="58" t="s">
        <v>115</v>
      </c>
      <c r="I24" s="136">
        <v>7000</v>
      </c>
      <c r="J24" s="58" t="s">
        <v>25</v>
      </c>
    </row>
    <row r="25" spans="5:21" x14ac:dyDescent="0.3">
      <c r="E25" s="58"/>
      <c r="F25" s="58">
        <v>14</v>
      </c>
      <c r="G25" s="137" t="s">
        <v>112</v>
      </c>
      <c r="H25" s="58" t="s">
        <v>116</v>
      </c>
      <c r="I25" s="136">
        <v>2000</v>
      </c>
      <c r="J25" s="58" t="s">
        <v>6</v>
      </c>
    </row>
  </sheetData>
  <mergeCells count="1">
    <mergeCell ref="G2:M6"/>
  </mergeCells>
  <dataValidations count="1">
    <dataValidation type="whole" allowBlank="1" showInputMessage="1" showErrorMessage="1" errorTitle="Wrong input" error="insert only numbers between 1-50" promptTitle="insert numbers" sqref="U11:U22" xr:uid="{060E50C6-FDF9-4A8D-8E02-26314D9FE3E6}">
      <formula1>0</formula1>
      <formula2>50</formula2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8BD2B-2C52-49FF-9170-D6A192324814}">
  <dimension ref="B3:J20"/>
  <sheetViews>
    <sheetView tabSelected="1" workbookViewId="0">
      <selection activeCell="O20" sqref="O20"/>
    </sheetView>
  </sheetViews>
  <sheetFormatPr defaultRowHeight="14.4" x14ac:dyDescent="0.3"/>
  <cols>
    <col min="2" max="2" width="14" bestFit="1" customWidth="1"/>
    <col min="3" max="3" width="12" bestFit="1" customWidth="1"/>
    <col min="4" max="4" width="11.5546875" bestFit="1" customWidth="1"/>
    <col min="5" max="5" width="14.6640625" bestFit="1" customWidth="1"/>
    <col min="6" max="6" width="7.21875" customWidth="1"/>
    <col min="8" max="8" width="15.77734375" bestFit="1" customWidth="1"/>
    <col min="9" max="9" width="11.6640625" customWidth="1"/>
  </cols>
  <sheetData>
    <row r="3" spans="2:10" x14ac:dyDescent="0.3">
      <c r="G3" s="132" t="s">
        <v>317</v>
      </c>
      <c r="H3" s="132"/>
      <c r="I3" s="132"/>
    </row>
    <row r="4" spans="2:10" x14ac:dyDescent="0.3">
      <c r="G4" s="132"/>
      <c r="H4" s="132"/>
      <c r="I4" s="132"/>
    </row>
    <row r="5" spans="2:10" x14ac:dyDescent="0.3">
      <c r="G5" s="132"/>
      <c r="H5" s="132"/>
      <c r="I5" s="132"/>
    </row>
    <row r="11" spans="2:10" s="4" customFormat="1" ht="22.2" customHeight="1" x14ac:dyDescent="0.35">
      <c r="B11" s="142" t="s">
        <v>278</v>
      </c>
      <c r="C11" s="142" t="s">
        <v>279</v>
      </c>
      <c r="D11" s="142" t="s">
        <v>280</v>
      </c>
      <c r="E11" s="142" t="s">
        <v>281</v>
      </c>
      <c r="F11" s="142" t="s">
        <v>282</v>
      </c>
      <c r="G11" s="142" t="s">
        <v>200</v>
      </c>
      <c r="H11" s="142" t="s">
        <v>283</v>
      </c>
      <c r="I11" s="142" t="s">
        <v>284</v>
      </c>
    </row>
    <row r="12" spans="2:10" x14ac:dyDescent="0.3">
      <c r="B12" s="143">
        <v>1001</v>
      </c>
      <c r="C12" s="52" t="s">
        <v>285</v>
      </c>
      <c r="D12" s="104" t="s">
        <v>286</v>
      </c>
      <c r="E12" s="52" t="s">
        <v>287</v>
      </c>
      <c r="F12" s="104">
        <v>30</v>
      </c>
      <c r="G12" s="104" t="s">
        <v>229</v>
      </c>
      <c r="H12" s="52" t="s">
        <v>288</v>
      </c>
      <c r="I12" s="144">
        <v>45000</v>
      </c>
      <c r="J12">
        <f>VLOOKUP(B17,B12:I20,8,FALSE)</f>
        <v>65000</v>
      </c>
    </row>
    <row r="13" spans="2:10" x14ac:dyDescent="0.3">
      <c r="B13" s="145">
        <v>1002</v>
      </c>
      <c r="C13" s="53" t="s">
        <v>289</v>
      </c>
      <c r="D13" s="98" t="s">
        <v>290</v>
      </c>
      <c r="E13" s="53" t="s">
        <v>291</v>
      </c>
      <c r="F13" s="98">
        <v>30</v>
      </c>
      <c r="G13" s="98" t="s">
        <v>230</v>
      </c>
      <c r="H13" s="53" t="s">
        <v>292</v>
      </c>
      <c r="I13" s="146">
        <v>36000</v>
      </c>
    </row>
    <row r="14" spans="2:10" x14ac:dyDescent="0.3">
      <c r="B14" s="145">
        <v>1003</v>
      </c>
      <c r="C14" s="53" t="s">
        <v>293</v>
      </c>
      <c r="D14" s="98" t="s">
        <v>294</v>
      </c>
      <c r="E14" s="53" t="s">
        <v>295</v>
      </c>
      <c r="F14" s="98">
        <v>29</v>
      </c>
      <c r="G14" s="98" t="s">
        <v>229</v>
      </c>
      <c r="H14" s="53" t="s">
        <v>288</v>
      </c>
      <c r="I14" s="146">
        <v>63000</v>
      </c>
    </row>
    <row r="15" spans="2:10" x14ac:dyDescent="0.3">
      <c r="B15" s="145">
        <v>1004</v>
      </c>
      <c r="C15" s="53" t="s">
        <v>296</v>
      </c>
      <c r="D15" s="98" t="s">
        <v>297</v>
      </c>
      <c r="E15" s="53" t="s">
        <v>298</v>
      </c>
      <c r="F15" s="98">
        <v>31</v>
      </c>
      <c r="G15" s="98" t="s">
        <v>230</v>
      </c>
      <c r="H15" s="53" t="s">
        <v>299</v>
      </c>
      <c r="I15" s="146">
        <v>47000</v>
      </c>
    </row>
    <row r="16" spans="2:10" x14ac:dyDescent="0.3">
      <c r="B16" s="145">
        <v>1005</v>
      </c>
      <c r="C16" s="53" t="s">
        <v>300</v>
      </c>
      <c r="D16" s="98" t="s">
        <v>301</v>
      </c>
      <c r="E16" s="53" t="s">
        <v>302</v>
      </c>
      <c r="F16" s="98">
        <v>32</v>
      </c>
      <c r="G16" s="98" t="s">
        <v>229</v>
      </c>
      <c r="H16" s="53" t="s">
        <v>227</v>
      </c>
      <c r="I16" s="146">
        <v>50000</v>
      </c>
    </row>
    <row r="17" spans="2:9" x14ac:dyDescent="0.3">
      <c r="B17" s="145">
        <v>1006</v>
      </c>
      <c r="C17" s="53" t="s">
        <v>303</v>
      </c>
      <c r="D17" s="98" t="s">
        <v>304</v>
      </c>
      <c r="E17" s="53" t="s">
        <v>305</v>
      </c>
      <c r="F17" s="98">
        <v>35</v>
      </c>
      <c r="G17" s="98" t="s">
        <v>229</v>
      </c>
      <c r="H17" s="53" t="s">
        <v>306</v>
      </c>
      <c r="I17" s="146">
        <v>65000</v>
      </c>
    </row>
    <row r="18" spans="2:9" x14ac:dyDescent="0.3">
      <c r="B18" s="145">
        <v>1007</v>
      </c>
      <c r="C18" s="53" t="s">
        <v>307</v>
      </c>
      <c r="D18" s="98" t="s">
        <v>308</v>
      </c>
      <c r="E18" s="53" t="s">
        <v>309</v>
      </c>
      <c r="F18" s="98">
        <v>32</v>
      </c>
      <c r="G18" s="98" t="s">
        <v>230</v>
      </c>
      <c r="H18" s="53" t="s">
        <v>310</v>
      </c>
      <c r="I18" s="146">
        <v>41000</v>
      </c>
    </row>
    <row r="19" spans="2:9" x14ac:dyDescent="0.3">
      <c r="B19" s="145">
        <v>1008</v>
      </c>
      <c r="C19" s="53" t="s">
        <v>311</v>
      </c>
      <c r="D19" s="98" t="s">
        <v>312</v>
      </c>
      <c r="E19" s="53" t="s">
        <v>313</v>
      </c>
      <c r="F19" s="98">
        <v>38</v>
      </c>
      <c r="G19" s="98" t="s">
        <v>229</v>
      </c>
      <c r="H19" s="53" t="s">
        <v>288</v>
      </c>
      <c r="I19" s="146">
        <v>48000</v>
      </c>
    </row>
    <row r="20" spans="2:9" x14ac:dyDescent="0.3">
      <c r="B20" s="147">
        <v>1009</v>
      </c>
      <c r="C20" s="54" t="s">
        <v>314</v>
      </c>
      <c r="D20" s="106" t="s">
        <v>315</v>
      </c>
      <c r="E20" s="54" t="s">
        <v>316</v>
      </c>
      <c r="F20" s="106">
        <v>31</v>
      </c>
      <c r="G20" s="106" t="s">
        <v>229</v>
      </c>
      <c r="H20" s="54" t="s">
        <v>299</v>
      </c>
      <c r="I20" s="148">
        <v>42000</v>
      </c>
    </row>
  </sheetData>
  <mergeCells count="1">
    <mergeCell ref="G3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Excel_basic_Fun</vt:lpstr>
      <vt:lpstr>Statical fun</vt:lpstr>
      <vt:lpstr>Filtering data</vt:lpstr>
      <vt:lpstr>operations&amp; formulas</vt:lpstr>
      <vt:lpstr>Text Function</vt:lpstr>
      <vt:lpstr>If,And,OR functions</vt:lpstr>
      <vt:lpstr>Date &amp; Time Function</vt:lpstr>
      <vt:lpstr>SumIF and CountIf fun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kadam</dc:creator>
  <cp:lastModifiedBy>akash kadam</cp:lastModifiedBy>
  <dcterms:created xsi:type="dcterms:W3CDTF">2024-12-30T13:09:25Z</dcterms:created>
  <dcterms:modified xsi:type="dcterms:W3CDTF">2025-01-17T14:00:59Z</dcterms:modified>
</cp:coreProperties>
</file>