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e96a89a7a77bdd/Desktop/Excel_Learn/"/>
    </mc:Choice>
  </mc:AlternateContent>
  <xr:revisionPtr revIDLastSave="2416" documentId="8_{5D36D274-156E-4EBD-B58B-CAAB9321C13D}" xr6:coauthVersionLast="47" xr6:coauthVersionMax="47" xr10:uidLastSave="{61EB9D33-861A-4364-8F47-D498B4F5DC92}"/>
  <bookViews>
    <workbookView xWindow="-108" yWindow="-108" windowWidth="23256" windowHeight="12456" firstSheet="9" activeTab="13" xr2:uid="{848C401D-260F-445E-A193-E8C17CF1FFCD}"/>
  </bookViews>
  <sheets>
    <sheet name="Excel_basic_Fun" sheetId="1" r:id="rId1"/>
    <sheet name="Statical fun" sheetId="8" r:id="rId2"/>
    <sheet name="Filtering data" sheetId="2" r:id="rId3"/>
    <sheet name="operations&amp; formulas" sheetId="3" r:id="rId4"/>
    <sheet name="Text Function" sheetId="4" r:id="rId5"/>
    <sheet name="If,And,OR functions" sheetId="5" r:id="rId6"/>
    <sheet name="Date &amp; Time Function" sheetId="6" r:id="rId7"/>
    <sheet name="SumIF and CountIf fun" sheetId="7" r:id="rId8"/>
    <sheet name="LOOKUP" sheetId="10" r:id="rId9"/>
    <sheet name="VLookup" sheetId="9" r:id="rId10"/>
    <sheet name="XLOOKUP" sheetId="11" r:id="rId11"/>
    <sheet name="data validation withn xlookup" sheetId="12" r:id="rId12"/>
    <sheet name="Condtional Formatting   " sheetId="13" r:id="rId13"/>
    <sheet name="MACROS (VBA)  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5" i="12" l="1"/>
  <c r="L13" i="12"/>
  <c r="K13" i="12"/>
  <c r="J13" i="12"/>
  <c r="H15" i="12" a="1"/>
  <c r="H15" i="12" s="1"/>
  <c r="AC16" i="11" a="1"/>
  <c r="AC16" i="11"/>
  <c r="X16" i="11"/>
  <c r="W16" i="11"/>
  <c r="H13" i="3"/>
  <c r="D37" i="8"/>
  <c r="D34" i="8"/>
  <c r="D32" i="8"/>
  <c r="D30" i="8"/>
  <c r="D28" i="8"/>
  <c r="D26" i="8"/>
  <c r="K13" i="11"/>
  <c r="K12" i="11"/>
  <c r="K14" i="11"/>
  <c r="K10" i="10"/>
  <c r="K11" i="10"/>
  <c r="K12" i="10"/>
  <c r="K13" i="10"/>
  <c r="K14" i="10"/>
  <c r="K15" i="10"/>
  <c r="K16" i="10"/>
  <c r="K17" i="10"/>
  <c r="K9" i="10"/>
  <c r="M34" i="9"/>
  <c r="M32" i="9"/>
  <c r="M22" i="9"/>
  <c r="M20" i="9"/>
  <c r="P26" i="7"/>
  <c r="O26" i="7"/>
  <c r="N26" i="7"/>
  <c r="M26" i="7"/>
  <c r="L26" i="7"/>
  <c r="G11" i="6"/>
  <c r="C10" i="6"/>
  <c r="I10" i="6" s="1"/>
  <c r="B10" i="6"/>
  <c r="D10" i="6" s="1"/>
  <c r="L8" i="5"/>
  <c r="L9" i="5"/>
  <c r="L10" i="5"/>
  <c r="L11" i="5"/>
  <c r="L12" i="5"/>
  <c r="L13" i="5"/>
  <c r="L14" i="5"/>
  <c r="L15" i="5"/>
  <c r="L16" i="5"/>
  <c r="L17" i="5"/>
  <c r="K9" i="5"/>
  <c r="K10" i="5"/>
  <c r="K11" i="5"/>
  <c r="K12" i="5"/>
  <c r="K13" i="5"/>
  <c r="K14" i="5"/>
  <c r="K15" i="5"/>
  <c r="K16" i="5"/>
  <c r="K17" i="5"/>
  <c r="K8" i="5"/>
  <c r="J9" i="5"/>
  <c r="J10" i="5"/>
  <c r="J11" i="5"/>
  <c r="J12" i="5"/>
  <c r="J13" i="5"/>
  <c r="J14" i="5"/>
  <c r="J15" i="5"/>
  <c r="J16" i="5"/>
  <c r="J17" i="5"/>
  <c r="J8" i="5"/>
  <c r="I9" i="5"/>
  <c r="I10" i="5"/>
  <c r="I11" i="5"/>
  <c r="I12" i="5"/>
  <c r="I13" i="5"/>
  <c r="I14" i="5"/>
  <c r="I15" i="5"/>
  <c r="I16" i="5"/>
  <c r="I17" i="5"/>
  <c r="I8" i="5"/>
  <c r="V8" i="4"/>
  <c r="G12" i="4"/>
  <c r="L12" i="4" s="1"/>
  <c r="G13" i="4"/>
  <c r="L13" i="4" s="1"/>
  <c r="G14" i="4"/>
  <c r="L14" i="4" s="1"/>
  <c r="G15" i="4"/>
  <c r="L15" i="4" s="1"/>
  <c r="G11" i="4"/>
  <c r="L11" i="4" s="1"/>
  <c r="S4" i="4"/>
  <c r="I12" i="4"/>
  <c r="I13" i="4"/>
  <c r="I14" i="4"/>
  <c r="I15" i="4"/>
  <c r="I11" i="4"/>
  <c r="E12" i="4"/>
  <c r="F12" i="4" s="1"/>
  <c r="E13" i="4"/>
  <c r="F13" i="4" s="1"/>
  <c r="E14" i="4"/>
  <c r="E15" i="4"/>
  <c r="E11" i="4"/>
  <c r="T11" i="3"/>
  <c r="T10" i="3"/>
  <c r="F11" i="3"/>
  <c r="E12" i="3"/>
  <c r="E11" i="3"/>
  <c r="D11" i="3"/>
  <c r="C12" i="3"/>
  <c r="C11" i="3"/>
  <c r="M10" i="6" l="1"/>
  <c r="L10" i="6"/>
  <c r="K10" i="6"/>
  <c r="J10" i="6"/>
  <c r="H10" i="6"/>
  <c r="F10" i="6"/>
  <c r="E10" i="6"/>
  <c r="H15" i="4"/>
  <c r="P15" i="4" s="1"/>
  <c r="H14" i="4"/>
  <c r="P14" i="4" s="1"/>
  <c r="H11" i="4"/>
  <c r="P11" i="4" s="1"/>
  <c r="H13" i="4"/>
  <c r="P13" i="4" s="1"/>
  <c r="H12" i="4"/>
  <c r="P12" i="4" s="1"/>
  <c r="F11" i="4"/>
  <c r="F15" i="4"/>
  <c r="F14" i="4"/>
  <c r="O12" i="4" l="1"/>
  <c r="M12" i="4"/>
  <c r="N12" i="4"/>
  <c r="O13" i="4"/>
  <c r="N13" i="4"/>
  <c r="M13" i="4"/>
  <c r="M11" i="4"/>
  <c r="O11" i="4"/>
  <c r="N11" i="4"/>
  <c r="M14" i="4"/>
  <c r="O14" i="4"/>
  <c r="N14" i="4"/>
  <c r="M15" i="4"/>
  <c r="O15" i="4"/>
  <c r="N15" i="4"/>
  <c r="K14" i="4"/>
  <c r="J14" i="4"/>
  <c r="K15" i="4"/>
  <c r="J15" i="4"/>
  <c r="K12" i="4"/>
  <c r="J12" i="4"/>
  <c r="K13" i="4"/>
  <c r="J13" i="4"/>
  <c r="K11" i="4"/>
  <c r="J1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<sst xmlns="http://schemas.openxmlformats.org/spreadsheetml/2006/main" count="827" uniqueCount="403">
  <si>
    <t>Date</t>
  </si>
  <si>
    <t>Category</t>
  </si>
  <si>
    <t>Price</t>
  </si>
  <si>
    <t>payment Mode</t>
  </si>
  <si>
    <t>1St Jan 2024</t>
  </si>
  <si>
    <t>Food</t>
  </si>
  <si>
    <t>UPI</t>
  </si>
  <si>
    <t>2nd jan 2024</t>
  </si>
  <si>
    <t>clothes shopping</t>
  </si>
  <si>
    <t>3rd jan 2024</t>
  </si>
  <si>
    <t>4th jan 2024</t>
  </si>
  <si>
    <t>5th jan 2024</t>
  </si>
  <si>
    <t>6th jan 2024</t>
  </si>
  <si>
    <t>7th jan 2024</t>
  </si>
  <si>
    <t>8th jan 2024</t>
  </si>
  <si>
    <t>9th jan 2024</t>
  </si>
  <si>
    <t>10th jan 2024</t>
  </si>
  <si>
    <t>veggies</t>
  </si>
  <si>
    <t>hospital</t>
  </si>
  <si>
    <t>travel</t>
  </si>
  <si>
    <t>rent</t>
  </si>
  <si>
    <t>makeupp</t>
  </si>
  <si>
    <t>brokerage</t>
  </si>
  <si>
    <t>shifting</t>
  </si>
  <si>
    <t>boating</t>
  </si>
  <si>
    <t>Cash</t>
  </si>
  <si>
    <t>Sr no</t>
  </si>
  <si>
    <t>Flash Fill</t>
  </si>
  <si>
    <t>No</t>
  </si>
  <si>
    <t>country</t>
  </si>
  <si>
    <t>name</t>
  </si>
  <si>
    <t>India</t>
  </si>
  <si>
    <t>London</t>
  </si>
  <si>
    <t>Swezerland</t>
  </si>
  <si>
    <t>Nikita Gaondhare</t>
  </si>
  <si>
    <t>Sandip Asabe</t>
  </si>
  <si>
    <t>Nikhil Singh</t>
  </si>
  <si>
    <t>nikita</t>
  </si>
  <si>
    <t>nikhil</t>
  </si>
  <si>
    <t>sandip</t>
  </si>
  <si>
    <t>Gaondhare</t>
  </si>
  <si>
    <t>Singh</t>
  </si>
  <si>
    <t>Asabe</t>
  </si>
  <si>
    <t>First name</t>
  </si>
  <si>
    <t>Last Name</t>
  </si>
  <si>
    <t>Bharti Jadhav</t>
  </si>
  <si>
    <t>bharti</t>
  </si>
  <si>
    <t>Jadhav</t>
  </si>
  <si>
    <t>Auto-Fill</t>
  </si>
  <si>
    <t>Function of Excel</t>
  </si>
  <si>
    <t>Text To Column</t>
  </si>
  <si>
    <t>holding CLT key while dreaging for No and without holding CLT key</t>
  </si>
  <si>
    <t>Data-----&gt; Text to column option in ribbon</t>
  </si>
  <si>
    <t>1) using CLT+E for flashh fill    or 2) In Data--&gt; fill flash option in ribbon</t>
  </si>
  <si>
    <t>India,IND</t>
  </si>
  <si>
    <t>London,UK</t>
  </si>
  <si>
    <t>Swezerland,USA</t>
  </si>
  <si>
    <t>IND</t>
  </si>
  <si>
    <t>UK</t>
  </si>
  <si>
    <t>USA</t>
  </si>
  <si>
    <t>country name</t>
  </si>
  <si>
    <t>Short</t>
  </si>
  <si>
    <t>Dates</t>
  </si>
  <si>
    <t>Delhi,India</t>
  </si>
  <si>
    <t>Jas Andrew</t>
  </si>
  <si>
    <t>jas</t>
  </si>
  <si>
    <t>Andrew</t>
  </si>
  <si>
    <t>Delhi</t>
  </si>
  <si>
    <t>Date2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</si>
  <si>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</si>
  <si>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</si>
  <si>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</si>
  <si>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</si>
  <si>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</si>
  <si>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</si>
  <si>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</si>
  <si>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</si>
  <si>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</si>
  <si>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</si>
  <si>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 xml:space="preserve"> I am nikita . From today onwards I have stared learning excel,PowerBI,SQL</t>
  </si>
  <si>
    <t>I</t>
  </si>
  <si>
    <t>am</t>
  </si>
  <si>
    <t>.</t>
  </si>
  <si>
    <t>From</t>
  </si>
  <si>
    <t>today</t>
  </si>
  <si>
    <t>onwards</t>
  </si>
  <si>
    <t>have</t>
  </si>
  <si>
    <t>stared</t>
  </si>
  <si>
    <t>learning</t>
  </si>
  <si>
    <t>excel,PowerBI,SQL</t>
  </si>
  <si>
    <t>Data After Text to column</t>
  </si>
  <si>
    <t>Date Formatting   (Home--&gt; Number section in more icon)</t>
  </si>
  <si>
    <t xml:space="preserve">Sorting data </t>
  </si>
  <si>
    <t>Dates after Sorting to desc order</t>
  </si>
  <si>
    <t>(Sort &amp; Filter) option</t>
  </si>
  <si>
    <t>dipali</t>
  </si>
  <si>
    <t>renuka</t>
  </si>
  <si>
    <t>ganesh</t>
  </si>
  <si>
    <t>mahesh</t>
  </si>
  <si>
    <t>shahaji</t>
  </si>
  <si>
    <t>Before</t>
  </si>
  <si>
    <t>After</t>
  </si>
  <si>
    <t>According alphabet</t>
  </si>
  <si>
    <t>According colour</t>
  </si>
  <si>
    <t>Filtering data in excel</t>
  </si>
  <si>
    <t>sr no</t>
  </si>
  <si>
    <t>Catagory</t>
  </si>
  <si>
    <t>Amount</t>
  </si>
  <si>
    <t>payment mode</t>
  </si>
  <si>
    <t>11th jan 2024</t>
  </si>
  <si>
    <t>12th jan 2024</t>
  </si>
  <si>
    <t>13th jan 2024</t>
  </si>
  <si>
    <t>14th jan 2024</t>
  </si>
  <si>
    <t>rafting</t>
  </si>
  <si>
    <t>Bunggy jumping</t>
  </si>
  <si>
    <t>squba diving</t>
  </si>
  <si>
    <t>paragliding</t>
  </si>
  <si>
    <t xml:space="preserve">              Cash</t>
  </si>
  <si>
    <t xml:space="preserve">              UPI</t>
  </si>
  <si>
    <t>January Expenses data</t>
  </si>
  <si>
    <t xml:space="preserve"> </t>
  </si>
  <si>
    <t xml:space="preserve">to add filter to cell_---&gt; select cell and {ctr + sft + N +  L}                   </t>
  </si>
  <si>
    <t>to remove filter ---&gt; ctr + shift + L</t>
  </si>
  <si>
    <t>Some basic operations &amp; formulas</t>
  </si>
  <si>
    <t xml:space="preserve">Addition </t>
  </si>
  <si>
    <t>Substraction</t>
  </si>
  <si>
    <t>Multiplication</t>
  </si>
  <si>
    <t>division</t>
  </si>
  <si>
    <t>using formula =</t>
  </si>
  <si>
    <t>using cell =</t>
  </si>
  <si>
    <t>Basic operations</t>
  </si>
  <si>
    <t xml:space="preserve">BODMAS applied </t>
  </si>
  <si>
    <t>Cinema hall</t>
  </si>
  <si>
    <t>Customer name</t>
  </si>
  <si>
    <t>food</t>
  </si>
  <si>
    <t>seats</t>
  </si>
  <si>
    <t xml:space="preserve">seat price </t>
  </si>
  <si>
    <t>Anshika</t>
  </si>
  <si>
    <t>arun</t>
  </si>
  <si>
    <t>shweta</t>
  </si>
  <si>
    <t>ram</t>
  </si>
  <si>
    <t>rajesh</t>
  </si>
  <si>
    <t>popcorn</t>
  </si>
  <si>
    <t>cold drinks</t>
  </si>
  <si>
    <t>snacks</t>
  </si>
  <si>
    <t>samosa</t>
  </si>
  <si>
    <t xml:space="preserve">     total</t>
  </si>
  <si>
    <t>Food price</t>
  </si>
  <si>
    <t>choclate</t>
  </si>
  <si>
    <t>total is  { =( (seat price+seats) + food )  }</t>
  </si>
  <si>
    <t>Text Function</t>
  </si>
  <si>
    <t>prefix</t>
  </si>
  <si>
    <t>Fname</t>
  </si>
  <si>
    <t>Lname</t>
  </si>
  <si>
    <t>lower</t>
  </si>
  <si>
    <t>upper</t>
  </si>
  <si>
    <t>Proper</t>
  </si>
  <si>
    <t>Left</t>
  </si>
  <si>
    <t>Right</t>
  </si>
  <si>
    <t>Mid</t>
  </si>
  <si>
    <t>Concatenate(Full name)</t>
  </si>
  <si>
    <t>Nikita</t>
  </si>
  <si>
    <t>Shital</t>
  </si>
  <si>
    <t>Shaha</t>
  </si>
  <si>
    <t>Rajesh</t>
  </si>
  <si>
    <t>Joshi</t>
  </si>
  <si>
    <t>Seema</t>
  </si>
  <si>
    <t>Varma</t>
  </si>
  <si>
    <t>Koli</t>
  </si>
  <si>
    <t>Formula   =Concatenate(col1,col2,col3,..)</t>
  </si>
  <si>
    <t>Mrs .</t>
  </si>
  <si>
    <t>Mr .</t>
  </si>
  <si>
    <t xml:space="preserve"> Mr .</t>
  </si>
  <si>
    <t>Length of Fname</t>
  </si>
  <si>
    <t xml:space="preserve">, </t>
  </si>
  <si>
    <t xml:space="preserve">Formula   =Lower(col1)           ,  = Upper(col1)           ,=Proper(col1)       , =len(col1)  </t>
  </si>
  <si>
    <t>Formula     =Left(col)---&gt; gives only first letter      …........  Same for right---&gt;   =Right(col1)  ----&gt; gives u last letter</t>
  </si>
  <si>
    <t>Formula     =Left(col,3)---&gt; gives only first 3 letter     …........  Same for right---&gt;   =Right(col1,2)  ----&gt; gives u last 2 letter</t>
  </si>
  <si>
    <t>Formula   =Mid(col,starting_value,Num_of_character)…..........   =Mid(col,2,3)</t>
  </si>
  <si>
    <t>Find</t>
  </si>
  <si>
    <t>Search</t>
  </si>
  <si>
    <t>Udita</t>
  </si>
  <si>
    <t>Formula    =Replace("old text",start from char num,num of char u want to replace,"insert the char u want to replace") -------&gt;   =Replace(cell,2,1,"a")</t>
  </si>
  <si>
    <t>Replace</t>
  </si>
  <si>
    <t>Substitute</t>
  </si>
  <si>
    <t>Formula      =Substitute(text,old_text, new_text)         -------&gt;    =Substitute(cell,"e","I",1)</t>
  </si>
  <si>
    <t>If ,AND ,OR Functions</t>
  </si>
  <si>
    <t>Formula      =Find("letter that u want to find",cell)    …..............  =find("a",cell)       -----&gt; its case sensitive</t>
  </si>
  <si>
    <t>Formula      =Search("letter that u want to find",cell)     …............... =Find("N",cell)          -----&gt; its NOT case sensitive</t>
  </si>
  <si>
    <t>Nikita is very sweet       and kind .</t>
  </si>
  <si>
    <t>Formula   =Trim(cell)   -----&gt; removes extra spaces consider below  example</t>
  </si>
  <si>
    <t>***************Example**********</t>
  </si>
  <si>
    <t>****** Result Of trim *******</t>
  </si>
  <si>
    <t>Numbers</t>
  </si>
  <si>
    <t>Average=</t>
  </si>
  <si>
    <t>Formula   =Average(Cell1: cell 1o)</t>
  </si>
  <si>
    <t xml:space="preserve">                                          Average=</t>
  </si>
  <si>
    <t>Full name</t>
  </si>
  <si>
    <t>Job title</t>
  </si>
  <si>
    <t>Department</t>
  </si>
  <si>
    <t>Gender</t>
  </si>
  <si>
    <t>age</t>
  </si>
  <si>
    <t>Hired Date</t>
  </si>
  <si>
    <t>Joe Marget</t>
  </si>
  <si>
    <t>Nik josan</t>
  </si>
  <si>
    <t>Amit shaha</t>
  </si>
  <si>
    <t>Nilam Joshi</t>
  </si>
  <si>
    <t>Rajesh Kumar</t>
  </si>
  <si>
    <t>Andrew Joy</t>
  </si>
  <si>
    <t>Suresh Roy</t>
  </si>
  <si>
    <t>Kim Barkley</t>
  </si>
  <si>
    <t>cloe swift</t>
  </si>
  <si>
    <t>Jackson hanrey</t>
  </si>
  <si>
    <t xml:space="preserve">Sr. Manager </t>
  </si>
  <si>
    <t>Team Lead</t>
  </si>
  <si>
    <t>Jr.Assistant</t>
  </si>
  <si>
    <t>Sr.Analyst</t>
  </si>
  <si>
    <t>Director</t>
  </si>
  <si>
    <t>Manager</t>
  </si>
  <si>
    <t>Analyst</t>
  </si>
  <si>
    <t>Jr.Engineer</t>
  </si>
  <si>
    <t>Sr. Assistant</t>
  </si>
  <si>
    <t>Vice President</t>
  </si>
  <si>
    <t>IT</t>
  </si>
  <si>
    <t>Finance</t>
  </si>
  <si>
    <t>Accounting</t>
  </si>
  <si>
    <t>Marketing</t>
  </si>
  <si>
    <t>HR</t>
  </si>
  <si>
    <t>Sales</t>
  </si>
  <si>
    <t>Male</t>
  </si>
  <si>
    <t>Female</t>
  </si>
  <si>
    <t>China</t>
  </si>
  <si>
    <t>United State</t>
  </si>
  <si>
    <t xml:space="preserve">Country </t>
  </si>
  <si>
    <t>Condition (age&gt;25)</t>
  </si>
  <si>
    <t>If (age&gt;30,"Bonus","No Bonus")</t>
  </si>
  <si>
    <t>AND .. If(AND ( department="IT" ,Country="India") ,"Include","Exclude")</t>
  </si>
  <si>
    <t>AND --&gt; T &amp; T=T</t>
  </si>
  <si>
    <t>OR ---&gt; T OR F=T</t>
  </si>
  <si>
    <t>IF("Condition","condition true print this","condition false print this")</t>
  </si>
  <si>
    <t>OR  .. IF(OR(Gender="Female",Country="United state"),"Include","Exclude")</t>
  </si>
  <si>
    <t>Date &amp; Time Function</t>
  </si>
  <si>
    <t xml:space="preserve">Now </t>
  </si>
  <si>
    <t>Day</t>
  </si>
  <si>
    <t>Month</t>
  </si>
  <si>
    <t>Year</t>
  </si>
  <si>
    <t>Hour</t>
  </si>
  <si>
    <t>Minute</t>
  </si>
  <si>
    <t>Seconds</t>
  </si>
  <si>
    <t>Today Date</t>
  </si>
  <si>
    <t>Today Date + 3 Days</t>
  </si>
  <si>
    <t>Today Date + 3 Months</t>
  </si>
  <si>
    <t>Today Date + 3 Years</t>
  </si>
  <si>
    <t>use =Edate(startdate,monts)  formula to add months in date</t>
  </si>
  <si>
    <t xml:space="preserve">    use  =Edate(Startdate,(12*3))      3years=12*3</t>
  </si>
  <si>
    <t>used =today()</t>
  </si>
  <si>
    <t>used  =Now()</t>
  </si>
  <si>
    <t>used =Day(Todaydate cell)</t>
  </si>
  <si>
    <t>day</t>
  </si>
  <si>
    <t>in formate custom "DDDD" it will give u day</t>
  </si>
  <si>
    <t>COUNTIF ,COUNTIFS &amp; SUMIF ,SUMIFS   Functions</t>
  </si>
  <si>
    <t>Statical functions</t>
  </si>
  <si>
    <t>sum,average,count,max,min,median</t>
  </si>
  <si>
    <t>Sum=</t>
  </si>
  <si>
    <t>Count=</t>
  </si>
  <si>
    <t>Max=</t>
  </si>
  <si>
    <t xml:space="preserve">Min= </t>
  </si>
  <si>
    <t>Median bet 1-7=</t>
  </si>
  <si>
    <t>median= 1+7/2= 4</t>
  </si>
  <si>
    <t>sumif(payment mode,"UPI",Amout)</t>
  </si>
  <si>
    <t>IFS mean IF's multiple if conditions</t>
  </si>
  <si>
    <t>Sum of amount</t>
  </si>
  <si>
    <t>Count of amout</t>
  </si>
  <si>
    <t>SumIf..  of UPI payment</t>
  </si>
  <si>
    <t>CountIF  .. Count  of payment only upi</t>
  </si>
  <si>
    <t xml:space="preserve">CountIFS </t>
  </si>
  <si>
    <t>data validation for number cell I have set the number input and insert numbers only between 1-50</t>
  </si>
  <si>
    <t>EmployeeID</t>
  </si>
  <si>
    <t>FirstName</t>
  </si>
  <si>
    <t>LastName</t>
  </si>
  <si>
    <t>Full Name</t>
  </si>
  <si>
    <t>Age</t>
  </si>
  <si>
    <t>JobTitle</t>
  </si>
  <si>
    <t>Salary</t>
  </si>
  <si>
    <t>Jim</t>
  </si>
  <si>
    <t>Halpert</t>
  </si>
  <si>
    <t>Jim Halpert</t>
  </si>
  <si>
    <t>Salesman</t>
  </si>
  <si>
    <t>Pam</t>
  </si>
  <si>
    <t>Beasley</t>
  </si>
  <si>
    <t>Pam Beasley</t>
  </si>
  <si>
    <t>Receptionist</t>
  </si>
  <si>
    <t>Dwight</t>
  </si>
  <si>
    <t>Schrute</t>
  </si>
  <si>
    <t>Dwight Schrute</t>
  </si>
  <si>
    <t>Angela</t>
  </si>
  <si>
    <t>Martin</t>
  </si>
  <si>
    <t>Angela Martin</t>
  </si>
  <si>
    <t>Accountant</t>
  </si>
  <si>
    <t>Toby</t>
  </si>
  <si>
    <t>Flenderson</t>
  </si>
  <si>
    <t>Toby Flenderson</t>
  </si>
  <si>
    <t>Michael</t>
  </si>
  <si>
    <t>Scott</t>
  </si>
  <si>
    <t>Michael Scott</t>
  </si>
  <si>
    <t>Regional Manager</t>
  </si>
  <si>
    <t>Meredith</t>
  </si>
  <si>
    <t>Palmer</t>
  </si>
  <si>
    <t>Meredith Palmer</t>
  </si>
  <si>
    <t>Supplier Relations</t>
  </si>
  <si>
    <t>Stanley</t>
  </si>
  <si>
    <t>Hudson</t>
  </si>
  <si>
    <t>Stanley Hudson</t>
  </si>
  <si>
    <t>Kevin</t>
  </si>
  <si>
    <t>Malone</t>
  </si>
  <si>
    <t>Kevin Malone</t>
  </si>
  <si>
    <t xml:space="preserve">VLOOKUP  </t>
  </si>
  <si>
    <t>formula         =VLOOKUP(lookup_value, table_array, col_index_num, [range_lookup])</t>
  </si>
  <si>
    <r>
      <t>lookup_value</t>
    </r>
    <r>
      <rPr>
        <sz val="11"/>
        <color theme="1"/>
        <rFont val="Calibri"/>
        <family val="2"/>
        <scheme val="minor"/>
      </rPr>
      <t>: The value you want to search for in the first column of the table.</t>
    </r>
  </si>
  <si>
    <r>
      <t>col_index_num</t>
    </r>
    <r>
      <rPr>
        <sz val="11"/>
        <color theme="1"/>
        <rFont val="Calibri"/>
        <family val="2"/>
        <scheme val="minor"/>
      </rPr>
      <t>: The column number (relative to the table) from which the value will be returned.</t>
    </r>
  </si>
  <si>
    <r>
      <t>range_lookup</t>
    </r>
    <r>
      <rPr>
        <sz val="11"/>
        <color theme="1"/>
        <rFont val="Calibri"/>
        <family val="2"/>
        <scheme val="minor"/>
      </rPr>
      <t xml:space="preserve"> (optional): Specifies if you want an exact match (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>) or an approximate match (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>).</t>
    </r>
  </si>
  <si>
    <r>
      <t>table_array</t>
    </r>
    <r>
      <rPr>
        <sz val="11"/>
        <color theme="1"/>
        <rFont val="Calibri"/>
        <family val="2"/>
        <scheme val="minor"/>
      </rPr>
      <t>: The range of cells containing the data (e.g., B12:</t>
    </r>
    <r>
      <rPr>
        <b/>
        <sz val="10"/>
        <color theme="1"/>
        <rFont val="Arial Unicode MS"/>
      </rPr>
      <t>L21)</t>
    </r>
  </si>
  <si>
    <t>Emp id</t>
  </si>
  <si>
    <t xml:space="preserve">   &lt;----- =VLOOKUP(B22,B15:I23,8,FALSE)</t>
  </si>
  <si>
    <t xml:space="preserve">    &lt;-----  =VLOOKUP(B18,B15:I23,8,FALSE)</t>
  </si>
  <si>
    <t>From left to right approch    of searching</t>
  </si>
  <si>
    <t>QUE-1)  Find salary of employee by its employee id  using VLOOKUP</t>
  </si>
  <si>
    <t>Emp Full name</t>
  </si>
  <si>
    <t xml:space="preserve">  &lt;---   =VLOOKUP(E22,E15:I23,5,FALSE)</t>
  </si>
  <si>
    <t xml:space="preserve">  &lt;----  =VLOOKUP(E23,E15:I23,5,FALSE)</t>
  </si>
  <si>
    <t>QUE-2)  Find salary of employee by its employee full name  using VLOOKUP</t>
  </si>
  <si>
    <t>IMP NOTE-</t>
  </si>
  <si>
    <t>Lookup_Values cell should be considered as first column for table array and for calculating col_index_num</t>
  </si>
  <si>
    <t>LookUp</t>
  </si>
  <si>
    <t>Range</t>
  </si>
  <si>
    <t>Bonus</t>
  </si>
  <si>
    <t>Bouns fo employee</t>
  </si>
  <si>
    <t>LookUp_Vector</t>
  </si>
  <si>
    <t>XLOOKUP</t>
  </si>
  <si>
    <t xml:space="preserve">LOOKUP </t>
  </si>
  <si>
    <t>formula  =LookUP(Lookup_value,Lookup_Array)</t>
  </si>
  <si>
    <t xml:space="preserve">  &lt;--- =LOOKUP(I9,$N$9:$O$12)</t>
  </si>
  <si>
    <t xml:space="preserve">     $ indicate that I have froze that value using fn+f4 key</t>
  </si>
  <si>
    <t>Formula   =XLOOKUP(lookup_value,lookup_array,return_array,[if_not_found],[match_mode],[search_mode] )</t>
  </si>
  <si>
    <t>IMP Note ::- Return_array should be in ascending order</t>
  </si>
  <si>
    <t>Emp ID</t>
  </si>
  <si>
    <t>Job Title of emp</t>
  </si>
  <si>
    <t xml:space="preserve">   &lt;------  formula --   =XLOOKUP(K13,Table13[EmployeeID],Table13[JobTitle])</t>
  </si>
  <si>
    <t xml:space="preserve">  &lt;----  =SUM(D15:D24)</t>
  </si>
  <si>
    <t>&lt;------</t>
  </si>
  <si>
    <t>&lt;------  =AVERAGE(D15:D24)</t>
  </si>
  <si>
    <t>&lt;------ =COUNT(D15:D24)</t>
  </si>
  <si>
    <t>&lt;------ =MAX(D15:D24)</t>
  </si>
  <si>
    <t>&lt;------  =MIN(D15:D24)</t>
  </si>
  <si>
    <t>&lt;------  =MEDIAN(D15:D21)</t>
  </si>
  <si>
    <t>In data rebbin select filter data</t>
  </si>
  <si>
    <t xml:space="preserve">  &lt;---- =AVERAGE(H9:H12)</t>
  </si>
  <si>
    <t>formula    =SUMIF(range,criteria,[sum_range])</t>
  </si>
  <si>
    <t>formula    =COUNTIF(range,criteria)</t>
  </si>
  <si>
    <t>Data validation :</t>
  </si>
  <si>
    <t xml:space="preserve">   Cash</t>
  </si>
  <si>
    <t>Dates2</t>
  </si>
  <si>
    <t>Data Validation in XLOOKUP</t>
  </si>
  <si>
    <t>create list of emp id using data validation</t>
  </si>
  <si>
    <t>emp id</t>
  </si>
  <si>
    <t>job title</t>
  </si>
  <si>
    <t>salary</t>
  </si>
  <si>
    <t>fname,salary,job dropdown list</t>
  </si>
  <si>
    <t>emp id dropdown list</t>
  </si>
  <si>
    <t>&lt;-- =XLOOKUP(AC14,Table13[EmployeeID],(XLOOKUP(AC15,Table13[[#Headers],[Full Name]:[Salary]],Table13[[Full Name]:[Salary]])))</t>
  </si>
  <si>
    <t xml:space="preserve">Data Validation with xXLOOKUP </t>
  </si>
  <si>
    <t>Formula for green cell (45000)   =XLOOKUP(H13,A12:A20,(XLOOKUP(H14,D11:F11,D12:F20)))</t>
  </si>
  <si>
    <t>Data validation using list</t>
  </si>
  <si>
    <t>index</t>
  </si>
  <si>
    <t>Match</t>
  </si>
  <si>
    <t>index+Match</t>
  </si>
  <si>
    <t>Index  formula used      =INDEX(D12:D20,1)</t>
  </si>
  <si>
    <t>Match  formula used    =MATCH(H13,A12:A20,0)</t>
  </si>
  <si>
    <t>&lt;----- for full name  =INDEX(D12:D20,MATCH(H13,A12:A20,0))</t>
  </si>
  <si>
    <t>&lt;--- for job title   =INDEX(E12:E20,MATCH(H13,A12:A20,0))</t>
  </si>
  <si>
    <t>Conditional formatting</t>
  </si>
  <si>
    <t xml:space="preserve">    It highlights the specific data</t>
  </si>
  <si>
    <t>amount&gt;3000</t>
  </si>
  <si>
    <t>text conatin -Cash</t>
  </si>
  <si>
    <t>category -food</t>
  </si>
  <si>
    <t>Home---&gt; Conditional Formating--&gt;Highlight cell--&gt;</t>
  </si>
  <si>
    <t xml:space="preserve">               |</t>
  </si>
  <si>
    <t>Home---&gt; Conditional Formating--&gt;</t>
  </si>
  <si>
    <t>Home---&gt; Conditional Formating--&gt;Data bars  +  icons set -&gt;</t>
  </si>
  <si>
    <t>color scales</t>
  </si>
  <si>
    <t>top 10</t>
  </si>
  <si>
    <t>bottom 10</t>
  </si>
  <si>
    <t>Home---&gt; Conditional Formating--&gt; To/Bottom cell--&gt;</t>
  </si>
  <si>
    <t>MACROS  &amp;  VBA (Visual Basics for Application</t>
  </si>
  <si>
    <t>Groccery</t>
  </si>
  <si>
    <t>Riding</t>
  </si>
  <si>
    <t>Shopping</t>
  </si>
  <si>
    <t>Cleaning Home</t>
  </si>
  <si>
    <t>Gardning</t>
  </si>
  <si>
    <t>Essensial</t>
  </si>
  <si>
    <t>Clothes</t>
  </si>
  <si>
    <t>Macros used to perform many task on cell at any time while recordig the actions</t>
  </si>
  <si>
    <t>Developer ribbon--&gt;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</si>
</sst>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 [$₹-4009]\ * #,##0.00_ ;_ [$₹-4009]\ * \-#,##0.00_ ;_ [$₹-4009]\ * &quot;-&quot;??_ ;_ @_ "/>
    <numFmt numFmtId="165" formatCode="_ [$₹-4009]\ * #,##0.0_ ;_ [$₹-4009]\ * \-#,##0.0_ ;_ [$₹-4009]\ * &quot;-&quot;??_ ;_ @_ "/>
    <numFmt numFmtId="166" formatCode="[$-14009]dd/mm/yyyy;@"/>
    <numFmt numFmtId="167" formatCode="dddd"/>
    <numFmt numFmtId="168" formatCode="[$-14009]dd/mm/yy;@"/>
    <numFmt numFmtId="169" formatCode="_ * #,##0_ ;_ * \-#,##0_ ;_ * &quot;-&quot;??_ ;_ @_ "/>
  </numFmts>
  <fonts count="1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Arial Unicode MS"/>
    </font>
    <font>
      <sz val="10"/>
      <color theme="1"/>
      <name val="Arial Unicode MS"/>
    </font>
    <font>
      <sz val="2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9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3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164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6" fontId="1" fillId="0" borderId="0" xfId="0" applyNumberFormat="1" applyFont="1"/>
    <xf numFmtId="166" fontId="0" fillId="0" borderId="0" xfId="0" applyNumberFormat="1"/>
    <xf numFmtId="0" fontId="0" fillId="3" borderId="0" xfId="0" applyFill="1"/>
    <xf numFmtId="0" fontId="0" fillId="2" borderId="0" xfId="0" applyFill="1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5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6" fillId="4" borderId="0" xfId="0" applyFont="1" applyFill="1"/>
    <xf numFmtId="0" fontId="6" fillId="0" borderId="0" xfId="0" applyFont="1"/>
    <xf numFmtId="43" fontId="0" fillId="0" borderId="0" xfId="1" applyNumberFormat="1" applyFont="1" applyAlignment="1">
      <alignment horizontal="center"/>
    </xf>
    <xf numFmtId="43" fontId="0" fillId="0" borderId="0" xfId="0" applyNumberFormat="1" applyAlignment="1">
      <alignment horizontal="center"/>
    </xf>
    <xf numFmtId="2" fontId="0" fillId="0" borderId="0" xfId="0" applyNumberFormat="1"/>
    <xf numFmtId="0" fontId="7" fillId="0" borderId="0" xfId="0" applyFont="1"/>
    <xf numFmtId="0" fontId="0" fillId="7" borderId="0" xfId="0" applyFill="1"/>
    <xf numFmtId="0" fontId="9" fillId="7" borderId="0" xfId="0" applyFon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7" fillId="0" borderId="1" xfId="0" applyFont="1" applyBorder="1"/>
    <xf numFmtId="0" fontId="5" fillId="2" borderId="0" xfId="0" applyFont="1" applyFill="1"/>
    <xf numFmtId="0" fontId="8" fillId="2" borderId="0" xfId="0" applyFont="1" applyFill="1"/>
    <xf numFmtId="0" fontId="7" fillId="0" borderId="1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6" fillId="0" borderId="0" xfId="0" applyFont="1" applyAlignment="1">
      <alignment vertical="center"/>
    </xf>
    <xf numFmtId="0" fontId="6" fillId="8" borderId="1" xfId="0" applyFont="1" applyFill="1" applyBorder="1" applyAlignment="1">
      <alignment vertical="center"/>
    </xf>
    <xf numFmtId="0" fontId="0" fillId="9" borderId="0" xfId="0" applyFill="1"/>
    <xf numFmtId="0" fontId="6" fillId="9" borderId="0" xfId="0" applyFont="1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10" borderId="0" xfId="0" applyFill="1"/>
    <xf numFmtId="0" fontId="7" fillId="10" borderId="0" xfId="0" applyFont="1" applyFill="1"/>
    <xf numFmtId="0" fontId="0" fillId="0" borderId="0" xfId="0" applyAlignment="1">
      <alignment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10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1" xfId="0" applyBorder="1"/>
    <xf numFmtId="0" fontId="10" fillId="0" borderId="10" xfId="0" applyFont="1" applyBorder="1"/>
    <xf numFmtId="0" fontId="10" fillId="0" borderId="10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0" fillId="0" borderId="10" xfId="0" applyFont="1" applyBorder="1" applyAlignment="1">
      <alignment vertical="center"/>
    </xf>
    <xf numFmtId="0" fontId="10" fillId="0" borderId="10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/>
    <xf numFmtId="0" fontId="10" fillId="0" borderId="11" xfId="0" applyFont="1" applyBorder="1"/>
    <xf numFmtId="0" fontId="10" fillId="0" borderId="11" xfId="0" applyFont="1" applyBorder="1" applyAlignment="1">
      <alignment horizontal="center"/>
    </xf>
    <xf numFmtId="0" fontId="10" fillId="0" borderId="11" xfId="0" applyFont="1" applyBorder="1" applyAlignment="1">
      <alignment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/>
    <xf numFmtId="0" fontId="10" fillId="0" borderId="12" xfId="0" applyFont="1" applyBorder="1" applyAlignment="1">
      <alignment horizont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0" fillId="0" borderId="1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1" fillId="8" borderId="1" xfId="0" applyFont="1" applyFill="1" applyBorder="1" applyAlignment="1">
      <alignment vertical="center"/>
    </xf>
    <xf numFmtId="0" fontId="11" fillId="8" borderId="1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1" fillId="0" borderId="0" xfId="0" applyFont="1"/>
    <xf numFmtId="0" fontId="11" fillId="10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6" fillId="0" borderId="6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8" borderId="10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6" fillId="0" borderId="1" xfId="0" applyFont="1" applyBorder="1" applyAlignment="1">
      <alignment vertical="center"/>
    </xf>
    <xf numFmtId="0" fontId="0" fillId="0" borderId="13" xfId="0" applyBorder="1"/>
    <xf numFmtId="0" fontId="7" fillId="9" borderId="0" xfId="0" applyFont="1" applyFill="1"/>
    <xf numFmtId="0" fontId="6" fillId="8" borderId="10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0" xfId="0" applyFont="1" applyFill="1"/>
    <xf numFmtId="0" fontId="6" fillId="8" borderId="1" xfId="0" applyFont="1" applyFill="1" applyBorder="1"/>
    <xf numFmtId="0" fontId="7" fillId="11" borderId="1" xfId="0" applyFont="1" applyFill="1" applyBorder="1" applyAlignment="1">
      <alignment vertical="center"/>
    </xf>
    <xf numFmtId="0" fontId="10" fillId="9" borderId="0" xfId="0" applyFont="1" applyFill="1"/>
    <xf numFmtId="14" fontId="0" fillId="0" borderId="6" xfId="0" applyNumberFormat="1" applyBorder="1"/>
    <xf numFmtId="14" fontId="0" fillId="0" borderId="14" xfId="0" applyNumberFormat="1" applyBorder="1" applyAlignment="1">
      <alignment horizontal="center" vertical="center"/>
    </xf>
    <xf numFmtId="22" fontId="0" fillId="0" borderId="15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7" fillId="11" borderId="14" xfId="0" applyFont="1" applyFill="1" applyBorder="1" applyAlignment="1">
      <alignment vertical="center"/>
    </xf>
    <xf numFmtId="0" fontId="7" fillId="0" borderId="8" xfId="0" applyFont="1" applyBorder="1" applyAlignment="1">
      <alignment vertical="center"/>
    </xf>
    <xf numFmtId="0" fontId="8" fillId="7" borderId="0" xfId="0" applyFont="1" applyFill="1" applyAlignment="1">
      <alignment horizontal="center" vertical="center"/>
    </xf>
    <xf numFmtId="167" fontId="6" fillId="8" borderId="0" xfId="0" applyNumberFormat="1" applyFont="1" applyFill="1"/>
    <xf numFmtId="14" fontId="6" fillId="8" borderId="1" xfId="0" applyNumberFormat="1" applyFont="1" applyFill="1" applyBorder="1"/>
    <xf numFmtId="43" fontId="0" fillId="0" borderId="0" xfId="1" applyNumberFormat="1" applyFont="1" applyAlignment="1">
      <alignment horizontal="center" vertical="center"/>
    </xf>
    <xf numFmtId="43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8" borderId="1" xfId="0" applyFill="1" applyBorder="1" applyAlignment="1">
      <alignment vertical="center"/>
    </xf>
    <xf numFmtId="43" fontId="0" fillId="0" borderId="2" xfId="0" applyNumberFormat="1" applyBorder="1"/>
    <xf numFmtId="0" fontId="1" fillId="0" borderId="10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2" fillId="0" borderId="0" xfId="0" applyFont="1"/>
    <xf numFmtId="0" fontId="12" fillId="9" borderId="0" xfId="0" applyFont="1" applyFill="1"/>
    <xf numFmtId="0" fontId="0" fillId="8" borderId="0" xfId="0" applyFill="1"/>
    <xf numFmtId="0" fontId="10" fillId="0" borderId="9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0" fillId="12" borderId="0" xfId="0" applyFill="1"/>
    <xf numFmtId="0" fontId="0" fillId="7" borderId="0" xfId="0" applyFill="1" applyAlignment="1">
      <alignment horizontal="center" vertical="center"/>
    </xf>
    <xf numFmtId="0" fontId="6" fillId="2" borderId="0" xfId="0" applyFont="1" applyFill="1"/>
    <xf numFmtId="0" fontId="0" fillId="13" borderId="1" xfId="0" applyFill="1" applyBorder="1"/>
    <xf numFmtId="0" fontId="10" fillId="13" borderId="1" xfId="0" applyFont="1" applyFill="1" applyBorder="1" applyAlignment="1">
      <alignment horizontal="center"/>
    </xf>
    <xf numFmtId="0" fontId="12" fillId="2" borderId="0" xfId="0" applyFont="1" applyFill="1"/>
    <xf numFmtId="0" fontId="10" fillId="2" borderId="0" xfId="0" applyFont="1" applyFill="1"/>
    <xf numFmtId="9" fontId="0" fillId="0" borderId="9" xfId="0" applyNumberFormat="1" applyBorder="1"/>
    <xf numFmtId="9" fontId="0" fillId="0" borderId="7" xfId="0" applyNumberFormat="1" applyBorder="1"/>
    <xf numFmtId="0" fontId="0" fillId="0" borderId="14" xfId="0" applyBorder="1"/>
    <xf numFmtId="9" fontId="0" fillId="0" borderId="13" xfId="0" applyNumberFormat="1" applyBorder="1"/>
    <xf numFmtId="9" fontId="0" fillId="0" borderId="10" xfId="0" applyNumberFormat="1" applyBorder="1"/>
    <xf numFmtId="9" fontId="0" fillId="0" borderId="11" xfId="0" applyNumberFormat="1" applyBorder="1"/>
    <xf numFmtId="9" fontId="0" fillId="0" borderId="12" xfId="0" applyNumberFormat="1" applyBorder="1"/>
    <xf numFmtId="0" fontId="0" fillId="14" borderId="0" xfId="0" applyFill="1"/>
    <xf numFmtId="0" fontId="10" fillId="14" borderId="0" xfId="0" applyFont="1" applyFill="1"/>
    <xf numFmtId="0" fontId="1" fillId="0" borderId="9" xfId="0" applyFont="1" applyBorder="1"/>
    <xf numFmtId="0" fontId="1" fillId="0" borderId="11" xfId="0" applyFont="1" applyBorder="1"/>
    <xf numFmtId="0" fontId="1" fillId="0" borderId="8" xfId="0" applyFont="1" applyBorder="1"/>
    <xf numFmtId="0" fontId="15" fillId="0" borderId="0" xfId="0" applyFont="1"/>
    <xf numFmtId="0" fontId="6" fillId="8" borderId="2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15" fillId="2" borderId="0" xfId="0" applyFont="1" applyFill="1"/>
    <xf numFmtId="0" fontId="6" fillId="0" borderId="12" xfId="0" applyFont="1" applyBorder="1" applyAlignment="1">
      <alignment vertical="center"/>
    </xf>
    <xf numFmtId="166" fontId="0" fillId="0" borderId="0" xfId="1" applyNumberFormat="1" applyFont="1"/>
    <xf numFmtId="166" fontId="0" fillId="0" borderId="0" xfId="1" applyNumberFormat="1" applyFont="1" applyAlignment="1">
      <alignment vertical="center"/>
    </xf>
    <xf numFmtId="166" fontId="6" fillId="0" borderId="1" xfId="1" applyNumberFormat="1" applyFont="1" applyBorder="1" applyAlignment="1">
      <alignment vertical="center"/>
    </xf>
    <xf numFmtId="166" fontId="0" fillId="0" borderId="0" xfId="1" applyNumberFormat="1" applyFon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7" fillId="5" borderId="0" xfId="0" applyFont="1" applyFill="1"/>
    <xf numFmtId="0" fontId="0" fillId="15" borderId="0" xfId="0" applyFill="1"/>
    <xf numFmtId="0" fontId="1" fillId="0" borderId="14" xfId="0" applyFont="1" applyBorder="1"/>
    <xf numFmtId="0" fontId="1" fillId="0" borderId="15" xfId="0" applyFont="1" applyBorder="1"/>
    <xf numFmtId="0" fontId="1" fillId="0" borderId="13" xfId="0" applyFont="1" applyBorder="1"/>
    <xf numFmtId="0" fontId="16" fillId="7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16" borderId="0" xfId="0" applyFill="1"/>
    <xf numFmtId="0" fontId="0" fillId="0" borderId="0" xfId="0" applyAlignment="1">
      <alignment horizontal="left"/>
    </xf>
    <xf numFmtId="0" fontId="0" fillId="16" borderId="0" xfId="0" applyFill="1" applyAlignment="1">
      <alignment horizontal="left"/>
    </xf>
    <xf numFmtId="166" fontId="0" fillId="0" borderId="16" xfId="0" applyNumberFormat="1" applyBorder="1"/>
    <xf numFmtId="0" fontId="0" fillId="0" borderId="16" xfId="0" applyBorder="1"/>
    <xf numFmtId="43" fontId="0" fillId="0" borderId="16" xfId="1" applyNumberFormat="1" applyFont="1" applyFill="1" applyBorder="1" applyAlignment="1">
      <alignment horizontal="center"/>
    </xf>
    <xf numFmtId="2" fontId="0" fillId="0" borderId="16" xfId="0" applyNumberFormat="1" applyBorder="1"/>
    <xf numFmtId="43" fontId="0" fillId="0" borderId="16" xfId="0" applyNumberFormat="1" applyBorder="1" applyAlignment="1">
      <alignment horizontal="center"/>
    </xf>
    <xf numFmtId="166" fontId="0" fillId="5" borderId="0" xfId="0" applyNumberFormat="1" applyFill="1"/>
    <xf numFmtId="0" fontId="0" fillId="17" borderId="2" xfId="0" applyFill="1" applyBorder="1"/>
    <xf numFmtId="0" fontId="0" fillId="17" borderId="3" xfId="0" applyFill="1" applyBorder="1"/>
    <xf numFmtId="0" fontId="0" fillId="17" borderId="4" xfId="0" applyFill="1" applyBorder="1"/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166" fontId="0" fillId="0" borderId="20" xfId="0" applyNumberFormat="1" applyBorder="1"/>
    <xf numFmtId="0" fontId="0" fillId="0" borderId="20" xfId="0" applyBorder="1"/>
    <xf numFmtId="43" fontId="0" fillId="0" borderId="20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43" fontId="0" fillId="0" borderId="0" xfId="1" applyNumberFormat="1" applyFont="1" applyFill="1" applyBorder="1" applyAlignment="1">
      <alignment horizontal="center"/>
    </xf>
    <xf numFmtId="166" fontId="1" fillId="0" borderId="15" xfId="0" applyNumberFormat="1" applyFont="1" applyBorder="1"/>
    <xf numFmtId="0" fontId="0" fillId="2" borderId="0" xfId="0" applyFill="1" applyAlignment="1">
      <alignment horizontal="center" vertical="center"/>
    </xf>
    <xf numFmtId="0" fontId="5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169" fontId="0" fillId="0" borderId="0" xfId="1" applyNumberFormat="1" applyFont="1" applyFill="1" applyBorder="1" applyAlignment="1">
      <alignment horizontal="center"/>
    </xf>
    <xf numFmtId="169" fontId="0" fillId="0" borderId="0" xfId="0" applyNumberFormat="1" applyBorder="1" applyAlignment="1">
      <alignment horizontal="center"/>
    </xf>
    <xf numFmtId="169" fontId="0" fillId="0" borderId="0" xfId="0" applyNumberForma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Fill="1" applyBorder="1" applyAlignment="1">
      <alignment horizontal="center"/>
    </xf>
    <xf numFmtId="169" fontId="0" fillId="0" borderId="25" xfId="0" applyNumberFormat="1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166" fontId="1" fillId="0" borderId="1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22" xfId="0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166" fontId="0" fillId="0" borderId="25" xfId="0" applyNumberFormat="1" applyBorder="1" applyAlignment="1">
      <alignment horizontal="center"/>
    </xf>
    <xf numFmtId="0" fontId="0" fillId="0" borderId="23" xfId="0" applyBorder="1" applyAlignment="1"/>
  </cellXfs>
  <cellStyles count="2">
    <cellStyle name="Currency" xfId="1" builtinId="4"/>
    <cellStyle name="Normal" xfId="0" builtinId="0"/>
  </cellStyles>
  <dxfs count="6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9" formatCode="_ * #,##0_ ;_ * \-#,##0_ ;_ * &quot;-&quot;??_ ;_ @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[$-14009]dd/mm/yyyy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numFmt numFmtId="165" formatCode="_ [$₹-4009]\ * #,##0.0_ ;_ [$₹-4009]\ * \-#,##0.0_ ;_ [$₹-4009]\ * &quot;-&quot;??_ ;_ @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8" formatCode="[$-14009]dd/mm/yy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numFmt numFmtId="165" formatCode="_ [$₹-4009]\ * #,##0.0_ ;_ [$₹-4009]\ * \-#,##0.0_ ;_ [$₹-4009]\ * &quot;-&quot;??_ ;_ @_ "/>
      <alignment horizontal="center" vertical="bottom" textRotation="0" wrapText="0" indent="0" justifyLastLine="0" shrinkToFit="0" readingOrder="0"/>
    </dxf>
    <dxf>
      <numFmt numFmtId="166" formatCode="[$-14009]dd/mm/yyyy;@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indexed="64"/>
          <bgColor rgb="FFFFFF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[$-14009]dd/mm/yyyy;@"/>
    </dxf>
    <dxf>
      <numFmt numFmtId="166" formatCode="[$-14009]dd/mm/yyyy;@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numFmt numFmtId="165" formatCode="_ [$₹-4009]\ * #,##0.0_ ;_ [$₹-4009]\ * \-#,##0.0_ ;_ [$₹-4009]\ * &quot;-&quot;??_ ;_ @_ "/>
      <alignment horizontal="center" vertical="bottom" textRotation="0" wrapText="0" indent="0" justifyLastLine="0" shrinkToFit="0" readingOrder="0"/>
    </dxf>
    <dxf>
      <numFmt numFmtId="166" formatCode="[$-14009]dd/mm/yy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B5E6C5-C994-48E9-971D-4A9E72543AD2}" name="Table2" displayName="Table2" ref="C7:G17" totalsRowShown="0" headerRowDxfId="60">
  <autoFilter ref="C7:G17" xr:uid="{90B5E6C5-C994-48E9-971D-4A9E72543AD2}"/>
  <tableColumns count="5">
    <tableColumn id="1" xr3:uid="{8CFA3813-51BB-461E-A8C2-39345EE66988}" name="Date" dataDxfId="59"/>
    <tableColumn id="2" xr3:uid="{52D55E7C-C605-4A6C-830B-75DE24488741}" name="Category"/>
    <tableColumn id="4" xr3:uid="{D0FFD394-0AAF-4B7C-81D8-BE8266CB2FE2}" name="Price" dataDxfId="58"/>
    <tableColumn id="5" xr3:uid="{BC45EE7D-EA93-499E-A9B9-7BC4ABFA64B7}" name="payment Mode" dataDxfId="57"/>
    <tableColumn id="3" xr3:uid="{7373F1B5-B66A-4CAE-B0BA-F05B23EAC4AD}" name="Date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666276-9AD6-476B-A02B-27693DAE75E9}" name="Table3" displayName="Table3" ref="B7:B17" totalsRowShown="0" headerRowDxfId="56">
  <autoFilter ref="B7:B17" xr:uid="{EB666276-9AD6-476B-A02B-27693DAE75E9}"/>
  <tableColumns count="1">
    <tableColumn id="1" xr3:uid="{DF828B38-AEF0-40E5-827F-BEC71BD5A684}" name="Sr n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83120CD-8D61-4CD0-BA60-0E728E01ED45}" name="Table5" displayName="Table5" ref="C25:I30" totalsRowShown="0">
  <autoFilter ref="C25:I30" xr:uid="{C83120CD-8D61-4CD0-BA60-0E728E01ED45}"/>
  <tableColumns count="7">
    <tableColumn id="1" xr3:uid="{BE7EA198-DF4E-4094-BA05-6BE16593228A}" name="No"/>
    <tableColumn id="2" xr3:uid="{D8A618B5-0E9D-46CA-8371-4EF051A3E667}" name="country"/>
    <tableColumn id="3" xr3:uid="{B4175F2F-DE2E-449D-B0AD-6386C1C429EB}" name="name" dataDxfId="55"/>
    <tableColumn id="4" xr3:uid="{A1A3D9D9-96AE-4992-A358-43CA326F7671}" name="First name" dataDxfId="54"/>
    <tableColumn id="5" xr3:uid="{421E2D7F-79B2-4F99-8456-DC574714BA5B}" name="Last Name"/>
    <tableColumn id="6" xr3:uid="{F8B14481-A7A8-4F3B-BDA5-296791F4BD35}" name="country name"/>
    <tableColumn id="7" xr3:uid="{532AFCF4-604B-41E6-B03F-9F1CDA4984F3}" name="Shor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ADCCCF-9BFC-44AA-BBDE-9034D4F1654E}" name="Table1" displayName="Table1" ref="L23:L29" totalsRowShown="0" dataDxfId="53">
  <autoFilter ref="L23:L29" xr:uid="{56ADCCCF-9BFC-44AA-BBDE-9034D4F1654E}"/>
  <tableColumns count="1">
    <tableColumn id="1" xr3:uid="{B70E6D95-9035-424B-B424-7FD5D8DAD5A5}" name="Dates" dataDxfId="5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694C00-29C5-4FD9-98B2-7F3028F32749}" name="Table4" displayName="Table4" ref="C39:C52" insertRowShift="1" totalsRowShown="0">
  <autoFilter ref="C39:C52" xr:uid="{F1694C00-29C5-4FD9-98B2-7F3028F32749}"/>
  <tableColumns count="1">
    <tableColumn id="1" xr3:uid="{3A240B36-2225-4A52-B4D7-E343038C3E1F}" name="Dat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EB840F0-5D55-4B1C-9439-1F17CAD876C0}" name="Table7" displayName="Table7" ref="E40:E53" totalsRowShown="0" headerRowDxfId="51" dataDxfId="50">
  <autoFilter ref="E40:E53" xr:uid="{CEB840F0-5D55-4B1C-9439-1F17CAD876C0}"/>
  <sortState xmlns:xlrd2="http://schemas.microsoft.com/office/spreadsheetml/2017/richdata2" ref="E41:E53">
    <sortCondition descending="1" ref="E41:E53"/>
  </sortState>
  <tableColumns count="1">
    <tableColumn id="1" xr3:uid="{CD5F97C8-0061-4B6A-96F3-EE66469F8BC2}" name="Dates" dataDxfId="4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B6BB701-E8A2-4DD5-9250-D5C179C7C90F}" name="Table9" displayName="Table9" ref="K41:K48" totalsRowShown="0" dataDxfId="48">
  <autoFilter ref="K41:K48" xr:uid="{6B6BB701-E8A2-4DD5-9250-D5C179C7C90F}"/>
  <sortState xmlns:xlrd2="http://schemas.microsoft.com/office/spreadsheetml/2017/richdata2" ref="K42:K48">
    <sortCondition sortBy="cellColor" ref="K42:K48" dxfId="47"/>
  </sortState>
  <tableColumns count="1">
    <tableColumn id="1" xr3:uid="{A9E3E47C-2B7B-4A75-96A9-09C6AEACDA92}" name="According colour" dataDxfId="4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2818369-C0DA-4985-88D3-236A7E9586CA}" name="Table11" displayName="Table11" ref="B8:F22" totalsRowShown="0" headerRowDxfId="45">
  <autoFilter ref="B8:F22" xr:uid="{82818369-C0DA-4985-88D3-236A7E9586CA}"/>
  <sortState xmlns:xlrd2="http://schemas.microsoft.com/office/spreadsheetml/2017/richdata2" ref="B9:F18">
    <sortCondition ref="B8:B20"/>
  </sortState>
  <tableColumns count="5">
    <tableColumn id="1" xr3:uid="{E7BF1E7B-0B8B-4DBA-87EF-E999019BECF3}" name="sr no"/>
    <tableColumn id="2" xr3:uid="{2015F576-A6C9-494F-8B57-595182E724E2}" name="Dates" dataDxfId="44"/>
    <tableColumn id="3" xr3:uid="{84EE4EA4-E5D3-4F8B-BACC-A91240F33CB1}" name="Catagory"/>
    <tableColumn id="4" xr3:uid="{1A052FD4-0BCA-4636-9D1E-791D3C67E10F}" name="Amount" dataDxfId="43"/>
    <tableColumn id="5" xr3:uid="{8257E9AE-B61C-476E-8FFD-44A4A3300D7C}" name="payment mode" dataDxfId="4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5CA88FA-7E4C-4BF3-B34B-E072BEE6BFF0}" name="Table117" displayName="Table117" ref="F25:J39" totalsRowShown="0" headerRowDxfId="41" dataDxfId="39" headerRowBorderDxfId="40">
  <autoFilter ref="F25:J39" xr:uid="{A5CA88FA-7E4C-4BF3-B34B-E072BEE6BFF0}"/>
  <sortState xmlns:xlrd2="http://schemas.microsoft.com/office/spreadsheetml/2017/richdata2" ref="F26:J35">
    <sortCondition ref="F8:F34"/>
  </sortState>
  <tableColumns count="5">
    <tableColumn id="1" xr3:uid="{ED571DB5-9594-4562-BD31-DE0B956D6A76}" name="sr no" dataDxfId="38"/>
    <tableColumn id="2" xr3:uid="{9C3C71FA-A165-4D95-BEE8-18536E74E76B}" name="Dates" dataDxfId="37"/>
    <tableColumn id="3" xr3:uid="{1150AEAA-38A9-4D8D-9C3A-CEEE2B96228C}" name="Catagory" dataDxfId="36"/>
    <tableColumn id="4" xr3:uid="{3BBDDB24-5CF8-426C-978A-72BBF124A3AD}" name="Amount" dataDxfId="35"/>
    <tableColumn id="5" xr3:uid="{E30A8CE5-FC62-48F3-820E-9D292C509F9C}" name="payment mode" dataDxfId="3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910E155-646F-4C18-A488-0013F35687B6}" name="Table1179" displayName="Table1179" ref="W26:AB40" totalsRowShown="0" headerRowDxfId="33" dataDxfId="31" headerRowBorderDxfId="32">
  <autoFilter ref="W26:AB40" xr:uid="{2910E155-646F-4C18-A488-0013F35687B6}"/>
  <sortState xmlns:xlrd2="http://schemas.microsoft.com/office/spreadsheetml/2017/richdata2" ref="W27:AA36">
    <sortCondition ref="W8:W34"/>
  </sortState>
  <tableColumns count="6">
    <tableColumn id="1" xr3:uid="{9F216139-2187-4F1F-82FD-069D24B41E62}" name="sr no" dataDxfId="30"/>
    <tableColumn id="2" xr3:uid="{0B557942-BBB6-49D7-B8F7-912ABA9F7247}" name="Dates" dataDxfId="29" dataCellStyle="Currency"/>
    <tableColumn id="3" xr3:uid="{3A611EF5-CF98-4C9F-BE5B-585C4D9C90B0}" name="Catagory" dataDxfId="28"/>
    <tableColumn id="4" xr3:uid="{0766BF16-F76D-4B95-8EC8-726983670781}" name="Amount" dataDxfId="27"/>
    <tableColumn id="5" xr3:uid="{C1F6834A-6914-43DD-84D4-49BBFD285713}" name="payment mode" dataDxfId="26"/>
    <tableColumn id="6" xr3:uid="{103340D0-0939-481B-90A9-8576E13179BA}" name="Dates2" dataDxfId="2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2079B27-926B-4D5B-AB8B-BFC8CE6588BB}" name="Table13" displayName="Table13" ref="B11:I20" totalsRowShown="0" headerRowDxfId="24" dataDxfId="23" tableBorderDxfId="22">
  <autoFilter ref="B11:I20" xr:uid="{42079B27-926B-4D5B-AB8B-BFC8CE6588BB}"/>
  <tableColumns count="8">
    <tableColumn id="1" xr3:uid="{E0F2C241-CD83-4DFF-AC0B-8767D703AF43}" name="EmployeeID" dataDxfId="21"/>
    <tableColumn id="2" xr3:uid="{823F8C2F-D3F7-43EC-B024-62C059830F06}" name="FirstName" dataDxfId="20"/>
    <tableColumn id="3" xr3:uid="{47529ACC-0092-4209-95B0-3FDB03FEC6C4}" name="LastName" dataDxfId="19"/>
    <tableColumn id="4" xr3:uid="{20C29865-92EE-4514-A619-3CD41324FE28}" name="Full Name" dataDxfId="18"/>
    <tableColumn id="7" xr3:uid="{5E7ED73B-DE34-419A-95A0-5586E76E0390}" name="JobTitle" dataDxfId="17"/>
    <tableColumn id="8" xr3:uid="{02912B2D-9AF4-480E-A1EE-52DC0BCA48FC}" name="Salary" dataDxfId="16"/>
    <tableColumn id="6" xr3:uid="{11E8316B-8D27-4BC6-B0AA-62CD843C3C7C}" name="Gender" dataDxfId="15"/>
    <tableColumn id="9" xr3:uid="{55F41AFE-EF02-4C3A-A164-9337331F9D23}" name="Age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A0C9AE0-90B2-4D17-8817-2FBA3492DB8D}">
  <we:reference id="wa200005271" version="2.5.5.0" store="en-IN" storeType="OMEX"/>
  <we:alternateReferences>
    <we:reference id="WA200005271" version="2.5.5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B609-630F-4D56-9082-5856B62A5031}">
  <dimension ref="A2:Y53"/>
  <sheetViews>
    <sheetView topLeftCell="A4" zoomScale="98" workbookViewId="0">
      <selection activeCell="F14" sqref="F14"/>
    </sheetView>
  </sheetViews>
  <sheetFormatPr defaultRowHeight="14.4"/>
  <cols>
    <col min="3" max="3" width="13.44140625" customWidth="1"/>
    <col min="4" max="4" width="16.5546875" bestFit="1" customWidth="1"/>
    <col min="5" max="5" width="15.33203125" style="3" bestFit="1" customWidth="1"/>
    <col min="6" max="6" width="57" style="3" bestFit="1" customWidth="1"/>
    <col min="7" max="7" width="12.5546875" customWidth="1"/>
    <col min="8" max="8" width="16.21875" bestFit="1" customWidth="1"/>
    <col min="11" max="11" width="17.88671875" bestFit="1" customWidth="1"/>
    <col min="12" max="12" width="86.21875" bestFit="1" customWidth="1"/>
    <col min="15" max="15" width="23.109375" bestFit="1" customWidth="1"/>
  </cols>
  <sheetData>
    <row r="2" spans="1:25">
      <c r="D2" s="202" t="s">
        <v>49</v>
      </c>
      <c r="E2" s="202"/>
      <c r="F2" s="202"/>
      <c r="G2" s="202"/>
      <c r="H2" s="202"/>
      <c r="I2" s="202"/>
      <c r="J2" s="202"/>
      <c r="K2" s="202"/>
    </row>
    <row r="3" spans="1:25">
      <c r="D3" s="202"/>
      <c r="E3" s="202"/>
      <c r="F3" s="202"/>
      <c r="G3" s="202"/>
      <c r="H3" s="202"/>
      <c r="I3" s="202"/>
      <c r="J3" s="202"/>
      <c r="K3" s="202"/>
    </row>
    <row r="4" spans="1:25" ht="54.6" customHeight="1">
      <c r="F4" s="3" t="s">
        <v>51</v>
      </c>
      <c r="L4" s="14" t="s">
        <v>50</v>
      </c>
    </row>
    <row r="5" spans="1:25">
      <c r="F5" s="2" t="s">
        <v>48</v>
      </c>
      <c r="L5" t="s">
        <v>52</v>
      </c>
      <c r="O5" s="13" t="s">
        <v>90</v>
      </c>
    </row>
    <row r="6" spans="1:25" ht="18"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s="4" customFormat="1" ht="18">
      <c r="A7"/>
      <c r="B7" s="4" t="s">
        <v>26</v>
      </c>
      <c r="C7" s="11" t="s">
        <v>0</v>
      </c>
      <c r="D7" s="4" t="s">
        <v>1</v>
      </c>
      <c r="E7" s="9" t="s">
        <v>2</v>
      </c>
      <c r="F7" s="5" t="s">
        <v>3</v>
      </c>
      <c r="G7" s="4" t="s">
        <v>68</v>
      </c>
      <c r="L7" t="s">
        <v>79</v>
      </c>
      <c r="M7"/>
      <c r="N7" t="s">
        <v>80</v>
      </c>
      <c r="O7" t="s">
        <v>81</v>
      </c>
      <c r="P7" t="s">
        <v>37</v>
      </c>
      <c r="Q7" t="s">
        <v>82</v>
      </c>
      <c r="R7" t="s">
        <v>83</v>
      </c>
      <c r="S7" t="s">
        <v>84</v>
      </c>
      <c r="T7" t="s">
        <v>85</v>
      </c>
      <c r="U7" t="s">
        <v>80</v>
      </c>
      <c r="V7" t="s">
        <v>86</v>
      </c>
      <c r="W7" t="s">
        <v>87</v>
      </c>
      <c r="X7" t="s">
        <v>88</v>
      </c>
      <c r="Y7" t="s">
        <v>89</v>
      </c>
    </row>
    <row r="8" spans="1:25">
      <c r="B8">
        <v>1</v>
      </c>
      <c r="C8" s="12" t="s">
        <v>4</v>
      </c>
      <c r="D8" t="s">
        <v>5</v>
      </c>
      <c r="E8" s="10">
        <v>400</v>
      </c>
      <c r="F8" s="3" t="s">
        <v>6</v>
      </c>
      <c r="G8" t="s">
        <v>69</v>
      </c>
    </row>
    <row r="9" spans="1:25">
      <c r="B9">
        <v>2</v>
      </c>
      <c r="C9" s="12" t="s">
        <v>7</v>
      </c>
      <c r="D9" t="s">
        <v>8</v>
      </c>
      <c r="E9" s="10">
        <v>1500</v>
      </c>
      <c r="F9" s="3" t="s">
        <v>6</v>
      </c>
      <c r="G9" t="s">
        <v>70</v>
      </c>
    </row>
    <row r="10" spans="1:25">
      <c r="B10">
        <v>3</v>
      </c>
      <c r="C10" s="12" t="s">
        <v>9</v>
      </c>
      <c r="D10" t="s">
        <v>17</v>
      </c>
      <c r="E10" s="10">
        <v>200</v>
      </c>
      <c r="F10" s="3" t="s">
        <v>25</v>
      </c>
      <c r="G10" t="s">
        <v>71</v>
      </c>
    </row>
    <row r="11" spans="1:25">
      <c r="B11">
        <v>4</v>
      </c>
      <c r="C11" s="12" t="s">
        <v>10</v>
      </c>
      <c r="D11" t="s">
        <v>18</v>
      </c>
      <c r="E11" s="10">
        <v>1000</v>
      </c>
      <c r="F11" s="3" t="s">
        <v>6</v>
      </c>
      <c r="G11" t="s">
        <v>72</v>
      </c>
    </row>
    <row r="12" spans="1:25">
      <c r="B12">
        <v>5</v>
      </c>
      <c r="C12" s="12" t="s">
        <v>11</v>
      </c>
      <c r="D12" t="s">
        <v>19</v>
      </c>
      <c r="E12" s="10">
        <v>4000</v>
      </c>
      <c r="F12" s="3" t="s">
        <v>6</v>
      </c>
      <c r="G12" t="s">
        <v>73</v>
      </c>
    </row>
    <row r="13" spans="1:25">
      <c r="B13">
        <v>6</v>
      </c>
      <c r="C13" s="12" t="s">
        <v>12</v>
      </c>
      <c r="D13" t="s">
        <v>20</v>
      </c>
      <c r="E13" s="10">
        <v>3000</v>
      </c>
      <c r="F13" s="3" t="s">
        <v>6</v>
      </c>
      <c r="G13" t="s">
        <v>74</v>
      </c>
    </row>
    <row r="14" spans="1:25">
      <c r="B14">
        <v>7</v>
      </c>
      <c r="C14" s="12" t="s">
        <v>13</v>
      </c>
      <c r="D14" t="s">
        <v>21</v>
      </c>
      <c r="E14" s="10">
        <v>2500</v>
      </c>
      <c r="F14" s="3" t="s">
        <v>6</v>
      </c>
      <c r="G14" t="s">
        <v>75</v>
      </c>
    </row>
    <row r="15" spans="1:25">
      <c r="B15">
        <v>8</v>
      </c>
      <c r="C15" s="12" t="s">
        <v>14</v>
      </c>
      <c r="D15" t="s">
        <v>22</v>
      </c>
      <c r="E15" s="10">
        <v>2500</v>
      </c>
      <c r="F15" s="3" t="s">
        <v>6</v>
      </c>
      <c r="G15" t="s">
        <v>76</v>
      </c>
    </row>
    <row r="16" spans="1:25">
      <c r="B16">
        <v>9</v>
      </c>
      <c r="C16" s="12" t="s">
        <v>15</v>
      </c>
      <c r="D16" t="s">
        <v>23</v>
      </c>
      <c r="E16" s="10">
        <v>700</v>
      </c>
      <c r="F16" s="3" t="s">
        <v>6</v>
      </c>
      <c r="G16" t="s">
        <v>77</v>
      </c>
    </row>
    <row r="17" spans="2:25">
      <c r="B17">
        <v>10</v>
      </c>
      <c r="C17" s="12" t="s">
        <v>16</v>
      </c>
      <c r="D17" t="s">
        <v>24</v>
      </c>
      <c r="E17" s="10">
        <v>500</v>
      </c>
      <c r="F17" s="3" t="s">
        <v>6</v>
      </c>
      <c r="G17" t="s">
        <v>78</v>
      </c>
    </row>
    <row r="20" spans="2:25">
      <c r="D20" s="1"/>
      <c r="E20" s="2"/>
      <c r="F20" s="2"/>
      <c r="G20" s="1"/>
      <c r="H20" s="1"/>
      <c r="L20" s="2" t="s">
        <v>91</v>
      </c>
    </row>
    <row r="21" spans="2:25">
      <c r="D21" s="1"/>
      <c r="E21" s="2"/>
      <c r="F21" s="1" t="s">
        <v>27</v>
      </c>
      <c r="G21" s="1"/>
      <c r="H21" s="1"/>
    </row>
    <row r="23" spans="2:25">
      <c r="D23" t="s">
        <v>53</v>
      </c>
      <c r="L23" t="s">
        <v>62</v>
      </c>
    </row>
    <row r="24" spans="2:25" ht="15.6">
      <c r="L24" s="12">
        <v>45667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2:25" s="6" customFormat="1" ht="15.6">
      <c r="C25" s="8" t="s">
        <v>28</v>
      </c>
      <c r="D25" s="6" t="s">
        <v>29</v>
      </c>
      <c r="E25" s="7" t="s">
        <v>30</v>
      </c>
      <c r="F25" s="7" t="s">
        <v>43</v>
      </c>
      <c r="G25" s="6" t="s">
        <v>44</v>
      </c>
      <c r="H25" s="6" t="s">
        <v>60</v>
      </c>
      <c r="I25" s="6" t="s">
        <v>61</v>
      </c>
      <c r="L25" s="12">
        <v>45699</v>
      </c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2:25">
      <c r="C26">
        <v>1</v>
      </c>
      <c r="D26" t="s">
        <v>54</v>
      </c>
      <c r="E26" s="3" t="s">
        <v>34</v>
      </c>
      <c r="F26" s="3" t="s">
        <v>37</v>
      </c>
      <c r="G26" t="s">
        <v>40</v>
      </c>
      <c r="H26" t="s">
        <v>31</v>
      </c>
      <c r="I26" t="s">
        <v>57</v>
      </c>
      <c r="L26" s="12">
        <v>45700</v>
      </c>
    </row>
    <row r="27" spans="2:25">
      <c r="C27">
        <v>2</v>
      </c>
      <c r="D27" t="s">
        <v>55</v>
      </c>
      <c r="E27" s="3" t="s">
        <v>36</v>
      </c>
      <c r="F27" s="3" t="s">
        <v>38</v>
      </c>
      <c r="G27" t="s">
        <v>41</v>
      </c>
      <c r="H27" t="s">
        <v>32</v>
      </c>
      <c r="I27" t="s">
        <v>58</v>
      </c>
      <c r="L27" s="12">
        <v>45701</v>
      </c>
    </row>
    <row r="28" spans="2:25">
      <c r="C28">
        <v>3</v>
      </c>
      <c r="D28" t="s">
        <v>56</v>
      </c>
      <c r="E28" s="3" t="s">
        <v>35</v>
      </c>
      <c r="F28" s="3" t="s">
        <v>39</v>
      </c>
      <c r="G28" t="s">
        <v>42</v>
      </c>
      <c r="H28" t="s">
        <v>33</v>
      </c>
      <c r="I28" t="s">
        <v>59</v>
      </c>
      <c r="L28" s="12">
        <v>45702</v>
      </c>
    </row>
    <row r="29" spans="2:25">
      <c r="C29">
        <v>4</v>
      </c>
      <c r="D29" t="s">
        <v>54</v>
      </c>
      <c r="E29" s="3" t="s">
        <v>45</v>
      </c>
      <c r="F29" s="3" t="s">
        <v>46</v>
      </c>
      <c r="G29" t="s">
        <v>47</v>
      </c>
      <c r="H29" t="s">
        <v>31</v>
      </c>
      <c r="I29" t="s">
        <v>57</v>
      </c>
      <c r="L29" s="12">
        <v>45703</v>
      </c>
    </row>
    <row r="30" spans="2:25">
      <c r="C30">
        <v>5</v>
      </c>
      <c r="D30" t="s">
        <v>63</v>
      </c>
      <c r="E30" s="3" t="s">
        <v>64</v>
      </c>
      <c r="F30" s="3" t="s">
        <v>65</v>
      </c>
      <c r="G30" t="s">
        <v>66</v>
      </c>
      <c r="H30" t="s">
        <v>67</v>
      </c>
      <c r="I30" t="s">
        <v>31</v>
      </c>
    </row>
    <row r="32" spans="2:25">
      <c r="F32"/>
    </row>
    <row r="35" spans="3:11">
      <c r="C35" s="1"/>
      <c r="D35" s="1"/>
      <c r="E35" s="2"/>
      <c r="F35" s="2"/>
      <c r="G35" s="1"/>
      <c r="H35" s="1"/>
      <c r="I35" s="1"/>
    </row>
    <row r="36" spans="3:11">
      <c r="C36" s="1"/>
      <c r="D36" s="1"/>
      <c r="E36" s="2" t="s">
        <v>92</v>
      </c>
      <c r="F36" s="2" t="s">
        <v>94</v>
      </c>
      <c r="G36" s="1"/>
      <c r="H36" s="1"/>
      <c r="I36" s="1"/>
    </row>
    <row r="38" spans="3:11">
      <c r="E38" s="3" t="s">
        <v>93</v>
      </c>
    </row>
    <row r="39" spans="3:11">
      <c r="C39" t="s">
        <v>62</v>
      </c>
      <c r="G39" t="s">
        <v>100</v>
      </c>
      <c r="I39" t="s">
        <v>101</v>
      </c>
    </row>
    <row r="40" spans="3:11">
      <c r="E40" s="3" t="s">
        <v>62</v>
      </c>
      <c r="G40" s="1" t="s">
        <v>37</v>
      </c>
    </row>
    <row r="41" spans="3:11">
      <c r="C41" s="15">
        <v>45658</v>
      </c>
      <c r="E41" s="16">
        <v>45670</v>
      </c>
      <c r="G41" s="13" t="s">
        <v>39</v>
      </c>
      <c r="I41" t="s">
        <v>102</v>
      </c>
      <c r="K41" t="s">
        <v>103</v>
      </c>
    </row>
    <row r="42" spans="3:11">
      <c r="C42" s="15">
        <v>45659</v>
      </c>
      <c r="E42" s="16">
        <v>45669</v>
      </c>
      <c r="G42" s="19" t="s">
        <v>95</v>
      </c>
      <c r="K42" s="17" t="s">
        <v>99</v>
      </c>
    </row>
    <row r="43" spans="3:11">
      <c r="C43" s="15">
        <v>45660</v>
      </c>
      <c r="E43" s="16">
        <v>45668</v>
      </c>
      <c r="G43" s="19" t="s">
        <v>96</v>
      </c>
      <c r="I43" s="1" t="s">
        <v>37</v>
      </c>
      <c r="K43" s="1" t="s">
        <v>37</v>
      </c>
    </row>
    <row r="44" spans="3:11">
      <c r="C44" s="15">
        <v>45661</v>
      </c>
      <c r="E44" s="16">
        <v>45667</v>
      </c>
      <c r="G44" s="18" t="s">
        <v>97</v>
      </c>
      <c r="I44" s="19" t="s">
        <v>95</v>
      </c>
      <c r="K44" s="13" t="s">
        <v>39</v>
      </c>
    </row>
    <row r="45" spans="3:11">
      <c r="C45" s="15">
        <v>45662</v>
      </c>
      <c r="E45" s="16">
        <v>45666</v>
      </c>
      <c r="G45" s="18" t="s">
        <v>98</v>
      </c>
      <c r="I45" s="18" t="s">
        <v>97</v>
      </c>
      <c r="K45" s="19" t="s">
        <v>95</v>
      </c>
    </row>
    <row r="46" spans="3:11">
      <c r="C46" s="15">
        <v>45663</v>
      </c>
      <c r="E46" s="16">
        <v>45665</v>
      </c>
      <c r="G46" s="17" t="s">
        <v>99</v>
      </c>
      <c r="I46" s="18" t="s">
        <v>98</v>
      </c>
      <c r="K46" s="19" t="s">
        <v>96</v>
      </c>
    </row>
    <row r="47" spans="3:11">
      <c r="C47" s="15">
        <v>45664</v>
      </c>
      <c r="E47" s="16">
        <v>45664</v>
      </c>
      <c r="I47" s="19" t="s">
        <v>96</v>
      </c>
      <c r="K47" s="18" t="s">
        <v>97</v>
      </c>
    </row>
    <row r="48" spans="3:11">
      <c r="C48" s="15">
        <v>45665</v>
      </c>
      <c r="E48" s="16">
        <v>45663</v>
      </c>
      <c r="I48" s="13" t="s">
        <v>39</v>
      </c>
      <c r="K48" s="18" t="s">
        <v>98</v>
      </c>
    </row>
    <row r="49" spans="3:9">
      <c r="C49" s="15">
        <v>45666</v>
      </c>
      <c r="E49" s="16">
        <v>45662</v>
      </c>
      <c r="I49" s="17" t="s">
        <v>99</v>
      </c>
    </row>
    <row r="50" spans="3:9">
      <c r="C50" s="15">
        <v>45667</v>
      </c>
      <c r="E50" s="16">
        <v>45661</v>
      </c>
    </row>
    <row r="51" spans="3:9">
      <c r="C51" s="15">
        <v>45668</v>
      </c>
      <c r="E51" s="16">
        <v>45660</v>
      </c>
    </row>
    <row r="52" spans="3:9">
      <c r="C52" s="15">
        <v>45669</v>
      </c>
      <c r="E52" s="16">
        <v>45659</v>
      </c>
    </row>
    <row r="53" spans="3:9">
      <c r="E53" s="16">
        <v>45658</v>
      </c>
    </row>
  </sheetData>
  <sortState xmlns:xlrd2="http://schemas.microsoft.com/office/spreadsheetml/2017/richdata2" ref="I44:I49">
    <sortCondition ref="I43:I49"/>
  </sortState>
  <mergeCells count="1">
    <mergeCell ref="D2:K3"/>
  </mergeCells>
  <phoneticPr fontId="2" type="noConversion"/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4185-3F1B-4AD7-B087-D68BB9E24C41}">
  <dimension ref="C2:M39"/>
  <sheetViews>
    <sheetView topLeftCell="A25" workbookViewId="0">
      <selection activeCell="K33" sqref="K33"/>
    </sheetView>
  </sheetViews>
  <sheetFormatPr defaultRowHeight="14.4"/>
  <cols>
    <col min="3" max="3" width="17.109375" customWidth="1"/>
  </cols>
  <sheetData>
    <row r="2" spans="3:13">
      <c r="G2" s="203" t="s">
        <v>261</v>
      </c>
      <c r="H2" s="203"/>
      <c r="I2" s="203"/>
      <c r="J2" s="203"/>
      <c r="K2" s="203"/>
      <c r="L2" s="203"/>
      <c r="M2" s="203"/>
    </row>
    <row r="3" spans="3:13">
      <c r="G3" s="203"/>
      <c r="H3" s="203"/>
      <c r="I3" s="203"/>
      <c r="J3" s="203"/>
      <c r="K3" s="203"/>
      <c r="L3" s="203"/>
      <c r="M3" s="203"/>
    </row>
    <row r="4" spans="3:13">
      <c r="G4" s="204" t="s">
        <v>262</v>
      </c>
      <c r="H4" s="204"/>
      <c r="I4" s="204"/>
      <c r="J4" s="204"/>
      <c r="K4" s="204"/>
      <c r="L4" s="204"/>
      <c r="M4" s="204"/>
    </row>
    <row r="5" spans="3:13">
      <c r="G5" s="204"/>
      <c r="H5" s="204"/>
      <c r="I5" s="204"/>
      <c r="J5" s="204"/>
      <c r="K5" s="204"/>
      <c r="L5" s="204"/>
      <c r="M5" s="204"/>
    </row>
    <row r="6" spans="3:13">
      <c r="G6" s="204"/>
      <c r="H6" s="204"/>
      <c r="I6" s="204"/>
      <c r="J6" s="204"/>
      <c r="K6" s="204"/>
      <c r="L6" s="204"/>
      <c r="M6" s="204"/>
    </row>
    <row r="7" spans="3:13">
      <c r="G7" s="204"/>
      <c r="H7" s="204"/>
      <c r="I7" s="204"/>
      <c r="J7" s="204"/>
      <c r="K7" s="204"/>
      <c r="L7" s="204"/>
      <c r="M7" s="204"/>
    </row>
    <row r="14" spans="3:13" ht="27" customHeight="1">
      <c r="C14" s="64"/>
      <c r="D14" s="104" t="s">
        <v>193</v>
      </c>
    </row>
    <row r="15" spans="3:13">
      <c r="C15" s="47"/>
      <c r="D15" s="38">
        <v>1</v>
      </c>
    </row>
    <row r="16" spans="3:13">
      <c r="C16" s="47"/>
      <c r="D16" s="38">
        <v>2</v>
      </c>
    </row>
    <row r="17" spans="3:11">
      <c r="C17" s="47"/>
      <c r="D17" s="38">
        <v>3</v>
      </c>
    </row>
    <row r="18" spans="3:11">
      <c r="C18" s="47"/>
      <c r="D18" s="38">
        <v>4</v>
      </c>
      <c r="K18" s="40"/>
    </row>
    <row r="19" spans="3:11">
      <c r="C19" s="47"/>
      <c r="D19" s="38">
        <v>5</v>
      </c>
      <c r="H19" s="37"/>
    </row>
    <row r="20" spans="3:11">
      <c r="C20" s="47"/>
      <c r="D20" s="38">
        <v>6</v>
      </c>
    </row>
    <row r="21" spans="3:11">
      <c r="C21" s="47"/>
      <c r="D21" s="38">
        <v>7</v>
      </c>
    </row>
    <row r="22" spans="3:11">
      <c r="C22" s="47"/>
      <c r="D22" s="38">
        <v>8</v>
      </c>
    </row>
    <row r="23" spans="3:11">
      <c r="C23" s="47"/>
      <c r="D23" s="38">
        <v>9</v>
      </c>
    </row>
    <row r="24" spans="3:11">
      <c r="C24" s="48"/>
      <c r="D24" s="41">
        <v>10</v>
      </c>
    </row>
    <row r="25" spans="3:11">
      <c r="C25" s="46"/>
      <c r="D25" s="38"/>
      <c r="E25" s="1"/>
      <c r="F25" s="1"/>
      <c r="G25" s="1"/>
    </row>
    <row r="26" spans="3:11">
      <c r="C26" s="47" t="s">
        <v>263</v>
      </c>
      <c r="D26" s="38">
        <f>SUM(D15:D24)</f>
        <v>55</v>
      </c>
      <c r="E26" s="1" t="s">
        <v>348</v>
      </c>
      <c r="F26" s="1"/>
      <c r="G26" s="1"/>
    </row>
    <row r="27" spans="3:11">
      <c r="C27" s="47"/>
      <c r="D27" s="38"/>
      <c r="E27" s="1"/>
      <c r="F27" s="1"/>
      <c r="G27" s="1"/>
    </row>
    <row r="28" spans="3:11">
      <c r="C28" s="47" t="s">
        <v>194</v>
      </c>
      <c r="D28" s="38">
        <f>AVERAGE(D15:D24)</f>
        <v>5.5</v>
      </c>
      <c r="E28" s="1" t="s">
        <v>350</v>
      </c>
      <c r="F28" s="1"/>
      <c r="G28" s="1"/>
    </row>
    <row r="29" spans="3:11">
      <c r="C29" s="47"/>
      <c r="D29" s="38"/>
      <c r="E29" s="1"/>
      <c r="F29" s="1"/>
      <c r="G29" s="1"/>
    </row>
    <row r="30" spans="3:11">
      <c r="C30" s="47" t="s">
        <v>264</v>
      </c>
      <c r="D30" s="38">
        <f>COUNT(D15:D24)</f>
        <v>10</v>
      </c>
      <c r="E30" s="1" t="s">
        <v>351</v>
      </c>
      <c r="F30" s="1"/>
      <c r="G30" s="1"/>
    </row>
    <row r="31" spans="3:11">
      <c r="C31" s="47"/>
      <c r="D31" s="38"/>
      <c r="E31" s="1"/>
      <c r="F31" s="1"/>
      <c r="G31" s="1"/>
    </row>
    <row r="32" spans="3:11">
      <c r="C32" s="47" t="s">
        <v>265</v>
      </c>
      <c r="D32" s="38">
        <f>MAX(D15:D24)</f>
        <v>10</v>
      </c>
      <c r="E32" s="1" t="s">
        <v>352</v>
      </c>
      <c r="F32" s="1"/>
      <c r="G32" s="1"/>
    </row>
    <row r="33" spans="3:7">
      <c r="C33" s="47"/>
      <c r="D33" s="38"/>
      <c r="E33" s="1"/>
      <c r="F33" s="1"/>
      <c r="G33" s="1"/>
    </row>
    <row r="34" spans="3:7">
      <c r="C34" s="47" t="s">
        <v>266</v>
      </c>
      <c r="D34" s="38">
        <f>MIN(D15:D24)</f>
        <v>1</v>
      </c>
      <c r="E34" s="1" t="s">
        <v>353</v>
      </c>
      <c r="F34" s="1"/>
      <c r="G34" s="1"/>
    </row>
    <row r="35" spans="3:7">
      <c r="C35" s="47"/>
      <c r="D35" s="38"/>
      <c r="E35" s="1"/>
      <c r="F35" s="1"/>
      <c r="G35" s="1"/>
    </row>
    <row r="36" spans="3:7">
      <c r="C36" s="47"/>
      <c r="D36" s="38"/>
      <c r="E36" s="1"/>
      <c r="F36" s="1"/>
      <c r="G36" s="1"/>
    </row>
    <row r="37" spans="3:7">
      <c r="C37" s="47" t="s">
        <v>267</v>
      </c>
      <c r="D37" s="38">
        <f>MEDIAN(D15:D21)</f>
        <v>4</v>
      </c>
      <c r="E37" s="1" t="s">
        <v>354</v>
      </c>
      <c r="F37" s="1"/>
      <c r="G37" s="1"/>
    </row>
    <row r="38" spans="3:7">
      <c r="C38" s="47"/>
      <c r="D38" s="38"/>
      <c r="E38" s="1"/>
      <c r="F38" s="1"/>
      <c r="G38" s="1"/>
    </row>
    <row r="39" spans="3:7">
      <c r="C39" s="48" t="s">
        <v>268</v>
      </c>
      <c r="D39" s="41"/>
      <c r="E39" t="s">
        <v>349</v>
      </c>
    </row>
  </sheetData>
  <mergeCells count="2">
    <mergeCell ref="G2:M3"/>
    <mergeCell ref="G4:M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F745-ACC9-4456-8480-BB243C6BF4D5}">
  <dimension ref="B2:P22"/>
  <sheetViews>
    <sheetView zoomScale="91" workbookViewId="0">
      <selection activeCell="F22" sqref="B8:F22"/>
    </sheetView>
  </sheetViews>
  <sheetFormatPr defaultRowHeight="14.4"/>
  <cols>
    <col min="2" max="2" width="10.44140625" customWidth="1"/>
    <col min="3" max="3" width="12.44140625" customWidth="1"/>
    <col min="4" max="4" width="23.44140625" bestFit="1" customWidth="1"/>
    <col min="5" max="5" width="11.77734375" bestFit="1" customWidth="1"/>
    <col min="6" max="6" width="17.33203125" bestFit="1" customWidth="1"/>
  </cols>
  <sheetData>
    <row r="2" spans="2:16" ht="54" customHeight="1">
      <c r="J2" s="20" t="s">
        <v>104</v>
      </c>
      <c r="K2" s="21"/>
      <c r="L2" s="21"/>
      <c r="M2" s="21"/>
    </row>
    <row r="4" spans="2:16" ht="19.8">
      <c r="K4" s="160" t="s">
        <v>355</v>
      </c>
    </row>
    <row r="6" spans="2:16" ht="21">
      <c r="C6" s="22"/>
      <c r="D6" s="22" t="s">
        <v>119</v>
      </c>
      <c r="E6" s="22"/>
      <c r="J6" t="s">
        <v>120</v>
      </c>
      <c r="K6" s="27" t="s">
        <v>121</v>
      </c>
      <c r="L6" s="27"/>
      <c r="M6" s="27"/>
      <c r="N6" s="27"/>
      <c r="O6" s="27"/>
      <c r="P6" s="27"/>
    </row>
    <row r="8" spans="2:16" s="23" customFormat="1" ht="21">
      <c r="B8" s="23" t="s">
        <v>105</v>
      </c>
      <c r="C8" s="23" t="s">
        <v>62</v>
      </c>
      <c r="D8" s="23" t="s">
        <v>106</v>
      </c>
      <c r="E8" s="23" t="s">
        <v>107</v>
      </c>
      <c r="F8" s="23" t="s">
        <v>108</v>
      </c>
      <c r="K8" s="27" t="s">
        <v>122</v>
      </c>
    </row>
    <row r="9" spans="2:16">
      <c r="B9">
        <v>1</v>
      </c>
      <c r="C9" s="12" t="s">
        <v>4</v>
      </c>
      <c r="D9" t="s">
        <v>5</v>
      </c>
      <c r="E9" s="24">
        <v>400</v>
      </c>
      <c r="F9" s="3" t="s">
        <v>6</v>
      </c>
    </row>
    <row r="10" spans="2:16">
      <c r="B10">
        <v>2</v>
      </c>
      <c r="C10" s="12" t="s">
        <v>7</v>
      </c>
      <c r="D10" t="s">
        <v>8</v>
      </c>
      <c r="E10" s="24">
        <v>1500</v>
      </c>
      <c r="F10" s="3" t="s">
        <v>6</v>
      </c>
    </row>
    <row r="11" spans="2:16">
      <c r="B11">
        <v>3</v>
      </c>
      <c r="C11" s="12" t="s">
        <v>9</v>
      </c>
      <c r="D11" t="s">
        <v>17</v>
      </c>
      <c r="E11" s="24">
        <v>200</v>
      </c>
      <c r="F11" s="3" t="s">
        <v>25</v>
      </c>
    </row>
    <row r="12" spans="2:16">
      <c r="B12">
        <v>4</v>
      </c>
      <c r="C12" s="12" t="s">
        <v>10</v>
      </c>
      <c r="D12" t="s">
        <v>18</v>
      </c>
      <c r="E12" s="24">
        <v>1000</v>
      </c>
      <c r="F12" s="3" t="s">
        <v>6</v>
      </c>
    </row>
    <row r="13" spans="2:16">
      <c r="B13">
        <v>5</v>
      </c>
      <c r="C13" s="12" t="s">
        <v>11</v>
      </c>
      <c r="D13" t="s">
        <v>19</v>
      </c>
      <c r="E13" s="24">
        <v>4000</v>
      </c>
      <c r="F13" s="3" t="s">
        <v>6</v>
      </c>
    </row>
    <row r="14" spans="2:16">
      <c r="B14">
        <v>6</v>
      </c>
      <c r="C14" s="12" t="s">
        <v>12</v>
      </c>
      <c r="D14" t="s">
        <v>20</v>
      </c>
      <c r="E14" s="24">
        <v>3000</v>
      </c>
      <c r="F14" s="3" t="s">
        <v>6</v>
      </c>
    </row>
    <row r="15" spans="2:16">
      <c r="B15">
        <v>7</v>
      </c>
      <c r="C15" s="12" t="s">
        <v>13</v>
      </c>
      <c r="D15" t="s">
        <v>21</v>
      </c>
      <c r="E15" s="24">
        <v>2500</v>
      </c>
      <c r="F15" s="3" t="s">
        <v>6</v>
      </c>
    </row>
    <row r="16" spans="2:16">
      <c r="B16">
        <v>8</v>
      </c>
      <c r="C16" s="12" t="s">
        <v>14</v>
      </c>
      <c r="D16" t="s">
        <v>22</v>
      </c>
      <c r="E16" s="24">
        <v>2500</v>
      </c>
      <c r="F16" s="3" t="s">
        <v>6</v>
      </c>
    </row>
    <row r="17" spans="2:6">
      <c r="B17">
        <v>9</v>
      </c>
      <c r="C17" s="12" t="s">
        <v>15</v>
      </c>
      <c r="D17" t="s">
        <v>23</v>
      </c>
      <c r="E17" s="24">
        <v>700</v>
      </c>
      <c r="F17" s="3" t="s">
        <v>6</v>
      </c>
    </row>
    <row r="18" spans="2:6">
      <c r="B18">
        <v>10</v>
      </c>
      <c r="C18" s="12" t="s">
        <v>16</v>
      </c>
      <c r="D18" t="s">
        <v>24</v>
      </c>
      <c r="E18" s="24">
        <v>500</v>
      </c>
      <c r="F18" s="3" t="s">
        <v>6</v>
      </c>
    </row>
    <row r="19" spans="2:6">
      <c r="B19">
        <v>11</v>
      </c>
      <c r="C19" s="12" t="s">
        <v>109</v>
      </c>
      <c r="D19" t="s">
        <v>113</v>
      </c>
      <c r="E19" s="26">
        <v>5000</v>
      </c>
      <c r="F19" t="s">
        <v>117</v>
      </c>
    </row>
    <row r="20" spans="2:6">
      <c r="B20">
        <v>12</v>
      </c>
      <c r="C20" s="12" t="s">
        <v>110</v>
      </c>
      <c r="D20" t="s">
        <v>114</v>
      </c>
      <c r="E20" s="26">
        <v>1700</v>
      </c>
      <c r="F20" t="s">
        <v>118</v>
      </c>
    </row>
    <row r="21" spans="2:6">
      <c r="B21">
        <v>13</v>
      </c>
      <c r="C21" s="12" t="s">
        <v>111</v>
      </c>
      <c r="D21" t="s">
        <v>115</v>
      </c>
      <c r="E21" s="25">
        <v>7000</v>
      </c>
      <c r="F21" s="3" t="s">
        <v>25</v>
      </c>
    </row>
    <row r="22" spans="2:6">
      <c r="B22">
        <v>14</v>
      </c>
      <c r="C22" s="12" t="s">
        <v>112</v>
      </c>
      <c r="D22" t="s">
        <v>116</v>
      </c>
      <c r="E22" s="25">
        <v>2000</v>
      </c>
      <c r="F22" s="3" t="s">
        <v>6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91032-F856-4AD2-84D2-F8FFEAABA83F}">
  <dimension ref="B2:U14"/>
  <sheetViews>
    <sheetView topLeftCell="C2" zoomScale="64" workbookViewId="0">
      <selection activeCell="V10" sqref="V10"/>
    </sheetView>
  </sheetViews>
  <sheetFormatPr defaultRowHeight="14.4"/>
  <cols>
    <col min="2" max="2" width="13.77734375" customWidth="1"/>
    <col min="3" max="3" width="14.6640625" customWidth="1"/>
    <col min="4" max="4" width="17.33203125" customWidth="1"/>
    <col min="5" max="5" width="21.44140625" customWidth="1"/>
    <col min="6" max="6" width="10.44140625" bestFit="1" customWidth="1"/>
    <col min="7" max="7" width="42.33203125" bestFit="1" customWidth="1"/>
    <col min="8" max="8" width="12.33203125" bestFit="1" customWidth="1"/>
    <col min="15" max="15" width="20.77734375" bestFit="1" customWidth="1"/>
    <col min="16" max="17" width="16.5546875" customWidth="1"/>
    <col min="19" max="19" width="13.6640625" bestFit="1" customWidth="1"/>
    <col min="20" max="20" width="16.77734375" customWidth="1"/>
  </cols>
  <sheetData>
    <row r="2" spans="2:21" ht="28.8">
      <c r="M2" s="28"/>
      <c r="N2" s="29" t="s">
        <v>123</v>
      </c>
      <c r="O2" s="28"/>
      <c r="P2" s="28"/>
      <c r="Q2" s="28"/>
      <c r="R2" s="28"/>
      <c r="S2" s="28"/>
      <c r="T2" s="28"/>
      <c r="U2" s="28"/>
    </row>
    <row r="3" spans="2:21" ht="21">
      <c r="G3" s="50" t="s">
        <v>195</v>
      </c>
      <c r="H3" s="50"/>
      <c r="I3" s="50"/>
      <c r="M3" s="28"/>
      <c r="N3" s="28"/>
      <c r="O3" s="28"/>
      <c r="P3" s="28"/>
      <c r="Q3" s="28"/>
      <c r="R3" s="28"/>
      <c r="S3" s="28"/>
      <c r="T3" s="28"/>
      <c r="U3" s="28"/>
    </row>
    <row r="6" spans="2:21" ht="25.8">
      <c r="D6" s="34" t="s">
        <v>130</v>
      </c>
      <c r="E6" s="1"/>
      <c r="N6" t="s">
        <v>131</v>
      </c>
      <c r="P6" s="1"/>
      <c r="Q6" s="1"/>
      <c r="R6" s="35" t="s">
        <v>132</v>
      </c>
      <c r="S6" s="1"/>
    </row>
    <row r="7" spans="2:21">
      <c r="T7" t="s">
        <v>149</v>
      </c>
    </row>
    <row r="8" spans="2:21" s="27" customFormat="1" ht="21">
      <c r="C8" s="33" t="s">
        <v>124</v>
      </c>
      <c r="D8" s="33" t="s">
        <v>125</v>
      </c>
      <c r="E8" s="33" t="s">
        <v>126</v>
      </c>
      <c r="F8" s="33" t="s">
        <v>127</v>
      </c>
      <c r="G8" s="33"/>
      <c r="H8" s="33" t="s">
        <v>193</v>
      </c>
    </row>
    <row r="9" spans="2:21" ht="21">
      <c r="C9" s="30">
        <v>22</v>
      </c>
      <c r="D9" s="31">
        <v>570</v>
      </c>
      <c r="E9" s="31">
        <v>12</v>
      </c>
      <c r="F9" s="32">
        <v>90</v>
      </c>
      <c r="G9" s="38"/>
      <c r="H9" s="38">
        <v>1</v>
      </c>
      <c r="N9" s="33" t="s">
        <v>105</v>
      </c>
      <c r="O9" s="33" t="s">
        <v>133</v>
      </c>
      <c r="P9" s="33" t="s">
        <v>134</v>
      </c>
      <c r="Q9" s="33" t="s">
        <v>147</v>
      </c>
      <c r="R9" s="33" t="s">
        <v>135</v>
      </c>
      <c r="S9" s="33" t="s">
        <v>136</v>
      </c>
      <c r="T9" s="36" t="s">
        <v>146</v>
      </c>
    </row>
    <row r="10" spans="2:21">
      <c r="C10" s="37">
        <v>44</v>
      </c>
      <c r="D10">
        <v>350</v>
      </c>
      <c r="E10">
        <v>18</v>
      </c>
      <c r="F10" s="38">
        <v>10</v>
      </c>
      <c r="G10" s="38"/>
      <c r="H10" s="38">
        <v>2</v>
      </c>
      <c r="N10" s="30">
        <v>1</v>
      </c>
      <c r="O10" s="31" t="s">
        <v>137</v>
      </c>
      <c r="P10" s="31" t="s">
        <v>142</v>
      </c>
      <c r="Q10" s="31">
        <v>200</v>
      </c>
      <c r="R10" s="31">
        <v>2</v>
      </c>
      <c r="S10" s="31">
        <v>300</v>
      </c>
      <c r="T10" s="32">
        <f>( (S10*R10) +Q10)</f>
        <v>800</v>
      </c>
    </row>
    <row r="11" spans="2:21">
      <c r="B11" t="s">
        <v>129</v>
      </c>
      <c r="C11" s="37">
        <f>(C9+C10)</f>
        <v>66</v>
      </c>
      <c r="D11">
        <f>(D9-D10)</f>
        <v>220</v>
      </c>
      <c r="E11">
        <f>(E9*E10)</f>
        <v>216</v>
      </c>
      <c r="F11" s="38">
        <f>(F9/F10)</f>
        <v>9</v>
      </c>
      <c r="G11" s="38"/>
      <c r="H11" s="38">
        <v>3</v>
      </c>
      <c r="N11" s="37">
        <v>2</v>
      </c>
      <c r="O11" t="s">
        <v>138</v>
      </c>
      <c r="P11" t="s">
        <v>145</v>
      </c>
      <c r="Q11">
        <v>40</v>
      </c>
      <c r="R11">
        <v>3</v>
      </c>
      <c r="S11">
        <v>300</v>
      </c>
      <c r="T11" s="38">
        <f>((S11*R11)+Q11)</f>
        <v>940</v>
      </c>
    </row>
    <row r="12" spans="2:21">
      <c r="B12" t="s">
        <v>128</v>
      </c>
      <c r="C12" s="39">
        <f>SUM(C9,C10)</f>
        <v>66</v>
      </c>
      <c r="D12" s="40"/>
      <c r="E12" s="40">
        <f>PRODUCT(E9,E10)</f>
        <v>216</v>
      </c>
      <c r="F12" s="41"/>
      <c r="G12" s="41"/>
      <c r="H12" s="41">
        <v>4</v>
      </c>
      <c r="N12" s="37">
        <v>3</v>
      </c>
      <c r="O12" t="s">
        <v>139</v>
      </c>
      <c r="P12" t="s">
        <v>144</v>
      </c>
      <c r="Q12">
        <v>50</v>
      </c>
      <c r="R12">
        <v>1</v>
      </c>
      <c r="S12">
        <v>300</v>
      </c>
      <c r="T12" s="38">
        <v>350</v>
      </c>
    </row>
    <row r="13" spans="2:21" ht="21">
      <c r="G13" s="92" t="s">
        <v>196</v>
      </c>
      <c r="H13">
        <f>AVERAGE(H9:H12)</f>
        <v>2.5</v>
      </c>
      <c r="I13" s="1" t="s">
        <v>356</v>
      </c>
      <c r="J13" s="1"/>
      <c r="K13" s="1"/>
      <c r="N13" s="37">
        <v>4</v>
      </c>
      <c r="O13" t="s">
        <v>140</v>
      </c>
      <c r="P13" t="s">
        <v>143</v>
      </c>
      <c r="Q13">
        <v>70</v>
      </c>
      <c r="R13">
        <v>4</v>
      </c>
      <c r="S13">
        <v>300</v>
      </c>
      <c r="T13" s="38">
        <v>1270</v>
      </c>
    </row>
    <row r="14" spans="2:21">
      <c r="N14" s="39">
        <v>5</v>
      </c>
      <c r="O14" s="40" t="s">
        <v>141</v>
      </c>
      <c r="P14" s="40" t="s">
        <v>148</v>
      </c>
      <c r="Q14" s="40">
        <v>250</v>
      </c>
      <c r="R14" s="40">
        <v>5</v>
      </c>
      <c r="S14" s="40">
        <v>300</v>
      </c>
      <c r="T14" s="41">
        <v>1750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D2E3-B7CC-4FC0-B059-EF3253C98C6D}">
  <dimension ref="B1:W15"/>
  <sheetViews>
    <sheetView topLeftCell="S1" zoomScale="107" zoomScaleNormal="107" workbookViewId="0">
      <selection activeCell="V8" sqref="V8"/>
    </sheetView>
  </sheetViews>
  <sheetFormatPr defaultRowHeight="14.4"/>
  <cols>
    <col min="3" max="3" width="8.88671875" style="3"/>
    <col min="4" max="4" width="10.21875" style="3" bestFit="1" customWidth="1"/>
    <col min="5" max="5" width="31.77734375" bestFit="1" customWidth="1"/>
    <col min="6" max="6" width="19.21875" bestFit="1" customWidth="1"/>
    <col min="7" max="7" width="23.109375" style="3" bestFit="1" customWidth="1"/>
    <col min="8" max="8" width="20" style="51" bestFit="1" customWidth="1"/>
    <col min="9" max="9" width="22.44140625" bestFit="1" customWidth="1"/>
    <col min="10" max="10" width="7" customWidth="1"/>
    <col min="11" max="11" width="8.88671875" style="3"/>
    <col min="12" max="12" width="11.109375" style="3" customWidth="1"/>
    <col min="13" max="13" width="11.109375" customWidth="1"/>
    <col min="14" max="14" width="13.109375" customWidth="1"/>
    <col min="15" max="15" width="11.109375" style="58" bestFit="1" customWidth="1"/>
    <col min="16" max="16" width="14" style="3" bestFit="1" customWidth="1"/>
    <col min="17" max="17" width="14" style="3" customWidth="1"/>
    <col min="19" max="19" width="191.109375" bestFit="1" customWidth="1"/>
    <col min="21" max="21" width="84.5546875" bestFit="1" customWidth="1"/>
    <col min="22" max="22" width="27.21875" bestFit="1" customWidth="1"/>
  </cols>
  <sheetData>
    <row r="1" spans="2:23">
      <c r="M1" s="3"/>
      <c r="N1" s="3"/>
    </row>
    <row r="2" spans="2:23" ht="14.4" customHeight="1">
      <c r="F2" s="205" t="s">
        <v>150</v>
      </c>
      <c r="G2" s="205"/>
      <c r="H2" s="205"/>
      <c r="I2" s="205"/>
      <c r="J2" s="205"/>
      <c r="K2" s="205"/>
      <c r="M2" s="3"/>
      <c r="N2" s="3"/>
    </row>
    <row r="3" spans="2:23" ht="21" customHeight="1">
      <c r="F3" s="205"/>
      <c r="G3" s="205"/>
      <c r="H3" s="205"/>
      <c r="I3" s="205"/>
      <c r="J3" s="205"/>
      <c r="K3" s="205"/>
      <c r="M3" s="3"/>
      <c r="N3" s="3"/>
      <c r="S3" s="50" t="s">
        <v>169</v>
      </c>
      <c r="T3" s="44"/>
      <c r="U3" s="44"/>
      <c r="V3" s="44"/>
      <c r="W3" s="44"/>
    </row>
    <row r="4" spans="2:23" ht="14.4" customHeight="1">
      <c r="F4" s="205"/>
      <c r="G4" s="205"/>
      <c r="H4" s="205"/>
      <c r="I4" s="205"/>
      <c r="J4" s="205"/>
      <c r="K4" s="205"/>
      <c r="M4" s="3"/>
      <c r="N4" s="3"/>
      <c r="S4" s="49" t="str">
        <f>LOWER(COQ1)</f>
        <v/>
      </c>
    </row>
    <row r="5" spans="2:23" ht="21">
      <c r="M5" s="3"/>
      <c r="N5" s="3"/>
      <c r="S5" s="50" t="s">
        <v>175</v>
      </c>
      <c r="U5" s="45" t="s">
        <v>190</v>
      </c>
      <c r="V5" t="s">
        <v>174</v>
      </c>
    </row>
    <row r="6" spans="2:23" ht="21">
      <c r="M6" s="3"/>
      <c r="N6" s="3"/>
      <c r="S6" s="50" t="s">
        <v>178</v>
      </c>
    </row>
    <row r="7" spans="2:23" ht="21">
      <c r="M7" s="3"/>
      <c r="N7" s="3"/>
      <c r="S7" s="50" t="s">
        <v>176</v>
      </c>
      <c r="U7" t="s">
        <v>191</v>
      </c>
      <c r="V7" t="s">
        <v>192</v>
      </c>
    </row>
    <row r="8" spans="2:23" ht="21">
      <c r="M8" s="3"/>
      <c r="N8" s="3"/>
      <c r="S8" s="50" t="s">
        <v>177</v>
      </c>
      <c r="U8" t="s">
        <v>189</v>
      </c>
      <c r="V8" t="str">
        <f>TRIM(U8)</f>
        <v>Nikita is very sweet and kind .</v>
      </c>
    </row>
    <row r="9" spans="2:23" ht="21">
      <c r="M9" s="3"/>
      <c r="N9" s="3"/>
      <c r="O9" s="63"/>
      <c r="P9" s="93"/>
      <c r="Q9" s="96"/>
      <c r="R9" s="42"/>
      <c r="S9" s="62" t="s">
        <v>188</v>
      </c>
    </row>
    <row r="10" spans="2:23" s="92" customFormat="1" ht="43.8" customHeight="1">
      <c r="B10" s="87" t="s">
        <v>151</v>
      </c>
      <c r="C10" s="88" t="s">
        <v>152</v>
      </c>
      <c r="D10" s="88" t="s">
        <v>153</v>
      </c>
      <c r="E10" s="87" t="s">
        <v>160</v>
      </c>
      <c r="F10" s="87" t="s">
        <v>154</v>
      </c>
      <c r="G10" s="88" t="s">
        <v>155</v>
      </c>
      <c r="H10" s="87" t="s">
        <v>156</v>
      </c>
      <c r="I10" s="87" t="s">
        <v>173</v>
      </c>
      <c r="J10" s="88" t="s">
        <v>157</v>
      </c>
      <c r="K10" s="88" t="s">
        <v>158</v>
      </c>
      <c r="L10" s="88" t="s">
        <v>159</v>
      </c>
      <c r="M10" s="88" t="s">
        <v>179</v>
      </c>
      <c r="N10" s="88" t="s">
        <v>180</v>
      </c>
      <c r="O10" s="89" t="s">
        <v>183</v>
      </c>
      <c r="P10" s="95" t="s">
        <v>184</v>
      </c>
      <c r="Q10" s="97"/>
      <c r="R10" s="90"/>
      <c r="S10" s="91" t="s">
        <v>187</v>
      </c>
    </row>
    <row r="11" spans="2:23" s="74" customFormat="1" ht="21">
      <c r="B11" s="65" t="s">
        <v>170</v>
      </c>
      <c r="C11" s="66" t="s">
        <v>161</v>
      </c>
      <c r="D11" s="67" t="s">
        <v>40</v>
      </c>
      <c r="E11" s="68" t="str">
        <f>CONCATENATE(B11," ",C11," ",D11)</f>
        <v>Mrs . Nikita Gaondhare</v>
      </c>
      <c r="F11" s="68" t="str">
        <f>LOWER(E11)</f>
        <v>mrs . nikita gaondhare</v>
      </c>
      <c r="G11" s="69" t="str">
        <f>UPPER(C11)</f>
        <v>NIKITA</v>
      </c>
      <c r="H11" s="69" t="str">
        <f>PROPER(G11)</f>
        <v>Nikita</v>
      </c>
      <c r="I11" s="70">
        <f>LEN(C11)</f>
        <v>6</v>
      </c>
      <c r="J11" s="69" t="str">
        <f>LEFT(H11,3)</f>
        <v>Nik</v>
      </c>
      <c r="K11" s="71" t="str">
        <f>RIGHT(H11)</f>
        <v>a</v>
      </c>
      <c r="L11" s="69" t="str">
        <f>MID(G11,2,3)</f>
        <v>IKI</v>
      </c>
      <c r="M11" s="72">
        <f>FIND("a",H11)</f>
        <v>6</v>
      </c>
      <c r="N11" s="72">
        <f>SEARCH("I",H11)</f>
        <v>2</v>
      </c>
      <c r="O11" s="73" t="str">
        <f>REPLACE(H11,3,1,"m")</f>
        <v>Nimita</v>
      </c>
      <c r="P11" s="66" t="str">
        <f>SUBSTITUTE(H11,"k","l",1)</f>
        <v>Nilita</v>
      </c>
      <c r="Q11" s="94"/>
      <c r="S11" s="50" t="s">
        <v>182</v>
      </c>
    </row>
    <row r="12" spans="2:23" s="74" customFormat="1" ht="21">
      <c r="B12" s="75" t="s">
        <v>170</v>
      </c>
      <c r="C12" s="76" t="s">
        <v>162</v>
      </c>
      <c r="D12" s="72" t="s">
        <v>163</v>
      </c>
      <c r="E12" s="77" t="str">
        <f t="shared" ref="E12:E15" si="0">CONCATENATE(B12," ",C12," ",D12)</f>
        <v>Mrs . Shital Shaha</v>
      </c>
      <c r="F12" s="77" t="str">
        <f t="shared" ref="F12:F15" si="1">LOWER(E12)</f>
        <v>mrs . shital shaha</v>
      </c>
      <c r="G12" s="78" t="str">
        <f t="shared" ref="G12:G15" si="2">UPPER(C12)</f>
        <v>SHITAL</v>
      </c>
      <c r="H12" s="78" t="str">
        <f t="shared" ref="H12:H15" si="3">PROPER(G12)</f>
        <v>Shital</v>
      </c>
      <c r="I12" s="73">
        <f t="shared" ref="I12:I15" si="4">LEN(C12)</f>
        <v>6</v>
      </c>
      <c r="J12" s="78" t="str">
        <f t="shared" ref="J12:J15" si="5">LEFT(H12,3)</f>
        <v>Shi</v>
      </c>
      <c r="K12" s="71" t="str">
        <f t="shared" ref="K12:K15" si="6">RIGHT(H12)</f>
        <v>l</v>
      </c>
      <c r="L12" s="78" t="str">
        <f t="shared" ref="L12:L15" si="7">MID(G12,2,3)</f>
        <v>HIT</v>
      </c>
      <c r="M12" s="72">
        <f t="shared" ref="M12:M15" si="8">FIND("a",H12)</f>
        <v>5</v>
      </c>
      <c r="N12" s="72">
        <f t="shared" ref="N12" si="9">SEARCH("I",H12)</f>
        <v>3</v>
      </c>
      <c r="O12" s="73" t="str">
        <f>REPLACE(H12,2,1,"a")</f>
        <v>Saital</v>
      </c>
      <c r="P12" s="76" t="str">
        <f t="shared" ref="P12:P15" si="10">SUBSTITUTE(H12,"k","l",1)</f>
        <v>Shital</v>
      </c>
      <c r="Q12" s="94"/>
      <c r="S12" s="50" t="s">
        <v>185</v>
      </c>
    </row>
    <row r="13" spans="2:23" s="74" customFormat="1" ht="15.6">
      <c r="B13" s="75" t="s">
        <v>171</v>
      </c>
      <c r="C13" s="76" t="s">
        <v>164</v>
      </c>
      <c r="D13" s="72" t="s">
        <v>165</v>
      </c>
      <c r="E13" s="77" t="str">
        <f t="shared" si="0"/>
        <v>Mr . Rajesh Joshi</v>
      </c>
      <c r="F13" s="77" t="str">
        <f t="shared" si="1"/>
        <v>mr . rajesh joshi</v>
      </c>
      <c r="G13" s="78" t="str">
        <f t="shared" si="2"/>
        <v>RAJESH</v>
      </c>
      <c r="H13" s="78" t="str">
        <f t="shared" si="3"/>
        <v>Rajesh</v>
      </c>
      <c r="I13" s="73">
        <f t="shared" si="4"/>
        <v>6</v>
      </c>
      <c r="J13" s="78" t="str">
        <f t="shared" si="5"/>
        <v>Raj</v>
      </c>
      <c r="K13" s="71" t="str">
        <f t="shared" si="6"/>
        <v>h</v>
      </c>
      <c r="L13" s="78" t="str">
        <f t="shared" si="7"/>
        <v>AJE</v>
      </c>
      <c r="M13" s="72">
        <f t="shared" si="8"/>
        <v>2</v>
      </c>
      <c r="N13" s="72">
        <f>SEARCH("E",H13)</f>
        <v>4</v>
      </c>
      <c r="O13" s="73" t="str">
        <f t="shared" ref="O13:O15" si="11">REPLACE(H13,2,1,"a")</f>
        <v>Rajesh</v>
      </c>
      <c r="P13" s="76" t="str">
        <f t="shared" si="10"/>
        <v>Rajesh</v>
      </c>
      <c r="Q13" s="94"/>
    </row>
    <row r="14" spans="2:23" s="74" customFormat="1" ht="15.6">
      <c r="B14" s="75" t="s">
        <v>170</v>
      </c>
      <c r="C14" s="76" t="s">
        <v>166</v>
      </c>
      <c r="D14" s="72" t="s">
        <v>167</v>
      </c>
      <c r="E14" s="77" t="str">
        <f>CONCATENATE(B14," ",C14," ",D14)</f>
        <v>Mrs . Seema Varma</v>
      </c>
      <c r="F14" s="77" t="str">
        <f t="shared" si="1"/>
        <v>mrs . seema varma</v>
      </c>
      <c r="G14" s="78" t="str">
        <f t="shared" si="2"/>
        <v>SEEMA</v>
      </c>
      <c r="H14" s="78" t="str">
        <f t="shared" si="3"/>
        <v>Seema</v>
      </c>
      <c r="I14" s="73">
        <f t="shared" si="4"/>
        <v>5</v>
      </c>
      <c r="J14" s="78" t="str">
        <f t="shared" si="5"/>
        <v>See</v>
      </c>
      <c r="K14" s="71" t="str">
        <f t="shared" si="6"/>
        <v>a</v>
      </c>
      <c r="L14" s="78" t="str">
        <f t="shared" si="7"/>
        <v>EEM</v>
      </c>
      <c r="M14" s="72">
        <f t="shared" si="8"/>
        <v>5</v>
      </c>
      <c r="N14" s="72">
        <f t="shared" ref="N14" si="12">SEARCH("E",H14)</f>
        <v>2</v>
      </c>
      <c r="O14" s="73" t="str">
        <f t="shared" si="11"/>
        <v>Saema</v>
      </c>
      <c r="P14" s="76" t="str">
        <f t="shared" si="10"/>
        <v>Seema</v>
      </c>
      <c r="Q14" s="94"/>
    </row>
    <row r="15" spans="2:23" s="74" customFormat="1" ht="15.6">
      <c r="B15" s="79" t="s">
        <v>172</v>
      </c>
      <c r="C15" s="80" t="s">
        <v>181</v>
      </c>
      <c r="D15" s="81" t="s">
        <v>168</v>
      </c>
      <c r="E15" s="82" t="str">
        <f t="shared" si="0"/>
        <v xml:space="preserve"> Mr . Udita Koli</v>
      </c>
      <c r="F15" s="82" t="str">
        <f t="shared" si="1"/>
        <v xml:space="preserve"> mr . udita koli</v>
      </c>
      <c r="G15" s="83" t="str">
        <f t="shared" si="2"/>
        <v>UDITA</v>
      </c>
      <c r="H15" s="83" t="str">
        <f t="shared" si="3"/>
        <v>Udita</v>
      </c>
      <c r="I15" s="84">
        <f t="shared" si="4"/>
        <v>5</v>
      </c>
      <c r="J15" s="83" t="str">
        <f t="shared" si="5"/>
        <v>Udi</v>
      </c>
      <c r="K15" s="85" t="str">
        <f t="shared" si="6"/>
        <v>a</v>
      </c>
      <c r="L15" s="83" t="str">
        <f t="shared" si="7"/>
        <v>DIT</v>
      </c>
      <c r="M15" s="83">
        <f t="shared" si="8"/>
        <v>5</v>
      </c>
      <c r="N15" s="83">
        <f>SEARCH("u",H15)</f>
        <v>1</v>
      </c>
      <c r="O15" s="85" t="str">
        <f t="shared" si="11"/>
        <v>Uaita</v>
      </c>
      <c r="P15" s="80" t="str">
        <f t="shared" si="10"/>
        <v>Udita</v>
      </c>
      <c r="Q15" s="94"/>
    </row>
  </sheetData>
  <mergeCells count="1">
    <mergeCell ref="F2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72BCE-42C4-4EC5-BDD3-23D980033328}">
  <dimension ref="A1:R17"/>
  <sheetViews>
    <sheetView zoomScale="89" workbookViewId="0">
      <selection activeCell="C3" sqref="C3"/>
    </sheetView>
  </sheetViews>
  <sheetFormatPr defaultRowHeight="14.4"/>
  <cols>
    <col min="1" max="1" width="11.88671875" style="3" customWidth="1"/>
    <col min="2" max="2" width="13.44140625" style="3" bestFit="1" customWidth="1"/>
    <col min="3" max="3" width="12.44140625" style="3" bestFit="1" customWidth="1"/>
    <col min="4" max="4" width="13.6640625" style="3" bestFit="1" customWidth="1"/>
    <col min="5" max="5" width="8.88671875" style="58"/>
    <col min="6" max="6" width="8.88671875" style="3"/>
    <col min="7" max="7" width="12" style="3" bestFit="1" customWidth="1"/>
    <col min="8" max="8" width="12.33203125" style="3" customWidth="1"/>
    <col min="9" max="9" width="20.88671875" bestFit="1" customWidth="1"/>
    <col min="10" max="10" width="34.5546875" style="58" bestFit="1" customWidth="1"/>
    <col min="11" max="11" width="83.109375" style="58" bestFit="1" customWidth="1"/>
    <col min="12" max="12" width="80.88671875" style="3" bestFit="1" customWidth="1"/>
    <col min="17" max="17" width="55.88671875" bestFit="1" customWidth="1"/>
  </cols>
  <sheetData>
    <row r="1" spans="1:18" ht="21">
      <c r="I1" s="206" t="s">
        <v>186</v>
      </c>
      <c r="J1" s="206"/>
      <c r="K1" s="206"/>
      <c r="L1" s="206"/>
      <c r="M1" s="206"/>
      <c r="N1" s="206"/>
      <c r="O1" s="206"/>
      <c r="Q1" s="105"/>
    </row>
    <row r="2" spans="1:18" ht="25.8" customHeight="1">
      <c r="I2" s="206"/>
      <c r="J2" s="206"/>
      <c r="K2" s="206"/>
      <c r="L2" s="206"/>
      <c r="M2" s="206"/>
      <c r="N2" s="206"/>
      <c r="O2" s="206"/>
      <c r="Q2" s="105" t="s">
        <v>237</v>
      </c>
      <c r="R2" s="45"/>
    </row>
    <row r="3" spans="1:18" ht="21">
      <c r="I3" s="206"/>
      <c r="J3" s="206"/>
      <c r="K3" s="206"/>
      <c r="L3" s="206"/>
      <c r="M3" s="206"/>
      <c r="N3" s="206"/>
      <c r="O3" s="206"/>
      <c r="Q3" s="105" t="s">
        <v>238</v>
      </c>
      <c r="R3" s="45"/>
    </row>
    <row r="4" spans="1:18" ht="21">
      <c r="I4" s="206"/>
      <c r="J4" s="206"/>
      <c r="K4" s="206"/>
      <c r="L4" s="206"/>
      <c r="M4" s="206"/>
      <c r="N4" s="206"/>
      <c r="O4" s="206"/>
      <c r="Q4" s="105" t="s">
        <v>239</v>
      </c>
    </row>
    <row r="7" spans="1:18" s="63" customFormat="1" ht="34.200000000000003" customHeight="1">
      <c r="A7" s="106" t="s">
        <v>26</v>
      </c>
      <c r="B7" s="106" t="s">
        <v>197</v>
      </c>
      <c r="C7" s="106" t="s">
        <v>198</v>
      </c>
      <c r="D7" s="106" t="s">
        <v>199</v>
      </c>
      <c r="E7" s="106" t="s">
        <v>200</v>
      </c>
      <c r="F7" s="106" t="s">
        <v>201</v>
      </c>
      <c r="G7" s="106" t="s">
        <v>202</v>
      </c>
      <c r="H7" s="106" t="s">
        <v>233</v>
      </c>
      <c r="I7" s="161" t="s">
        <v>234</v>
      </c>
      <c r="J7" s="106" t="s">
        <v>235</v>
      </c>
      <c r="K7" s="107" t="s">
        <v>236</v>
      </c>
      <c r="L7" s="162" t="s">
        <v>240</v>
      </c>
    </row>
    <row r="8" spans="1:18" ht="19.2" customHeight="1">
      <c r="A8" s="52">
        <v>1</v>
      </c>
      <c r="B8" s="98" t="s">
        <v>203</v>
      </c>
      <c r="C8" s="52" t="s">
        <v>213</v>
      </c>
      <c r="D8" s="98" t="s">
        <v>223</v>
      </c>
      <c r="E8" s="55" t="s">
        <v>229</v>
      </c>
      <c r="F8" s="98">
        <v>35</v>
      </c>
      <c r="G8" s="100">
        <v>45352</v>
      </c>
      <c r="H8" s="98" t="s">
        <v>232</v>
      </c>
      <c r="I8" s="30" t="b">
        <f>(F8&gt;25)</f>
        <v>1</v>
      </c>
      <c r="J8" s="55" t="str">
        <f>IF(F8&gt;30,"Bonus","No Bonus")</f>
        <v>Bonus</v>
      </c>
      <c r="K8" s="59" t="str">
        <f>IF(AND(D8="IT",H8="India"),"Include","Exclude")</f>
        <v>Exclude</v>
      </c>
      <c r="L8" s="52" t="str">
        <f>IF(OR(E8="Female",H8="United State"),"Include","Exclude")</f>
        <v>Include</v>
      </c>
    </row>
    <row r="9" spans="1:18" ht="16.8" customHeight="1">
      <c r="A9" s="53">
        <v>2</v>
      </c>
      <c r="B9" s="3" t="s">
        <v>204</v>
      </c>
      <c r="C9" s="53" t="s">
        <v>214</v>
      </c>
      <c r="D9" s="3" t="s">
        <v>223</v>
      </c>
      <c r="E9" s="56" t="s">
        <v>230</v>
      </c>
      <c r="F9" s="3">
        <v>24</v>
      </c>
      <c r="G9" s="101">
        <v>45324</v>
      </c>
      <c r="H9" s="3" t="s">
        <v>31</v>
      </c>
      <c r="I9" s="37" t="b">
        <f t="shared" ref="I9:I17" si="0">(F9&gt;25)</f>
        <v>0</v>
      </c>
      <c r="J9" s="56" t="str">
        <f t="shared" ref="J9:J17" si="1">IF(F9&gt;30,"Bonus","No Bonus")</f>
        <v>No Bonus</v>
      </c>
      <c r="K9" s="60" t="str">
        <f t="shared" ref="K9:K17" si="2">IF(AND(D9="IT",H9="India"),"Include","Exclude")</f>
        <v>Include</v>
      </c>
      <c r="L9" s="53" t="str">
        <f t="shared" ref="L9:L17" si="3">IF(OR(E9="Female",H9="United State"),"Include","Exclude")</f>
        <v>Include</v>
      </c>
    </row>
    <row r="10" spans="1:18" ht="21.6" customHeight="1">
      <c r="A10" s="53">
        <v>3</v>
      </c>
      <c r="B10" s="3" t="s">
        <v>205</v>
      </c>
      <c r="C10" s="53" t="s">
        <v>215</v>
      </c>
      <c r="D10" s="3" t="s">
        <v>223</v>
      </c>
      <c r="E10" s="56" t="s">
        <v>229</v>
      </c>
      <c r="F10" s="3">
        <v>25</v>
      </c>
      <c r="G10" s="101">
        <v>45476</v>
      </c>
      <c r="H10" s="3" t="s">
        <v>31</v>
      </c>
      <c r="I10" s="37" t="b">
        <f t="shared" si="0"/>
        <v>0</v>
      </c>
      <c r="J10" s="56" t="str">
        <f t="shared" si="1"/>
        <v>No Bonus</v>
      </c>
      <c r="K10" s="60" t="str">
        <f t="shared" si="2"/>
        <v>Include</v>
      </c>
      <c r="L10" s="53" t="str">
        <f t="shared" si="3"/>
        <v>Exclude</v>
      </c>
    </row>
    <row r="11" spans="1:18" ht="18" customHeight="1">
      <c r="A11" s="53">
        <v>4</v>
      </c>
      <c r="B11" s="3" t="s">
        <v>206</v>
      </c>
      <c r="C11" s="53" t="s">
        <v>216</v>
      </c>
      <c r="D11" s="3" t="s">
        <v>224</v>
      </c>
      <c r="E11" s="56" t="s">
        <v>230</v>
      </c>
      <c r="F11" s="3">
        <v>28</v>
      </c>
      <c r="G11" s="101">
        <v>45416</v>
      </c>
      <c r="H11" s="3" t="s">
        <v>31</v>
      </c>
      <c r="I11" s="37" t="b">
        <f t="shared" si="0"/>
        <v>1</v>
      </c>
      <c r="J11" s="56" t="str">
        <f t="shared" si="1"/>
        <v>No Bonus</v>
      </c>
      <c r="K11" s="60" t="str">
        <f t="shared" si="2"/>
        <v>Exclude</v>
      </c>
      <c r="L11" s="53" t="str">
        <f t="shared" si="3"/>
        <v>Include</v>
      </c>
    </row>
    <row r="12" spans="1:18" ht="18" customHeight="1">
      <c r="A12" s="53">
        <v>5</v>
      </c>
      <c r="B12" s="3" t="s">
        <v>207</v>
      </c>
      <c r="C12" s="53" t="s">
        <v>217</v>
      </c>
      <c r="D12" s="3" t="s">
        <v>225</v>
      </c>
      <c r="E12" s="56" t="s">
        <v>229</v>
      </c>
      <c r="F12" s="3">
        <v>38</v>
      </c>
      <c r="G12" s="101">
        <v>45356</v>
      </c>
      <c r="H12" s="3" t="s">
        <v>31</v>
      </c>
      <c r="I12" s="37" t="b">
        <f t="shared" si="0"/>
        <v>1</v>
      </c>
      <c r="J12" s="56" t="str">
        <f t="shared" si="1"/>
        <v>Bonus</v>
      </c>
      <c r="K12" s="60" t="str">
        <f t="shared" si="2"/>
        <v>Exclude</v>
      </c>
      <c r="L12" s="53" t="str">
        <f t="shared" si="3"/>
        <v>Exclude</v>
      </c>
    </row>
    <row r="13" spans="1:18" ht="17.399999999999999" customHeight="1">
      <c r="A13" s="53">
        <v>6</v>
      </c>
      <c r="B13" s="3" t="s">
        <v>208</v>
      </c>
      <c r="C13" s="53" t="s">
        <v>218</v>
      </c>
      <c r="D13" s="3" t="s">
        <v>226</v>
      </c>
      <c r="E13" s="56" t="s">
        <v>229</v>
      </c>
      <c r="F13" s="3">
        <v>30</v>
      </c>
      <c r="G13" s="101">
        <v>45357</v>
      </c>
      <c r="H13" s="3" t="s">
        <v>231</v>
      </c>
      <c r="I13" s="37" t="b">
        <f t="shared" si="0"/>
        <v>1</v>
      </c>
      <c r="J13" s="56" t="str">
        <f t="shared" si="1"/>
        <v>No Bonus</v>
      </c>
      <c r="K13" s="60" t="str">
        <f t="shared" si="2"/>
        <v>Exclude</v>
      </c>
      <c r="L13" s="53" t="str">
        <f t="shared" si="3"/>
        <v>Exclude</v>
      </c>
    </row>
    <row r="14" spans="1:18" ht="18" customHeight="1">
      <c r="A14" s="53">
        <v>7</v>
      </c>
      <c r="B14" s="3" t="s">
        <v>209</v>
      </c>
      <c r="C14" s="53" t="s">
        <v>219</v>
      </c>
      <c r="D14" s="3" t="s">
        <v>223</v>
      </c>
      <c r="E14" s="56" t="s">
        <v>229</v>
      </c>
      <c r="F14" s="3">
        <v>29</v>
      </c>
      <c r="G14" s="101">
        <v>45358</v>
      </c>
      <c r="H14" s="3" t="s">
        <v>31</v>
      </c>
      <c r="I14" s="37" t="b">
        <f t="shared" si="0"/>
        <v>1</v>
      </c>
      <c r="J14" s="56" t="str">
        <f t="shared" si="1"/>
        <v>No Bonus</v>
      </c>
      <c r="K14" s="60" t="str">
        <f t="shared" si="2"/>
        <v>Include</v>
      </c>
      <c r="L14" s="53" t="str">
        <f t="shared" si="3"/>
        <v>Exclude</v>
      </c>
    </row>
    <row r="15" spans="1:18" ht="23.4" customHeight="1">
      <c r="A15" s="53">
        <v>8</v>
      </c>
      <c r="B15" s="3" t="s">
        <v>210</v>
      </c>
      <c r="C15" s="53" t="s">
        <v>220</v>
      </c>
      <c r="D15" s="3" t="s">
        <v>227</v>
      </c>
      <c r="E15" s="56" t="s">
        <v>230</v>
      </c>
      <c r="F15" s="3">
        <v>27</v>
      </c>
      <c r="G15" s="101">
        <v>45359</v>
      </c>
      <c r="H15" s="3" t="s">
        <v>232</v>
      </c>
      <c r="I15" s="37" t="b">
        <f t="shared" si="0"/>
        <v>1</v>
      </c>
      <c r="J15" s="56" t="str">
        <f t="shared" si="1"/>
        <v>No Bonus</v>
      </c>
      <c r="K15" s="60" t="str">
        <f t="shared" si="2"/>
        <v>Exclude</v>
      </c>
      <c r="L15" s="53" t="str">
        <f t="shared" si="3"/>
        <v>Include</v>
      </c>
    </row>
    <row r="16" spans="1:18" ht="19.2" customHeight="1">
      <c r="A16" s="53">
        <v>9</v>
      </c>
      <c r="B16" s="3" t="s">
        <v>211</v>
      </c>
      <c r="C16" s="53" t="s">
        <v>221</v>
      </c>
      <c r="D16" s="3" t="s">
        <v>228</v>
      </c>
      <c r="E16" s="56" t="s">
        <v>230</v>
      </c>
      <c r="F16" s="3">
        <v>28</v>
      </c>
      <c r="G16" s="101">
        <v>45360</v>
      </c>
      <c r="H16" s="3" t="s">
        <v>232</v>
      </c>
      <c r="I16" s="37" t="b">
        <f t="shared" si="0"/>
        <v>1</v>
      </c>
      <c r="J16" s="56" t="str">
        <f t="shared" si="1"/>
        <v>No Bonus</v>
      </c>
      <c r="K16" s="60" t="str">
        <f t="shared" si="2"/>
        <v>Exclude</v>
      </c>
      <c r="L16" s="53" t="str">
        <f t="shared" si="3"/>
        <v>Include</v>
      </c>
    </row>
    <row r="17" spans="1:12" ht="18" customHeight="1">
      <c r="A17" s="54">
        <v>10</v>
      </c>
      <c r="B17" s="99" t="s">
        <v>212</v>
      </c>
      <c r="C17" s="54" t="s">
        <v>222</v>
      </c>
      <c r="D17" s="99" t="s">
        <v>224</v>
      </c>
      <c r="E17" s="57" t="s">
        <v>229</v>
      </c>
      <c r="F17" s="99">
        <v>31</v>
      </c>
      <c r="G17" s="102">
        <v>45361</v>
      </c>
      <c r="H17" s="99" t="s">
        <v>232</v>
      </c>
      <c r="I17" s="39" t="b">
        <f t="shared" si="0"/>
        <v>1</v>
      </c>
      <c r="J17" s="57" t="str">
        <f t="shared" si="1"/>
        <v>Bonus</v>
      </c>
      <c r="K17" s="61" t="str">
        <f t="shared" si="2"/>
        <v>Exclude</v>
      </c>
      <c r="L17" s="54" t="str">
        <f t="shared" si="3"/>
        <v>Include</v>
      </c>
    </row>
  </sheetData>
  <mergeCells count="1">
    <mergeCell ref="I1:O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B0F5-D09A-4105-8E06-2360EEBFD69D}">
  <dimension ref="B2:N16"/>
  <sheetViews>
    <sheetView topLeftCell="A12" zoomScale="79" workbookViewId="0">
      <selection activeCell="K21" sqref="K21"/>
    </sheetView>
  </sheetViews>
  <sheetFormatPr defaultRowHeight="14.4"/>
  <cols>
    <col min="2" max="2" width="15.109375" bestFit="1" customWidth="1"/>
    <col min="3" max="3" width="15.44140625" bestFit="1" customWidth="1"/>
    <col min="4" max="4" width="24.33203125" bestFit="1" customWidth="1"/>
    <col min="7" max="7" width="10.33203125" bestFit="1" customWidth="1"/>
    <col min="9" max="9" width="13.33203125" bestFit="1" customWidth="1"/>
    <col min="10" max="10" width="11.21875" bestFit="1" customWidth="1"/>
    <col min="11" max="11" width="26.33203125" bestFit="1" customWidth="1"/>
    <col min="12" max="12" width="58.77734375" bestFit="1" customWidth="1"/>
    <col min="13" max="13" width="46.21875" bestFit="1" customWidth="1"/>
  </cols>
  <sheetData>
    <row r="2" spans="2:14">
      <c r="H2" s="205" t="s">
        <v>241</v>
      </c>
      <c r="I2" s="205"/>
      <c r="J2" s="205"/>
      <c r="K2" s="205"/>
      <c r="L2" s="205"/>
    </row>
    <row r="3" spans="2:14">
      <c r="H3" s="205"/>
      <c r="I3" s="205"/>
      <c r="J3" s="205"/>
      <c r="K3" s="205"/>
      <c r="L3" s="205"/>
    </row>
    <row r="4" spans="2:14">
      <c r="H4" s="205"/>
      <c r="I4" s="205"/>
      <c r="J4" s="205"/>
      <c r="K4" s="205"/>
      <c r="L4" s="205"/>
    </row>
    <row r="7" spans="2:14" ht="18">
      <c r="B7" s="143" t="s">
        <v>255</v>
      </c>
      <c r="C7" s="143" t="s">
        <v>256</v>
      </c>
      <c r="D7" s="143" t="s">
        <v>257</v>
      </c>
      <c r="L7" s="111" t="s">
        <v>253</v>
      </c>
      <c r="M7" s="111" t="s">
        <v>254</v>
      </c>
    </row>
    <row r="9" spans="2:14" s="86" customFormat="1" ht="37.200000000000003" customHeight="1">
      <c r="B9" s="110" t="s">
        <v>249</v>
      </c>
      <c r="C9" s="110" t="s">
        <v>242</v>
      </c>
      <c r="D9" s="110" t="s">
        <v>243</v>
      </c>
      <c r="E9" s="110" t="s">
        <v>244</v>
      </c>
      <c r="F9" s="110" t="s">
        <v>245</v>
      </c>
      <c r="G9" s="110" t="s">
        <v>0</v>
      </c>
      <c r="H9" s="110" t="s">
        <v>246</v>
      </c>
      <c r="I9" s="110" t="s">
        <v>247</v>
      </c>
      <c r="J9" s="110" t="s">
        <v>248</v>
      </c>
      <c r="K9" s="110" t="s">
        <v>250</v>
      </c>
      <c r="L9" s="110" t="s">
        <v>251</v>
      </c>
      <c r="M9" s="118" t="s">
        <v>252</v>
      </c>
      <c r="N9" s="119"/>
    </row>
    <row r="10" spans="2:14" s="58" customFormat="1" ht="46.8" customHeight="1">
      <c r="B10" s="113">
        <f ca="1">TODAY()</f>
        <v>45685</v>
      </c>
      <c r="C10" s="114">
        <f ca="1">NOW()</f>
        <v>45685.529570370367</v>
      </c>
      <c r="D10" s="115">
        <f ca="1">DAY(B10)</f>
        <v>28</v>
      </c>
      <c r="E10" s="115">
        <f ca="1">MONTH(B10)</f>
        <v>1</v>
      </c>
      <c r="F10" s="115">
        <f ca="1">YEAR(B10)</f>
        <v>2025</v>
      </c>
      <c r="G10" s="115"/>
      <c r="H10" s="115">
        <f ca="1">HOUR(C10)</f>
        <v>12</v>
      </c>
      <c r="I10" s="115">
        <f ca="1">MINUTE(C10)</f>
        <v>42</v>
      </c>
      <c r="J10" s="115">
        <f ca="1">SECOND(C10)</f>
        <v>35</v>
      </c>
      <c r="K10" s="116">
        <f ca="1">B10+3</f>
        <v>45688</v>
      </c>
      <c r="L10" s="116">
        <f ca="1">EDATE(B10,3)</f>
        <v>45775</v>
      </c>
      <c r="M10" s="117">
        <f ca="1">EDATE(B10,(12*3))</f>
        <v>46780</v>
      </c>
    </row>
    <row r="11" spans="2:14" ht="33" customHeight="1">
      <c r="B11" s="39"/>
      <c r="C11" s="40"/>
      <c r="D11" s="40">
        <v>9</v>
      </c>
      <c r="E11" s="40">
        <v>10</v>
      </c>
      <c r="F11" s="40">
        <v>2024</v>
      </c>
      <c r="G11" s="112">
        <f>DATE(F11,E11,D11)</f>
        <v>45574</v>
      </c>
      <c r="H11" s="40"/>
      <c r="I11" s="40"/>
      <c r="J11" s="40"/>
      <c r="K11" s="40"/>
      <c r="L11" s="40"/>
      <c r="M11" s="41"/>
    </row>
    <row r="12" spans="2:14" ht="64.8" customHeight="1"/>
    <row r="15" spans="2:14" ht="33.6" customHeight="1">
      <c r="I15" s="109" t="s">
        <v>0</v>
      </c>
      <c r="J15" s="109" t="s">
        <v>258</v>
      </c>
      <c r="K15" s="108"/>
      <c r="L15" s="108"/>
    </row>
    <row r="16" spans="2:14" ht="30.6" customHeight="1">
      <c r="I16" s="122">
        <v>45002</v>
      </c>
      <c r="J16" s="121">
        <v>45002</v>
      </c>
      <c r="K16" s="108" t="s">
        <v>259</v>
      </c>
      <c r="L16" s="108"/>
    </row>
  </sheetData>
  <mergeCells count="1">
    <mergeCell ref="H2:L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9DA47-D59A-482A-94E8-A4F2EE6F1F60}">
  <dimension ref="E2:AB40"/>
  <sheetViews>
    <sheetView topLeftCell="X23" zoomScale="117" workbookViewId="0">
      <selection activeCell="AE34" sqref="AE34"/>
    </sheetView>
  </sheetViews>
  <sheetFormatPr defaultRowHeight="14.4"/>
  <cols>
    <col min="6" max="6" width="8.33203125" bestFit="1" customWidth="1"/>
    <col min="7" max="7" width="12" bestFit="1" customWidth="1"/>
    <col min="8" max="8" width="14.6640625" bestFit="1" customWidth="1"/>
    <col min="9" max="9" width="11.77734375" bestFit="1" customWidth="1"/>
    <col min="10" max="10" width="19.5546875" bestFit="1" customWidth="1"/>
    <col min="12" max="12" width="13.5546875" bestFit="1" customWidth="1"/>
    <col min="13" max="13" width="30.109375" bestFit="1" customWidth="1"/>
    <col min="14" max="14" width="14" bestFit="1" customWidth="1"/>
    <col min="15" max="15" width="33.88671875" bestFit="1" customWidth="1"/>
    <col min="16" max="16" width="31.44140625" customWidth="1"/>
    <col min="21" max="21" width="10.44140625" bestFit="1" customWidth="1"/>
    <col min="22" max="22" width="89" bestFit="1" customWidth="1"/>
    <col min="23" max="23" width="8.33203125" bestFit="1" customWidth="1"/>
    <col min="24" max="24" width="12.21875" style="165" bestFit="1" customWidth="1"/>
    <col min="25" max="25" width="14.6640625" bestFit="1" customWidth="1"/>
    <col min="26" max="26" width="11.77734375" bestFit="1" customWidth="1"/>
    <col min="27" max="27" width="19.5546875" bestFit="1" customWidth="1"/>
    <col min="28" max="28" width="10.33203125" bestFit="1" customWidth="1"/>
  </cols>
  <sheetData>
    <row r="2" spans="7:19">
      <c r="G2" s="206" t="s">
        <v>260</v>
      </c>
      <c r="H2" s="206"/>
      <c r="I2" s="206"/>
      <c r="J2" s="206"/>
      <c r="K2" s="206"/>
      <c r="L2" s="206"/>
      <c r="M2" s="206"/>
    </row>
    <row r="3" spans="7:19" ht="14.4" customHeight="1">
      <c r="G3" s="206"/>
      <c r="H3" s="206"/>
      <c r="I3" s="206"/>
      <c r="J3" s="206"/>
      <c r="K3" s="206"/>
      <c r="L3" s="206"/>
      <c r="M3" s="206"/>
      <c r="O3" s="111" t="s">
        <v>270</v>
      </c>
    </row>
    <row r="4" spans="7:19" ht="14.4" customHeight="1">
      <c r="G4" s="206"/>
      <c r="H4" s="206"/>
      <c r="I4" s="206"/>
      <c r="J4" s="206"/>
      <c r="K4" s="206"/>
      <c r="L4" s="206"/>
      <c r="M4" s="206"/>
    </row>
    <row r="5" spans="7:19" ht="14.4" customHeight="1">
      <c r="G5" s="206"/>
      <c r="H5" s="206"/>
      <c r="I5" s="206"/>
      <c r="J5" s="206"/>
      <c r="K5" s="206"/>
      <c r="L5" s="206"/>
      <c r="M5" s="206"/>
      <c r="R5" s="160"/>
    </row>
    <row r="6" spans="7:19" ht="19.8">
      <c r="G6" s="206"/>
      <c r="H6" s="206"/>
      <c r="I6" s="206"/>
      <c r="J6" s="206"/>
      <c r="K6" s="206"/>
      <c r="L6" s="206"/>
      <c r="M6" s="206"/>
      <c r="P6" s="163" t="s">
        <v>358</v>
      </c>
      <c r="Q6" s="163"/>
      <c r="R6" s="163"/>
      <c r="S6" s="1"/>
    </row>
    <row r="7" spans="7:19" ht="19.8">
      <c r="P7" s="163"/>
      <c r="Q7" s="163"/>
      <c r="R7" s="163"/>
      <c r="S7" s="1"/>
    </row>
    <row r="8" spans="7:19" ht="19.8">
      <c r="P8" s="163" t="s">
        <v>357</v>
      </c>
      <c r="Q8" s="163"/>
      <c r="R8" s="163"/>
      <c r="S8" s="1"/>
    </row>
    <row r="22" spans="5:28">
      <c r="V22" t="s">
        <v>359</v>
      </c>
    </row>
    <row r="24" spans="5:28">
      <c r="M24" t="s">
        <v>269</v>
      </c>
      <c r="V24" t="s">
        <v>276</v>
      </c>
    </row>
    <row r="25" spans="5:28" s="51" customFormat="1" ht="39" customHeight="1">
      <c r="E25" s="42"/>
      <c r="F25" s="103" t="s">
        <v>105</v>
      </c>
      <c r="G25" s="103" t="s">
        <v>62</v>
      </c>
      <c r="H25" s="103" t="s">
        <v>106</v>
      </c>
      <c r="I25" s="103" t="s">
        <v>107</v>
      </c>
      <c r="J25" s="103" t="s">
        <v>108</v>
      </c>
      <c r="K25" s="126"/>
      <c r="L25" s="127" t="s">
        <v>271</v>
      </c>
      <c r="M25" s="127" t="s">
        <v>273</v>
      </c>
      <c r="N25" s="127" t="s">
        <v>272</v>
      </c>
      <c r="O25" s="127" t="s">
        <v>274</v>
      </c>
      <c r="P25" s="127" t="s">
        <v>275</v>
      </c>
      <c r="U25" s="43" t="s">
        <v>193</v>
      </c>
      <c r="X25" s="166"/>
    </row>
    <row r="26" spans="5:28" ht="18">
      <c r="E26" s="58"/>
      <c r="F26" s="58">
        <v>1</v>
      </c>
      <c r="G26" s="171" t="s">
        <v>4</v>
      </c>
      <c r="H26" s="58" t="s">
        <v>5</v>
      </c>
      <c r="I26" s="123">
        <v>400</v>
      </c>
      <c r="J26" s="58" t="s">
        <v>6</v>
      </c>
      <c r="L26" s="128">
        <f>SUM(Table117[Amount])</f>
        <v>32000</v>
      </c>
      <c r="M26" s="31">
        <f>SUMIF(Table117[payment mode],"UPI",Table117[Amount])</f>
        <v>18100</v>
      </c>
      <c r="N26" s="31">
        <f>COUNT(Table117[Amount])</f>
        <v>14</v>
      </c>
      <c r="O26" s="31">
        <f>COUNTIF(Table117[payment mode],"UPI")</f>
        <v>10</v>
      </c>
      <c r="P26" s="32">
        <f>COUNTIFS(Table117[payment mode],"UPI",Table117[Catagory],"hospital")</f>
        <v>1</v>
      </c>
      <c r="U26" s="47"/>
      <c r="W26" s="103" t="s">
        <v>105</v>
      </c>
      <c r="X26" s="167" t="s">
        <v>62</v>
      </c>
      <c r="Y26" s="103" t="s">
        <v>106</v>
      </c>
      <c r="Z26" s="103" t="s">
        <v>107</v>
      </c>
      <c r="AA26" s="103" t="s">
        <v>108</v>
      </c>
      <c r="AB26" s="164" t="s">
        <v>361</v>
      </c>
    </row>
    <row r="27" spans="5:28">
      <c r="E27" s="58"/>
      <c r="F27" s="58">
        <v>2</v>
      </c>
      <c r="G27" s="171" t="s">
        <v>7</v>
      </c>
      <c r="H27" s="58" t="s">
        <v>8</v>
      </c>
      <c r="I27" s="123">
        <v>1500</v>
      </c>
      <c r="J27" s="58" t="s">
        <v>6</v>
      </c>
      <c r="L27" s="37"/>
      <c r="P27" s="38"/>
      <c r="U27" s="47">
        <v>1</v>
      </c>
      <c r="W27" s="58">
        <v>1</v>
      </c>
      <c r="X27" s="168">
        <v>45292</v>
      </c>
      <c r="Y27" s="58" t="s">
        <v>5</v>
      </c>
      <c r="Z27" s="169">
        <v>400</v>
      </c>
      <c r="AA27" s="58" t="s">
        <v>6</v>
      </c>
      <c r="AB27" s="172">
        <v>45300</v>
      </c>
    </row>
    <row r="28" spans="5:28">
      <c r="E28" s="58"/>
      <c r="F28" s="58">
        <v>3</v>
      </c>
      <c r="G28" s="171" t="s">
        <v>9</v>
      </c>
      <c r="H28" s="58" t="s">
        <v>17</v>
      </c>
      <c r="I28" s="123">
        <v>200</v>
      </c>
      <c r="J28" s="58" t="s">
        <v>25</v>
      </c>
      <c r="L28" s="37"/>
      <c r="P28" s="38"/>
      <c r="U28" s="47">
        <v>8</v>
      </c>
      <c r="W28" s="58">
        <v>2</v>
      </c>
      <c r="X28" s="168">
        <v>45293</v>
      </c>
      <c r="Y28" s="58" t="s">
        <v>8</v>
      </c>
      <c r="Z28" s="169">
        <v>1500</v>
      </c>
      <c r="AA28" s="58" t="s">
        <v>6</v>
      </c>
      <c r="AB28" s="58"/>
    </row>
    <row r="29" spans="5:28">
      <c r="E29" s="58"/>
      <c r="F29" s="58">
        <v>4</v>
      </c>
      <c r="G29" s="171" t="s">
        <v>10</v>
      </c>
      <c r="H29" s="58" t="s">
        <v>18</v>
      </c>
      <c r="I29" s="123">
        <v>1000</v>
      </c>
      <c r="J29" s="58" t="s">
        <v>6</v>
      </c>
      <c r="L29" s="37"/>
      <c r="P29" s="38"/>
      <c r="U29" s="47"/>
      <c r="W29" s="58">
        <v>3</v>
      </c>
      <c r="X29" s="168">
        <v>45294</v>
      </c>
      <c r="Y29" s="58" t="s">
        <v>17</v>
      </c>
      <c r="Z29" s="169">
        <v>200</v>
      </c>
      <c r="AA29" s="58" t="s">
        <v>25</v>
      </c>
      <c r="AB29" s="58"/>
    </row>
    <row r="30" spans="5:28">
      <c r="E30" s="58"/>
      <c r="F30" s="58">
        <v>5</v>
      </c>
      <c r="G30" s="171" t="s">
        <v>11</v>
      </c>
      <c r="H30" s="58" t="s">
        <v>19</v>
      </c>
      <c r="I30" s="123">
        <v>4000</v>
      </c>
      <c r="J30" s="58" t="s">
        <v>6</v>
      </c>
      <c r="L30" s="37"/>
      <c r="P30" s="38"/>
      <c r="U30" s="47"/>
      <c r="W30" s="58">
        <v>4</v>
      </c>
      <c r="X30" s="168">
        <v>45295</v>
      </c>
      <c r="Y30" s="58" t="s">
        <v>18</v>
      </c>
      <c r="Z30" s="169">
        <v>1000</v>
      </c>
      <c r="AA30" s="58" t="s">
        <v>6</v>
      </c>
      <c r="AB30" s="58"/>
    </row>
    <row r="31" spans="5:28">
      <c r="E31" s="58"/>
      <c r="F31" s="58">
        <v>6</v>
      </c>
      <c r="G31" s="171" t="s">
        <v>12</v>
      </c>
      <c r="H31" s="58" t="s">
        <v>20</v>
      </c>
      <c r="I31" s="123">
        <v>3000</v>
      </c>
      <c r="J31" s="58" t="s">
        <v>6</v>
      </c>
      <c r="L31" s="37"/>
      <c r="P31" s="38"/>
      <c r="U31" s="47"/>
      <c r="W31" s="58">
        <v>5</v>
      </c>
      <c r="X31" s="168">
        <v>45296</v>
      </c>
      <c r="Y31" s="58" t="s">
        <v>19</v>
      </c>
      <c r="Z31" s="169">
        <v>4000</v>
      </c>
      <c r="AA31" s="58" t="s">
        <v>6</v>
      </c>
      <c r="AB31" s="58"/>
    </row>
    <row r="32" spans="5:28">
      <c r="E32" s="58"/>
      <c r="F32" s="58">
        <v>7</v>
      </c>
      <c r="G32" s="171" t="s">
        <v>13</v>
      </c>
      <c r="H32" s="58" t="s">
        <v>21</v>
      </c>
      <c r="I32" s="123">
        <v>2500</v>
      </c>
      <c r="J32" s="58" t="s">
        <v>6</v>
      </c>
      <c r="L32" s="37"/>
      <c r="P32" s="38"/>
      <c r="U32" s="47"/>
      <c r="W32" s="58">
        <v>6</v>
      </c>
      <c r="X32" s="168">
        <v>45297</v>
      </c>
      <c r="Y32" s="58" t="s">
        <v>20</v>
      </c>
      <c r="Z32" s="169">
        <v>3000</v>
      </c>
      <c r="AA32" s="58" t="s">
        <v>6</v>
      </c>
      <c r="AB32" s="58"/>
    </row>
    <row r="33" spans="5:28">
      <c r="E33" s="58"/>
      <c r="F33" s="58">
        <v>8</v>
      </c>
      <c r="G33" s="171" t="s">
        <v>14</v>
      </c>
      <c r="H33" s="58" t="s">
        <v>22</v>
      </c>
      <c r="I33" s="123">
        <v>2500</v>
      </c>
      <c r="J33" s="58" t="s">
        <v>6</v>
      </c>
      <c r="L33" s="37"/>
      <c r="P33" s="38"/>
      <c r="U33" s="47"/>
      <c r="W33" s="58">
        <v>7</v>
      </c>
      <c r="X33" s="168">
        <v>45298</v>
      </c>
      <c r="Y33" s="58" t="s">
        <v>21</v>
      </c>
      <c r="Z33" s="169">
        <v>2500</v>
      </c>
      <c r="AA33" s="58" t="s">
        <v>6</v>
      </c>
      <c r="AB33" s="58"/>
    </row>
    <row r="34" spans="5:28">
      <c r="E34" s="58"/>
      <c r="F34" s="58">
        <v>9</v>
      </c>
      <c r="G34" s="171" t="s">
        <v>15</v>
      </c>
      <c r="H34" s="58" t="s">
        <v>23</v>
      </c>
      <c r="I34" s="123">
        <v>700</v>
      </c>
      <c r="J34" s="58" t="s">
        <v>6</v>
      </c>
      <c r="L34" s="37"/>
      <c r="P34" s="38"/>
      <c r="U34" s="47"/>
      <c r="W34" s="58">
        <v>8</v>
      </c>
      <c r="X34" s="168">
        <v>45299</v>
      </c>
      <c r="Y34" s="58" t="s">
        <v>22</v>
      </c>
      <c r="Z34" s="169">
        <v>2500</v>
      </c>
      <c r="AA34" s="58" t="s">
        <v>6</v>
      </c>
      <c r="AB34" s="58"/>
    </row>
    <row r="35" spans="5:28">
      <c r="E35" s="58"/>
      <c r="F35" s="58">
        <v>10</v>
      </c>
      <c r="G35" s="171" t="s">
        <v>16</v>
      </c>
      <c r="H35" s="58" t="s">
        <v>24</v>
      </c>
      <c r="I35" s="123">
        <v>500</v>
      </c>
      <c r="J35" s="58" t="s">
        <v>6</v>
      </c>
      <c r="L35" s="37"/>
      <c r="P35" s="38"/>
      <c r="U35" s="47"/>
      <c r="W35" s="58">
        <v>9</v>
      </c>
      <c r="X35" s="168">
        <v>45300</v>
      </c>
      <c r="Y35" s="58" t="s">
        <v>23</v>
      </c>
      <c r="Z35" s="169">
        <v>700</v>
      </c>
      <c r="AA35" s="58" t="s">
        <v>6</v>
      </c>
      <c r="AB35" s="58"/>
    </row>
    <row r="36" spans="5:28">
      <c r="E36" s="58"/>
      <c r="F36" s="58">
        <v>11</v>
      </c>
      <c r="G36" s="171" t="s">
        <v>109</v>
      </c>
      <c r="H36" s="58" t="s">
        <v>113</v>
      </c>
      <c r="I36" s="125">
        <v>5000</v>
      </c>
      <c r="J36" s="58" t="s">
        <v>117</v>
      </c>
      <c r="L36" s="37"/>
      <c r="P36" s="38"/>
      <c r="U36" s="48"/>
      <c r="W36" s="58">
        <v>10</v>
      </c>
      <c r="X36" s="168">
        <v>45301</v>
      </c>
      <c r="Y36" s="58" t="s">
        <v>24</v>
      </c>
      <c r="Z36" s="169">
        <v>500</v>
      </c>
      <c r="AA36" s="58" t="s">
        <v>6</v>
      </c>
      <c r="AB36" s="58"/>
    </row>
    <row r="37" spans="5:28">
      <c r="E37" s="58"/>
      <c r="F37" s="58">
        <v>12</v>
      </c>
      <c r="G37" s="171" t="s">
        <v>110</v>
      </c>
      <c r="H37" s="58" t="s">
        <v>114</v>
      </c>
      <c r="I37" s="125">
        <v>1700</v>
      </c>
      <c r="J37" s="58" t="s">
        <v>118</v>
      </c>
      <c r="L37" s="39"/>
      <c r="M37" s="40"/>
      <c r="N37" s="40"/>
      <c r="O37" s="40"/>
      <c r="P37" s="41"/>
      <c r="W37" s="58">
        <v>11</v>
      </c>
      <c r="X37" s="168">
        <v>45302</v>
      </c>
      <c r="Y37" s="58" t="s">
        <v>113</v>
      </c>
      <c r="Z37" s="170">
        <v>5000</v>
      </c>
      <c r="AA37" s="58" t="s">
        <v>360</v>
      </c>
      <c r="AB37" s="58"/>
    </row>
    <row r="38" spans="5:28">
      <c r="E38" s="58"/>
      <c r="F38" s="58">
        <v>13</v>
      </c>
      <c r="G38" s="171" t="s">
        <v>111</v>
      </c>
      <c r="H38" s="58" t="s">
        <v>115</v>
      </c>
      <c r="I38" s="124">
        <v>7000</v>
      </c>
      <c r="J38" s="58" t="s">
        <v>25</v>
      </c>
      <c r="W38" s="58">
        <v>12</v>
      </c>
      <c r="X38" s="168">
        <v>45303</v>
      </c>
      <c r="Y38" s="58" t="s">
        <v>114</v>
      </c>
      <c r="Z38" s="170">
        <v>1700</v>
      </c>
      <c r="AA38" s="58" t="s">
        <v>6</v>
      </c>
      <c r="AB38" s="58"/>
    </row>
    <row r="39" spans="5:28">
      <c r="E39" s="58"/>
      <c r="F39" s="58">
        <v>14</v>
      </c>
      <c r="G39" s="171" t="s">
        <v>112</v>
      </c>
      <c r="H39" s="58" t="s">
        <v>116</v>
      </c>
      <c r="I39" s="124">
        <v>2000</v>
      </c>
      <c r="J39" s="58" t="s">
        <v>6</v>
      </c>
      <c r="W39" s="58">
        <v>13</v>
      </c>
      <c r="X39" s="168">
        <v>45304</v>
      </c>
      <c r="Y39" s="58" t="s">
        <v>115</v>
      </c>
      <c r="Z39" s="170">
        <v>7000</v>
      </c>
      <c r="AA39" s="58" t="s">
        <v>25</v>
      </c>
      <c r="AB39" s="58"/>
    </row>
    <row r="40" spans="5:28">
      <c r="W40" s="58">
        <v>14</v>
      </c>
      <c r="X40" s="168">
        <v>45305</v>
      </c>
      <c r="Y40" s="58" t="s">
        <v>116</v>
      </c>
      <c r="Z40" s="170">
        <v>2000</v>
      </c>
      <c r="AA40" s="58" t="s">
        <v>6</v>
      </c>
      <c r="AB40" s="58"/>
    </row>
  </sheetData>
  <mergeCells count="1">
    <mergeCell ref="G2:M6"/>
  </mergeCells>
  <dataValidations count="3">
    <dataValidation type="whole" allowBlank="1" showInputMessage="1" showErrorMessage="1" errorTitle="Wrong input" error="insert only numbers between 1-50" promptTitle="insert numbers" sqref="U25:U36" xr:uid="{060E50C6-FDF9-4A8D-8E02-26314D9FE3E6}">
      <formula1>0</formula1>
      <formula2>50</formula2>
    </dataValidation>
    <dataValidation type="date" allowBlank="1" showInputMessage="1" showErrorMessage="1" sqref="AB1:AB27 AB29:AB1048576" xr:uid="{1CB3C6FF-8D13-4533-A22D-761A7D7AEB62}">
      <formula1>45292</formula1>
      <formula2>45305</formula2>
    </dataValidation>
    <dataValidation type="date" allowBlank="1" showInputMessage="1" showErrorMessage="1" errorTitle="Invalid Date" error="the date u want to fill is not in the given range.Please enter the correct date." promptTitle="Not in the range" prompt="the date u want to fill is not in the given range.Please enter the correct date." sqref="AB28" xr:uid="{CC15DE75-0A4A-466E-A414-5B14E1E46046}">
      <formula1>45292</formula1>
      <formula2>45305</formula2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A7A3-C204-43CC-A7C9-15A61C4DD61D}">
  <dimension ref="A1:P17"/>
  <sheetViews>
    <sheetView workbookViewId="0">
      <selection activeCell="H11" sqref="H11"/>
    </sheetView>
  </sheetViews>
  <sheetFormatPr defaultRowHeight="14.4"/>
  <cols>
    <col min="4" max="4" width="11.5546875" bestFit="1" customWidth="1"/>
    <col min="5" max="5" width="14.6640625" bestFit="1" customWidth="1"/>
    <col min="8" max="8" width="15.77734375" bestFit="1" customWidth="1"/>
    <col min="11" max="11" width="21.6640625" bestFit="1" customWidth="1"/>
    <col min="12" max="12" width="47" bestFit="1" customWidth="1"/>
  </cols>
  <sheetData>
    <row r="1" spans="1:16">
      <c r="A1" t="s">
        <v>333</v>
      </c>
    </row>
    <row r="2" spans="1:16">
      <c r="F2" s="207" t="s">
        <v>339</v>
      </c>
      <c r="G2" s="207"/>
      <c r="H2" s="207"/>
      <c r="I2" s="207"/>
      <c r="J2" s="207"/>
    </row>
    <row r="3" spans="1:16" ht="21" customHeight="1">
      <c r="F3" s="207"/>
      <c r="G3" s="207"/>
      <c r="H3" s="207"/>
      <c r="I3" s="207"/>
      <c r="J3" s="207"/>
      <c r="L3" s="44" t="s">
        <v>340</v>
      </c>
      <c r="M3" s="44"/>
      <c r="N3" s="44"/>
      <c r="O3" s="44"/>
      <c r="P3" s="44"/>
    </row>
    <row r="6" spans="1:16">
      <c r="N6" t="s">
        <v>337</v>
      </c>
    </row>
    <row r="8" spans="1:16" ht="18">
      <c r="B8" s="129" t="s">
        <v>277</v>
      </c>
      <c r="C8" s="129" t="s">
        <v>278</v>
      </c>
      <c r="D8" s="129" t="s">
        <v>279</v>
      </c>
      <c r="E8" s="129" t="s">
        <v>280</v>
      </c>
      <c r="F8" s="129" t="s">
        <v>281</v>
      </c>
      <c r="G8" s="129" t="s">
        <v>200</v>
      </c>
      <c r="H8" s="129" t="s">
        <v>282</v>
      </c>
      <c r="I8" s="129" t="s">
        <v>283</v>
      </c>
      <c r="K8" s="129" t="s">
        <v>336</v>
      </c>
      <c r="N8" s="150" t="s">
        <v>334</v>
      </c>
      <c r="O8" s="104" t="s">
        <v>335</v>
      </c>
    </row>
    <row r="9" spans="1:16">
      <c r="B9" s="130">
        <v>1001</v>
      </c>
      <c r="C9" s="52" t="s">
        <v>284</v>
      </c>
      <c r="D9" s="98" t="s">
        <v>285</v>
      </c>
      <c r="E9" s="52" t="s">
        <v>286</v>
      </c>
      <c r="F9" s="98">
        <v>30</v>
      </c>
      <c r="G9" s="98" t="s">
        <v>229</v>
      </c>
      <c r="H9" s="52" t="s">
        <v>287</v>
      </c>
      <c r="I9" s="131">
        <v>45000</v>
      </c>
      <c r="K9" s="152">
        <f>LOOKUP(I9,$N$9:$O$12)</f>
        <v>0.5</v>
      </c>
      <c r="L9" s="155" t="s">
        <v>341</v>
      </c>
      <c r="N9" s="37">
        <v>30000</v>
      </c>
      <c r="O9" s="148">
        <v>0.3</v>
      </c>
    </row>
    <row r="10" spans="1:16">
      <c r="B10" s="132">
        <v>1002</v>
      </c>
      <c r="C10" s="53" t="s">
        <v>288</v>
      </c>
      <c r="D10" s="3" t="s">
        <v>289</v>
      </c>
      <c r="E10" s="53" t="s">
        <v>290</v>
      </c>
      <c r="F10" s="3">
        <v>30</v>
      </c>
      <c r="G10" s="3" t="s">
        <v>230</v>
      </c>
      <c r="H10" s="53" t="s">
        <v>291</v>
      </c>
      <c r="I10" s="133">
        <v>36000</v>
      </c>
      <c r="K10" s="153">
        <f t="shared" ref="K10:K17" si="0">LOOKUP(I10,$N$9:$O$12)</f>
        <v>0.3</v>
      </c>
      <c r="N10" s="37">
        <v>40000</v>
      </c>
      <c r="O10" s="148">
        <v>0.5</v>
      </c>
    </row>
    <row r="11" spans="1:16">
      <c r="B11" s="132">
        <v>1003</v>
      </c>
      <c r="C11" s="53" t="s">
        <v>292</v>
      </c>
      <c r="D11" s="3" t="s">
        <v>293</v>
      </c>
      <c r="E11" s="53" t="s">
        <v>294</v>
      </c>
      <c r="F11" s="3">
        <v>29</v>
      </c>
      <c r="G11" s="3" t="s">
        <v>229</v>
      </c>
      <c r="H11" s="53" t="s">
        <v>287</v>
      </c>
      <c r="I11" s="133">
        <v>63000</v>
      </c>
      <c r="K11" s="153">
        <f t="shared" si="0"/>
        <v>0.85</v>
      </c>
      <c r="L11" s="155" t="s">
        <v>342</v>
      </c>
      <c r="N11" s="39">
        <v>50000</v>
      </c>
      <c r="O11" s="149">
        <v>0.7</v>
      </c>
    </row>
    <row r="12" spans="1:16">
      <c r="B12" s="132">
        <v>1004</v>
      </c>
      <c r="C12" s="53" t="s">
        <v>295</v>
      </c>
      <c r="D12" s="3" t="s">
        <v>296</v>
      </c>
      <c r="E12" s="53" t="s">
        <v>297</v>
      </c>
      <c r="F12" s="3">
        <v>31</v>
      </c>
      <c r="G12" s="3" t="s">
        <v>230</v>
      </c>
      <c r="H12" s="53" t="s">
        <v>298</v>
      </c>
      <c r="I12" s="133">
        <v>47000</v>
      </c>
      <c r="K12" s="153">
        <f t="shared" si="0"/>
        <v>0.5</v>
      </c>
      <c r="N12" s="150">
        <v>60000</v>
      </c>
      <c r="O12" s="151">
        <v>0.85</v>
      </c>
    </row>
    <row r="13" spans="1:16">
      <c r="B13" s="132">
        <v>1005</v>
      </c>
      <c r="C13" s="53" t="s">
        <v>299</v>
      </c>
      <c r="D13" s="3" t="s">
        <v>300</v>
      </c>
      <c r="E13" s="53" t="s">
        <v>301</v>
      </c>
      <c r="F13" s="3">
        <v>32</v>
      </c>
      <c r="G13" s="3" t="s">
        <v>229</v>
      </c>
      <c r="H13" s="53" t="s">
        <v>227</v>
      </c>
      <c r="I13" s="133">
        <v>50000</v>
      </c>
      <c r="K13" s="153">
        <f t="shared" si="0"/>
        <v>0.7</v>
      </c>
    </row>
    <row r="14" spans="1:16">
      <c r="B14" s="132">
        <v>1006</v>
      </c>
      <c r="C14" s="53" t="s">
        <v>302</v>
      </c>
      <c r="D14" s="3" t="s">
        <v>303</v>
      </c>
      <c r="E14" s="53" t="s">
        <v>304</v>
      </c>
      <c r="F14" s="3">
        <v>35</v>
      </c>
      <c r="G14" s="3" t="s">
        <v>229</v>
      </c>
      <c r="H14" s="53" t="s">
        <v>305</v>
      </c>
      <c r="I14" s="133">
        <v>65000</v>
      </c>
      <c r="K14" s="153">
        <f t="shared" si="0"/>
        <v>0.85</v>
      </c>
    </row>
    <row r="15" spans="1:16">
      <c r="B15" s="132">
        <v>1007</v>
      </c>
      <c r="C15" s="53" t="s">
        <v>306</v>
      </c>
      <c r="D15" s="3" t="s">
        <v>307</v>
      </c>
      <c r="E15" s="53" t="s">
        <v>308</v>
      </c>
      <c r="F15" s="3">
        <v>32</v>
      </c>
      <c r="G15" s="3" t="s">
        <v>230</v>
      </c>
      <c r="H15" s="53" t="s">
        <v>309</v>
      </c>
      <c r="I15" s="133">
        <v>41000</v>
      </c>
      <c r="K15" s="153">
        <f t="shared" si="0"/>
        <v>0.5</v>
      </c>
    </row>
    <row r="16" spans="1:16">
      <c r="B16" s="132">
        <v>1008</v>
      </c>
      <c r="C16" s="53" t="s">
        <v>310</v>
      </c>
      <c r="D16" s="3" t="s">
        <v>311</v>
      </c>
      <c r="E16" s="53" t="s">
        <v>312</v>
      </c>
      <c r="F16" s="3">
        <v>38</v>
      </c>
      <c r="G16" s="3" t="s">
        <v>229</v>
      </c>
      <c r="H16" s="53" t="s">
        <v>287</v>
      </c>
      <c r="I16" s="133">
        <v>48000</v>
      </c>
      <c r="K16" s="153">
        <f t="shared" si="0"/>
        <v>0.5</v>
      </c>
    </row>
    <row r="17" spans="2:11">
      <c r="B17" s="134">
        <v>1009</v>
      </c>
      <c r="C17" s="54" t="s">
        <v>313</v>
      </c>
      <c r="D17" s="99" t="s">
        <v>314</v>
      </c>
      <c r="E17" s="54" t="s">
        <v>315</v>
      </c>
      <c r="F17" s="99">
        <v>31</v>
      </c>
      <c r="G17" s="99" t="s">
        <v>229</v>
      </c>
      <c r="H17" s="54" t="s">
        <v>298</v>
      </c>
      <c r="I17" s="135">
        <v>42000</v>
      </c>
      <c r="K17" s="154">
        <f t="shared" si="0"/>
        <v>0.5</v>
      </c>
    </row>
  </sheetData>
  <sortState xmlns:xlrd2="http://schemas.microsoft.com/office/spreadsheetml/2017/richdata2" ref="N9:O12">
    <sortCondition ref="O9:O12"/>
  </sortState>
  <mergeCells count="1">
    <mergeCell ref="F2:J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BD2B-2C52-49FF-9170-D6A192324814}">
  <dimension ref="B2:T35"/>
  <sheetViews>
    <sheetView workbookViewId="0">
      <selection activeCell="H9" sqref="H9"/>
    </sheetView>
  </sheetViews>
  <sheetFormatPr defaultRowHeight="14.4"/>
  <cols>
    <col min="2" max="2" width="14" bestFit="1" customWidth="1"/>
    <col min="3" max="3" width="12" bestFit="1" customWidth="1"/>
    <col min="4" max="4" width="11.5546875" bestFit="1" customWidth="1"/>
    <col min="5" max="5" width="14.6640625" bestFit="1" customWidth="1"/>
    <col min="6" max="6" width="7.21875" customWidth="1"/>
    <col min="8" max="8" width="15.77734375" bestFit="1" customWidth="1"/>
    <col min="9" max="9" width="11.6640625" customWidth="1"/>
    <col min="11" max="11" width="10" customWidth="1"/>
    <col min="12" max="12" width="13.77734375" customWidth="1"/>
    <col min="14" max="14" width="34.33203125" bestFit="1" customWidth="1"/>
  </cols>
  <sheetData>
    <row r="2" spans="2:20">
      <c r="E2" s="28"/>
      <c r="F2" s="28"/>
      <c r="G2" s="28"/>
      <c r="H2" s="28"/>
      <c r="I2" s="28"/>
    </row>
    <row r="3" spans="2:20" ht="14.4" customHeight="1">
      <c r="E3" s="142"/>
      <c r="F3" s="142"/>
      <c r="G3" s="120" t="s">
        <v>316</v>
      </c>
      <c r="H3" s="120"/>
      <c r="I3" s="120"/>
      <c r="M3" t="s">
        <v>325</v>
      </c>
    </row>
    <row r="4" spans="2:20" ht="14.4" customHeight="1">
      <c r="E4" s="142"/>
      <c r="F4" s="142"/>
      <c r="G4" s="120"/>
      <c r="H4" s="120"/>
      <c r="I4" s="120"/>
    </row>
    <row r="5" spans="2:20" ht="18" customHeight="1">
      <c r="E5" s="142"/>
      <c r="F5" s="142"/>
      <c r="G5" s="120"/>
      <c r="H5" s="120"/>
      <c r="I5" s="120"/>
      <c r="K5" s="143" t="s">
        <v>317</v>
      </c>
      <c r="L5" s="1"/>
      <c r="M5" s="1"/>
      <c r="N5" s="1"/>
      <c r="O5" s="1"/>
      <c r="P5" s="1"/>
      <c r="Q5" s="1"/>
      <c r="R5" s="44"/>
      <c r="S5" s="44"/>
      <c r="T5" s="44"/>
    </row>
    <row r="6" spans="2:20">
      <c r="K6" s="44"/>
      <c r="L6" s="44"/>
      <c r="M6" s="44"/>
      <c r="N6" s="44"/>
      <c r="O6" s="44"/>
      <c r="P6" s="44"/>
      <c r="Q6" s="44"/>
      <c r="R6" s="44"/>
      <c r="S6" s="44"/>
      <c r="T6" s="44"/>
    </row>
    <row r="7" spans="2:20">
      <c r="K7" s="137" t="s">
        <v>318</v>
      </c>
      <c r="L7" s="44"/>
      <c r="M7" s="44"/>
      <c r="N7" s="44"/>
      <c r="O7" s="44"/>
      <c r="P7" s="44"/>
      <c r="Q7" s="44"/>
      <c r="R7" s="44"/>
      <c r="S7" s="44"/>
      <c r="T7" s="44"/>
    </row>
    <row r="8" spans="2:20">
      <c r="K8" s="137" t="s">
        <v>321</v>
      </c>
      <c r="L8" s="44"/>
      <c r="M8" s="44"/>
      <c r="N8" s="44"/>
      <c r="O8" s="44"/>
      <c r="P8" s="44"/>
      <c r="Q8" s="44"/>
      <c r="R8" s="44"/>
      <c r="S8" s="44"/>
      <c r="T8" s="44"/>
    </row>
    <row r="9" spans="2:20">
      <c r="K9" s="137" t="s">
        <v>319</v>
      </c>
      <c r="L9" s="44"/>
      <c r="M9" s="44"/>
      <c r="N9" s="44"/>
      <c r="O9" s="44"/>
      <c r="P9" s="44"/>
      <c r="Q9" s="44"/>
      <c r="R9" s="44"/>
      <c r="S9" s="44"/>
      <c r="T9" s="44"/>
    </row>
    <row r="10" spans="2:20">
      <c r="K10" s="137" t="s">
        <v>320</v>
      </c>
      <c r="L10" s="44"/>
      <c r="M10" s="44"/>
      <c r="N10" s="44"/>
      <c r="O10" s="44"/>
      <c r="P10" s="44"/>
      <c r="Q10" s="44"/>
      <c r="R10" s="44"/>
      <c r="S10" s="44"/>
      <c r="T10" s="44"/>
    </row>
    <row r="11" spans="2:20">
      <c r="K11" s="136"/>
    </row>
    <row r="12" spans="2:20" ht="15.6">
      <c r="K12" s="146" t="s">
        <v>331</v>
      </c>
      <c r="L12" s="147" t="s">
        <v>332</v>
      </c>
      <c r="M12" s="1"/>
      <c r="N12" s="1"/>
      <c r="O12" s="1"/>
      <c r="P12" s="1"/>
      <c r="Q12" s="1"/>
      <c r="R12" s="1"/>
      <c r="S12" s="1"/>
    </row>
    <row r="13" spans="2:20">
      <c r="K13" s="136"/>
    </row>
    <row r="14" spans="2:20" s="4" customFormat="1" ht="22.2" customHeight="1">
      <c r="B14" s="129" t="s">
        <v>277</v>
      </c>
      <c r="C14" s="129" t="s">
        <v>278</v>
      </c>
      <c r="D14" s="129" t="s">
        <v>279</v>
      </c>
      <c r="E14" s="129" t="s">
        <v>280</v>
      </c>
      <c r="F14" s="129" t="s">
        <v>281</v>
      </c>
      <c r="G14" s="129" t="s">
        <v>200</v>
      </c>
      <c r="H14" s="129" t="s">
        <v>282</v>
      </c>
      <c r="I14" s="129" t="s">
        <v>283</v>
      </c>
    </row>
    <row r="15" spans="2:20">
      <c r="B15" s="130">
        <v>1001</v>
      </c>
      <c r="C15" s="52" t="s">
        <v>284</v>
      </c>
      <c r="D15" s="98" t="s">
        <v>285</v>
      </c>
      <c r="E15" s="52" t="s">
        <v>286</v>
      </c>
      <c r="F15" s="98">
        <v>30</v>
      </c>
      <c r="G15" s="98" t="s">
        <v>229</v>
      </c>
      <c r="H15" s="52" t="s">
        <v>287</v>
      </c>
      <c r="I15" s="131">
        <v>45000</v>
      </c>
    </row>
    <row r="16" spans="2:20" ht="18">
      <c r="B16" s="132">
        <v>1002</v>
      </c>
      <c r="C16" s="53" t="s">
        <v>288</v>
      </c>
      <c r="D16" s="3" t="s">
        <v>289</v>
      </c>
      <c r="E16" s="53" t="s">
        <v>290</v>
      </c>
      <c r="F16" s="3">
        <v>30</v>
      </c>
      <c r="G16" s="3" t="s">
        <v>230</v>
      </c>
      <c r="H16" s="53" t="s">
        <v>291</v>
      </c>
      <c r="I16" s="133">
        <v>36000</v>
      </c>
      <c r="L16" s="108" t="s">
        <v>326</v>
      </c>
      <c r="M16" s="138"/>
      <c r="N16" s="138"/>
      <c r="O16" s="138"/>
      <c r="P16" s="138"/>
      <c r="Q16" s="138"/>
      <c r="R16" s="138"/>
      <c r="S16" s="138"/>
    </row>
    <row r="17" spans="2:17">
      <c r="B17" s="132">
        <v>1003</v>
      </c>
      <c r="C17" s="53" t="s">
        <v>292</v>
      </c>
      <c r="D17" s="3" t="s">
        <v>293</v>
      </c>
      <c r="E17" s="53" t="s">
        <v>294</v>
      </c>
      <c r="F17" s="3">
        <v>29</v>
      </c>
      <c r="G17" s="3" t="s">
        <v>229</v>
      </c>
      <c r="H17" s="53" t="s">
        <v>287</v>
      </c>
      <c r="I17" s="133">
        <v>63000</v>
      </c>
    </row>
    <row r="18" spans="2:17">
      <c r="B18" s="132">
        <v>1004</v>
      </c>
      <c r="C18" s="53" t="s">
        <v>295</v>
      </c>
      <c r="D18" s="3" t="s">
        <v>296</v>
      </c>
      <c r="E18" s="53" t="s">
        <v>297</v>
      </c>
      <c r="F18" s="3">
        <v>31</v>
      </c>
      <c r="G18" s="3" t="s">
        <v>230</v>
      </c>
      <c r="H18" s="53" t="s">
        <v>298</v>
      </c>
      <c r="I18" s="133">
        <v>47000</v>
      </c>
    </row>
    <row r="19" spans="2:17" ht="15.6">
      <c r="B19" s="132">
        <v>1005</v>
      </c>
      <c r="C19" s="53" t="s">
        <v>299</v>
      </c>
      <c r="D19" s="3" t="s">
        <v>300</v>
      </c>
      <c r="E19" s="53" t="s">
        <v>301</v>
      </c>
      <c r="F19" s="3">
        <v>32</v>
      </c>
      <c r="G19" s="3" t="s">
        <v>229</v>
      </c>
      <c r="H19" s="53" t="s">
        <v>227</v>
      </c>
      <c r="I19" s="133">
        <v>50000</v>
      </c>
      <c r="L19" s="145" t="s">
        <v>322</v>
      </c>
      <c r="M19" s="145" t="s">
        <v>283</v>
      </c>
    </row>
    <row r="20" spans="2:17" ht="15.6">
      <c r="B20" s="132">
        <v>1006</v>
      </c>
      <c r="C20" s="53" t="s">
        <v>302</v>
      </c>
      <c r="D20" s="3" t="s">
        <v>303</v>
      </c>
      <c r="E20" s="53" t="s">
        <v>304</v>
      </c>
      <c r="F20" s="3">
        <v>35</v>
      </c>
      <c r="G20" s="3" t="s">
        <v>229</v>
      </c>
      <c r="H20" s="53" t="s">
        <v>305</v>
      </c>
      <c r="I20" s="133">
        <v>65000</v>
      </c>
      <c r="L20" s="66">
        <v>1008</v>
      </c>
      <c r="M20" s="139">
        <f>VLOOKUP(B22,B15:I23,8,FALSE)</f>
        <v>48000</v>
      </c>
      <c r="N20" s="141" t="s">
        <v>323</v>
      </c>
    </row>
    <row r="21" spans="2:17" ht="15.6">
      <c r="B21" s="132">
        <v>1007</v>
      </c>
      <c r="C21" s="53" t="s">
        <v>306</v>
      </c>
      <c r="D21" s="3" t="s">
        <v>307</v>
      </c>
      <c r="E21" s="53" t="s">
        <v>308</v>
      </c>
      <c r="F21" s="3">
        <v>32</v>
      </c>
      <c r="G21" s="3" t="s">
        <v>230</v>
      </c>
      <c r="H21" s="53" t="s">
        <v>309</v>
      </c>
      <c r="I21" s="133">
        <v>41000</v>
      </c>
      <c r="L21" s="76"/>
      <c r="M21" s="139"/>
    </row>
    <row r="22" spans="2:17" ht="15.6">
      <c r="B22" s="132">
        <v>1008</v>
      </c>
      <c r="C22" s="53" t="s">
        <v>310</v>
      </c>
      <c r="D22" s="3" t="s">
        <v>311</v>
      </c>
      <c r="E22" s="53" t="s">
        <v>312</v>
      </c>
      <c r="F22" s="3">
        <v>38</v>
      </c>
      <c r="G22" s="3" t="s">
        <v>229</v>
      </c>
      <c r="H22" s="53" t="s">
        <v>287</v>
      </c>
      <c r="I22" s="133">
        <v>48000</v>
      </c>
      <c r="L22" s="76">
        <v>1004</v>
      </c>
      <c r="M22" s="139">
        <f>VLOOKUP(B18,B15:I23,8,FALSE)</f>
        <v>47000</v>
      </c>
      <c r="N22" s="141" t="s">
        <v>324</v>
      </c>
    </row>
    <row r="23" spans="2:17" ht="15.6">
      <c r="B23" s="134">
        <v>1009</v>
      </c>
      <c r="C23" s="54" t="s">
        <v>313</v>
      </c>
      <c r="D23" s="99" t="s">
        <v>314</v>
      </c>
      <c r="E23" s="54" t="s">
        <v>315</v>
      </c>
      <c r="F23" s="99">
        <v>31</v>
      </c>
      <c r="G23" s="99" t="s">
        <v>229</v>
      </c>
      <c r="H23" s="54" t="s">
        <v>298</v>
      </c>
      <c r="I23" s="135">
        <v>42000</v>
      </c>
      <c r="L23" s="80"/>
      <c r="M23" s="140"/>
    </row>
    <row r="27" spans="2:17" ht="18">
      <c r="L27" s="108" t="s">
        <v>330</v>
      </c>
      <c r="M27" s="138"/>
      <c r="N27" s="138"/>
      <c r="O27" s="138"/>
      <c r="P27" s="138"/>
      <c r="Q27" s="138"/>
    </row>
    <row r="31" spans="2:17">
      <c r="L31" s="144" t="s">
        <v>327</v>
      </c>
      <c r="M31" s="144" t="s">
        <v>283</v>
      </c>
    </row>
    <row r="32" spans="2:17">
      <c r="L32" s="46" t="s">
        <v>312</v>
      </c>
      <c r="M32" s="32">
        <f>VLOOKUP(E22,E15:I23,5,FALSE)</f>
        <v>48000</v>
      </c>
      <c r="N32" s="141" t="s">
        <v>328</v>
      </c>
    </row>
    <row r="33" spans="12:14">
      <c r="L33" s="47"/>
      <c r="M33" s="38"/>
    </row>
    <row r="34" spans="12:14">
      <c r="L34" s="53" t="s">
        <v>315</v>
      </c>
      <c r="M34" s="38">
        <f>VLOOKUP(E23,E15:I23,5,FALSE)</f>
        <v>42000</v>
      </c>
      <c r="N34" s="141" t="s">
        <v>329</v>
      </c>
    </row>
    <row r="35" spans="12:14">
      <c r="L35" s="48"/>
      <c r="M35" s="4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F83E1-005C-4BDD-8ECF-2A1B72A08EE5}">
  <dimension ref="B2:AR20"/>
  <sheetViews>
    <sheetView zoomScale="94" zoomScaleNormal="100" workbookViewId="0">
      <selection activeCell="B11" sqref="B11:G20"/>
    </sheetView>
  </sheetViews>
  <sheetFormatPr defaultRowHeight="14.4"/>
  <cols>
    <col min="2" max="2" width="19.88671875" customWidth="1"/>
    <col min="3" max="3" width="17.109375" customWidth="1"/>
    <col min="4" max="4" width="16.33203125" customWidth="1"/>
    <col min="5" max="5" width="19.88671875" customWidth="1"/>
    <col min="6" max="6" width="13.109375" customWidth="1"/>
    <col min="7" max="7" width="15.6640625" customWidth="1"/>
    <col min="8" max="8" width="9.33203125" customWidth="1"/>
    <col min="11" max="11" width="16" bestFit="1" customWidth="1"/>
    <col min="28" max="28" width="29.33203125" customWidth="1"/>
    <col min="29" max="29" width="15.109375" customWidth="1"/>
  </cols>
  <sheetData>
    <row r="2" spans="2:44">
      <c r="D2" s="40"/>
    </row>
    <row r="3" spans="2:44" ht="14.4" customHeight="1">
      <c r="G3" s="208" t="s">
        <v>338</v>
      </c>
      <c r="H3" s="208"/>
      <c r="I3" s="208"/>
      <c r="J3" s="208"/>
      <c r="K3" s="208"/>
      <c r="L3" s="208"/>
    </row>
    <row r="4" spans="2:44" ht="31.2" customHeight="1">
      <c r="G4" s="208"/>
      <c r="H4" s="208"/>
      <c r="I4" s="208"/>
      <c r="J4" s="208"/>
      <c r="K4" s="208"/>
      <c r="L4" s="208"/>
      <c r="N4" s="156" t="s">
        <v>343</v>
      </c>
      <c r="O4" s="155"/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</row>
    <row r="5" spans="2:44" ht="14.4" customHeight="1">
      <c r="G5" s="208"/>
      <c r="H5" s="208"/>
      <c r="I5" s="208"/>
      <c r="J5" s="208"/>
      <c r="K5" s="208"/>
      <c r="L5" s="208"/>
    </row>
    <row r="6" spans="2:44">
      <c r="N6" s="1" t="s">
        <v>344</v>
      </c>
      <c r="O6" s="1"/>
      <c r="P6" s="1"/>
      <c r="Q6" s="1"/>
      <c r="R6" s="1"/>
      <c r="S6" s="1"/>
    </row>
    <row r="11" spans="2:44" ht="21">
      <c r="B11" s="157" t="s">
        <v>277</v>
      </c>
      <c r="C11" s="158" t="s">
        <v>278</v>
      </c>
      <c r="D11" s="158" t="s">
        <v>279</v>
      </c>
      <c r="E11" s="158" t="s">
        <v>280</v>
      </c>
      <c r="F11" s="158" t="s">
        <v>282</v>
      </c>
      <c r="G11" s="159" t="s">
        <v>283</v>
      </c>
      <c r="H11" s="158" t="s">
        <v>200</v>
      </c>
      <c r="I11" s="158" t="s">
        <v>281</v>
      </c>
      <c r="J11" s="64" t="s">
        <v>345</v>
      </c>
      <c r="K11" s="104" t="s">
        <v>346</v>
      </c>
      <c r="U11" s="173"/>
      <c r="V11" s="173" t="s">
        <v>362</v>
      </c>
      <c r="W11" s="173"/>
      <c r="X11" s="173"/>
      <c r="Y11" s="173"/>
      <c r="Z11" s="173"/>
    </row>
    <row r="12" spans="2:44" ht="21">
      <c r="B12" s="98">
        <v>1001</v>
      </c>
      <c r="C12" s="52" t="s">
        <v>284</v>
      </c>
      <c r="D12" s="98" t="s">
        <v>285</v>
      </c>
      <c r="E12" s="52" t="s">
        <v>286</v>
      </c>
      <c r="F12" s="52" t="s">
        <v>287</v>
      </c>
      <c r="G12" s="98">
        <v>45000</v>
      </c>
      <c r="H12" s="52" t="s">
        <v>229</v>
      </c>
      <c r="I12" s="53">
        <v>30</v>
      </c>
      <c r="J12" s="47">
        <v>1007</v>
      </c>
      <c r="K12" s="38" t="str">
        <f>_xlfn.XLOOKUP(J12,Table13[EmployeeID],Table13[JobTitle])</f>
        <v>Supplier Relations</v>
      </c>
      <c r="L12" s="1" t="s">
        <v>347</v>
      </c>
      <c r="M12" s="1"/>
      <c r="N12" s="1"/>
      <c r="O12" s="1"/>
      <c r="P12" s="1"/>
      <c r="Q12" s="1"/>
      <c r="R12" s="1"/>
      <c r="S12" s="1"/>
      <c r="U12" s="173"/>
      <c r="V12" s="173"/>
      <c r="W12" s="173"/>
      <c r="X12" s="173"/>
      <c r="Y12" s="173"/>
      <c r="Z12" s="173"/>
    </row>
    <row r="13" spans="2:44" ht="21">
      <c r="B13" s="3">
        <v>1002</v>
      </c>
      <c r="C13" s="53" t="s">
        <v>288</v>
      </c>
      <c r="D13" s="3" t="s">
        <v>289</v>
      </c>
      <c r="E13" s="53" t="s">
        <v>290</v>
      </c>
      <c r="F13" s="53" t="s">
        <v>291</v>
      </c>
      <c r="G13" s="3">
        <v>36000</v>
      </c>
      <c r="H13" s="53" t="s">
        <v>230</v>
      </c>
      <c r="I13" s="53">
        <v>30</v>
      </c>
      <c r="J13" s="47">
        <v>1009</v>
      </c>
      <c r="K13" s="38" t="str">
        <f>_xlfn.XLOOKUP(J13,Table13[EmployeeID],Table13[JobTitle])</f>
        <v>Accountant</v>
      </c>
      <c r="U13" s="173"/>
      <c r="V13" s="173" t="s">
        <v>363</v>
      </c>
      <c r="W13" s="173"/>
      <c r="X13" s="173"/>
      <c r="Y13" s="173"/>
      <c r="Z13" s="173"/>
    </row>
    <row r="14" spans="2:44">
      <c r="B14" s="3">
        <v>1003</v>
      </c>
      <c r="C14" s="53" t="s">
        <v>292</v>
      </c>
      <c r="D14" s="3" t="s">
        <v>293</v>
      </c>
      <c r="E14" s="53" t="s">
        <v>294</v>
      </c>
      <c r="F14" s="53" t="s">
        <v>287</v>
      </c>
      <c r="G14" s="3">
        <v>63000</v>
      </c>
      <c r="H14" s="53" t="s">
        <v>229</v>
      </c>
      <c r="I14" s="53">
        <v>29</v>
      </c>
      <c r="J14" s="48">
        <v>1003</v>
      </c>
      <c r="K14" s="41" t="str">
        <f>_xlfn.XLOOKUP(J14,Table13[EmployeeID],Table13[JobTitle])</f>
        <v>Salesman</v>
      </c>
      <c r="AB14" t="s">
        <v>368</v>
      </c>
      <c r="AC14" s="52">
        <v>1002</v>
      </c>
    </row>
    <row r="15" spans="2:44">
      <c r="B15" s="3">
        <v>1004</v>
      </c>
      <c r="C15" s="53" t="s">
        <v>295</v>
      </c>
      <c r="D15" s="3" t="s">
        <v>296</v>
      </c>
      <c r="E15" s="53" t="s">
        <v>297</v>
      </c>
      <c r="F15" s="53" t="s">
        <v>298</v>
      </c>
      <c r="G15" s="3">
        <v>47000</v>
      </c>
      <c r="H15" s="53" t="s">
        <v>230</v>
      </c>
      <c r="I15" s="53">
        <v>31</v>
      </c>
      <c r="V15" s="150" t="s">
        <v>364</v>
      </c>
      <c r="W15" s="64" t="s">
        <v>365</v>
      </c>
      <c r="X15" s="104" t="s">
        <v>366</v>
      </c>
      <c r="AB15" t="s">
        <v>367</v>
      </c>
      <c r="AC15" s="53" t="s">
        <v>283</v>
      </c>
    </row>
    <row r="16" spans="2:44">
      <c r="B16" s="3">
        <v>1005</v>
      </c>
      <c r="C16" s="53" t="s">
        <v>299</v>
      </c>
      <c r="D16" s="3" t="s">
        <v>300</v>
      </c>
      <c r="E16" s="53" t="s">
        <v>301</v>
      </c>
      <c r="F16" s="53" t="s">
        <v>227</v>
      </c>
      <c r="G16" s="3">
        <v>50000</v>
      </c>
      <c r="H16" s="53" t="s">
        <v>229</v>
      </c>
      <c r="I16" s="53">
        <v>32</v>
      </c>
      <c r="V16" s="39">
        <v>1004</v>
      </c>
      <c r="W16" s="40" t="str">
        <f>_xlfn.XLOOKUP(V16,Table13[EmployeeID],Table13[JobTitle])</f>
        <v>Accountant</v>
      </c>
      <c r="X16" s="41">
        <f>_xlfn.XLOOKUP(V16,Table13[EmployeeID],Table13[Salary])</f>
        <v>47000</v>
      </c>
      <c r="AC16" s="54" cm="1">
        <f t="array" ref="AC16">_xlfn.XLOOKUP(AC14,Table13[EmployeeID],(_xlfn.XLOOKUP(AC15,Table13[[#Headers],[Full Name]:[Salary]],Table13[[Full Name]:[Salary]])))</f>
        <v>36000</v>
      </c>
      <c r="AE16" s="174" t="s">
        <v>369</v>
      </c>
      <c r="AF16" s="174"/>
      <c r="AG16" s="174"/>
      <c r="AH16" s="174"/>
      <c r="AI16" s="174"/>
      <c r="AJ16" s="174"/>
      <c r="AK16" s="174"/>
      <c r="AL16" s="174"/>
      <c r="AM16" s="174"/>
      <c r="AN16" s="174"/>
      <c r="AO16" s="174"/>
      <c r="AP16" s="174"/>
      <c r="AQ16" s="174"/>
      <c r="AR16" s="174"/>
    </row>
    <row r="17" spans="2:9">
      <c r="B17" s="3">
        <v>1006</v>
      </c>
      <c r="C17" s="53" t="s">
        <v>302</v>
      </c>
      <c r="D17" s="3" t="s">
        <v>303</v>
      </c>
      <c r="E17" s="53" t="s">
        <v>304</v>
      </c>
      <c r="F17" s="53" t="s">
        <v>305</v>
      </c>
      <c r="G17" s="3">
        <v>65000</v>
      </c>
      <c r="H17" s="53" t="s">
        <v>229</v>
      </c>
      <c r="I17" s="53">
        <v>35</v>
      </c>
    </row>
    <row r="18" spans="2:9">
      <c r="B18" s="3">
        <v>1007</v>
      </c>
      <c r="C18" s="53" t="s">
        <v>306</v>
      </c>
      <c r="D18" s="3" t="s">
        <v>307</v>
      </c>
      <c r="E18" s="53" t="s">
        <v>308</v>
      </c>
      <c r="F18" s="53" t="s">
        <v>309</v>
      </c>
      <c r="G18" s="3">
        <v>41000</v>
      </c>
      <c r="H18" s="53" t="s">
        <v>230</v>
      </c>
      <c r="I18" s="53">
        <v>32</v>
      </c>
    </row>
    <row r="19" spans="2:9">
      <c r="B19" s="3">
        <v>1008</v>
      </c>
      <c r="C19" s="53" t="s">
        <v>310</v>
      </c>
      <c r="D19" s="3" t="s">
        <v>311</v>
      </c>
      <c r="E19" s="53" t="s">
        <v>312</v>
      </c>
      <c r="F19" s="53" t="s">
        <v>287</v>
      </c>
      <c r="G19" s="3">
        <v>48000</v>
      </c>
      <c r="H19" s="53" t="s">
        <v>229</v>
      </c>
      <c r="I19" s="53">
        <v>38</v>
      </c>
    </row>
    <row r="20" spans="2:9">
      <c r="B20" s="3">
        <v>1009</v>
      </c>
      <c r="C20" s="53" t="s">
        <v>313</v>
      </c>
      <c r="D20" s="3" t="s">
        <v>314</v>
      </c>
      <c r="E20" s="53" t="s">
        <v>315</v>
      </c>
      <c r="F20" s="53" t="s">
        <v>298</v>
      </c>
      <c r="G20" s="3">
        <v>42000</v>
      </c>
      <c r="H20" s="54" t="s">
        <v>229</v>
      </c>
      <c r="I20" s="53">
        <v>31</v>
      </c>
    </row>
  </sheetData>
  <mergeCells count="1">
    <mergeCell ref="G3:L5"/>
  </mergeCells>
  <dataValidations count="2">
    <dataValidation type="list" allowBlank="1" showInputMessage="1" showErrorMessage="1" sqref="V16 AC14" xr:uid="{127415BA-EFFC-4A50-9682-840EEC6A7668}">
      <formula1>$B$12:$B$20</formula1>
    </dataValidation>
    <dataValidation type="list" allowBlank="1" showInputMessage="1" showErrorMessage="1" sqref="AC15" xr:uid="{CC59F17B-F37F-439E-BA82-CB1896C51394}">
      <formula1>$E$11:$G$11</formula1>
    </dataValidation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75D4A-A73E-4D04-BA21-90CC71FA3380}">
  <dimension ref="A1:X20"/>
  <sheetViews>
    <sheetView workbookViewId="0">
      <selection activeCell="L21" sqref="L21"/>
    </sheetView>
  </sheetViews>
  <sheetFormatPr defaultRowHeight="14.4"/>
  <cols>
    <col min="1" max="1" width="14" bestFit="1" customWidth="1"/>
    <col min="2" max="2" width="12.33203125" customWidth="1"/>
    <col min="3" max="3" width="11.5546875" bestFit="1" customWidth="1"/>
    <col min="4" max="4" width="14.6640625" bestFit="1" customWidth="1"/>
    <col min="5" max="5" width="15.77734375" bestFit="1" customWidth="1"/>
    <col min="8" max="8" width="27.44140625" bestFit="1" customWidth="1"/>
    <col min="10" max="10" width="14.88671875" customWidth="1"/>
    <col min="12" max="12" width="14.44140625" bestFit="1" customWidth="1"/>
  </cols>
  <sheetData>
    <row r="1" spans="1:24">
      <c r="F1" s="28"/>
      <c r="G1" s="28"/>
      <c r="H1" s="28"/>
      <c r="I1" s="28"/>
      <c r="J1" s="28"/>
      <c r="K1" s="28"/>
      <c r="L1" s="28"/>
      <c r="M1" s="28"/>
    </row>
    <row r="2" spans="1:24" ht="14.4" customHeight="1">
      <c r="F2" s="179"/>
      <c r="G2" s="178" t="s">
        <v>370</v>
      </c>
      <c r="H2" s="178"/>
      <c r="I2" s="178"/>
      <c r="J2" s="178"/>
      <c r="K2" s="178"/>
      <c r="L2" s="179"/>
      <c r="M2" s="179"/>
    </row>
    <row r="3" spans="1:24" ht="14.4" customHeight="1">
      <c r="F3" s="179"/>
      <c r="G3" s="178"/>
      <c r="H3" s="178"/>
      <c r="I3" s="178"/>
      <c r="J3" s="178"/>
      <c r="K3" s="178"/>
      <c r="L3" s="179"/>
      <c r="M3" s="179"/>
      <c r="O3" s="180" t="s">
        <v>371</v>
      </c>
      <c r="P3" s="180"/>
      <c r="Q3" s="180"/>
      <c r="R3" s="180"/>
      <c r="S3" s="180"/>
      <c r="T3" s="180"/>
      <c r="U3" s="180"/>
      <c r="V3" s="180"/>
      <c r="W3" s="180"/>
      <c r="X3" s="180"/>
    </row>
    <row r="4" spans="1:24" ht="14.4" customHeight="1">
      <c r="F4" s="179"/>
      <c r="G4" s="178"/>
      <c r="H4" s="178"/>
      <c r="I4" s="178"/>
      <c r="J4" s="178"/>
      <c r="K4" s="178"/>
      <c r="L4" s="179"/>
      <c r="M4" s="179"/>
    </row>
    <row r="5" spans="1:24">
      <c r="F5" s="51"/>
      <c r="G5" s="51"/>
      <c r="H5" s="51"/>
      <c r="I5" s="51"/>
      <c r="J5" s="51"/>
      <c r="K5" s="51"/>
      <c r="L5" s="51"/>
      <c r="M5" s="51"/>
    </row>
    <row r="6" spans="1:24">
      <c r="O6" s="1" t="s">
        <v>376</v>
      </c>
      <c r="P6" s="1"/>
      <c r="Q6" s="1"/>
      <c r="R6" s="1"/>
      <c r="S6" s="1"/>
    </row>
    <row r="7" spans="1:24">
      <c r="O7" s="1"/>
      <c r="P7" s="1"/>
      <c r="Q7" s="1"/>
      <c r="R7" s="1"/>
      <c r="S7" s="1"/>
    </row>
    <row r="8" spans="1:24">
      <c r="O8" s="1" t="s">
        <v>377</v>
      </c>
      <c r="P8" s="1"/>
      <c r="Q8" s="1"/>
      <c r="R8" s="1"/>
      <c r="S8" s="1"/>
    </row>
    <row r="11" spans="1:24" ht="18">
      <c r="A11" s="175" t="s">
        <v>277</v>
      </c>
      <c r="B11" s="176" t="s">
        <v>278</v>
      </c>
      <c r="C11" s="176" t="s">
        <v>279</v>
      </c>
      <c r="D11" s="176" t="s">
        <v>280</v>
      </c>
      <c r="E11" s="176" t="s">
        <v>282</v>
      </c>
      <c r="F11" s="177" t="s">
        <v>283</v>
      </c>
      <c r="H11" s="4" t="s">
        <v>372</v>
      </c>
    </row>
    <row r="12" spans="1:24">
      <c r="A12" s="132">
        <v>1001</v>
      </c>
      <c r="B12" s="3" t="s">
        <v>284</v>
      </c>
      <c r="C12" s="3" t="s">
        <v>285</v>
      </c>
      <c r="D12" s="3" t="s">
        <v>286</v>
      </c>
      <c r="E12" s="3" t="s">
        <v>287</v>
      </c>
      <c r="F12" s="133">
        <v>45000</v>
      </c>
      <c r="J12" t="s">
        <v>373</v>
      </c>
      <c r="K12" t="s">
        <v>374</v>
      </c>
      <c r="L12" t="s">
        <v>375</v>
      </c>
    </row>
    <row r="13" spans="1:24">
      <c r="A13" s="132">
        <v>1002</v>
      </c>
      <c r="B13" s="3" t="s">
        <v>288</v>
      </c>
      <c r="C13" s="3" t="s">
        <v>289</v>
      </c>
      <c r="D13" s="3" t="s">
        <v>290</v>
      </c>
      <c r="E13" s="3" t="s">
        <v>291</v>
      </c>
      <c r="F13" s="133">
        <v>36000</v>
      </c>
      <c r="H13" s="181">
        <v>1005</v>
      </c>
      <c r="J13" t="str">
        <f>INDEX(D12:D20,1)</f>
        <v>Jim Halpert</v>
      </c>
      <c r="K13">
        <f>MATCH(H13,A12:A20,0)</f>
        <v>5</v>
      </c>
      <c r="L13" t="str">
        <f>INDEX(D12:D20,MATCH(H13,A12:A20,0))</f>
        <v>Toby Flenderson</v>
      </c>
      <c r="M13" s="1" t="s">
        <v>378</v>
      </c>
      <c r="N13" s="1"/>
      <c r="O13" s="1"/>
      <c r="P13" s="1"/>
      <c r="Q13" s="1"/>
      <c r="R13" s="1"/>
    </row>
    <row r="14" spans="1:24">
      <c r="A14" s="132">
        <v>1003</v>
      </c>
      <c r="B14" s="3" t="s">
        <v>292</v>
      </c>
      <c r="C14" s="3" t="s">
        <v>293</v>
      </c>
      <c r="D14" s="3" t="s">
        <v>294</v>
      </c>
      <c r="E14" s="3" t="s">
        <v>287</v>
      </c>
      <c r="F14" s="133">
        <v>63000</v>
      </c>
      <c r="H14" s="181" t="s">
        <v>282</v>
      </c>
    </row>
    <row r="15" spans="1:24">
      <c r="A15" s="132">
        <v>1004</v>
      </c>
      <c r="B15" s="3" t="s">
        <v>295</v>
      </c>
      <c r="C15" s="3" t="s">
        <v>296</v>
      </c>
      <c r="D15" s="3" t="s">
        <v>297</v>
      </c>
      <c r="E15" s="3" t="s">
        <v>298</v>
      </c>
      <c r="F15" s="133">
        <v>47000</v>
      </c>
      <c r="H15" s="182" t="str" cm="1">
        <f t="array" ref="H15">_xlfn.XLOOKUP(H13,A12:A20,(_xlfn.XLOOKUP(H14,D11:F11,D12:F20)))</f>
        <v>HR</v>
      </c>
      <c r="L15" s="64" t="str">
        <f>INDEX(E12:E20,MATCH(H13,A12:A20,0))</f>
        <v>HR</v>
      </c>
      <c r="M15" s="1" t="s">
        <v>379</v>
      </c>
      <c r="N15" s="1"/>
      <c r="O15" s="1"/>
      <c r="P15" s="1"/>
      <c r="Q15" s="1"/>
      <c r="R15" s="1"/>
    </row>
    <row r="16" spans="1:24">
      <c r="A16" s="132">
        <v>1005</v>
      </c>
      <c r="B16" s="3" t="s">
        <v>299</v>
      </c>
      <c r="C16" s="3" t="s">
        <v>300</v>
      </c>
      <c r="D16" s="3" t="s">
        <v>301</v>
      </c>
      <c r="E16" s="3" t="s">
        <v>227</v>
      </c>
      <c r="F16" s="133">
        <v>50000</v>
      </c>
    </row>
    <row r="17" spans="1:6">
      <c r="A17" s="132">
        <v>1006</v>
      </c>
      <c r="B17" s="3" t="s">
        <v>302</v>
      </c>
      <c r="C17" s="3" t="s">
        <v>303</v>
      </c>
      <c r="D17" s="3" t="s">
        <v>304</v>
      </c>
      <c r="E17" s="3" t="s">
        <v>305</v>
      </c>
      <c r="F17" s="133">
        <v>65000</v>
      </c>
    </row>
    <row r="18" spans="1:6">
      <c r="A18" s="132">
        <v>1007</v>
      </c>
      <c r="B18" s="3" t="s">
        <v>306</v>
      </c>
      <c r="C18" s="3" t="s">
        <v>307</v>
      </c>
      <c r="D18" s="3" t="s">
        <v>308</v>
      </c>
      <c r="E18" s="3" t="s">
        <v>309</v>
      </c>
      <c r="F18" s="133">
        <v>41000</v>
      </c>
    </row>
    <row r="19" spans="1:6">
      <c r="A19" s="132">
        <v>1008</v>
      </c>
      <c r="B19" s="3" t="s">
        <v>310</v>
      </c>
      <c r="C19" s="3" t="s">
        <v>311</v>
      </c>
      <c r="D19" s="3" t="s">
        <v>312</v>
      </c>
      <c r="E19" s="3" t="s">
        <v>287</v>
      </c>
      <c r="F19" s="133">
        <v>48000</v>
      </c>
    </row>
    <row r="20" spans="1:6">
      <c r="A20" s="134">
        <v>1009</v>
      </c>
      <c r="B20" s="99" t="s">
        <v>313</v>
      </c>
      <c r="C20" s="99" t="s">
        <v>314</v>
      </c>
      <c r="D20" s="99" t="s">
        <v>315</v>
      </c>
      <c r="E20" s="99" t="s">
        <v>298</v>
      </c>
      <c r="F20" s="135">
        <v>42000</v>
      </c>
    </row>
  </sheetData>
  <dataValidations count="2">
    <dataValidation type="list" allowBlank="1" showInputMessage="1" showErrorMessage="1" sqref="H13" xr:uid="{85260D06-5B61-42E9-BD62-29AF7AAE335D}">
      <formula1>$A$12:$A$20</formula1>
    </dataValidation>
    <dataValidation type="list" allowBlank="1" showInputMessage="1" showErrorMessage="1" sqref="H14" xr:uid="{2C0E86AF-8AC7-4394-8122-4397854E5A32}">
      <formula1>$D$11:$F$11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D4D9-2A28-42AB-803F-6D042F76BF47}">
  <dimension ref="B2:S32"/>
  <sheetViews>
    <sheetView topLeftCell="A9" workbookViewId="0">
      <selection activeCell="B13" sqref="B13:F27"/>
    </sheetView>
  </sheetViews>
  <sheetFormatPr defaultRowHeight="14.4"/>
  <cols>
    <col min="2" max="2" width="6.109375" bestFit="1" customWidth="1"/>
    <col min="3" max="3" width="15.44140625" style="12" customWidth="1"/>
    <col min="4" max="4" width="17.77734375" customWidth="1"/>
    <col min="5" max="5" width="11.6640625" customWidth="1"/>
    <col min="6" max="6" width="17.33203125" bestFit="1" customWidth="1"/>
    <col min="12" max="12" width="13.33203125" customWidth="1"/>
    <col min="18" max="18" width="9.5546875" bestFit="1" customWidth="1"/>
  </cols>
  <sheetData>
    <row r="2" spans="2:19" ht="23.4" customHeight="1">
      <c r="F2" s="204" t="s">
        <v>380</v>
      </c>
      <c r="G2" s="204"/>
      <c r="H2" s="204"/>
      <c r="I2" s="204"/>
      <c r="J2" s="204"/>
    </row>
    <row r="3" spans="2:19" ht="23.4" customHeight="1">
      <c r="F3" s="204"/>
      <c r="G3" s="204"/>
      <c r="H3" s="204"/>
      <c r="I3" s="204"/>
      <c r="J3" s="204"/>
      <c r="K3" t="s">
        <v>381</v>
      </c>
      <c r="O3" s="209" t="s">
        <v>387</v>
      </c>
      <c r="P3" s="209"/>
      <c r="Q3" s="209"/>
      <c r="R3" s="209"/>
      <c r="S3" s="209"/>
    </row>
    <row r="4" spans="2:19" ht="23.4" customHeight="1">
      <c r="F4" s="204"/>
      <c r="G4" s="204"/>
      <c r="H4" s="204"/>
      <c r="I4" s="204"/>
      <c r="J4" s="204"/>
      <c r="O4" s="209"/>
      <c r="P4" s="209"/>
      <c r="Q4" s="209"/>
      <c r="R4" s="209"/>
      <c r="S4" s="209"/>
    </row>
    <row r="5" spans="2:19" ht="23.4" customHeight="1">
      <c r="F5" s="204"/>
      <c r="G5" s="204"/>
      <c r="H5" s="204"/>
      <c r="I5" s="204"/>
      <c r="J5" s="204"/>
    </row>
    <row r="8" spans="2:19">
      <c r="D8" s="19" t="s">
        <v>385</v>
      </c>
      <c r="E8" s="19"/>
      <c r="F8" s="19"/>
    </row>
    <row r="10" spans="2:19">
      <c r="C10" s="188" t="s">
        <v>389</v>
      </c>
      <c r="D10" s="1" t="s">
        <v>384</v>
      </c>
      <c r="E10" s="1" t="s">
        <v>382</v>
      </c>
      <c r="F10" s="1" t="s">
        <v>383</v>
      </c>
    </row>
    <row r="11" spans="2:19">
      <c r="C11" s="12" t="s">
        <v>386</v>
      </c>
      <c r="D11" t="s">
        <v>386</v>
      </c>
      <c r="E11" t="s">
        <v>386</v>
      </c>
      <c r="F11" t="s">
        <v>386</v>
      </c>
    </row>
    <row r="13" spans="2:19" ht="18">
      <c r="B13" s="175" t="s">
        <v>105</v>
      </c>
      <c r="C13" s="201" t="s">
        <v>62</v>
      </c>
      <c r="D13" s="176" t="s">
        <v>106</v>
      </c>
      <c r="E13" s="176" t="s">
        <v>107</v>
      </c>
      <c r="F13" s="177" t="s">
        <v>108</v>
      </c>
      <c r="H13" s="19" t="s">
        <v>388</v>
      </c>
      <c r="I13" s="19"/>
      <c r="J13" s="19"/>
      <c r="K13" s="19"/>
      <c r="L13" s="19"/>
      <c r="N13" s="19" t="s">
        <v>392</v>
      </c>
      <c r="O13" s="19"/>
      <c r="P13" s="19"/>
      <c r="Q13" s="19"/>
      <c r="R13" s="19"/>
    </row>
    <row r="14" spans="2:19">
      <c r="B14" s="37">
        <v>1</v>
      </c>
      <c r="C14" s="12">
        <v>45658</v>
      </c>
      <c r="D14" t="s">
        <v>5</v>
      </c>
      <c r="E14" s="200">
        <v>400</v>
      </c>
      <c r="F14" s="133" t="s">
        <v>6</v>
      </c>
      <c r="K14" s="64" t="s">
        <v>193</v>
      </c>
    </row>
    <row r="15" spans="2:19">
      <c r="B15" s="192">
        <v>2</v>
      </c>
      <c r="C15" s="183">
        <v>45659</v>
      </c>
      <c r="D15" s="184" t="s">
        <v>8</v>
      </c>
      <c r="E15" s="185">
        <v>1500</v>
      </c>
      <c r="F15" s="193" t="s">
        <v>6</v>
      </c>
      <c r="K15" s="47">
        <v>10</v>
      </c>
      <c r="P15" s="189" t="s">
        <v>100</v>
      </c>
      <c r="Q15" s="190" t="s">
        <v>390</v>
      </c>
      <c r="R15" s="191" t="s">
        <v>391</v>
      </c>
    </row>
    <row r="16" spans="2:19">
      <c r="B16" s="192">
        <v>3</v>
      </c>
      <c r="C16" s="183">
        <v>45660</v>
      </c>
      <c r="D16" s="184" t="s">
        <v>17</v>
      </c>
      <c r="E16" s="185">
        <v>200</v>
      </c>
      <c r="F16" s="193" t="s">
        <v>25</v>
      </c>
      <c r="K16" s="47">
        <v>30</v>
      </c>
      <c r="P16" s="132">
        <v>20</v>
      </c>
      <c r="Q16">
        <v>20</v>
      </c>
      <c r="R16" s="38">
        <v>20</v>
      </c>
    </row>
    <row r="17" spans="2:18">
      <c r="B17" s="192">
        <v>4</v>
      </c>
      <c r="C17" s="183">
        <v>45661</v>
      </c>
      <c r="D17" s="184" t="s">
        <v>18</v>
      </c>
      <c r="E17" s="185">
        <v>1000</v>
      </c>
      <c r="F17" s="193" t="s">
        <v>6</v>
      </c>
      <c r="K17" s="47">
        <v>60</v>
      </c>
      <c r="P17" s="132">
        <v>21</v>
      </c>
      <c r="Q17">
        <v>21</v>
      </c>
      <c r="R17" s="38">
        <v>21</v>
      </c>
    </row>
    <row r="18" spans="2:18">
      <c r="B18" s="192">
        <v>5</v>
      </c>
      <c r="C18" s="183">
        <v>45662</v>
      </c>
      <c r="D18" s="184" t="s">
        <v>19</v>
      </c>
      <c r="E18" s="185">
        <v>4000</v>
      </c>
      <c r="F18" s="193" t="s">
        <v>6</v>
      </c>
      <c r="K18" s="47">
        <v>20</v>
      </c>
      <c r="P18" s="132">
        <v>22</v>
      </c>
      <c r="Q18">
        <v>22</v>
      </c>
      <c r="R18" s="38">
        <v>22</v>
      </c>
    </row>
    <row r="19" spans="2:18">
      <c r="B19" s="192">
        <v>6</v>
      </c>
      <c r="C19" s="183">
        <v>45663</v>
      </c>
      <c r="D19" s="184" t="s">
        <v>20</v>
      </c>
      <c r="E19" s="185">
        <v>3000</v>
      </c>
      <c r="F19" s="193" t="s">
        <v>6</v>
      </c>
      <c r="K19" s="47">
        <v>100</v>
      </c>
      <c r="P19" s="132">
        <v>23</v>
      </c>
      <c r="Q19">
        <v>23</v>
      </c>
      <c r="R19" s="38">
        <v>23</v>
      </c>
    </row>
    <row r="20" spans="2:18">
      <c r="B20" s="192">
        <v>7</v>
      </c>
      <c r="C20" s="183">
        <v>45664</v>
      </c>
      <c r="D20" s="184" t="s">
        <v>21</v>
      </c>
      <c r="E20" s="185">
        <v>2500</v>
      </c>
      <c r="F20" s="193" t="s">
        <v>6</v>
      </c>
      <c r="K20" s="47">
        <v>40</v>
      </c>
      <c r="P20" s="132">
        <v>24</v>
      </c>
      <c r="Q20">
        <v>24</v>
      </c>
      <c r="R20" s="38">
        <v>24</v>
      </c>
    </row>
    <row r="21" spans="2:18">
      <c r="B21" s="192">
        <v>8</v>
      </c>
      <c r="C21" s="183">
        <v>45665</v>
      </c>
      <c r="D21" s="184" t="s">
        <v>22</v>
      </c>
      <c r="E21" s="185">
        <v>2500</v>
      </c>
      <c r="F21" s="193" t="s">
        <v>6</v>
      </c>
      <c r="K21" s="47">
        <v>70</v>
      </c>
      <c r="P21" s="132">
        <v>25</v>
      </c>
      <c r="Q21">
        <v>25</v>
      </c>
      <c r="R21" s="38">
        <v>25</v>
      </c>
    </row>
    <row r="22" spans="2:18">
      <c r="B22" s="192">
        <v>9</v>
      </c>
      <c r="C22" s="183">
        <v>45666</v>
      </c>
      <c r="D22" s="184" t="s">
        <v>23</v>
      </c>
      <c r="E22" s="185">
        <v>700</v>
      </c>
      <c r="F22" s="193" t="s">
        <v>6</v>
      </c>
      <c r="K22" s="47">
        <v>65</v>
      </c>
      <c r="P22" s="132">
        <v>26</v>
      </c>
      <c r="Q22">
        <v>26</v>
      </c>
      <c r="R22" s="38">
        <v>26</v>
      </c>
    </row>
    <row r="23" spans="2:18">
      <c r="B23" s="192">
        <v>10</v>
      </c>
      <c r="C23" s="183">
        <v>45667</v>
      </c>
      <c r="D23" s="184" t="s">
        <v>24</v>
      </c>
      <c r="E23" s="185">
        <v>500</v>
      </c>
      <c r="F23" s="193" t="s">
        <v>6</v>
      </c>
      <c r="K23" s="48">
        <v>90</v>
      </c>
      <c r="P23" s="132">
        <v>27</v>
      </c>
      <c r="Q23">
        <v>27</v>
      </c>
      <c r="R23" s="38">
        <v>27</v>
      </c>
    </row>
    <row r="24" spans="2:18">
      <c r="B24" s="192">
        <v>11</v>
      </c>
      <c r="C24" s="183">
        <v>45668</v>
      </c>
      <c r="D24" s="184" t="s">
        <v>113</v>
      </c>
      <c r="E24" s="186">
        <v>5000</v>
      </c>
      <c r="F24" s="194" t="s">
        <v>117</v>
      </c>
      <c r="P24" s="132">
        <v>28</v>
      </c>
      <c r="Q24">
        <v>28</v>
      </c>
      <c r="R24" s="38">
        <v>28</v>
      </c>
    </row>
    <row r="25" spans="2:18">
      <c r="B25" s="192">
        <v>12</v>
      </c>
      <c r="C25" s="183">
        <v>45669</v>
      </c>
      <c r="D25" s="184" t="s">
        <v>114</v>
      </c>
      <c r="E25" s="186">
        <v>1700</v>
      </c>
      <c r="F25" s="194" t="s">
        <v>118</v>
      </c>
      <c r="P25" s="132">
        <v>29</v>
      </c>
      <c r="Q25">
        <v>29</v>
      </c>
      <c r="R25" s="38">
        <v>29</v>
      </c>
    </row>
    <row r="26" spans="2:18">
      <c r="B26" s="192">
        <v>13</v>
      </c>
      <c r="C26" s="183">
        <v>45670</v>
      </c>
      <c r="D26" s="184" t="s">
        <v>115</v>
      </c>
      <c r="E26" s="187">
        <v>7000</v>
      </c>
      <c r="F26" s="193" t="s">
        <v>25</v>
      </c>
      <c r="P26" s="132">
        <v>30</v>
      </c>
      <c r="Q26">
        <v>30</v>
      </c>
      <c r="R26" s="38">
        <v>30</v>
      </c>
    </row>
    <row r="27" spans="2:18">
      <c r="B27" s="195">
        <v>14</v>
      </c>
      <c r="C27" s="196">
        <v>45761</v>
      </c>
      <c r="D27" s="197" t="s">
        <v>116</v>
      </c>
      <c r="E27" s="198">
        <v>2000</v>
      </c>
      <c r="F27" s="199" t="s">
        <v>6</v>
      </c>
      <c r="P27" s="132">
        <v>31</v>
      </c>
      <c r="Q27">
        <v>31</v>
      </c>
      <c r="R27" s="38">
        <v>31</v>
      </c>
    </row>
    <row r="28" spans="2:18">
      <c r="P28" s="132">
        <v>32</v>
      </c>
      <c r="Q28">
        <v>32</v>
      </c>
      <c r="R28" s="38">
        <v>32</v>
      </c>
    </row>
    <row r="29" spans="2:18">
      <c r="P29" s="132">
        <v>33</v>
      </c>
      <c r="Q29">
        <v>33</v>
      </c>
      <c r="R29" s="38">
        <v>33</v>
      </c>
    </row>
    <row r="30" spans="2:18">
      <c r="P30" s="132">
        <v>34</v>
      </c>
      <c r="Q30">
        <v>34</v>
      </c>
      <c r="R30" s="38">
        <v>34</v>
      </c>
    </row>
    <row r="31" spans="2:18">
      <c r="P31" s="132">
        <v>35</v>
      </c>
      <c r="Q31">
        <v>35</v>
      </c>
      <c r="R31" s="38">
        <v>35</v>
      </c>
    </row>
    <row r="32" spans="2:18">
      <c r="P32" s="134">
        <v>36</v>
      </c>
      <c r="Q32" s="40">
        <v>36</v>
      </c>
      <c r="R32" s="41">
        <v>36</v>
      </c>
    </row>
  </sheetData>
  <mergeCells count="2">
    <mergeCell ref="F2:J5"/>
    <mergeCell ref="O3:S4"/>
  </mergeCells>
  <conditionalFormatting sqref="C1:C1048576">
    <cfRule type="timePeriod" dxfId="13" priority="13" timePeriod="yesterday">
      <formula>FLOOR(C1,1)=TODAY()-1</formula>
    </cfRule>
  </conditionalFormatting>
  <conditionalFormatting sqref="C13:C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:D27">
    <cfRule type="containsText" dxfId="12" priority="8" operator="containsText" text="Food">
      <formula>NOT(ISERROR(SEARCH("Food",D13)))</formula>
    </cfRule>
  </conditionalFormatting>
  <conditionalFormatting sqref="E13:E27">
    <cfRule type="cellIs" dxfId="11" priority="7" operator="greaterThan">
      <formula>3000</formula>
    </cfRule>
  </conditionalFormatting>
  <conditionalFormatting sqref="F13:F27">
    <cfRule type="containsText" dxfId="10" priority="6" operator="containsText" text="cash">
      <formula>NOT(ISERROR(SEARCH("cash",F13)))</formula>
    </cfRule>
  </conditionalFormatting>
  <conditionalFormatting sqref="K14:K23">
    <cfRule type="iconSet" priority="4">
      <iconSet iconSet="3Arrows">
        <cfvo type="percent" val="0"/>
        <cfvo type="percent" val="33"/>
        <cfvo type="percent" val="67"/>
      </iconSet>
    </cfRule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{C1224176-3FD9-482F-BF5F-FAFAFCD2A12E}</x14:id>
        </ext>
      </extLst>
    </cfRule>
  </conditionalFormatting>
  <conditionalFormatting sqref="Q16:Q32">
    <cfRule type="top10" dxfId="9" priority="2" rank="10"/>
  </conditionalFormatting>
  <conditionalFormatting sqref="R16:R32">
    <cfRule type="top10" dxfId="8" priority="1" bottom="1" rank="10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1224176-3FD9-482F-BF5F-FAFAFCD2A12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K14:K23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7EDE-3F9B-4C7A-9B3E-C7C126A4B575}">
  <dimension ref="B2:P33"/>
  <sheetViews>
    <sheetView tabSelected="1" topLeftCell="D1" workbookViewId="0">
      <selection activeCell="J12" sqref="J12"/>
    </sheetView>
  </sheetViews>
  <sheetFormatPr defaultRowHeight="14.4"/>
  <cols>
    <col min="2" max="2" width="8.77734375" style="3" customWidth="1"/>
    <col min="3" max="3" width="13.5546875" style="3" customWidth="1"/>
    <col min="4" max="4" width="18.109375" style="58" customWidth="1"/>
    <col min="5" max="5" width="12.21875" style="58" customWidth="1"/>
    <col min="6" max="6" width="17.33203125" style="3" bestFit="1" customWidth="1"/>
  </cols>
  <sheetData>
    <row r="2" spans="2:16">
      <c r="J2" s="210" t="s">
        <v>393</v>
      </c>
      <c r="K2" s="210"/>
      <c r="L2" s="210"/>
      <c r="M2" s="210"/>
      <c r="N2" s="210"/>
    </row>
    <row r="3" spans="2:16">
      <c r="G3" t="s">
        <v>402</v>
      </c>
      <c r="I3" t="s">
        <v>120</v>
      </c>
      <c r="J3" s="210"/>
      <c r="K3" s="210"/>
      <c r="L3" s="210"/>
      <c r="M3" s="210"/>
      <c r="N3" s="210"/>
      <c r="P3" t="s">
        <v>401</v>
      </c>
    </row>
    <row r="4" spans="2:16">
      <c r="J4" s="210"/>
      <c r="K4" s="210"/>
      <c r="L4" s="210"/>
      <c r="M4" s="210"/>
      <c r="N4" s="210"/>
    </row>
    <row r="10" spans="2:16" ht="18">
      <c r="B10" s="222" t="s">
        <v>105</v>
      </c>
      <c r="C10" s="223" t="s">
        <v>62</v>
      </c>
      <c r="D10" s="218" t="s">
        <v>106</v>
      </c>
      <c r="E10" s="218" t="s">
        <v>107</v>
      </c>
      <c r="F10" s="224" t="s">
        <v>108</v>
      </c>
    </row>
    <row r="11" spans="2:16">
      <c r="B11" s="225">
        <v>1</v>
      </c>
      <c r="C11" s="226">
        <v>45658</v>
      </c>
      <c r="D11" s="219" t="s">
        <v>5</v>
      </c>
      <c r="E11" s="211">
        <v>400</v>
      </c>
      <c r="F11" s="214" t="s">
        <v>6</v>
      </c>
    </row>
    <row r="12" spans="2:16">
      <c r="B12" s="225">
        <v>2</v>
      </c>
      <c r="C12" s="226">
        <v>45659</v>
      </c>
      <c r="D12" s="219" t="s">
        <v>8</v>
      </c>
      <c r="E12" s="211">
        <v>1500</v>
      </c>
      <c r="F12" s="214" t="s">
        <v>6</v>
      </c>
    </row>
    <row r="13" spans="2:16">
      <c r="B13" s="225">
        <v>3</v>
      </c>
      <c r="C13" s="226">
        <v>45660</v>
      </c>
      <c r="D13" s="219" t="s">
        <v>17</v>
      </c>
      <c r="E13" s="211">
        <v>200</v>
      </c>
      <c r="F13" s="214" t="s">
        <v>25</v>
      </c>
    </row>
    <row r="14" spans="2:16">
      <c r="B14" s="225">
        <v>4</v>
      </c>
      <c r="C14" s="226">
        <v>45661</v>
      </c>
      <c r="D14" s="219" t="s">
        <v>18</v>
      </c>
      <c r="E14" s="211">
        <v>1000</v>
      </c>
      <c r="F14" s="214" t="s">
        <v>6</v>
      </c>
    </row>
    <row r="15" spans="2:16">
      <c r="B15" s="225">
        <v>5</v>
      </c>
      <c r="C15" s="226">
        <v>45662</v>
      </c>
      <c r="D15" s="219" t="s">
        <v>19</v>
      </c>
      <c r="E15" s="211">
        <v>4000</v>
      </c>
      <c r="F15" s="214" t="s">
        <v>6</v>
      </c>
    </row>
    <row r="16" spans="2:16">
      <c r="B16" s="225">
        <v>6</v>
      </c>
      <c r="C16" s="226">
        <v>45663</v>
      </c>
      <c r="D16" s="219" t="s">
        <v>20</v>
      </c>
      <c r="E16" s="211">
        <v>3000</v>
      </c>
      <c r="F16" s="214" t="s">
        <v>6</v>
      </c>
    </row>
    <row r="17" spans="2:6">
      <c r="B17" s="225">
        <v>7</v>
      </c>
      <c r="C17" s="226">
        <v>45664</v>
      </c>
      <c r="D17" s="219" t="s">
        <v>21</v>
      </c>
      <c r="E17" s="211">
        <v>2500</v>
      </c>
      <c r="F17" s="214" t="s">
        <v>6</v>
      </c>
    </row>
    <row r="18" spans="2:6">
      <c r="B18" s="225">
        <v>8</v>
      </c>
      <c r="C18" s="226">
        <v>45665</v>
      </c>
      <c r="D18" s="219" t="s">
        <v>22</v>
      </c>
      <c r="E18" s="211">
        <v>2500</v>
      </c>
      <c r="F18" s="214" t="s">
        <v>6</v>
      </c>
    </row>
    <row r="19" spans="2:6">
      <c r="B19" s="225">
        <v>9</v>
      </c>
      <c r="C19" s="226">
        <v>45666</v>
      </c>
      <c r="D19" s="219" t="s">
        <v>23</v>
      </c>
      <c r="E19" s="211">
        <v>700</v>
      </c>
      <c r="F19" s="214" t="s">
        <v>6</v>
      </c>
    </row>
    <row r="20" spans="2:6">
      <c r="B20" s="225">
        <v>10</v>
      </c>
      <c r="C20" s="226">
        <v>45667</v>
      </c>
      <c r="D20" s="219" t="s">
        <v>24</v>
      </c>
      <c r="E20" s="211">
        <v>500</v>
      </c>
      <c r="F20" s="214" t="s">
        <v>6</v>
      </c>
    </row>
    <row r="21" spans="2:6">
      <c r="B21" s="225">
        <v>11</v>
      </c>
      <c r="C21" s="226">
        <v>45668</v>
      </c>
      <c r="D21" s="219" t="s">
        <v>113</v>
      </c>
      <c r="E21" s="212">
        <v>5000</v>
      </c>
      <c r="F21" s="229" t="s">
        <v>117</v>
      </c>
    </row>
    <row r="22" spans="2:6">
      <c r="B22" s="225">
        <v>12</v>
      </c>
      <c r="C22" s="226">
        <v>45669</v>
      </c>
      <c r="D22" s="219" t="s">
        <v>114</v>
      </c>
      <c r="E22" s="212">
        <v>1700</v>
      </c>
      <c r="F22" s="229" t="s">
        <v>118</v>
      </c>
    </row>
    <row r="23" spans="2:6">
      <c r="B23" s="225">
        <v>13</v>
      </c>
      <c r="C23" s="226">
        <v>45670</v>
      </c>
      <c r="D23" s="219" t="s">
        <v>115</v>
      </c>
      <c r="E23" s="212">
        <v>7000</v>
      </c>
      <c r="F23" s="214" t="s">
        <v>25</v>
      </c>
    </row>
    <row r="24" spans="2:6">
      <c r="B24" s="225">
        <v>14</v>
      </c>
      <c r="C24" s="226">
        <v>45671</v>
      </c>
      <c r="D24" s="219" t="s">
        <v>116</v>
      </c>
      <c r="E24" s="212">
        <v>2000</v>
      </c>
      <c r="F24" s="214" t="s">
        <v>6</v>
      </c>
    </row>
    <row r="25" spans="2:6">
      <c r="B25" s="225">
        <v>15</v>
      </c>
      <c r="C25" s="226">
        <v>45672</v>
      </c>
      <c r="D25" s="220" t="s">
        <v>5</v>
      </c>
      <c r="E25" s="213">
        <v>1000</v>
      </c>
      <c r="F25" s="215" t="s">
        <v>25</v>
      </c>
    </row>
    <row r="26" spans="2:6">
      <c r="B26" s="225">
        <v>16</v>
      </c>
      <c r="C26" s="226">
        <v>45673</v>
      </c>
      <c r="D26" s="220" t="s">
        <v>394</v>
      </c>
      <c r="E26" s="213">
        <v>790</v>
      </c>
      <c r="F26" s="215" t="s">
        <v>6</v>
      </c>
    </row>
    <row r="27" spans="2:6">
      <c r="B27" s="225">
        <v>17</v>
      </c>
      <c r="C27" s="226">
        <v>45674</v>
      </c>
      <c r="D27" s="220" t="s">
        <v>395</v>
      </c>
      <c r="E27" s="213">
        <v>1400</v>
      </c>
      <c r="F27" s="215" t="s">
        <v>6</v>
      </c>
    </row>
    <row r="28" spans="2:6">
      <c r="B28" s="225">
        <v>18</v>
      </c>
      <c r="C28" s="226">
        <v>45675</v>
      </c>
      <c r="D28" s="220" t="s">
        <v>396</v>
      </c>
      <c r="E28" s="213">
        <v>5500</v>
      </c>
      <c r="F28" s="215" t="s">
        <v>25</v>
      </c>
    </row>
    <row r="29" spans="2:6">
      <c r="B29" s="225">
        <v>19</v>
      </c>
      <c r="C29" s="226">
        <v>45676</v>
      </c>
      <c r="D29" s="220" t="s">
        <v>19</v>
      </c>
      <c r="E29" s="213">
        <v>4000</v>
      </c>
      <c r="F29" s="215" t="s">
        <v>6</v>
      </c>
    </row>
    <row r="30" spans="2:6">
      <c r="B30" s="225">
        <v>20</v>
      </c>
      <c r="C30" s="226">
        <v>45677</v>
      </c>
      <c r="D30" s="220" t="s">
        <v>397</v>
      </c>
      <c r="E30" s="213">
        <v>900</v>
      </c>
      <c r="F30" s="215" t="s">
        <v>6</v>
      </c>
    </row>
    <row r="31" spans="2:6">
      <c r="B31" s="225">
        <v>21</v>
      </c>
      <c r="C31" s="226">
        <v>45678</v>
      </c>
      <c r="D31" s="220" t="s">
        <v>398</v>
      </c>
      <c r="E31" s="213">
        <v>600</v>
      </c>
      <c r="F31" s="215" t="s">
        <v>25</v>
      </c>
    </row>
    <row r="32" spans="2:6">
      <c r="B32" s="225">
        <v>22</v>
      </c>
      <c r="C32" s="226">
        <v>45679</v>
      </c>
      <c r="D32" s="220" t="s">
        <v>399</v>
      </c>
      <c r="E32" s="213">
        <v>300</v>
      </c>
      <c r="F32" s="215" t="s">
        <v>25</v>
      </c>
    </row>
    <row r="33" spans="2:6" ht="15" thickBot="1">
      <c r="B33" s="227">
        <v>23</v>
      </c>
      <c r="C33" s="228">
        <v>45680</v>
      </c>
      <c r="D33" s="221" t="s">
        <v>400</v>
      </c>
      <c r="E33" s="216">
        <v>1700</v>
      </c>
      <c r="F33" s="217" t="s">
        <v>6</v>
      </c>
    </row>
  </sheetData>
  <mergeCells count="1">
    <mergeCell ref="J2:N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0D700B-E037-40ED-853E-D7AFC1EC6F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Excel_basic_Fun</vt:lpstr>
      <vt:lpstr>Statical fun</vt:lpstr>
      <vt:lpstr>Filtering data</vt:lpstr>
      <vt:lpstr>operations&amp; formulas</vt:lpstr>
      <vt:lpstr>Text Function</vt:lpstr>
      <vt:lpstr>If,And,OR functions</vt:lpstr>
      <vt:lpstr>Date &amp; Time Function</vt:lpstr>
      <vt:lpstr>SumIF and CountIf fun</vt:lpstr>
      <vt:lpstr>LOOKUP</vt:lpstr>
      <vt:lpstr>VLookup</vt:lpstr>
      <vt:lpstr>XLOOKUP</vt:lpstr>
      <vt:lpstr>data validation withn xlookup</vt:lpstr>
      <vt:lpstr>Condtional Formatting   </vt:lpstr>
      <vt:lpstr>MACROS (VBA)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kadam</dc:creator>
  <cp:lastModifiedBy>akash kadam</cp:lastModifiedBy>
  <dcterms:created xsi:type="dcterms:W3CDTF">2024-12-30T13:09:25Z</dcterms:created>
  <dcterms:modified xsi:type="dcterms:W3CDTF">2025-01-28T07:12:40Z</dcterms:modified>
</cp:coreProperties>
</file>